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AYERLY FERREIRA\Documents\Planeacion 2026\Reportes\Secretaria del Interior\"/>
    </mc:Choice>
  </mc:AlternateContent>
  <xr:revisionPtr revIDLastSave="0" documentId="13_ncr:1_{89E21E0F-6E4D-4544-949B-17580A8A725C}"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1" l="1"/>
  <c r="S58" i="6"/>
  <c r="S59" i="6"/>
  <c r="S60" i="6"/>
  <c r="S61" i="6"/>
  <c r="S62" i="6"/>
  <c r="S57" i="6"/>
  <c r="S68" i="6"/>
  <c r="S23" i="6"/>
  <c r="S25" i="6"/>
  <c r="S26" i="6"/>
  <c r="S28" i="6"/>
  <c r="S34" i="6"/>
  <c r="AV122" i="6" l="1"/>
  <c r="AT122" i="6"/>
  <c r="AR122" i="6"/>
  <c r="AP122" i="6"/>
  <c r="BD118" i="6"/>
  <c r="BB118" i="6"/>
  <c r="BA118" i="6"/>
  <c r="AZ118" i="6"/>
  <c r="AY118" i="6"/>
  <c r="AX118" i="6"/>
  <c r="AV118" i="6"/>
  <c r="AT118" i="6"/>
  <c r="AS118" i="6"/>
  <c r="AR118" i="6"/>
  <c r="AQ118" i="6"/>
  <c r="AP118" i="6"/>
  <c r="AO118" i="6"/>
  <c r="AN118" i="6"/>
  <c r="AL118" i="6"/>
  <c r="AI118" i="6"/>
  <c r="S117" i="6"/>
  <c r="T117" i="6" s="1"/>
  <c r="S116" i="6"/>
  <c r="T116" i="6" s="1"/>
  <c r="T115" i="6"/>
  <c r="S115" i="6"/>
  <c r="S114" i="6"/>
  <c r="T114" i="6" s="1"/>
  <c r="AW113" i="6"/>
  <c r="AW118" i="6" s="1"/>
  <c r="AU113" i="6"/>
  <c r="AU118" i="6" s="1"/>
  <c r="AM113" i="6"/>
  <c r="AM118" i="6" s="1"/>
  <c r="S113" i="6"/>
  <c r="T113" i="6" s="1"/>
  <c r="T118" i="6" s="1"/>
  <c r="BD112" i="6"/>
  <c r="BB112" i="6"/>
  <c r="AZ112" i="6"/>
  <c r="AX112" i="6"/>
  <c r="AY112" i="6" s="1"/>
  <c r="AV112" i="6"/>
  <c r="AT112" i="6"/>
  <c r="AS112" i="6"/>
  <c r="AR112" i="6"/>
  <c r="AQ112" i="6"/>
  <c r="AP112" i="6"/>
  <c r="AL112" i="6"/>
  <c r="AK112" i="6"/>
  <c r="AJ112" i="6"/>
  <c r="AI112" i="6"/>
  <c r="S111" i="6"/>
  <c r="T111" i="6" s="1"/>
  <c r="S110" i="6"/>
  <c r="T110" i="6" s="1"/>
  <c r="S109" i="6"/>
  <c r="T109" i="6" s="1"/>
  <c r="BC108" i="6"/>
  <c r="BC112" i="6" s="1"/>
  <c r="BA108" i="6"/>
  <c r="AY108" i="6"/>
  <c r="AW108" i="6"/>
  <c r="AW112" i="6" s="1"/>
  <c r="AU108" i="6"/>
  <c r="AU112" i="6" s="1"/>
  <c r="AM108" i="6"/>
  <c r="AM112" i="6" s="1"/>
  <c r="S108" i="6"/>
  <c r="T108" i="6" s="1"/>
  <c r="BD107" i="6"/>
  <c r="BB107" i="6"/>
  <c r="AZ107" i="6"/>
  <c r="AX107" i="6"/>
  <c r="AV107" i="6"/>
  <c r="AT107" i="6"/>
  <c r="AR107" i="6"/>
  <c r="AP107" i="6"/>
  <c r="AL107" i="6"/>
  <c r="AK107" i="6"/>
  <c r="AJ107" i="6"/>
  <c r="S106" i="6"/>
  <c r="T106" i="6" s="1"/>
  <c r="BA105" i="6"/>
  <c r="AY105" i="6"/>
  <c r="AW105" i="6"/>
  <c r="AW107" i="6" s="1"/>
  <c r="AU105" i="6"/>
  <c r="AU107" i="6" s="1"/>
  <c r="AS105" i="6"/>
  <c r="AS107" i="6" s="1"/>
  <c r="AQ105" i="6"/>
  <c r="AQ107" i="6" s="1"/>
  <c r="AM105" i="6"/>
  <c r="BC105" i="6" s="1"/>
  <c r="BC107" i="6" s="1"/>
  <c r="S105" i="6"/>
  <c r="T105" i="6" s="1"/>
  <c r="BD104" i="6"/>
  <c r="BB104" i="6"/>
  <c r="AZ104" i="6"/>
  <c r="AX104" i="6"/>
  <c r="AY104" i="6" s="1"/>
  <c r="AV104" i="6"/>
  <c r="AT104" i="6"/>
  <c r="AR104" i="6"/>
  <c r="AP104" i="6"/>
  <c r="AL104" i="6"/>
  <c r="AK104" i="6"/>
  <c r="AJ104" i="6"/>
  <c r="S103" i="6"/>
  <c r="T103" i="6" s="1"/>
  <c r="S102" i="6"/>
  <c r="T102" i="6" s="1"/>
  <c r="S101" i="6"/>
  <c r="T101" i="6" s="1"/>
  <c r="BA100" i="6"/>
  <c r="AY100" i="6"/>
  <c r="AW100" i="6"/>
  <c r="AW104" i="6" s="1"/>
  <c r="AU100" i="6"/>
  <c r="AU104" i="6" s="1"/>
  <c r="AS100" i="6"/>
  <c r="AS104" i="6" s="1"/>
  <c r="AQ100" i="6"/>
  <c r="AQ104" i="6" s="1"/>
  <c r="AM100" i="6"/>
  <c r="AM104" i="6" s="1"/>
  <c r="S100" i="6"/>
  <c r="T100" i="6" s="1"/>
  <c r="BD99" i="6"/>
  <c r="BB99" i="6"/>
  <c r="AZ99" i="6"/>
  <c r="AX99" i="6"/>
  <c r="AY99" i="6" s="1"/>
  <c r="AV99" i="6"/>
  <c r="AT99" i="6"/>
  <c r="AS99" i="6"/>
  <c r="AR99" i="6"/>
  <c r="AP99" i="6"/>
  <c r="AM99" i="6"/>
  <c r="AL99" i="6"/>
  <c r="AK99" i="6"/>
  <c r="AJ99" i="6"/>
  <c r="S98" i="6"/>
  <c r="T98" i="6" s="1"/>
  <c r="BE97" i="6"/>
  <c r="BE99" i="6" s="1"/>
  <c r="BC97" i="6"/>
  <c r="BC99" i="6" s="1"/>
  <c r="BA97" i="6"/>
  <c r="AY97" i="6"/>
  <c r="AW97" i="6"/>
  <c r="AW99" i="6" s="1"/>
  <c r="AU97" i="6"/>
  <c r="AU99" i="6" s="1"/>
  <c r="AQ97" i="6"/>
  <c r="AQ99" i="6" s="1"/>
  <c r="S97" i="6"/>
  <c r="T97" i="6" s="1"/>
  <c r="BD96" i="6"/>
  <c r="BB96" i="6"/>
  <c r="AZ96" i="6"/>
  <c r="BA96" i="6" s="1"/>
  <c r="AX96" i="6"/>
  <c r="AV96" i="6"/>
  <c r="AT96" i="6"/>
  <c r="AS96" i="6"/>
  <c r="AR96" i="6"/>
  <c r="AP96" i="6"/>
  <c r="AL96" i="6"/>
  <c r="AK96" i="6"/>
  <c r="AJ96" i="6"/>
  <c r="AI96" i="6"/>
  <c r="AI99" i="6" s="1"/>
  <c r="AS95" i="6"/>
  <c r="S95" i="6"/>
  <c r="T95" i="6" s="1"/>
  <c r="S94" i="6"/>
  <c r="T94" i="6" s="1"/>
  <c r="S93" i="6"/>
  <c r="T93" i="6" s="1"/>
  <c r="BA92" i="6"/>
  <c r="AY92" i="6"/>
  <c r="AW92" i="6"/>
  <c r="AW96" i="6" s="1"/>
  <c r="AU92" i="6"/>
  <c r="AU96" i="6" s="1"/>
  <c r="AS92" i="6"/>
  <c r="AQ92" i="6"/>
  <c r="AQ96" i="6" s="1"/>
  <c r="AM92" i="6"/>
  <c r="AM96" i="6" s="1"/>
  <c r="S92" i="6"/>
  <c r="T92" i="6" s="1"/>
  <c r="BD91" i="6"/>
  <c r="BB91" i="6"/>
  <c r="AZ91" i="6"/>
  <c r="AX91" i="6"/>
  <c r="AV91" i="6"/>
  <c r="AT91" i="6"/>
  <c r="AS91" i="6"/>
  <c r="AR91" i="6"/>
  <c r="AP91" i="6"/>
  <c r="AM91" i="6"/>
  <c r="AL91" i="6"/>
  <c r="AK91" i="6"/>
  <c r="AJ91" i="6"/>
  <c r="AI91" i="6"/>
  <c r="S90" i="6"/>
  <c r="T90" i="6" s="1"/>
  <c r="S89" i="6"/>
  <c r="T89" i="6" s="1"/>
  <c r="BE88" i="6"/>
  <c r="BE91" i="6" s="1"/>
  <c r="BC88" i="6"/>
  <c r="BC91" i="6" s="1"/>
  <c r="BA88" i="6"/>
  <c r="AY88" i="6"/>
  <c r="AW88" i="6"/>
  <c r="AW91" i="6" s="1"/>
  <c r="AU88" i="6"/>
  <c r="AU91" i="6" s="1"/>
  <c r="AQ88" i="6"/>
  <c r="AQ91" i="6" s="1"/>
  <c r="S88" i="6"/>
  <c r="T88" i="6" s="1"/>
  <c r="BD87" i="6"/>
  <c r="BB87" i="6"/>
  <c r="AZ87" i="6"/>
  <c r="AX87" i="6"/>
  <c r="AV87" i="6"/>
  <c r="AU87" i="6"/>
  <c r="AT87" i="6"/>
  <c r="AR87" i="6"/>
  <c r="AQ87" i="6"/>
  <c r="AP87" i="6"/>
  <c r="AM87" i="6"/>
  <c r="AL87" i="6"/>
  <c r="AY87" i="6" s="1"/>
  <c r="AK87" i="6"/>
  <c r="AJ87" i="6"/>
  <c r="S86" i="6"/>
  <c r="T86" i="6" s="1"/>
  <c r="AQ85" i="6"/>
  <c r="S85" i="6"/>
  <c r="T85" i="6" s="1"/>
  <c r="S84" i="6"/>
  <c r="T84" i="6" s="1"/>
  <c r="BE83" i="6"/>
  <c r="BE87" i="6" s="1"/>
  <c r="BC83" i="6"/>
  <c r="BC87" i="6" s="1"/>
  <c r="BA83" i="6"/>
  <c r="AY83" i="6"/>
  <c r="AW83" i="6"/>
  <c r="AW87" i="6" s="1"/>
  <c r="AU83" i="6"/>
  <c r="AS83" i="6"/>
  <c r="AS87" i="6" s="1"/>
  <c r="S83" i="6"/>
  <c r="T83" i="6" s="1"/>
  <c r="BD82" i="6"/>
  <c r="BB82" i="6"/>
  <c r="AY82" i="6"/>
  <c r="AW82" i="6"/>
  <c r="AV82" i="6"/>
  <c r="AU82" i="6"/>
  <c r="AT82" i="6"/>
  <c r="AS82" i="6"/>
  <c r="AR82" i="6"/>
  <c r="AQ82" i="6"/>
  <c r="AP82" i="6"/>
  <c r="AM82" i="6"/>
  <c r="AL82" i="6"/>
  <c r="BA82" i="6" s="1"/>
  <c r="AK82" i="6"/>
  <c r="AJ82" i="6"/>
  <c r="AI82" i="6"/>
  <c r="S81" i="6"/>
  <c r="T81" i="6" s="1"/>
  <c r="BE80" i="6"/>
  <c r="BE82" i="6" s="1"/>
  <c r="BC80" i="6"/>
  <c r="BC82" i="6" s="1"/>
  <c r="BA80" i="6"/>
  <c r="AY80" i="6"/>
  <c r="S80" i="6"/>
  <c r="T80" i="6" s="1"/>
  <c r="BD79" i="6"/>
  <c r="BB79" i="6"/>
  <c r="AV79" i="6"/>
  <c r="AT79" i="6"/>
  <c r="AR79" i="6"/>
  <c r="AP79" i="6"/>
  <c r="AN79" i="6"/>
  <c r="AM79" i="6"/>
  <c r="AL79" i="6"/>
  <c r="BA79" i="6" s="1"/>
  <c r="AK79" i="6"/>
  <c r="AJ79" i="6"/>
  <c r="S78" i="6"/>
  <c r="T78" i="6" s="1"/>
  <c r="S77" i="6"/>
  <c r="T77" i="6" s="1"/>
  <c r="BE76" i="6"/>
  <c r="BE79" i="6" s="1"/>
  <c r="BC76" i="6"/>
  <c r="BC79" i="6" s="1"/>
  <c r="BA76" i="6"/>
  <c r="AY76" i="6"/>
  <c r="AW76" i="6"/>
  <c r="AW79" i="6" s="1"/>
  <c r="AU76" i="6"/>
  <c r="AU79" i="6" s="1"/>
  <c r="AS76" i="6"/>
  <c r="AS79" i="6" s="1"/>
  <c r="AQ76" i="6"/>
  <c r="AQ79" i="6" s="1"/>
  <c r="S76" i="6"/>
  <c r="T76" i="6" s="1"/>
  <c r="BD75" i="6"/>
  <c r="BB75" i="6"/>
  <c r="AZ75" i="6"/>
  <c r="AX75" i="6"/>
  <c r="AV75" i="6"/>
  <c r="AT75" i="6"/>
  <c r="AR75" i="6"/>
  <c r="AP75" i="6"/>
  <c r="AM75" i="6"/>
  <c r="AL75" i="6"/>
  <c r="AK75" i="6"/>
  <c r="AJ75" i="6"/>
  <c r="S74" i="6"/>
  <c r="S73" i="6"/>
  <c r="T73" i="6" s="1"/>
  <c r="BE72" i="6"/>
  <c r="BE75" i="6" s="1"/>
  <c r="BC72" i="6"/>
  <c r="BC75" i="6" s="1"/>
  <c r="AW72" i="6"/>
  <c r="AW75" i="6" s="1"/>
  <c r="AU72" i="6"/>
  <c r="AU75" i="6" s="1"/>
  <c r="AS72" i="6"/>
  <c r="AS75" i="6" s="1"/>
  <c r="AQ72" i="6"/>
  <c r="AQ75" i="6" s="1"/>
  <c r="S72" i="6"/>
  <c r="T72" i="6" s="1"/>
  <c r="BD71" i="6"/>
  <c r="BB71" i="6"/>
  <c r="AZ71" i="6"/>
  <c r="AV71" i="6"/>
  <c r="AT71" i="6"/>
  <c r="AR71" i="6"/>
  <c r="AP71" i="6"/>
  <c r="AM71" i="6"/>
  <c r="AL71" i="6"/>
  <c r="AY71" i="6" s="1"/>
  <c r="AK71" i="6"/>
  <c r="AJ71" i="6"/>
  <c r="AI71" i="6"/>
  <c r="S70" i="6"/>
  <c r="T70" i="6" s="1"/>
  <c r="S69" i="6"/>
  <c r="T69" i="6" s="1"/>
  <c r="T68" i="6"/>
  <c r="BE67" i="6"/>
  <c r="BE71" i="6" s="1"/>
  <c r="BC67" i="6"/>
  <c r="BC71" i="6" s="1"/>
  <c r="BA67" i="6"/>
  <c r="AY67" i="6"/>
  <c r="AW67" i="6"/>
  <c r="AW71" i="6" s="1"/>
  <c r="AU67" i="6"/>
  <c r="AU71" i="6" s="1"/>
  <c r="AS67" i="6"/>
  <c r="AS71" i="6" s="1"/>
  <c r="AQ67" i="6"/>
  <c r="AQ71" i="6" s="1"/>
  <c r="AN67" i="6"/>
  <c r="S67" i="6"/>
  <c r="T67" i="6" s="1"/>
  <c r="BD66" i="6"/>
  <c r="BB66" i="6"/>
  <c r="AZ66" i="6"/>
  <c r="AX66" i="6"/>
  <c r="AV66" i="6"/>
  <c r="AT66" i="6"/>
  <c r="AR66" i="6"/>
  <c r="AP66" i="6"/>
  <c r="AM66" i="6"/>
  <c r="AL66" i="6"/>
  <c r="AK66" i="6"/>
  <c r="AJ66" i="6"/>
  <c r="AI66" i="6"/>
  <c r="BA65" i="6"/>
  <c r="AY65" i="6"/>
  <c r="S65" i="6"/>
  <c r="T65" i="6" s="1"/>
  <c r="BE64" i="6"/>
  <c r="BE66" i="6" s="1"/>
  <c r="BC64" i="6"/>
  <c r="BC66" i="6" s="1"/>
  <c r="BA64" i="6"/>
  <c r="AY64" i="6"/>
  <c r="AW64" i="6"/>
  <c r="AW66" i="6" s="1"/>
  <c r="AU64" i="6"/>
  <c r="AU66" i="6" s="1"/>
  <c r="AS64" i="6"/>
  <c r="AS66" i="6" s="1"/>
  <c r="AQ64" i="6"/>
  <c r="AQ66" i="6" s="1"/>
  <c r="S64" i="6"/>
  <c r="T64" i="6" s="1"/>
  <c r="BD63" i="6"/>
  <c r="BB63" i="6"/>
  <c r="AZ63" i="6"/>
  <c r="AY63" i="6"/>
  <c r="AV63" i="6"/>
  <c r="AT63" i="6"/>
  <c r="AR63" i="6"/>
  <c r="AP63" i="6"/>
  <c r="AM63" i="6"/>
  <c r="AL63" i="6"/>
  <c r="AK63" i="6"/>
  <c r="AJ63" i="6"/>
  <c r="AI63" i="6"/>
  <c r="T62" i="6"/>
  <c r="T61" i="6"/>
  <c r="T60" i="6"/>
  <c r="T59" i="6"/>
  <c r="T58" i="6"/>
  <c r="BE57" i="6"/>
  <c r="BE63" i="6" s="1"/>
  <c r="BC57" i="6"/>
  <c r="BC63" i="6" s="1"/>
  <c r="BA57" i="6"/>
  <c r="AY57" i="6"/>
  <c r="AW57" i="6"/>
  <c r="AW63" i="6" s="1"/>
  <c r="AU57" i="6"/>
  <c r="AU63" i="6" s="1"/>
  <c r="AS57" i="6"/>
  <c r="AS63" i="6" s="1"/>
  <c r="AQ57" i="6"/>
  <c r="AQ63" i="6" s="1"/>
  <c r="T57" i="6"/>
  <c r="BD56" i="6"/>
  <c r="BB56" i="6"/>
  <c r="AZ56" i="6"/>
  <c r="AY56" i="6"/>
  <c r="AX56" i="6"/>
  <c r="AV56" i="6"/>
  <c r="AT56" i="6"/>
  <c r="AR56" i="6"/>
  <c r="AP56" i="6"/>
  <c r="AM56" i="6"/>
  <c r="AL56" i="6"/>
  <c r="BA56" i="6" s="1"/>
  <c r="AK56" i="6"/>
  <c r="AJ56" i="6"/>
  <c r="AI56" i="6"/>
  <c r="S55" i="6"/>
  <c r="S54" i="6"/>
  <c r="S53" i="6"/>
  <c r="S52" i="6"/>
  <c r="T52" i="6" s="1"/>
  <c r="S51" i="6"/>
  <c r="T51" i="6" s="1"/>
  <c r="S50" i="6"/>
  <c r="T50" i="6" s="1"/>
  <c r="S49" i="6"/>
  <c r="T49" i="6" s="1"/>
  <c r="S48" i="6"/>
  <c r="T48" i="6" s="1"/>
  <c r="S47" i="6"/>
  <c r="T47" i="6" s="1"/>
  <c r="S46" i="6"/>
  <c r="T46" i="6" s="1"/>
  <c r="S45" i="6"/>
  <c r="T45" i="6" s="1"/>
  <c r="BE44" i="6"/>
  <c r="BE56" i="6" s="1"/>
  <c r="BC44" i="6"/>
  <c r="BC56" i="6" s="1"/>
  <c r="BA44" i="6"/>
  <c r="AY44" i="6"/>
  <c r="AW44" i="6"/>
  <c r="AW56" i="6" s="1"/>
  <c r="AU44" i="6"/>
  <c r="AU56" i="6" s="1"/>
  <c r="AS44" i="6"/>
  <c r="AS56" i="6" s="1"/>
  <c r="AQ44" i="6"/>
  <c r="AQ56" i="6" s="1"/>
  <c r="S44" i="6"/>
  <c r="T44" i="6" s="1"/>
  <c r="BD43" i="6"/>
  <c r="BB43" i="6"/>
  <c r="AZ43" i="6"/>
  <c r="BA43" i="6" s="1"/>
  <c r="AY43" i="6"/>
  <c r="AX43" i="6"/>
  <c r="AV43" i="6"/>
  <c r="AT43" i="6"/>
  <c r="AR43" i="6"/>
  <c r="AM43" i="6"/>
  <c r="AL43" i="6"/>
  <c r="AK43" i="6"/>
  <c r="AJ43" i="6"/>
  <c r="AI43" i="6"/>
  <c r="S42" i="6"/>
  <c r="S41" i="6"/>
  <c r="S40" i="6"/>
  <c r="S39" i="6"/>
  <c r="T39" i="6" s="1"/>
  <c r="S38" i="6"/>
  <c r="T38" i="6" s="1"/>
  <c r="BE37" i="6"/>
  <c r="BE43" i="6" s="1"/>
  <c r="BC37" i="6"/>
  <c r="BC43" i="6" s="1"/>
  <c r="BA37" i="6"/>
  <c r="AY37" i="6"/>
  <c r="AW37" i="6"/>
  <c r="AW43" i="6" s="1"/>
  <c r="AU37" i="6"/>
  <c r="AU43" i="6" s="1"/>
  <c r="S37" i="6"/>
  <c r="T37" i="6" s="1"/>
  <c r="BD36" i="6"/>
  <c r="BB36" i="6"/>
  <c r="AW36" i="6"/>
  <c r="AV36" i="6"/>
  <c r="AU36" i="6"/>
  <c r="AS36" i="6"/>
  <c r="AR36" i="6"/>
  <c r="AQ36" i="6"/>
  <c r="AP36" i="6"/>
  <c r="AM36" i="6"/>
  <c r="AL36" i="6"/>
  <c r="AK36" i="6"/>
  <c r="AJ36" i="6"/>
  <c r="AI36" i="6"/>
  <c r="S35" i="6"/>
  <c r="T35" i="6" s="1"/>
  <c r="T34" i="6"/>
  <c r="S33" i="6"/>
  <c r="T33" i="6" s="1"/>
  <c r="BE32" i="6"/>
  <c r="BE36" i="6" s="1"/>
  <c r="BC32" i="6"/>
  <c r="BC36" i="6" s="1"/>
  <c r="S32" i="6"/>
  <c r="T32" i="6" s="1"/>
  <c r="BB31" i="6"/>
  <c r="AW31" i="6"/>
  <c r="AV31" i="6"/>
  <c r="AU31" i="6"/>
  <c r="AT31" i="6"/>
  <c r="AS31" i="6"/>
  <c r="AR31" i="6"/>
  <c r="AQ31" i="6"/>
  <c r="AP31" i="6"/>
  <c r="AL31" i="6"/>
  <c r="AK31" i="6"/>
  <c r="AJ31" i="6"/>
  <c r="AI31" i="6"/>
  <c r="AM30" i="6"/>
  <c r="AM31" i="6" s="1"/>
  <c r="S30" i="6"/>
  <c r="BD29" i="6"/>
  <c r="BB29" i="6"/>
  <c r="BA29" i="6"/>
  <c r="AY29" i="6"/>
  <c r="AV29" i="6"/>
  <c r="AT29" i="6"/>
  <c r="AS29" i="6"/>
  <c r="AR29" i="6"/>
  <c r="AQ29" i="6"/>
  <c r="AP29" i="6"/>
  <c r="AM29" i="6"/>
  <c r="AK29" i="6"/>
  <c r="AJ29" i="6"/>
  <c r="AI29" i="6"/>
  <c r="BE28" i="6"/>
  <c r="BE29" i="6" s="1"/>
  <c r="BC28" i="6"/>
  <c r="BC29" i="6" s="1"/>
  <c r="BA28" i="6"/>
  <c r="AY28" i="6"/>
  <c r="AW28" i="6"/>
  <c r="AW29" i="6" s="1"/>
  <c r="AU28" i="6"/>
  <c r="AU29" i="6" s="1"/>
  <c r="AS28" i="6"/>
  <c r="T28" i="6"/>
  <c r="BD27" i="6"/>
  <c r="BB27" i="6"/>
  <c r="AZ27" i="6"/>
  <c r="AX27" i="6"/>
  <c r="AV27" i="6"/>
  <c r="AT27" i="6"/>
  <c r="AS27" i="6"/>
  <c r="AR27" i="6"/>
  <c r="AQ27" i="6"/>
  <c r="AP27" i="6"/>
  <c r="AM27" i="6"/>
  <c r="AL27" i="6"/>
  <c r="AK27" i="6"/>
  <c r="AJ27" i="6"/>
  <c r="AI27" i="6"/>
  <c r="T26" i="6"/>
  <c r="BE25" i="6"/>
  <c r="BE27" i="6" s="1"/>
  <c r="BC25" i="6"/>
  <c r="BC27" i="6" s="1"/>
  <c r="BA25" i="6"/>
  <c r="AY25" i="6"/>
  <c r="AW25" i="6"/>
  <c r="AW27" i="6" s="1"/>
  <c r="AU25" i="6"/>
  <c r="AU27" i="6" s="1"/>
  <c r="T25" i="6"/>
  <c r="BD24" i="6"/>
  <c r="BB24" i="6"/>
  <c r="AZ24" i="6"/>
  <c r="AX24" i="6"/>
  <c r="AV24" i="6"/>
  <c r="AT24" i="6"/>
  <c r="AR24" i="6"/>
  <c r="AQ24" i="6"/>
  <c r="AM24" i="6"/>
  <c r="AL24" i="6"/>
  <c r="AK24" i="6"/>
  <c r="AJ24" i="6"/>
  <c r="AI24" i="6"/>
  <c r="T23" i="6"/>
  <c r="S22" i="6"/>
  <c r="T22" i="6" s="1"/>
  <c r="S21" i="6"/>
  <c r="T21" i="6" s="1"/>
  <c r="S20" i="6"/>
  <c r="T20" i="6" s="1"/>
  <c r="BE19" i="6"/>
  <c r="BE24" i="6" s="1"/>
  <c r="BC19" i="6"/>
  <c r="BC24" i="6" s="1"/>
  <c r="BA19" i="6"/>
  <c r="AY19" i="6"/>
  <c r="AW19" i="6"/>
  <c r="AU19" i="6"/>
  <c r="AU24" i="6" s="1"/>
  <c r="S19" i="6"/>
  <c r="T19" i="6" s="1"/>
  <c r="BE18" i="6"/>
  <c r="BD18" i="6"/>
  <c r="BC18" i="6"/>
  <c r="BB18" i="6"/>
  <c r="AZ18" i="6"/>
  <c r="AX18" i="6"/>
  <c r="AO18" i="6"/>
  <c r="AN18" i="6"/>
  <c r="AM18" i="6"/>
  <c r="AL18" i="6"/>
  <c r="AK18" i="6"/>
  <c r="AJ18" i="6"/>
  <c r="AI18" i="6"/>
  <c r="S17" i="6"/>
  <c r="T17" i="6" s="1"/>
  <c r="S16" i="6"/>
  <c r="T16" i="6" s="1"/>
  <c r="BA15" i="6"/>
  <c r="AY15" i="6"/>
  <c r="S15" i="6"/>
  <c r="T15" i="6" s="1"/>
  <c r="S14" i="6"/>
  <c r="T14" i="6" s="1"/>
  <c r="S13" i="6"/>
  <c r="T13" i="6" s="1"/>
  <c r="BE12" i="6"/>
  <c r="BC12" i="6"/>
  <c r="BA12" i="6"/>
  <c r="AY12" i="6"/>
  <c r="S12" i="6"/>
  <c r="T12" i="6" s="1"/>
  <c r="BD11" i="6"/>
  <c r="BB11" i="6"/>
  <c r="AZ11" i="6"/>
  <c r="AX11" i="6"/>
  <c r="AV11" i="6"/>
  <c r="AW11" i="6" s="1"/>
  <c r="AT11" i="6"/>
  <c r="AR11" i="6"/>
  <c r="AP11" i="6"/>
  <c r="AM11" i="6"/>
  <c r="AL11" i="6"/>
  <c r="AK11" i="6"/>
  <c r="AJ11" i="6"/>
  <c r="AI11" i="6"/>
  <c r="BA10" i="6"/>
  <c r="S10" i="6"/>
  <c r="T10" i="6" s="1"/>
  <c r="BE9" i="6"/>
  <c r="BE11" i="6" s="1"/>
  <c r="BC9" i="6"/>
  <c r="BC11" i="6" s="1"/>
  <c r="BA9" i="6"/>
  <c r="AY9" i="6"/>
  <c r="AW9" i="6"/>
  <c r="AU9" i="6"/>
  <c r="AU11" i="6" s="1"/>
  <c r="AS9" i="6"/>
  <c r="AS11" i="6" s="1"/>
  <c r="AQ9" i="6"/>
  <c r="AQ11" i="6" s="1"/>
  <c r="S9" i="6"/>
  <c r="T9" i="6" s="1"/>
  <c r="T11" i="6" s="1"/>
  <c r="BA87" i="6" l="1"/>
  <c r="AY24" i="6"/>
  <c r="BA63" i="6"/>
  <c r="AY11" i="6"/>
  <c r="AY96" i="6"/>
  <c r="AS24" i="6"/>
  <c r="BC30" i="6"/>
  <c r="BC31" i="6" s="1"/>
  <c r="BA104" i="6"/>
  <c r="BA18" i="6"/>
  <c r="BA71" i="6"/>
  <c r="BC100" i="6"/>
  <c r="BC104" i="6" s="1"/>
  <c r="BA99" i="6"/>
  <c r="T99" i="6"/>
  <c r="BA27" i="6"/>
  <c r="AS42" i="6"/>
  <c r="AS43" i="6" s="1"/>
  <c r="AY107" i="6"/>
  <c r="BA107" i="6"/>
  <c r="AK122" i="6"/>
  <c r="AW122" i="6" s="1"/>
  <c r="AY18" i="6"/>
  <c r="AI75" i="6"/>
  <c r="BA11" i="6"/>
  <c r="AJ122" i="6"/>
  <c r="AQ122" i="6" s="1"/>
  <c r="BA91" i="6"/>
  <c r="AQ42" i="6"/>
  <c r="AY27" i="6"/>
  <c r="BC92" i="6"/>
  <c r="BC96" i="6" s="1"/>
  <c r="BA24" i="6"/>
  <c r="AY91" i="6"/>
  <c r="AW24" i="6"/>
  <c r="BE108" i="6"/>
  <c r="BE112" i="6" s="1"/>
  <c r="BA112" i="6"/>
  <c r="T112" i="6"/>
  <c r="T91" i="6"/>
  <c r="T79" i="6"/>
  <c r="T63" i="6"/>
  <c r="T71" i="6"/>
  <c r="T87" i="6"/>
  <c r="T96" i="6"/>
  <c r="T36" i="6"/>
  <c r="T18" i="6"/>
  <c r="T27" i="6"/>
  <c r="T29" i="6" s="1"/>
  <c r="T104" i="6"/>
  <c r="T107" i="6" s="1"/>
  <c r="T24" i="6"/>
  <c r="BA72" i="6"/>
  <c r="BA75" i="6" s="1"/>
  <c r="AY72" i="6"/>
  <c r="AY75" i="6" s="1"/>
  <c r="BE105" i="6"/>
  <c r="BE107" i="6" s="1"/>
  <c r="AL122" i="6"/>
  <c r="T43" i="6"/>
  <c r="BE92" i="6"/>
  <c r="BE96" i="6" s="1"/>
  <c r="AY66" i="6"/>
  <c r="AM107" i="6"/>
  <c r="AM122" i="6" s="1"/>
  <c r="AX122" i="6"/>
  <c r="T75" i="6"/>
  <c r="BA31" i="6"/>
  <c r="AY31" i="6"/>
  <c r="T66" i="6"/>
  <c r="BA66" i="6"/>
  <c r="T82" i="6"/>
  <c r="BB122" i="6"/>
  <c r="BD122" i="6"/>
  <c r="BE113" i="6"/>
  <c r="BE118" i="6" s="1"/>
  <c r="BC113" i="6"/>
  <c r="BC118" i="6" s="1"/>
  <c r="T56" i="6"/>
  <c r="AZ122" i="6"/>
  <c r="BE100" i="6"/>
  <c r="BE104" i="6" s="1"/>
  <c r="AY79" i="6"/>
  <c r="AU122" i="6" l="1"/>
  <c r="AS122" i="6"/>
  <c r="BA122" i="6"/>
  <c r="AY122" i="6"/>
  <c r="T122" i="6"/>
  <c r="BE122" i="6"/>
  <c r="BC122" i="6"/>
  <c r="AE24" i="1" l="1"/>
  <c r="AD18" i="1" l="1"/>
  <c r="AE14" i="1" l="1"/>
  <c r="U42" i="1" l="1"/>
  <c r="U39" i="1"/>
  <c r="U15" i="1" l="1"/>
  <c r="AE15" i="1" s="1"/>
  <c r="AC14" i="1" l="1"/>
  <c r="AC18" i="1"/>
  <c r="AE18" i="1"/>
  <c r="U21" i="1"/>
  <c r="X21" i="1" s="1"/>
  <c r="AF21" i="1" s="1"/>
  <c r="U22" i="1"/>
  <c r="X22" i="1" s="1"/>
  <c r="AF22" i="1" s="1"/>
  <c r="U23" i="1"/>
  <c r="X23" i="1" s="1"/>
  <c r="AF23" i="1" s="1"/>
  <c r="U24" i="1"/>
  <c r="X24" i="1" s="1"/>
  <c r="AF24" i="1" s="1"/>
  <c r="AD21" i="1" l="1"/>
  <c r="AC23" i="1"/>
  <c r="AD24" i="1"/>
  <c r="AD23" i="1"/>
  <c r="AE23" i="1"/>
  <c r="AD22" i="1"/>
  <c r="AC22" i="1"/>
  <c r="AE22" i="1"/>
  <c r="U19" i="1" l="1"/>
  <c r="X18" i="1"/>
  <c r="U17" i="1"/>
  <c r="AF18" i="1" l="1"/>
  <c r="AE19" i="1"/>
  <c r="AC19" i="1"/>
  <c r="X17" i="1"/>
  <c r="AF17" i="1" s="1"/>
  <c r="AC17" i="1"/>
  <c r="AC20" i="1" s="1"/>
  <c r="X19" i="1"/>
  <c r="AD17" i="1"/>
  <c r="AE17" i="1"/>
  <c r="AE20" i="1" l="1"/>
  <c r="AD19" i="1"/>
  <c r="AD20" i="1" s="1"/>
  <c r="AF19" i="1"/>
  <c r="AF20" i="1" s="1"/>
  <c r="U81" i="1" l="1"/>
  <c r="AE81" i="1" s="1"/>
  <c r="U82" i="1"/>
  <c r="AE82" i="1" s="1"/>
  <c r="U83" i="1"/>
  <c r="AE83" i="1" s="1"/>
  <c r="U84" i="1"/>
  <c r="AC84" i="1" s="1"/>
  <c r="U85" i="1"/>
  <c r="U86" i="1"/>
  <c r="AE86" i="1" s="1"/>
  <c r="U80" i="1"/>
  <c r="X80" i="1" s="1"/>
  <c r="U72" i="1"/>
  <c r="AE72" i="1" s="1"/>
  <c r="U73" i="1"/>
  <c r="AC73" i="1" s="1"/>
  <c r="U74" i="1"/>
  <c r="X74" i="1" s="1"/>
  <c r="AF74" i="1" s="1"/>
  <c r="U75" i="1"/>
  <c r="U76" i="1"/>
  <c r="U77" i="1"/>
  <c r="U78" i="1"/>
  <c r="AE78" i="1" s="1"/>
  <c r="U71" i="1"/>
  <c r="AC71" i="1" s="1"/>
  <c r="U55" i="1"/>
  <c r="U56" i="1"/>
  <c r="X56" i="1" s="1"/>
  <c r="U57" i="1"/>
  <c r="U58" i="1"/>
  <c r="AE58" i="1" s="1"/>
  <c r="U59" i="1"/>
  <c r="AC59" i="1" s="1"/>
  <c r="U60" i="1"/>
  <c r="AC60" i="1" s="1"/>
  <c r="U61" i="1"/>
  <c r="AE61" i="1" s="1"/>
  <c r="U62" i="1"/>
  <c r="AE62" i="1" s="1"/>
  <c r="U64" i="1"/>
  <c r="U65" i="1"/>
  <c r="U66" i="1"/>
  <c r="AC66" i="1" s="1"/>
  <c r="U68" i="1"/>
  <c r="AC68" i="1" s="1"/>
  <c r="U69" i="1"/>
  <c r="AE69" i="1" s="1"/>
  <c r="U35" i="1"/>
  <c r="AE35" i="1" s="1"/>
  <c r="U36" i="1"/>
  <c r="AE36" i="1" s="1"/>
  <c r="U37" i="1"/>
  <c r="AE37" i="1" s="1"/>
  <c r="U38" i="1"/>
  <c r="AE38" i="1" s="1"/>
  <c r="U40" i="1"/>
  <c r="U41" i="1"/>
  <c r="U43" i="1"/>
  <c r="U44" i="1"/>
  <c r="U45" i="1"/>
  <c r="U46" i="1"/>
  <c r="U47" i="1"/>
  <c r="U48" i="1"/>
  <c r="U49" i="1"/>
  <c r="U50" i="1"/>
  <c r="AE50" i="1" s="1"/>
  <c r="U51" i="1"/>
  <c r="U52" i="1"/>
  <c r="X14" i="1"/>
  <c r="AF14" i="1" s="1"/>
  <c r="U30" i="1"/>
  <c r="AC30" i="1" s="1"/>
  <c r="U31" i="1"/>
  <c r="AC31" i="1" s="1"/>
  <c r="U32" i="1"/>
  <c r="AC32" i="1" s="1"/>
  <c r="U25" i="1"/>
  <c r="X25" i="1" s="1"/>
  <c r="AF25" i="1" s="1"/>
  <c r="U26" i="1"/>
  <c r="AC26" i="1" s="1"/>
  <c r="U27" i="1"/>
  <c r="AE65" i="1" l="1"/>
  <c r="X65" i="1"/>
  <c r="AF65" i="1" s="1"/>
  <c r="AC57" i="1"/>
  <c r="AE57" i="1"/>
  <c r="AD56" i="1"/>
  <c r="AF56" i="1"/>
  <c r="AC27" i="1"/>
  <c r="AC28" i="1" s="1"/>
  <c r="AE27" i="1"/>
  <c r="X59" i="1"/>
  <c r="AD25" i="1"/>
  <c r="X47" i="1"/>
  <c r="AF47" i="1" s="1"/>
  <c r="X39" i="1"/>
  <c r="AF39" i="1" s="1"/>
  <c r="X62" i="1"/>
  <c r="AC62" i="1"/>
  <c r="X61" i="1"/>
  <c r="AC61" i="1"/>
  <c r="AE59" i="1"/>
  <c r="X58" i="1"/>
  <c r="AF58" i="1" s="1"/>
  <c r="AC58" i="1"/>
  <c r="X55" i="1"/>
  <c r="AC55" i="1"/>
  <c r="AC50" i="1"/>
  <c r="AE49" i="1"/>
  <c r="AC49" i="1"/>
  <c r="AC46" i="1"/>
  <c r="AE46" i="1"/>
  <c r="AC44" i="1"/>
  <c r="AE44" i="1"/>
  <c r="AC43" i="1"/>
  <c r="AE43" i="1"/>
  <c r="AC42" i="1"/>
  <c r="AE42" i="1"/>
  <c r="AC38" i="1"/>
  <c r="AC37" i="1"/>
  <c r="AC36" i="1"/>
  <c r="AC35" i="1"/>
  <c r="X27" i="1"/>
  <c r="AF27" i="1" s="1"/>
  <c r="X26" i="1"/>
  <c r="AF26" i="1" s="1"/>
  <c r="AC81" i="1"/>
  <c r="AE31" i="1"/>
  <c r="X50" i="1"/>
  <c r="X42" i="1"/>
  <c r="AF42" i="1" s="1"/>
  <c r="X44" i="1"/>
  <c r="AF44" i="1" s="1"/>
  <c r="AE32" i="1"/>
  <c r="X35" i="1"/>
  <c r="AF35" i="1" s="1"/>
  <c r="AE30" i="1"/>
  <c r="X49" i="1"/>
  <c r="AF49" i="1" s="1"/>
  <c r="X36" i="1"/>
  <c r="X43" i="1"/>
  <c r="AF43" i="1" s="1"/>
  <c r="AC65" i="1"/>
  <c r="AC67" i="1" s="1"/>
  <c r="X46" i="1"/>
  <c r="AF46" i="1" s="1"/>
  <c r="X38" i="1"/>
  <c r="AF38" i="1" s="1"/>
  <c r="AD65" i="1"/>
  <c r="X41" i="1"/>
  <c r="AF41" i="1" s="1"/>
  <c r="X52" i="1"/>
  <c r="X51" i="1"/>
  <c r="AF51" i="1" s="1"/>
  <c r="X64" i="1"/>
  <c r="X84" i="1"/>
  <c r="AF84" i="1" s="1"/>
  <c r="AE84" i="1"/>
  <c r="AE87" i="1" s="1"/>
  <c r="AE66" i="1"/>
  <c r="X60" i="1"/>
  <c r="AF60" i="1" s="1"/>
  <c r="X48" i="1"/>
  <c r="AF48" i="1" s="1"/>
  <c r="X40" i="1"/>
  <c r="AF40" i="1" s="1"/>
  <c r="X66" i="1"/>
  <c r="AE60" i="1"/>
  <c r="X45" i="1"/>
  <c r="AF45" i="1" s="1"/>
  <c r="X37" i="1"/>
  <c r="AF37" i="1" s="1"/>
  <c r="AE71" i="1"/>
  <c r="AF80" i="1"/>
  <c r="AD80" i="1"/>
  <c r="X83" i="1"/>
  <c r="AF83" i="1" s="1"/>
  <c r="AC83" i="1"/>
  <c r="AC82" i="1"/>
  <c r="AC86" i="1"/>
  <c r="X81" i="1"/>
  <c r="AF81" i="1" s="1"/>
  <c r="X85" i="1"/>
  <c r="AF85" i="1" s="1"/>
  <c r="X82" i="1"/>
  <c r="AF82" i="1" s="1"/>
  <c r="X86" i="1"/>
  <c r="AF86" i="1" s="1"/>
  <c r="X78" i="1"/>
  <c r="AF78" i="1" s="1"/>
  <c r="AC78" i="1"/>
  <c r="X73" i="1"/>
  <c r="AF73" i="1" s="1"/>
  <c r="AD74" i="1"/>
  <c r="X77" i="1"/>
  <c r="AF77" i="1" s="1"/>
  <c r="X72" i="1"/>
  <c r="AF72" i="1" s="1"/>
  <c r="X76" i="1"/>
  <c r="AF76" i="1" s="1"/>
  <c r="AC72" i="1"/>
  <c r="AE73" i="1"/>
  <c r="X71" i="1"/>
  <c r="X75" i="1"/>
  <c r="AF75" i="1" s="1"/>
  <c r="X68" i="1"/>
  <c r="AF68" i="1" s="1"/>
  <c r="X69" i="1"/>
  <c r="AE55" i="1"/>
  <c r="X57" i="1"/>
  <c r="AF57" i="1" s="1"/>
  <c r="AE68" i="1"/>
  <c r="AE70" i="1" s="1"/>
  <c r="AC69" i="1"/>
  <c r="AC70" i="1" s="1"/>
  <c r="X32" i="1"/>
  <c r="AF32" i="1" s="1"/>
  <c r="X31" i="1"/>
  <c r="AF31" i="1" s="1"/>
  <c r="X30" i="1"/>
  <c r="AF30" i="1" s="1"/>
  <c r="AE26" i="1"/>
  <c r="AD14" i="1"/>
  <c r="AF87" i="1" l="1"/>
  <c r="AE79" i="1"/>
  <c r="AD69" i="1"/>
  <c r="AF69" i="1"/>
  <c r="AD64" i="1"/>
  <c r="AD67" i="1" s="1"/>
  <c r="AF64" i="1"/>
  <c r="AD66" i="1"/>
  <c r="AF66" i="1"/>
  <c r="AE67" i="1"/>
  <c r="AD62" i="1"/>
  <c r="AF62" i="1"/>
  <c r="AD61" i="1"/>
  <c r="AF61" i="1"/>
  <c r="AD59" i="1"/>
  <c r="AF59" i="1"/>
  <c r="AD55" i="1"/>
  <c r="AF55" i="1"/>
  <c r="AD50" i="1"/>
  <c r="AF50" i="1"/>
  <c r="AD52" i="1"/>
  <c r="AF52" i="1"/>
  <c r="AD36" i="1"/>
  <c r="AF36" i="1"/>
  <c r="AE28" i="1"/>
  <c r="AE53" i="1"/>
  <c r="AD47" i="1"/>
  <c r="AD39" i="1"/>
  <c r="AD27" i="1"/>
  <c r="AD60" i="1"/>
  <c r="AD58" i="1"/>
  <c r="AD57" i="1"/>
  <c r="AC53" i="1"/>
  <c r="AD26" i="1"/>
  <c r="AF28" i="1"/>
  <c r="AC79" i="1"/>
  <c r="AC87" i="1"/>
  <c r="AD43" i="1"/>
  <c r="AD38" i="1"/>
  <c r="AD42" i="1"/>
  <c r="AD35" i="1"/>
  <c r="AD37" i="1"/>
  <c r="AD30" i="1"/>
  <c r="AD49" i="1"/>
  <c r="AD44" i="1"/>
  <c r="AD31" i="1"/>
  <c r="AD32" i="1"/>
  <c r="AD46" i="1"/>
  <c r="AD45" i="1"/>
  <c r="AD40" i="1"/>
  <c r="AD41" i="1"/>
  <c r="AD48" i="1"/>
  <c r="AD51" i="1"/>
  <c r="AD84" i="1"/>
  <c r="AD86" i="1"/>
  <c r="AD83" i="1"/>
  <c r="AD82" i="1"/>
  <c r="AD85" i="1"/>
  <c r="AD81" i="1"/>
  <c r="AD78" i="1"/>
  <c r="AD75" i="1"/>
  <c r="AD72" i="1"/>
  <c r="AD76" i="1"/>
  <c r="AD71" i="1"/>
  <c r="AF71" i="1"/>
  <c r="AD77" i="1"/>
  <c r="AD73" i="1"/>
  <c r="AF70" i="1"/>
  <c r="AD68" i="1"/>
  <c r="AD70" i="1" s="1"/>
  <c r="U9" i="1"/>
  <c r="AD28" i="1" l="1"/>
  <c r="AF79" i="1"/>
  <c r="AF67" i="1"/>
  <c r="AD87" i="1"/>
  <c r="AD79" i="1"/>
  <c r="U54" i="1"/>
  <c r="AC54" i="1" s="1"/>
  <c r="AC63" i="1" s="1"/>
  <c r="U34" i="1"/>
  <c r="U29" i="1"/>
  <c r="AC29" i="1" s="1"/>
  <c r="AC33" i="1" s="1"/>
  <c r="X15" i="1"/>
  <c r="AF15" i="1" s="1"/>
  <c r="U13" i="1"/>
  <c r="AC13" i="1" s="1"/>
  <c r="U10" i="1"/>
  <c r="AC10" i="1" s="1"/>
  <c r="U11" i="1"/>
  <c r="AE9" i="1"/>
  <c r="AE13" i="1" l="1"/>
  <c r="AE16" i="1" s="1"/>
  <c r="AC16" i="1"/>
  <c r="AE10" i="1"/>
  <c r="AE12" i="1" s="1"/>
  <c r="X29" i="1"/>
  <c r="AF29" i="1" s="1"/>
  <c r="X13" i="1"/>
  <c r="AD13" i="1" s="1"/>
  <c r="X54" i="1"/>
  <c r="AF54" i="1" s="1"/>
  <c r="AF63" i="1" s="1"/>
  <c r="X11" i="1"/>
  <c r="X34" i="1"/>
  <c r="AF34" i="1" s="1"/>
  <c r="X10" i="1"/>
  <c r="AE29" i="1"/>
  <c r="AE33" i="1" s="1"/>
  <c r="AE54" i="1"/>
  <c r="AE63" i="1" s="1"/>
  <c r="X9" i="1"/>
  <c r="AE90" i="1" l="1"/>
  <c r="AD11" i="1"/>
  <c r="AF11" i="1"/>
  <c r="AF53" i="1"/>
  <c r="AD29" i="1"/>
  <c r="AD15" i="1"/>
  <c r="AD16" i="1" s="1"/>
  <c r="AF13" i="1"/>
  <c r="AF16" i="1" s="1"/>
  <c r="AD54" i="1"/>
  <c r="AD63" i="1" s="1"/>
  <c r="AD34" i="1"/>
  <c r="AD53" i="1" s="1"/>
  <c r="AF9" i="1"/>
  <c r="AF12" i="1" s="1"/>
  <c r="AC9" i="1" l="1"/>
  <c r="AC12" i="1" l="1"/>
  <c r="AC90" i="1" s="1"/>
  <c r="AD9" i="1"/>
  <c r="AD10" i="1"/>
  <c r="AD33" i="1"/>
  <c r="AD12" i="1" l="1"/>
  <c r="AD90" i="1" s="1"/>
  <c r="AF33" i="1"/>
  <c r="AF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2A55E821-6EDD-4693-A1B2-35B08CB885D6}">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8C1F04BF-6685-40CB-80EC-53F02834C0E8}">
      <text>
        <r>
          <rPr>
            <sz val="9"/>
            <color indexed="81"/>
            <rFont val="Tahoma"/>
            <family val="2"/>
          </rPr>
          <t xml:space="preserve">VER ANEXO 1
</t>
        </r>
      </text>
    </comment>
    <comment ref="AG8" authorId="1" shapeId="0" xr:uid="{F6F9DAAE-542B-4729-8748-EFAD8ED5ABBF}">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<sst xmlns="http://schemas.openxmlformats.org/spreadsheetml/2006/main" count="3603" uniqueCount="1110">
  <si>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</si>
  <si>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</si>
  <si>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</si>
  <si>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</si>
  <si>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</si>
  <si>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</si>
  <si>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</si>
  <si>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</si>
  <si>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</si>
  <si>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</si>
  <si>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</si>
  <si>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</si>
  <si>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</si>
  <si>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</si>
  <si>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</si>
  <si>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</si>
  <si>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</si>
  <si>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</si>
  <si>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</si>
  <si>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</si>
  <si>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</si>
  <si>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</si>
  <si>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</si>
  <si>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</si>
  <si>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</si>
  <si>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</si>
  <si>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</si>
  <si>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</si>
  <si>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</si>
  <si>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</si>
  <si>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</si>
  <si>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</si>
  <si>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</si>
  <si>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</si>
  <si>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</si>
  <si>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</si>
  <si>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</si>
  <si>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</si>
  <si>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</si>
  <si>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</si>
  <si>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</si>
  <si>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</si>
  <si>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</si>
  <si>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</si>
  <si>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</si>
  <si>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</si>
  <si>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</si>
  <si>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</si>
  <si>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</si>
  <si>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</si>
  <si>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</si>
  <si>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</si>
  <si>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</si>
  <si>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</si>
  <si>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</si>
  <si>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</si>
  <si>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</si>
  <si>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</si>
  <si>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</si>
  <si>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</si>
  <si>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</si>
  <si>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</si>
  <si>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</si>
  <si>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</si>
  <si>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</si>
  <si>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</si>
  <si>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</si>
  <si>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</si>
  <si>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</si>
  <si>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</si>
  <si>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</si>
  <si>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</si>
  <si>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</si>
  <si>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</si>
  <si>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</si>
  <si>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</si>
  <si>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</si>
  <si>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</si>
  <si>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</si>
  <si>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</si>
  <si>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</si>
  <si>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</si>
  <si>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</si>
  <si>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</si>
  <si>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</si>
  <si>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</si>
  <si>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</si>
  <si>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</si>
  <si>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</si>
  <si>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</si>
  <si>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</si>
  <si>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</si>
  <si>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</si>
  <si>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</si>
  <si>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</si>
  <si>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</si>
  <si>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</si>
  <si>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</si>
  <si>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</si>
  <si>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</si>
  <si>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</si>
  <si>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</si>
  <si>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</si>
  <si>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</si>
  <si>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</si>
  <si>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</si>
  <si>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</si>
  <si>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</si>
  <si>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</si>
  <si>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</si>
  <si>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</si>
  <si>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</si>
  <si>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</si>
  <si>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</si>
  <si>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</si>
  <si>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</si>
  <si>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</si>
  <si>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</si>
  <si>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</si>
  <si>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</si>
  <si>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</si>
  <si>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</si>
  <si>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</si>
  <si>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</si>
  <si>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</si>
  <si>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</si>
  <si>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</si>
  <si>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</si>
  <si>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</si>
  <si>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</si>
  <si>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</si>
  <si>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</si>
  <si>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</si>
  <si>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</si>
  <si>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DEL INTERIOR Y CONVIVENCIA CIUDADANA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</si>
  <si>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</si>
  <si>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</si>
  <si>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</si>
  <si>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</si>
  <si>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</si>
  <si>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</si>
  <si>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</si>
  <si>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</si>
  <si>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</si>
  <si>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</si>
  <si>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</si>
  <si>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</si>
  <si>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</si>
  <si>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</si>
  <si>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</si>
  <si>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</si>
  <si>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</si>
  <si>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</si>
  <si>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</si>
  <si>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</si>
  <si>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</si>
  <si>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</si>
  <si>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</si>
  <si>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</si>
  <si>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</si>
  <si>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</si>
  <si>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</si>
  <si>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</si>
  <si>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</si>
  <si>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</si>
  <si>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</si>
  <si>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</si>
  <si>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</si>
  <si>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</si>
  <si>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</si>
  <si>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</si>
  <si>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</si>
  <si>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</si>
  <si>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</si>
  <si>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</si>
  <si>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</si>
  <si>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Conformar un (1) Equipo Interdisciplinario para articulación y coordinación de
estrategias de seguridad y un (1) Equipo Operativo de Gestores de Convivencia</t>
  </si>
  <si>
    <t>Servicio</t>
  </si>
  <si>
    <t>No tiene entregable en catalago de productos</t>
  </si>
  <si>
    <t>Reducir tasa de hurto a personas  a 550  por cada cien mil habitantes</t>
  </si>
  <si>
    <t>1.1.2</t>
  </si>
  <si>
    <t>Organismos de Seguridad dotados  y
con servicios en el marco del PISCC 2024-2027</t>
  </si>
  <si>
    <t>Dotar y proveer de servicios a cinco (5) organismos de seguridad en el marco del PISCC 2024-2027</t>
  </si>
  <si>
    <t xml:space="preserve">Bien </t>
  </si>
  <si>
    <t>Reducir numero de extorsiones a 90</t>
  </si>
  <si>
    <t>1.1.3</t>
  </si>
  <si>
    <t>Politica publica de seguridad humana integral formulada</t>
  </si>
  <si>
    <t>Formular (1) politica publica de seguridad humana integral</t>
  </si>
  <si>
    <t>documento de planeación validado</t>
  </si>
  <si>
    <t>AVANCE PROGRAMA PLAN ESTRATÉGICO DE SEGURIDAD INTEGRAL TITAN 24</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</si>
  <si>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</si>
  <si>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</si>
  <si>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</si>
  <si>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</si>
  <si>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</si>
  <si>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Construir una (1) Estación de Bomberos nueva</t>
  </si>
  <si>
    <t>Obra civil</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</si>
  <si>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</si>
  <si>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</si>
  <si>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</si>
  <si>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Adecuar una (1) Estación de Bomberos</t>
  </si>
  <si>
    <t>Número de máquinas extintoras del Cuerpo de Bomberos para la atención de emergencias</t>
  </si>
  <si>
    <t xml:space="preserve">6 máquinas extintoras del Cuerpo de Bomberos para 
la atención de emergencias </t>
  </si>
  <si>
    <t>Incrementar a ocho (8) el número de máquinas extintoras del Cuerpo de Bomberos para la atención de emergencias</t>
  </si>
  <si>
    <t>AVANCE PROGRAMA  EL CUERPO DE BOMBEROS AVANZA</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</si>
  <si>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</si>
  <si>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</si>
  <si>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</si>
  <si>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</si>
  <si>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</si>
  <si>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</si>
  <si>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</si>
  <si>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</si>
  <si>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</si>
  <si>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</si>
  <si>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</si>
  <si>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AVANCE PROGRAMA  CARTAGENA AVANZA EN CONVIVENCIA</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</si>
  <si>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</si>
  <si>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</si>
  <si>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</si>
  <si>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</si>
  <si>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</si>
  <si>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Incrementar a ocho (8) el número de Comisarías de Familia operando en el Distrito</t>
  </si>
  <si>
    <t xml:space="preserve">Reducir  número de casos de abuso sexual a menores a 250 </t>
  </si>
  <si>
    <t>1.2.5</t>
  </si>
  <si>
    <t>Número de Comisarías de Familia móviles creadas y en operación en el Distrito</t>
  </si>
  <si>
    <t>Crear y poner en funcionamiento una (1) Comisaría de Familia móvil en el Distrito</t>
  </si>
  <si>
    <t>Reducir  número de casos de violencia de género a 1000</t>
  </si>
  <si>
    <t>1.2.6</t>
  </si>
  <si>
    <t>Número de mujeres vinculadas con la estrategia “Trasmallo de Mujeres Violetas por la Paz”</t>
  </si>
  <si>
    <t>Vincular a mil doscientos (1.200) mujeres con la estrategia “Trasmallo de Mujeres Violetas por la Paz”</t>
  </si>
  <si>
    <t>1.2.7</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</si>
  <si>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</si>
  <si>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</si>
  <si>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</si>
  <si>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3 Casas de Justicia en operación en el Distrito</t>
  </si>
  <si>
    <t>Incrementar a cinco (5) el número de Casas de Justicia en</t>
  </si>
  <si>
    <t>Centros de Conciliación en Equidad y/o Derecho creados en las Casas de Justicia</t>
  </si>
  <si>
    <t xml:space="preserve">3 Casas de Justicia operando sin Centros de Conciliación en Equidad y/o Derecho </t>
  </si>
  <si>
    <t>Crear cinco (5) Centros de Conciliación en Equidad y/o Derecho en las Casas de Justicia del Distrito</t>
  </si>
  <si>
    <t>Inspecciones de Policía dotadas técnica y operativamente</t>
  </si>
  <si>
    <t xml:space="preserve">33 inspecciones de Policía operando con deficiencias técnicas y operativas </t>
  </si>
  <si>
    <t>Dotar treinta y tres (33) Inspecciones de Policía técnica, tecnológica y operativamente.</t>
  </si>
  <si>
    <t>AVANCE PROGRAMA AVANZANDO EN EL FORTALECIMIENTO DE CASAS DE JUSTICIA, COMISARÍAS DE FAMILIA E INSPECCIONES DE POLICÍA</t>
  </si>
  <si>
    <t>ATENCIÓN INTEGRAL A JÓVENES EN SITUACIÓN DE RIESGO SOCIAL</t>
  </si>
  <si>
    <t xml:space="preserve">1.2.5 </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</si>
  <si>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</si>
  <si>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</si>
  <si>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</si>
  <si>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</si>
  <si>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</si>
  <si>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</si>
  <si>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</si>
  <si>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</si>
  <si>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AVANCE PROGRAMA ATENCIÓN INTEGRAL A JÓVENES EN SITUACIÓN DE RIESGO SOCIAL</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</si>
  <si>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</si>
  <si>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</si>
  <si>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</si>
  <si>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</si>
  <si>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</si>
  <si>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</si>
  <si>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Entregar mil (1.000) unidades productivas a personas víctimas del conflicto</t>
  </si>
  <si>
    <t>Personas víctimas del conflicto que acceden a programas de atención psicosocial y salud mental</t>
  </si>
  <si>
    <t xml:space="preserve">13.982 víctimas del conflicto armado vinculadas a programas de atención psicosocial y salud mental </t>
  </si>
  <si>
    <t>Vincular a mil (1.000) personas víctimas del conflicto a programas de atención psicosocial y salud mental</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</si>
  <si>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</si>
  <si>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</si>
  <si>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</si>
  <si>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 xml:space="preserve">Atender a la totalidad de personas víctimas que cumplan con los requisitos de ley para acceder a la medida de ayuda humanitaria inmediata
</t>
  </si>
  <si>
    <t>Personas víctimas con ayuda inmediata mediante albergue</t>
  </si>
  <si>
    <t xml:space="preserve">114 personas víctimas con ayuda humanitaria inmediata a corte 2023 </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</si>
  <si>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</si>
  <si>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</si>
  <si>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 xml:space="preserve">22 representantes de la Mesa Distrital de 
Víctimas a los que se les garantizó la participación </t>
  </si>
  <si>
    <t>Mantener los incentivos técnicos y logísticos de participación a la totalidad de los representantes de la población víctima en la Mesa Distrital de Víctimas de Cartagena.</t>
  </si>
  <si>
    <t>Museo de Memoria Histórica construido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</si>
  <si>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</si>
  <si>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</si>
  <si>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</si>
  <si>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</si>
  <si>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 xml:space="preserve">1 Plan de Retorno y reubicación de Villas de Aranjuez formulado y aprobado en CJT en el año 2015 </t>
  </si>
  <si>
    <t>Concertar e implementar un (1) Plan de Retorno y reubicación de Villas de Aranjuez</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</si>
  <si>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</si>
  <si>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</si>
  <si>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 xml:space="preserve">Implementar un (1) Plan Distrital de prevención y protección de violaciones graves a los derechos humanos y derecho internacional humanitario
</t>
  </si>
  <si>
    <t>Plan de acción territorial - PAT actualizado , aprobado e implementado</t>
  </si>
  <si>
    <t xml:space="preserve">Un Plan de Acción Territorial - PAT vigente para el cuatrienio 2020-2023 </t>
  </si>
  <si>
    <t>Actualizar, aprobar e implementar un (1) Plan de Acción Territorial -PAT</t>
  </si>
  <si>
    <t xml:space="preserve">Plan de Contingencia formulado </t>
  </si>
  <si>
    <t xml:space="preserve">Un Plan de Contingencia para el cuatrienio 2020-2023 </t>
  </si>
  <si>
    <t>formular 1 plan de Contingencia para la atención inmediata de víctima en el distrito de cartagena</t>
  </si>
  <si>
    <t>Plan integral de reparación colectiva de la liga de mujeres desplazadas concertado e implementado</t>
  </si>
  <si>
    <t xml:space="preserve">Un Plan Integral de Reparación Colectiva de la Liga de Mujeres Desplazadas aprobado por CJT del Distrito en el año  2018 </t>
  </si>
  <si>
    <t>Implementar un (1) Plan Integral de Reparación Colectiva de la Liga de Mujeres Desplazadas</t>
  </si>
  <si>
    <t>Consejo de Paz , Reconciliación , Convivencia y DDHH en el Distrito de Cartagena con plan de acción implementado</t>
  </si>
  <si>
    <t>Un Consejo de Paz, Reconciliación, Convivencia y DDHH en el Distrito de Cartagena creado mediante 
Acuerdo 088 de 27 de diciembre de 2021.</t>
  </si>
  <si>
    <t>Implementar el plan de acción de un (1) Consejo de Paz, Reconciliación, Convivencia y DDHH en el Distrito</t>
  </si>
  <si>
    <t>Iniciativas de memoria histórica apoyadas</t>
  </si>
  <si>
    <t xml:space="preserve">8 acciones afirmativas de reconocimiento de memoria histórica 
asistidas a corte 2023 </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</si>
  <si>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</si>
  <si>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</si>
  <si>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</si>
  <si>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</si>
  <si>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</si>
  <si>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</si>
  <si>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8 acciones afirmativas de reconocimiento de memoria histórica</t>
  </si>
  <si>
    <t>Ejecutar dos (2) medidas de memoria histórica para población víctima</t>
  </si>
  <si>
    <t xml:space="preserve">Sede propia para la Mesa Distrital de Víctimas garantizada </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</si>
  <si>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</si>
  <si>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</si>
  <si>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</si>
  <si>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AVANCE PROGRAMA ASISTENCIA, ATENCIÓN Y REPARACIÓN EFECTIVA E INTEGRAL A LAS VÍCTIMAS DEL CONFLICTO ARMADO</t>
  </si>
  <si>
    <t>N/A</t>
  </si>
  <si>
    <t>DERECHOS HUMANOS PARA LA VIDA DIGNA</t>
  </si>
  <si>
    <t xml:space="preserve">1.2.7 </t>
  </si>
  <si>
    <t>Estrategias de promoción de la garantía de derechos implementadas</t>
  </si>
  <si>
    <t>Implementar ocho (8) estrategias de promoción de la garantía de derechos</t>
  </si>
  <si>
    <t>Solicitudes de medidas de protección preventiva atendidas</t>
  </si>
  <si>
    <t xml:space="preserve">64 solicitudes atendidas en 2023 
</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</si>
  <si>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</si>
  <si>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</si>
  <si>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</si>
  <si>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</si>
  <si>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</si>
  <si>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</si>
  <si>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</si>
  <si>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</si>
  <si>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</si>
  <si>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Mantener una (1) instancia institucional para atención y garantía del derecho de libertad religiosa en el Distrito</t>
  </si>
  <si>
    <t>Población víctima y sobreviviente de la trata de personas atendida</t>
  </si>
  <si>
    <t xml:space="preserve">105 personas víctimas atendidas a corte 2023 (42 víctimas sobrevivientes de explotación sexual y 63 de mendicidad forzada) </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</si>
  <si>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</si>
  <si>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</si>
  <si>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</si>
  <si>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</si>
  <si>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</si>
  <si>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AVANCE PROGRAMA DERECHOS HUMANOS PARA LA VIDA DIGNA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</si>
  <si>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</si>
  <si>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</si>
  <si>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</si>
  <si>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</si>
  <si>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</si>
  <si>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</si>
  <si>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</si>
  <si>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</si>
  <si>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 xml:space="preserve">Último convenio con el INPEC suscrito en 2023 </t>
  </si>
  <si>
    <t>Suscribir anualmente (1) convenio con el INPEC</t>
  </si>
  <si>
    <t>AVANCE PROGRAMA SISTEMA PENITENCIARIO Y CARCELARIO EN EL MARCO DE LOS DERECHOS HUMANOS</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</si>
  <si>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</si>
  <si>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</si>
  <si>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</si>
  <si>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</si>
  <si>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</si>
  <si>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</si>
  <si>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Mejorar técnica y tecnológicamente un (1) Centro Intégrate</t>
  </si>
  <si>
    <t>Número de jornadas extramurales de atención integral a la población migrante desarrolladas</t>
  </si>
  <si>
    <t xml:space="preserve">12.318 personas caracterizadas en el Centro Intégrate a corte de 
noviembre de 2023 </t>
  </si>
  <si>
    <t>Desarrollar dos (2) jornadas extramurales anuales de atención integral a la población migrante</t>
  </si>
  <si>
    <t>AVANCE DEL PROGRAMAATENCIÓN INTEGRAL AL MIGRANTE</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</si>
  <si>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</si>
  <si>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</si>
  <si>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</si>
  <si>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</si>
  <si>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</si>
  <si>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</si>
  <si>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</si>
  <si>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</si>
  <si>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</si>
  <si>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</si>
  <si>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Formar en temas de legislacion, derechos humanos y el fortalecimiento organizacional a los miembros de los 60 consejos comunitarios y organizaciones de base de las comunidades negras, afrocolombianas, raizales y palenqueras</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</si>
  <si>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</si>
  <si>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</si>
  <si>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</si>
  <si>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</si>
  <si>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</si>
  <si>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</si>
  <si>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</si>
  <si>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</si>
  <si>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</si>
  <si>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</si>
  <si>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</si>
  <si>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</si>
  <si>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</si>
  <si>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</si>
  <si>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</si>
  <si>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</si>
  <si>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</si>
  <si>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</si>
  <si>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</si>
  <si>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Implementar en los treinta y tres (33) Consejos Comunitarios del Distrito la ruta de atención de acuerdo con la reglamentación o normativa del conflicto (T- 025 2004, Decreto 4635 de 2011 y el auto 005 2009)</t>
  </si>
  <si>
    <t>AVANCE DEL PROGRAMA :Gobernanza y participación de las comunidades negras, afrocolombianas, raizales y palenqueras para el fortalecimiento de la democracia en el Distrito</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</si>
  <si>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</si>
  <si>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</si>
  <si>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</si>
  <si>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</si>
  <si>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</si>
  <si>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</si>
  <si>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</si>
  <si>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</si>
  <si>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Adquirir un (1) lote para la reubicación de Cabildo indígena CAIZEM asentado en Membrillal</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</si>
  <si>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</si>
  <si>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</si>
  <si>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</si>
  <si>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</si>
  <si>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</si>
  <si>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000000092 Documento de planeación validado</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</si>
  <si>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</si>
  <si>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</si>
  <si>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</si>
  <si>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</si>
  <si>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</si>
  <si>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</si>
  <si>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</si>
  <si>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 xml:space="preserve">AVANCE PROGRAMA Territorio propio </t>
  </si>
  <si>
    <t>AVANCE SECRETARIA DEL INTERIOR Y CONVIVENCIA CIUDADANA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</si>
  <si>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</si>
  <si>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</si>
  <si>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</si>
  <si>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</si>
  <si>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</si>
  <si>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</si>
  <si>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</si>
  <si>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</si>
  <si>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</si>
  <si>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</si>
  <si>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</si>
  <si>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</si>
  <si>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</si>
  <si>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</si>
  <si>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</si>
  <si>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</si>
  <si>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</si>
  <si>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</si>
  <si>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</si>
  <si>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</si>
  <si>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</si>
  <si>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</si>
  <si>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</si>
  <si>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</si>
  <si>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</si>
  <si>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</si>
  <si>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</si>
  <si>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</si>
  <si>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</si>
  <si>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</si>
  <si>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</si>
  <si>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</si>
  <si>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</si>
  <si>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</si>
  <si>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</si>
  <si>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</si>
  <si>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</si>
  <si>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</si>
  <si>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</si>
  <si>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</si>
  <si>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</si>
  <si>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</si>
  <si>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</si>
  <si>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</si>
  <si>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</si>
  <si>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</si>
  <si>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</si>
  <si>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</si>
  <si>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</si>
  <si>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</si>
  <si>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</si>
  <si>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</si>
  <si>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</si>
  <si>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</si>
  <si>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</si>
  <si>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</si>
  <si>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</si>
  <si>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</si>
  <si>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</si>
  <si>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</si>
  <si>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</si>
  <si>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</si>
  <si>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</si>
  <si>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</si>
  <si>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</si>
  <si>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</si>
  <si>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</si>
  <si>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</si>
  <si>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</si>
  <si>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</si>
  <si>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</si>
  <si>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</si>
  <si>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</si>
  <si>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</si>
  <si>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</si>
  <si>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</si>
  <si>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</si>
  <si>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</si>
  <si>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</si>
  <si>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</si>
  <si>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</si>
  <si>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</si>
  <si>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FUENTES DE RECURSOS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</si>
  <si>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</si>
  <si>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</si>
  <si>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</si>
  <si>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</si>
  <si>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</si>
  <si>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</si>
  <si>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</si>
  <si>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</si>
  <si>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</si>
  <si>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</si>
  <si>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</si>
  <si>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</si>
  <si>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</si>
  <si>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</si>
  <si>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</si>
  <si>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</si>
  <si>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</si>
  <si>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</si>
  <si>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</si>
  <si>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</si>
  <si>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</si>
  <si>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 xml:space="preserve">FORTALECMIENTO DEL PLAN ESTRATÉGICO DE
SEGURIDAD INTEGRAL TITÁN EN EL DISTRITO DE CARTAGENA DE INDIAS </t>
  </si>
  <si>
    <t>Reducir el delito y el crimen en el Distrito de Cartagena de Indias</t>
  </si>
  <si>
    <t>Fortalecer las capacidades técnicas, logísticas y tecnológicas para la implementación del Plan Titán 24</t>
  </si>
  <si>
    <t>4501001 - Servicio de asistencia técnica</t>
  </si>
  <si>
    <t>Equipo Interdisciplinario para articulación y coordinación de estrategias de seguridad
Equipo Operativo de Gestores de Convivencia.</t>
  </si>
  <si>
    <t>CONSTRUCCIÓN DE PAZ</t>
  </si>
  <si>
    <t xml:space="preserve">Informe de los perativos  de seguridad realizados </t>
  </si>
  <si>
    <t>Enero de 2025</t>
  </si>
  <si>
    <t>31 de diciembre de 2025</t>
  </si>
  <si>
    <t xml:space="preserve">1.065.881  habitantes de   Cartagena y visitantes. </t>
  </si>
  <si>
    <t xml:space="preserve">Todas las UCG urbanas y rurales </t>
  </si>
  <si>
    <t>Bruno Hernádez Ramos 
Secretario del Interior y convivencia ciudadana</t>
  </si>
  <si>
    <t>Contratación de personal no especializado.</t>
  </si>
  <si>
    <t>Contratación de personal idóneo con experiencia en seguridad</t>
  </si>
  <si>
    <t>SI</t>
  </si>
  <si>
    <t xml:space="preserve">PRESTACIÓN DE SERVICIOS PROFESIONALES Y DE APOYO A LA GESTIÓN </t>
  </si>
  <si>
    <t>Contratación directa.</t>
  </si>
  <si>
    <t xml:space="preserve">Recursos propios </t>
  </si>
  <si>
    <t>enero de 2025</t>
  </si>
  <si>
    <t>ICLD</t>
  </si>
  <si>
    <t>FORTALECIMIENTO DEL PLAN ESTRATEGICO  DE SEGURIDAD INTEGRAL TITAN 24 EN EL DISTRITO DE  CARTAGENA DE INDIAS</t>
  </si>
  <si>
    <t>Adquisición de lanchas</t>
  </si>
  <si>
    <t xml:space="preserve"> expediente contractual del activo maritimo adquirido </t>
  </si>
  <si>
    <t>Junio de 2025</t>
  </si>
  <si>
    <t>Todas las UCG  rurales  de la zona insular</t>
  </si>
  <si>
    <t>La implementación de estrategias inadecuadas para la reducción del
delito y el crimen.</t>
  </si>
  <si>
    <t>Evaluación permanente de la estrategia para hacerlos ajustes con suficiente anticipación</t>
  </si>
  <si>
    <t>ADQUISICIÓN DE EMBARCACIONES PARA LA SECRETARIA DEL
INTERIOR, EN EL MARCO DEL PROYECTO “FORTALECIMIENTO
DEL PLAN ESTRATEGICO DE SEGURIDAD INTEGRAL TITAN 24
EN EL DISTRITO DE CARTAGENA”.</t>
  </si>
  <si>
    <t>Selección abreviada subasta inversa</t>
  </si>
  <si>
    <t>SGP</t>
  </si>
  <si>
    <t>EQUIDAD DE LA MUJER</t>
  </si>
  <si>
    <t xml:space="preserve">AVANCE PROYECTO 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</si>
  <si>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</si>
  <si>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 xml:space="preserve">	2024130010222</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</si>
  <si>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</si>
  <si>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</si>
  <si>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</si>
  <si>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Dotar con activos marítimos (botes militares) a la fuerza naval del caribe – armada nacional</t>
  </si>
  <si>
    <t xml:space="preserve"> expediente contractual del activo maritimo adquirido y soportes de su entrega a la Armada Nacional</t>
  </si>
  <si>
    <t>febrero de 2025</t>
  </si>
  <si>
    <t xml:space="preserve">Armada Nacional </t>
  </si>
  <si>
    <t>Incumplimiento
de los
contratistas para
la entrega de los
módulos y
equipos</t>
  </si>
  <si>
    <t>Seguimiento riguroso de
contratistas</t>
  </si>
  <si>
    <t>Licitación pública</t>
  </si>
  <si>
    <t>marzo de 2025</t>
  </si>
  <si>
    <t xml:space="preserve">
CONTRIBUCION SOBRE CONTRATOS DE OBRA PUBLICA
</t>
  </si>
  <si>
    <t>FORTALECIMIENTO DE LAS CAPACIDADES OPERATIVAS DE LA ARMADA NACIONAL PARA LA OPORTUNA ASISTENCIA MILITAR E INCREMENTO DE LA PROTECCIÓN Y SEGURIDAD CIUDADANA EN EL DISTRITO DE CARTAGENA DE INDIAS</t>
  </si>
  <si>
    <t>Dotar con activos móviles a la fuerza naval del caribe armada nacional</t>
  </si>
  <si>
    <t xml:space="preserve"> expediente contractual  y soportes de su entrega a la Armada Nacional</t>
  </si>
  <si>
    <t xml:space="preserve">Dotar con activos móviles a la fuerza naval del caribe armada nacional </t>
  </si>
  <si>
    <t>Selección abreviada menor cuantía</t>
  </si>
  <si>
    <t>Adquirir equipos de comunicación</t>
  </si>
  <si>
    <t xml:space="preserve">Adquirir Equipos de Comunicación para la fuerza naval del caribe – armada nacional </t>
  </si>
  <si>
    <t>Adquirir material de asalto aéreo</t>
  </si>
  <si>
    <t xml:space="preserve">Adquirir material de asalto aéreo para la fuerza naval del caribe – armada nacional </t>
  </si>
  <si>
    <t>Mínima cuantía</t>
  </si>
  <si>
    <t>Modernización tecnológica del centro de operaciones de la  Armada Nacional</t>
  </si>
  <si>
    <t>Agosto de 2025</t>
  </si>
  <si>
    <t>Dotar de elementos tecnológicos el centro de operaciones de la Fuerza Naval del Caribe en la guarnición de Cartagena de indias</t>
  </si>
  <si>
    <t>agosto de 2025</t>
  </si>
  <si>
    <t xml:space="preserve">Adquisición de Motor para transporte Marítimo        </t>
  </si>
  <si>
    <t xml:space="preserve">Adquisición de  Motor para transporte Marítimo    </t>
  </si>
  <si>
    <t>junio de 2025</t>
  </si>
  <si>
    <t>AVANCE PROYECTO 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</si>
  <si>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</si>
  <si>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</si>
  <si>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</si>
  <si>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Adquirir Sistema de seguridad operacional de comando y subcomando control de acceso antecedentes, lector biométrico y reconocimiento facial</t>
  </si>
  <si>
    <t xml:space="preserve"> expediente contractual del activo adquirido y soportes de su entrega a la  Policia </t>
  </si>
  <si>
    <t>Elementos, bienes y servicios sean destinados para actividades diferentes o sitios diferentes</t>
  </si>
  <si>
    <t>Hacer supervisión permanente, una vez estén en servicio los bienes y servicios destinados.</t>
  </si>
  <si>
    <t>Contratar Adquirir Sistema de seguridad operacional de comando y subcomando control de acceso antecedentes, lector biométrico y reconocimiento facial</t>
  </si>
  <si>
    <t>FORTALECIMIENTO INTEGRAL DEL SERVICIO DE LA POLICIA EN EL DISTRITO DE  CARTAGENA DE INDIAS</t>
  </si>
  <si>
    <t xml:space="preserve">Pago de recompensas </t>
  </si>
  <si>
    <t xml:space="preserve">Hospedaje para personal de apoyo de la Policía </t>
  </si>
  <si>
    <t xml:space="preserve"> expediente contractual </t>
  </si>
  <si>
    <t>Policia Metropolitana</t>
  </si>
  <si>
    <t xml:space="preserve">Contratar Hospedaje para personal de apoyo de la Policía </t>
  </si>
  <si>
    <t>Programa de socialización de recompensas por información de la ciudadanía para la captura de criminales de la Ciudad de Cartagena</t>
  </si>
  <si>
    <t>Contratar Programa de socialización de recompensas por información de la ciudadanía para la captura de criminales de la Ciudad de Cartagena</t>
  </si>
  <si>
    <t>Contratar obras de adecuación de estaciones de policía en Cartagena</t>
  </si>
  <si>
    <t>UCG 12 y 1</t>
  </si>
  <si>
    <t>CONTRATAR OBRAS DE   ADECUACIÓN Y/O, REHABILITACION Y DOTACIÓN DE ESTACIÓN DE POLICIA "LOS CARACOLES"  Y  CARIBE NORTE EN LA CIUDAD DE CARTAGENA DE INDIAS</t>
  </si>
  <si>
    <t>ADECUACIÓN DE LA SEDE DE LA FISCALÍA GENERAL DE LA NACIÓN UBICADA EN EL BARRIO CRESPO CALLE 66 4 -86 EDIFICIO HOCOL PISOS 1 Y EXTERIORES DEL DISTRITO DE  CARTAGENA DE INDIAS</t>
  </si>
  <si>
    <t>Adecuar la infraestructura física de la fiscalía general de la Nación en Cartagena de Indias para una optima prestación de sus servicios a la ciudadanía.</t>
  </si>
  <si>
    <t>Intervenir la infraestructura física del piso 1 y exteriores del edificio Hocol de la fiscalía general de la Nación del Distrito de Cartagena de Indias.</t>
  </si>
  <si>
    <t xml:space="preserve">4501043-Infraestructura para la promoción a la cultura de la legalidad y a la convivencia adecuada </t>
  </si>
  <si>
    <t xml:space="preserve">1Contratar las obras de adecuación y remodelación del piso 1 y exteriores del edificio Hocol de la fiscalía general de la Nación del Distrito de Cartagena de Indias.
</t>
  </si>
  <si>
    <t xml:space="preserve">Expediente contractual de las obras de adecuación de la fiscalia </t>
  </si>
  <si>
    <t>Que se hagan reducciones
presupuestales</t>
  </si>
  <si>
    <t>Hacer seguimientos mensuales a la fuente  de financiación   del proyecto.</t>
  </si>
  <si>
    <t xml:space="preserve"> Adicional N° 1 al contrato   LP-SICC-002-2024, que tiene por objeto Contratar las obras de adecuación y remodelación del piso 1 y exteriores del edificio Hocol de la fiscalía general de la Nación del Distrito de Cartagena de Indias.
</t>
  </si>
  <si>
    <t>Licitación pública (Obra pública)</t>
  </si>
  <si>
    <t>ADECUACION DE LA SEDE DE LA FISCALIA GENERAL DE LA NACION UBICADA EN EL BARRIO CRESPO CALLE 66 4 -86 EDIFICIO HOCOL PISOS 1 Y EXTERIORES DEL DISTRITO DE  CARTAGENA DE INDIAS</t>
  </si>
  <si>
    <t>Contratar interventoría técnica sobre las obras de adecuación edificio sede fiscalías Cartagena.</t>
  </si>
  <si>
    <t xml:space="preserve">Expediente contractual de la interventoria tecnica a las  obras de adecuación de la fiscalia </t>
  </si>
  <si>
    <t xml:space="preserve"> Adicional N° 1 al contrato  CMA-SIC-001-2024  que tiene por objeto  Contratar interventoría técnica sobre las obras de adecuación edificio sede fiscalías Cartagena.</t>
  </si>
  <si>
    <t>AVANCE PROYECTO ADECUACIÓN DE LA SEDE DE LA FISCALÍA GENERAL DE LA NACIÓN UBICADA EN EL BARRIO CRESPO CALLE 66 4 -86 EDIFICIO HOCOL PISOS 1 Y EXTERIORES DEL DISTRITO DE  CARTAGENA DE INDIAS</t>
  </si>
  <si>
    <t>FORTALECIMIENTO DE MEDIOS TECNOLÓGICOS PARA LA UNIDAD NACIONAL DE PROTECCIÓN EN EL DISTRITO DE  CARTAGENA DE INDIAS</t>
  </si>
  <si>
    <t>Disminuir el riesgo de muerte de la población beneficiaria de la UNP</t>
  </si>
  <si>
    <t xml:space="preserve">Dotar a la Unidad Nacional de Protección -Cartagena de los equipos tecnológicos necesarios que permitan mejorar su operatividad en la realización de actividades de documentación y seguimiento de la información suministrada por las personas protegidas.
</t>
  </si>
  <si>
    <t>Adquisición de Equipos tecnológicos para la Unidad Nacional de Protección -Cartagena</t>
  </si>
  <si>
    <t xml:space="preserve"> expediente contractual del activo adquirido y soportes de su entrega a la UNP</t>
  </si>
  <si>
    <t>Posibilidad de costos muy elevados de los equipos requeridos</t>
  </si>
  <si>
    <t>Tener cotizaciones que mantengan presupuestos establecidos.</t>
  </si>
  <si>
    <t>Adición No 1 CONTRATO DE MINIMA CUANTIA No. MC-SICC-028- 2024
cuyo objeto es CONTRATAR LA ADQUISICIÓN DE ELEMENTOS
TECNOLÓGICOS Y DE ADECUACIÓN NECESARIOS PARA LAS
INSTALACIONES DE LA UNIDAD NACIONAL DE PROTECCIÓN - UNP EN
EL MARCO DEL PROYECTO FORTALECIMIENTO DE MEDIOS
TECNOLÓGICOS PARA LA UNIDAD NACIONAL DE PROTECCIÓN EN EL
DISTRITO DE CARTAGENA DE INDIAS CON BPIN 2024130010218.</t>
  </si>
  <si>
    <t>FORTALECIMIENTO DE MEDIOS TECNOLOGICOS PARA LA UNIDAD NACIONAL DE PROTECCION EN EL DISTRITO DE   CARTAGENA DE INDIAS</t>
  </si>
  <si>
    <t>AVANCE PROYECTO FORTALECIMIENTO DE MEDIOS TECNOLÓGICOS PARA LA UNIDAD NACIONAL DE PROTECCIÓN EN EL DISTRITO DE  CARTAGENA DE INDIAS</t>
  </si>
  <si>
    <t>FORTALECIMIENTO DE LAS CAPACIDADES OPERATIVAS Y TECNOLÓGICAS DE LA UNIDAD NACIONAL DE PROTECCIÓN EN EL  CARTAGENA DE INDIAS</t>
  </si>
  <si>
    <t>•	Disminuir el riesgo de muerte de la población beneficiaria de la UNP</t>
  </si>
  <si>
    <t xml:space="preserve">	Fortalecer la capacidad operativa y tecnológica de la UNP Cartagena</t>
  </si>
  <si>
    <t>4501029 - Servicio de apoyo financiero para proyectos de convivencia y
seguridad ciudadana</t>
  </si>
  <si>
    <t>Adquisición de Activos Móviles para la Unidad Nacional de Protección -Cartagena</t>
  </si>
  <si>
    <t>Julio 28 de 2025</t>
  </si>
  <si>
    <t>Contratar la adquisición de motos y vehículos convencionales y especializados en el marco del proyecto “Fortalecimiento De Las Capacidades Operativas y tecnológicas de la Unidad Nacional De Protección en el Cartagena de Indias”</t>
  </si>
  <si>
    <t>CONTRIBUCION SOBRE CONTRATOS DE OBRA PUBLICA</t>
  </si>
  <si>
    <t>FORTALECIMIENTO DE LAS CAPACIDADES OPERATIVAS Y TECNOLOGICAS DE LA UNIDAD NACIONAL DE PROTECCION EN EL CARTAGENA DE INDIAS</t>
  </si>
  <si>
    <t>AVANCE PROYECTO FORTALECIMIENTO DE LAS CAPACIDADES OPERATIVAS Y TECNOLÓGICAS DE LA UNIDAD NACIONAL DE PROTECCIÓN EN EL  CARTAGENA DE INDIAS</t>
  </si>
  <si>
    <t>FORTALECIMIENTO DE LAS CAPACIDADES TECNOLÓGICAS Y OPERATIVAS DE LA UNIDAD ADMINISTRATIVA ESPECIAL MIGRACIÓN COLOMBIA EN EL DISTRITO DE  CARTAGENA DE INDIAS</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</si>
  <si>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</si>
  <si>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</si>
  <si>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Adquisición de una sala estratégica para CFSM</t>
  </si>
  <si>
    <t xml:space="preserve"> expediente contractual del activo adquirido y soportes de su entrega a Migración Colombia</t>
  </si>
  <si>
    <t>Hacer seguimiento al
cumplimiento de las
cotizaciones realizadas.</t>
  </si>
  <si>
    <t>Adquisición de una sala estratégica para CFSM para la unidad administrativa especial migración Colombia regional caribe</t>
  </si>
  <si>
    <t>FORTALECIMIENTO DE LAS CAPACIDADES TECNOLOGICAS Y OPERATIVAS DE LA UNIDAD ADMINISTRATIVA ESPECIAL MIGRACION COLOMBIA EN EL DISTRITO DE  CARTAGENA DE INDIAS</t>
  </si>
  <si>
    <t xml:space="preserve">Adquisición de vehículos terrestres </t>
  </si>
  <si>
    <t>Adquisición de vehículos terrestres 4 X4 para la unidad administrativa especial migración Colombia regional caribe</t>
  </si>
  <si>
    <t>Compra de unidad de enrolamiento biométrico</t>
  </si>
  <si>
    <t>Adquisición de sistemas de enrolamiento bimetrico-Biomig  para la unidad administrativa especial migración Colombia regional caribe</t>
  </si>
  <si>
    <t>Adquisición de elementos tecnológicos</t>
  </si>
  <si>
    <t>Adquisición de elementos tecnológicos para la unidad administrativa especial migración Colombia regional caribe</t>
  </si>
  <si>
    <t>AVANCE PROYECTO FORTALECIMIENTO DE LAS CAPACIDADES TECNOLÓGICAS Y OPERATIVAS DE LA UNIDAD ADMINISTRATIVA ESPECIAL MIGRACIÓN COLOMBIA EN EL DISTRITO DE  CARTAGENA DE INDIAS</t>
  </si>
  <si>
    <t>FORTALECIMIENTO DE LAS CAPACIDADES ADMINISTRATIVAS, LOGISTICAS Y OPERATIVAS DEL FONDO DE SEGURIDAD TERRITORIAL DEL DISTRITO DE    CARTAGENA DE INDIAS</t>
  </si>
  <si>
    <t xml:space="preserve">	2024130010216</t>
  </si>
  <si>
    <t>Disminuir las tasas de inseguridad en el distrito de Cartagena de indias.</t>
  </si>
  <si>
    <t xml:space="preserve">Fortalecer las capacidades de repuesta para proporcionar seguridad efectiva a la población del distrito de Cartagena
</t>
  </si>
  <si>
    <t>Espacio publico adecuado</t>
  </si>
  <si>
    <t>Prestar asistencia técnica a los cinco organismos de seguridad que componen el fondo de seguridad del distrito.</t>
  </si>
  <si>
    <t xml:space="preserve"> expediente contractual  con los informes de ejecución</t>
  </si>
  <si>
    <t>5 organismos de seguridad: Migración, Policia, Fiscalia, Armada y Migración (UNP)</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</si>
  <si>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</si>
  <si>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</si>
  <si>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Contratar el equipo humano (administrativo y operativo) para ejecutar, evaluar, y hacer seguimiento al Plan integral de seguridad y convivencia ciudadana.</t>
  </si>
  <si>
    <t xml:space="preserve"> FORTALECIMIENTO DE LAS CAPACIDADES ADMINISTRATIVAS, LOGISTICAS Y OPERATIVAS DEL FONDO DE SEGURIDAD TERRITORIAL DEL DISTRITO DE    CARTAGENA DE INDIAS</t>
  </si>
  <si>
    <t>Contratar servicios logísticos para el desarrollo de actividades programadas por los organismos de seguridad.</t>
  </si>
  <si>
    <t>Febrero de 2025</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</si>
  <si>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</si>
  <si>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Campañas de educación comunitaria en seguridad  humana y autonomia  ciudadana.</t>
  </si>
  <si>
    <t>Contratar servicios tecnicos y logistiocos  para desarrollar Campañas de educación comunitaria en seguridad  humana y autonomia  ciudadana.</t>
  </si>
  <si>
    <t>Adquirir elementos tecnológicos y de telecomunicaciones</t>
  </si>
  <si>
    <t>Seléccion abreviada - acuerdo marco</t>
  </si>
  <si>
    <t>Reconocimiento de recompensas a personas que colaboren con la justicia y seguridad ciudadana del distrito</t>
  </si>
  <si>
    <t>NO</t>
  </si>
  <si>
    <t>Construccion de entornos seguros en el distrito de Cartagena de indias.</t>
  </si>
  <si>
    <t>AVANCE PROYECTO FORTALECIMIENTO DE LAS CAPACIDADES ADMINISTRATIVAS, LOGISTICAS Y OPERATIVAS DEL FONDO DE SEGURIDAD TERRITORIAL DEL DISTRITO DE    CARTAGENA DE INDIAS</t>
  </si>
  <si>
    <t>FORTALECIMIENTO DEL CUERPO DE BOMBEROS DE CARTAGENA DE INDIAS</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</si>
  <si>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</si>
  <si>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</si>
  <si>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</si>
  <si>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Dotación</t>
  </si>
  <si>
    <t>GESTIÓN DEL RIESGO DE DESASTRES</t>
  </si>
  <si>
    <t xml:space="preserve">Link  secop Expediente contractual de las obras de adecuación de la estación de bomberos de bocagrande  </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</si>
  <si>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</si>
  <si>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</si>
  <si>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</si>
  <si>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</si>
  <si>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Contratar dotación de la  estación de bomberos de bocagrande, adecuada para brindar respuestas terrestres y acuáticas del distrito de Cartagena</t>
  </si>
  <si>
    <t>sobretasa bomberil</t>
  </si>
  <si>
    <t>FORTALECIMIENTO DEL CUERPO DE BOMBEROS DE   CARTAGENA DE INDIAS</t>
  </si>
  <si>
    <t>Dotar las tres estaciones de Bomberos existentes con maquinaria, equipos y demás dotaciones necesarias para su capacidad de gestión y desarrollo institucional.</t>
  </si>
  <si>
    <t>4503035 servicio prevención y control de incendios</t>
  </si>
  <si>
    <t>contratar la adquisición de dos carrotanques  con sistema de de bomba para la extinción de incendios.</t>
  </si>
  <si>
    <t xml:space="preserve"> Link  secop   Expediente contractual de las máquinas de bomberos adquiridas </t>
  </si>
  <si>
    <t>Todas las UCG urbanas y rurales</t>
  </si>
  <si>
    <t>Bajo recaudo de la   sobre tasa bomberil</t>
  </si>
  <si>
    <t>Solicitar trimestralmente  certificación de recaudo de  la fuente sobre tasa  bomberil a la dirección  financiera de presupuesto  Distrital.</t>
  </si>
  <si>
    <t>contratar la adquisición de dos de dos carrotanques  con sistema de de bomba para la extinción de incendios.</t>
  </si>
  <si>
    <t xml:space="preserve">6 obras de infraestructura para la reducción del riesgo de desastre </t>
  </si>
  <si>
    <t>contratar los servicios de mantenimiento preventivo y correctivo del sistema contraincendios de las máquinas de bomberos y del parque automotor pertenecientes al cuerpo oficial de bomberos de la alcaldía mayor de Cartagena</t>
  </si>
  <si>
    <t>Link secop del  Expediente contractual  con los informes deI  mantenieminto realizado a las máquinas de bomberos y del parque automotor pertenecientes al cuerpo oficial de bomberos</t>
  </si>
  <si>
    <t xml:space="preserve">contratar los servicios de mantenimiento preventivo y correctivo del sistema contraincendios de las maquinas de bomberos y del parque automotor pertenecientes al cuerpo oficial de bomberos de la alcaldia mayor de cartagena </t>
  </si>
  <si>
    <t>3 obras de protección de laderas para reducción del riesgo en el Cerro Lefran, Cerro la Popa y Cerro de Albornoz</t>
  </si>
  <si>
    <t>Adquisición de armario para almacenamiento de equipos de protección personal acercamiento al fuego y respiración autónomo</t>
  </si>
  <si>
    <t xml:space="preserve">   Link secop del Expediente contractual </t>
  </si>
  <si>
    <t>4 obras de protección de laderas para reducción del riesgo en el Cerro Lefran, Cerro la Popa y Cerro de Albornoz</t>
  </si>
  <si>
    <t>Adquisición de herramientas, equipos y accesorios adecuados para la prestación de servicios bomberiles.</t>
  </si>
  <si>
    <t xml:space="preserve">   Link  secop  del Expediente contractual de las herramientas, equipos y accesorios adquiridos</t>
  </si>
  <si>
    <t>Adquirir  herramientas, equipos y accesorios adecuados para la prestación de servicios bomberiles</t>
  </si>
  <si>
    <t>1.1.4</t>
  </si>
  <si>
    <t>5 obras de protección de laderas para reducción del riesgo en el Cerro Lefran, Cerro la Popa y Cerro de Albornoz</t>
  </si>
  <si>
    <t>Mantenimiento preventivo y correctivo de las lavadoras y cabina de secado de las tres estaciones mantenimiento de las plantas eléctricas</t>
  </si>
  <si>
    <t>Mantenimiento preventivo y correcto de los compresores de aire, instalación del sistema de llenado de aire respirable y sistema de desinfección de máscaras.</t>
  </si>
  <si>
    <t xml:space="preserve">sobretasa bomberil
RB venta de  servicios Bomberos
</t>
  </si>
  <si>
    <t>Dotar al cuerpo de Bomberos con el equipo humano administrativo, técnico y jurídico que soporte la gestión y desarrollo institucional</t>
  </si>
  <si>
    <t xml:space="preserve"> Link  secop  con Informes de ejecución  de  los contratos de prestación de servicios suscritos</t>
  </si>
  <si>
    <t>Prestación de servicios  profesionales para acompañar la ejecución de las actividades del proyecto</t>
  </si>
  <si>
    <t>6 obras de protección de laderas para reducción del riesgo en el Cerro Lefran, Cerro la Popa y Cerro de Albornoz</t>
  </si>
  <si>
    <t>Dotación bienes muebles estaciones de bomberos Bocagrande, el bosque y Santa Lucía</t>
  </si>
  <si>
    <t>7 obras de protección de laderas para reducción del riesgo en el Cerro Lefran, Cerro la Popa y Cerro de Albornoz</t>
  </si>
  <si>
    <t>Adquisición, instalación e implementación de un sistema integral de monitoreo y detección temprana de incendios para la  salvaguarda del patrimonio historico y cultural de cartagena de Indias.</t>
  </si>
  <si>
    <t>septiembre de 2025</t>
  </si>
  <si>
    <t>Suministro de combustible para el parque automotor y maquinaria al servicio del Cuerpo Oficial de Bomberos de la Alcaldía Mayor de Cartagena D. T. y C.</t>
  </si>
  <si>
    <t>8 obras de protección de laderas para reducción del riesgo en el Cerro Lefran, Cerro la Popa y Cerro de Albornoz</t>
  </si>
  <si>
    <t xml:space="preserve"> Arrendamiento de bien inmueble para centro de entrenamiento de los bomberos </t>
  </si>
  <si>
    <t>CONTRATAR ARRENDAMIENTO DE BIEN INMUBLE PARA CENTRO DE ENTRENAMIENTO DE LOS BOMBEROS DEL CUERPO OFICIAL DE BOMBEROS DE CARTAGENA DE INDIAS</t>
  </si>
  <si>
    <t xml:space="preserve">Contratación directa (con ofertas) </t>
  </si>
  <si>
    <t>AVANCE PROYECTO CONSTRUCCION DE OBRAS PARA LA REDUCCION DEL RIESGO Y ATENCION A DESASTRES EN EL DISTRITO DE CARTAGENA DE INDIAS</t>
  </si>
  <si>
    <t>RB venta de  servicios Bomberos</t>
  </si>
  <si>
    <t>MEJORAMIENTO DE LA CONVIVENCIA CIUDADANA EN EL DISTRITO DE CARTAGENA DE INDIAS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</si>
  <si>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</si>
  <si>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</si>
  <si>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</si>
  <si>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Arriendo de bien inmueble para el funcionamiento del Centro de Traslado por Protección-CTP en el Distrito de Cartagena</t>
  </si>
  <si>
    <t>Link secop  del expediente contractual con 
Informes de  las atenciones realizadas en el CTP</t>
  </si>
  <si>
    <t>La asignación presupuestada no esté disponible en su totalidad</t>
  </si>
  <si>
    <t>Hacer seguimiento  al recaudo en la  fuente de financiación 
asignada al proyecto</t>
  </si>
  <si>
    <t>Contratar  Arriendo de bien inmueble  para el funcionamiento integral  del CTP  Centro de Traslado por Protección-CTP</t>
  </si>
  <si>
    <t>MEJORAMIENTO DE LA CONVIVENCIA CIUDADANA EN EL DISTRITO DE   CARTAGENA DE INDIAS</t>
  </si>
  <si>
    <t>1.2.4</t>
  </si>
  <si>
    <t>Realizar los trámites presupuestales que garanticen trasferir mensualmente el 15% para el funcionamiento e infraestructura del Registro Nacional de Medidas Correctivas.</t>
  </si>
  <si>
    <t xml:space="preserve">Resoluciones de pago a Policia </t>
  </si>
  <si>
    <t>Policia metropolitana</t>
  </si>
  <si>
    <t xml:space="preserve">Resolución  de pago </t>
  </si>
  <si>
    <t xml:space="preserve">multas código nacional de policía y convivencia </t>
  </si>
  <si>
    <t xml:space="preserve">Realizar los trámites presupuestales que garanticen trasferir mensualmente el 15% para financiar el servicio de Policía en la modalidad de vigilancia. </t>
  </si>
  <si>
    <t>Resolución  de pago</t>
  </si>
  <si>
    <t>Recuperar y mantener  4 entornos urbanos para la convivencia en el Distrito</t>
  </si>
  <si>
    <t>Recuperar entornos urbanos deteriorados para la convivencia en el Distrito de Cartagena</t>
  </si>
  <si>
    <t>4501004 servicio de promoción de convivencia y no repetición</t>
  </si>
  <si>
    <t>Recuperación y mantenimiento de los entornos urbanos deteriorados</t>
  </si>
  <si>
    <t>Informe con evidencia fotografica del entono recuperado
Link secop  del expediente contractual con 
Informes de ejecución</t>
  </si>
  <si>
    <t>Prestación de servicios profesionales y de apoyo a la gestión    para acompañar la ejecución de las actividades del proyecto</t>
  </si>
  <si>
    <t>Implementación de las escuelas de formación para la convivencia ciudadana en el Distrito de Cartagena</t>
  </si>
  <si>
    <t>Link secop  del expediente contractual con 
Informes de ejecución</t>
  </si>
  <si>
    <t>400 beneficiarios</t>
  </si>
  <si>
    <t>Baja participación  en las escuelas de  formación para la
 convivencia ciudadana
 en Cartagena.</t>
  </si>
  <si>
    <t>Realizar amplias  convocatorias y  jornadas de  sensibilización.</t>
  </si>
  <si>
    <t xml:space="preserve"> Implementación de las escuelas de formación para la convivencia ciudadana en el Distrito de Cartagena</t>
  </si>
  <si>
    <t>Crear 4  escuelas de formación para la convivencia ciudadana en el Distrito</t>
  </si>
  <si>
    <t>Implementar las escuelas de formación para la convivencia ciudadana en el Distrito de Cartagena</t>
  </si>
  <si>
    <t>4501049 servicio de educación informal</t>
  </si>
  <si>
    <t>Realización de campañas de socialización y sensibilización del código nacional de seguridad y Convivencia</t>
  </si>
  <si>
    <t xml:space="preserve">500  beneficiarios </t>
  </si>
  <si>
    <t>Baja participación  en las escuelas de  formación para la
 convivencia ciudadana  en Cartagena.</t>
  </si>
  <si>
    <t>Contratar servicios técnicos y logísticos para la organización y realización de campañas de socialización y sensibilización del código nacional de seguridad y
Convivencia.</t>
  </si>
  <si>
    <t>AVANCE PROYECTO MEJORAMIENTO DE LA CONVIVENCIA CIUDADANA EN EL DISTRITO DE CARTAGENA DE INDIAS</t>
  </si>
  <si>
    <t>Vincular a quinientos ciencuenta  (550) mujeres con la estrategia “Trasmallo de Mujeres Violetas por la Paz”</t>
  </si>
  <si>
    <t>FORTALECIMIENTO DE LOS SERVICIOS OFERTADOS EN LAS CASAS DE JUSTICIA EN LA CIUDAD DE CARTAGENA DE INDIAS</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</si>
  <si>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</si>
  <si>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</si>
  <si>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</si>
  <si>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Implementación de la estrategia “Trasmallo de Mujeres Violetas por la Paz”</t>
  </si>
  <si>
    <t xml:space="preserve">550 mujeres </t>
  </si>
  <si>
    <t>Baja participación de  las mujeres en el  programa Trasmallo  de Mujeres Violetas 
por la Paz.</t>
  </si>
  <si>
    <t>Socialización y  divulgación del  programa, amplias 
jornadas de inscripción,  diseño de  mecanismos de
 inscripciones amigables.</t>
  </si>
  <si>
    <t xml:space="preserve">Contratación de servicios tecnicos y logisticos para la implementaciónde la estrategia </t>
  </si>
  <si>
    <t>FORTALECIMIENTO DE LOS SERVICIOS OFERTADOS EN LAS CASAS DE JUSTICIA EN LA CIUDAD DE  CARTAGENA DE INDIAS</t>
  </si>
  <si>
    <t>•	Crear tres (3) Centros de Conciliación en Equidad y/o Derecho en las Casas de Justicia del Distrito.</t>
  </si>
  <si>
    <t>Ampliar la oferta de Métodos Alternativos de Solución de Conflictos - MASC en sectores de alta conflictividad en la convivencia</t>
  </si>
  <si>
    <t xml:space="preserve">1202002 servicio de justicia a los ciudadanos </t>
  </si>
  <si>
    <t>•	Implementación de los Centros de Conciliación en Equidad y/o Derecho.</t>
  </si>
  <si>
    <t xml:space="preserve">Realizar planeación. Verificación de metas. Seguimiento y control del cronograma y de los recursos. </t>
  </si>
  <si>
    <t>Prestación de servicios  profesionales y de apoyo a la gestión  para acompañar la ejecución de las actividades del proyecto</t>
  </si>
  <si>
    <t>AVANCE PROYECTO FORTALECIMIENTO DE LOS SERVICIOS OFERTADOS EN LAS CASAS DE JUSTICIA EN LA CIUDAD DE CARTAGENA DE INDIAS</t>
  </si>
  <si>
    <t>MEJORAMIENTO DE LA ATENCIÓN A USUARIOS EN LAS COMISARÍAS DE FAMILIA DEL DISTRITO DE CARTAGENA DE INDIAS</t>
  </si>
  <si>
    <t>“Mejorar la atención a usuarios en las comisarías de Familia del Distrito de Cartagena de Indias</t>
  </si>
  <si>
    <t>Ampliar la cobertura para la recepción de casos de violencia intrafamiliar y de género</t>
  </si>
  <si>
    <t>Comisarías de familia construidas y dotadas</t>
  </si>
  <si>
    <t>Dotar las comisarías de familias.</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</si>
  <si>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</si>
  <si>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</si>
  <si>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</si>
  <si>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MEJORAMIENTO DE LA ATENCION A USUARIOS EN LAS COMISARIAS DE FAMILIA DEL DISTRITO DE   CARTAGENA DE INDIAS</t>
  </si>
  <si>
    <t>Garantizar bien inmueble para el funcionamiento de las comisarias de familia</t>
  </si>
  <si>
    <t>Contratar arriendo  de  bien inmueble para el funcionamiento de las comisarias de familia</t>
  </si>
  <si>
    <t xml:space="preserve"> servicio de apoyo para la atención especializada e interdisciplinaria en las comisarías de familia</t>
  </si>
  <si>
    <t xml:space="preserve">creación y puesta en funcionamiento de la comisaría móvil. </t>
  </si>
  <si>
    <t xml:space="preserve">124,592  habitantes  area rural según proyecciones DANE </t>
  </si>
  <si>
    <t>UCG  rurales</t>
  </si>
  <si>
    <t xml:space="preserve">Compra de  vehiculo y su dotación para  puesta en funcionamiento de la comisaría móvil. </t>
  </si>
  <si>
    <t>Fortalecer las herramientas y sistemas de información local para la medición y seguimiento de casos</t>
  </si>
  <si>
    <t xml:space="preserve"> Servicio información implementado </t>
  </si>
  <si>
    <t xml:space="preserve">Contratar el diseño e implementación del sistema de información local. </t>
  </si>
  <si>
    <t>AVANCE PROYECTO MEJORAMIENTO DE LA ATENCIÓN A USUARIOS EN LAS COMISARÍAS DE FAMILIA DEL DISTRITO DE CARTAGENA DE INDIAS</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</si>
  <si>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</si>
  <si>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</si>
  <si>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</si>
  <si>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</si>
  <si>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Dotar con el equipo profesional,  técnico y operativo  a las Inspecciones de Policía</t>
  </si>
  <si>
    <t>Hacer seguimiento  al recaudo en la  fuente de
 financiación  asignada al  proyecto</t>
  </si>
  <si>
    <t>FORTALECIMIENTO DE LAS CAPACIDADES OPERATIVAS  DE LAS INSPECCIONES DE POLICIA DEL DISTRITO DE   CARTAGENA DE INDIAS</t>
  </si>
  <si>
    <t>servicio especial de transporte terrestre de pasajeros mediante vehículo automotor para las inspecciones de Policía.</t>
  </si>
  <si>
    <t>Contratar servicio especial de transporte de pasajeros</t>
  </si>
  <si>
    <t>Obras de adecuación de las inspecciones de policía.</t>
  </si>
  <si>
    <t>Adición No 1 CONTRATO DE OBRA LP-SICC-003-2024, cuyo objeto es
la: OBRAS DE ADECUACIÓN DE LAS INSPECCIONES DE POLICÍA
DEL DISTRITO DE CARTAGENA DE INDIAS 
Adición No 1 CONTRATO DE INTERVENTORÍA CMA-SICC-002-2024,
cuyo objeto es la: INTERVENTORÍA INTEGRAL AL PROYECTO
OBRAS DE ADECUACIÓN DE LAS INSPECCIONES DE POLICÍA DEL
DISTRITO DE CARTAGENA DE INDIAS</t>
  </si>
  <si>
    <t>N/A - Adición en recursos a un CONTRATO DE OBRA</t>
  </si>
  <si>
    <t>AVANCE PROYECTO FORTALECIMIENTO DE LAS CAPACIDADES OPERATIVAS DE LAS INSPECCIONES DE POLICÍA DEL DISTRITO DE CARTAGENA DE INDIAS</t>
  </si>
  <si>
    <t xml:space="preserve">	Vincular a 835 jóvenes a la estrategia “Laboratorios De Paz” para la prevención del reclutamiento por parte de los GDO</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</si>
  <si>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</si>
  <si>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</si>
  <si>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</si>
  <si>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</si>
  <si>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 xml:space="preserve">Vincular a jóvenes a la estrategia “Laboratorios De Paz”.                                                                     </t>
  </si>
  <si>
    <t xml:space="preserve">835 jovenes de las tres localidades </t>
  </si>
  <si>
    <t>Que no se 
cuente con 
apropiaciones presupuestales 
suficientes</t>
  </si>
  <si>
    <t>Solicitar anualmente a 
Secretaria de Hacienda 
Distrital, los recursos 
Suficientes según la 
Programación de metas</t>
  </si>
  <si>
    <t>Prestaciónde servicios profesionales y de apoyo a la gestión</t>
  </si>
  <si>
    <t>CLD</t>
  </si>
  <si>
    <t>ASISTENCIA Y  ATENCION INTEGRAL  A JOVENES Y ADOLESCENTES  EN RIESGO SOCIAL DE VINCULACION A  ACTIVIDADES DELICTIVAS EN EL DISTRITO DE   CARTAGENA DE INDIAS</t>
  </si>
  <si>
    <t>Vincular a 565 adolescentes y jóvenes a la estrategia “Proyectos de Vida Libres de Violencia” para la prevención del reclutamiento, uso y utilización por parte de los GDO</t>
  </si>
  <si>
    <t xml:space="preserve">Implementación de actividades deportivas con jóvenes.  </t>
  </si>
  <si>
    <t>Contratar servicos tecnicos y logisticos para el desarrollo de actividades deportivas con jovenes</t>
  </si>
  <si>
    <t>PRIMERA INFANCIA, INFANCIA Y ADOLESCENCIA</t>
  </si>
  <si>
    <t>Desarrollar dos (2) jornadas de mediación y desarme con grupos juveniles inmersos en dinámicas de violencias barriales.</t>
  </si>
  <si>
    <t>4102046 servicios de promoción de los derechos de los niños, niñas, adolescentes y jóvenes</t>
  </si>
  <si>
    <t>Desarrollo de las jornadas de mediación y desarme con jóvenes.</t>
  </si>
  <si>
    <t xml:space="preserve">100  jovenes de las tres localidades </t>
  </si>
  <si>
    <t>Que los jóvenes no
Quieran participar en
Las jornadas de 
Mediación y 
desarme</t>
  </si>
  <si>
    <t>Realizar una buena 
Caracterización de jóvenes
Y sensibilización frente a
Las jornadas de desarme 
Ofreciendo beneficios para
Su participación.</t>
  </si>
  <si>
    <t>CONTRATAR LA PRESTACIÓN DE SERVICIOS LOGISTICOS PARA las jornadas de mediación y desarme con jóvenes.</t>
  </si>
  <si>
    <t>GRUPOS ÉTNICOS</t>
  </si>
  <si>
    <t>AVANCE ASISTENCIA Y ATENCIÓN INTEGRAL A JÓVENES Y ADOLESCENTES EN RIESGO SOCIAL DE VINCULACIÓN A ACTIVIDADES DELICTIVAS EN EL DISTRITO DE CARTAGENA DE INDIAS</t>
  </si>
  <si>
    <t>Implementar una (1) estrategia de atención a adolescentes y jóvenes egresados del Sistema de Responsabilidad Penal Adolescente</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</si>
  <si>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</si>
  <si>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</si>
  <si>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</si>
  <si>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</si>
  <si>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</si>
  <si>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 xml:space="preserve">361 Jóvenes y adolescentes de Cartagena que han egresado del SRPA </t>
  </si>
  <si>
    <t>Baja participación de
 los jóvenes  egresados del SRPA en las iniciativas</t>
  </si>
  <si>
    <t>Financiar iniciativas para Jóvenes egresados del SRPA acorde
A sus  Necesidades.</t>
  </si>
  <si>
    <t>AUNAR ESFUERZOS TÉCNICOS, FINANCIEROS Y ADMINISTRATIVOS PARA EL DESARROLLO DE UNA ESTRATEGIA DE ATENCIÓN INTEGRAL  DE JÓVENES Y ADOLESCENTES  DEL DISTRITO DE CARTAGENA  QUE EGRESAN DEL SISTEMA DE RESPONSABILIDAD PENAL PARA ADOLESCENTES- SRP</t>
  </si>
  <si>
    <t xml:space="preserve"> FORTALECIMIENTO DE LA ESTRATEGIA DE ATENCION DISTRITAL A JOVENES Y ADOLESCENTES DEL SISTEMA DE RESPONSABILIDAD PENAL PARA ADOLESCENTES-SRPA EN LA CIUDAD DE   CARTAGENA DE INDIAS</t>
  </si>
  <si>
    <t>Financiar la estrategia anual para la atención de jóvenes y adolescentes de Cartagena que INGRESAN del Sistema de Responsabilidad Penal para Adolescentes- SRPA</t>
  </si>
  <si>
    <t xml:space="preserve"> 115 Jóvenes y adolescentes de Cartagena que han ingresado al SRPA </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</si>
  <si>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</si>
  <si>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</si>
  <si>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</si>
  <si>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AVANCE PROYECTO FORTALECIMIENTO DE LA ESTRATEGIA DE ATENCION DISTRITAL A JOVENES Y ADOLESCENTES DEL SISTEMA DE RESPONSABILIDAD PENAL PARA ADOLESCENTES-SRPA EN LA CIUDAD DE CARTAGENA DE INDIAS</t>
  </si>
  <si>
    <t>Vincular a 429  personas víctimas del conflicto a programas de atención psicosocial y salud mental</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</si>
  <si>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</si>
  <si>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</si>
  <si>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</si>
  <si>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</si>
  <si>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Brindar atención sicosocial a víctimas del conflicto.</t>
  </si>
  <si>
    <t>VÍCTIMAS</t>
  </si>
  <si>
    <t>Link secop  del expediente contractual con 
Informes de ejecución y atencion Psicosocial a victimas</t>
  </si>
  <si>
    <t xml:space="preserve">429 victimas </t>
  </si>
  <si>
    <t xml:space="preserve">La no contratación
 del personal
 idóneo para la
 atención de la
 población víctima </t>
  </si>
  <si>
    <t xml:space="preserve">Contratación del personal
 idóneo </t>
  </si>
  <si>
    <t>Prestación de servicios profesionales  para la atención  a victimas del conflicto</t>
  </si>
  <si>
    <t>PREVENCION PROTECCION, ATENCION, ASISTENCIA Y REPARACION EFECTIVA E INTEGRAL A LAS VICTIMAS DEL CONFLICTO EN EL DISTRITO DE   CARTAGENA DE INDIAS</t>
  </si>
  <si>
    <t>Garantizar la atención humanitaria en la modalidad interna y externa a las víctimas del conflicto armado en el Distrito de Cartagena</t>
  </si>
  <si>
    <t>4101025 servicio de ayuda y atención humanitaria</t>
  </si>
  <si>
    <t>Reconocer pago por concepto de ayuda humanitaria inmediata a población víctima del conflicto en Cartagena</t>
  </si>
  <si>
    <t>Resoluciones de pago</t>
  </si>
  <si>
    <t>Por demanda de atención.</t>
  </si>
  <si>
    <t>Que desde
 la administración
 distrital no se 
disponga de los
 rubros 
presupuestales
 suficientes.</t>
  </si>
  <si>
    <t xml:space="preserve">Solicitar anualmente
 presupuestos suficientes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</si>
  <si>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</si>
  <si>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</si>
  <si>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Link secop  del expediente contractual con 
Informes de las victimas atendidas en el Albergue</t>
  </si>
  <si>
    <t>Contratar albergue de ayuda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</si>
  <si>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</si>
  <si>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</si>
  <si>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</si>
  <si>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Resoluciones de pago
Link secop  del expediente contractual con 
Informes</t>
  </si>
  <si>
    <t>22 representantes de la Mesa Distrital de  Víctimas</t>
  </si>
  <si>
    <t>AVANCE PROYECTO PREVENCIÓN, PROTECCIÓN, ATENCIÓN, ASISTENCIA Y REPARACIÓN EFECTIVA E INTEGRAL A LAS VÍCTIMAS DEL CONFLICTO EN EL DISTRITO DE CARTAGENA DE INDIAS</t>
  </si>
  <si>
    <t>Implementar dos (2) acciones de articulación con la Unidad de Búsqueda de Personas dadas por Desaparecidas -UBPD para impulsar la búsqueda de personas dadas por desaparecidas en el marco del conflicto armado</t>
  </si>
  <si>
    <t>CONSTRUCCIÓN DE PAZ TERRITORIAL EN EL DISTRITO DE CARTAGENA DE INDIAS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</si>
  <si>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</si>
  <si>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</si>
  <si>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</si>
  <si>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Implementar acciones de articulación con la Unidad de Búsqueda de Personas dadas por Desaparecidas -UBPD para impulsar la búsqueda de personas dadas por desaparecidas en el marco del conflicto armado en Cartagena.</t>
  </si>
  <si>
    <t>Informes de las acciones de articulación realizadas</t>
  </si>
  <si>
    <t>Población víctimas del conflicto armado en el Distrito de Cartagena de Indias que asciende a 88.871 según Unidad Territorial de Víctimas – Bolívar</t>
  </si>
  <si>
    <t>Que no se  cuente con 
apropiaciones  presupuestales 
suficientes</t>
  </si>
  <si>
    <t xml:space="preserve">Solicitar anualmente a  Secretaria de  Hacienda 
Distrital, los recursos  Suficientes según la  Programación de 
metas </t>
  </si>
  <si>
    <t>Prestación de servicios profesionales  en el marco del proyecto CONSTRUCCIÓN DE PAZ TERRITORIAL EN EL DISTRITO DE CARTAGENA DE INDIAS</t>
  </si>
  <si>
    <t>CONSTRUCCION DE PAZ TERRITORIAL EN EL DISTRITO DE   CARTAGENA DE INDIAS</t>
  </si>
  <si>
    <t>Apoyar la implementación del plan de acción del Consejo de Paz, Reconciliación, Convivencia y DDHH en el Distrito</t>
  </si>
  <si>
    <t>4502022 servicio de asistencia técnica</t>
  </si>
  <si>
    <t>Implementación del plan de acción del Consejo de Paz, Reconciliación, Convivencia y DDHH en el Distrito</t>
  </si>
  <si>
    <t>Informe de las acciones adelantadas por el Consejo de Paz, Reconciliación, Convivencia y DDHH en el Distrito</t>
  </si>
  <si>
    <t>32 Consejeros de Paz de
Cartagena.</t>
  </si>
  <si>
    <t xml:space="preserve">Conflictos internos  entre los
 miembros del Consejo </t>
  </si>
  <si>
    <t>Fortalecer los  miembros del Consejo  de Paz y asegurar el 
compromiso de  apoyo a las metas  conjuntas</t>
  </si>
  <si>
    <t>Ejecutar una (1) medida de memoria histórica para población víctima</t>
  </si>
  <si>
    <t>Ejecutar medidas de memoria histórica para población víctima en el Distrito</t>
  </si>
  <si>
    <t>4502018 servicio de archivo sobre violaciones de derechos humanos</t>
  </si>
  <si>
    <t xml:space="preserve">Implementación medidas de memoria histórica para población víctima en el Distrito </t>
  </si>
  <si>
    <t xml:space="preserve">Link secop  del expediente contractual con 
Informes </t>
  </si>
  <si>
    <t xml:space="preserve">Contratar servicios tecnicos y logisticos para la  Implementación medidas de memoria histórica para población víctima en el Distrito </t>
  </si>
  <si>
    <t>AVANCE PROYECTO CONSTRUCCIÓN DE PAZ TERRITORIAL EN EL DISTRITO DE CARTAGENA DE INDIAS</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</si>
  <si>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</si>
  <si>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</si>
  <si>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Fortalecer la instancia institucional para atención y garantía del derecho de libertad religiosa en el Distrito de Cartagena.</t>
  </si>
  <si>
    <t>4502021 servicio de apoyo financiero para la implementación de proyectos en materia de derechos humanos</t>
  </si>
  <si>
    <t>Contratar la promoción de los derechos del sector religioso, conciencia y paz.</t>
  </si>
  <si>
    <t xml:space="preserve">1000 personas  </t>
  </si>
  <si>
    <t>Conflictos internos 
entre los miembros del
 comité de libertad 
religiosa.</t>
  </si>
  <si>
    <t>Realizar procesos
 formativos y 
conciliatorios a los
 miembros del comité</t>
  </si>
  <si>
    <t>contratar la promoción de los derechos del sector religioso, conciencia y paz.</t>
  </si>
  <si>
    <t>PREVENCION PROMOCION Y PROTECCION DE LOS DERECHOS HUMANOS CON ENFOQUE DIFERENCIAL Y DE GENERO EN EL DISTRITO DE   CARTAGENA DE INDIAS</t>
  </si>
  <si>
    <t>Garantizar la activación de rutas de protección preventiva a lideres amenazados en el Distrito de Cartagena</t>
  </si>
  <si>
    <t>4502038 servicio de promoción de la garantía de derechos</t>
  </si>
  <si>
    <t xml:space="preserve">Activación de rutas de protección preventiva a lideres amenazados en el Distrito de Cartagena. </t>
  </si>
  <si>
    <t xml:space="preserve">Informe de las rutas activadas </t>
  </si>
  <si>
    <t>Que no se  cuente con  apropiaciones  presupuestales 
suficientes</t>
  </si>
  <si>
    <t>Solicitar anualmente a  Secretaria de Hacienda  Distrital, los recursos  Suficientes según la  Programación de 
metas</t>
  </si>
  <si>
    <t xml:space="preserve">Prestación de servicios profesionales  en el marco del proyecto </t>
  </si>
  <si>
    <t>Implementar tres  (3) estrategias de promoción de la garantía de derechos</t>
  </si>
  <si>
    <t>Implementar estrategias de promoción de DDHH en el Distrito de Cartagena.</t>
  </si>
  <si>
    <t>4502034 servicio de educación informal</t>
  </si>
  <si>
    <t>Implementar estrategias de promoción de la garantía de derechos.</t>
  </si>
  <si>
    <t>Baja participación de beneficiarios</t>
  </si>
  <si>
    <t>Realizar amplias
 convocatorias</t>
  </si>
  <si>
    <t>Vincular a treinta  (30) personas en proceso de reintegración y reincorporación a beneficios para la reinserción social y comunitaria y de participación</t>
  </si>
  <si>
    <t>Vincular a la población en proceso de reintegración y reincorporación a beneficios para la reinserción social y comunitaria y de participación</t>
  </si>
  <si>
    <t>Producto 80313:
Servicio de promoción a la participación ciudadana</t>
  </si>
  <si>
    <t>Vincular a personas en proceso de reintegración y reincorporación a beneficios para la reinserción social y comunitaria y de participación</t>
  </si>
  <si>
    <t>30 personas en proceso de reintegración</t>
  </si>
  <si>
    <t xml:space="preserve">
Contratar servicios logisticos para Vincular a la población en proceso de reintegración y reincorporación a beneficios para la reinserción social y comunitaria y de participación</t>
  </si>
  <si>
    <t>AVANCE PROYECTO PREVENCIÓN, PROMOCIÓN Y PROTECCIÓN DE LOS DERECHOS HUMANOS CON ENFOQUE DIFERENCIAL Y DE GÉNERO EN EL DISTRITO DE CARTAGENA DE INDIAS</t>
  </si>
  <si>
    <t>Implementar UNA  estrategias de prevención de casos de víctimas de trata de personas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</si>
  <si>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</si>
  <si>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</si>
  <si>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</si>
  <si>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Implementación de las estrategias de prevención de casos de víctimas de trata de personas en el Distrito de Cartagena</t>
  </si>
  <si>
    <t xml:space="preserve">Informes de las estretegias implementadas </t>
  </si>
  <si>
    <t xml:space="preserve">300 personas </t>
  </si>
  <si>
    <t>Solicitar anualmente a  Secretaria de  Hacienda 
Distrital, los recursos  Suficientes según la 
Programación de  metas</t>
  </si>
  <si>
    <t xml:space="preserve">
Contratar servicios tecnicos y logisticos para Implementar estrategias de prevención de casos de víctimas de trata de personas en el Distrito de Cartagena</t>
  </si>
  <si>
    <t>MEJORAMIENTO DE LA CAPACIDAD INSTITUCIONAL Y OPERATIVA PARA LA LUCHA CONTRA LA TRATA DE PERSONAS CON ENFOQUE DE DERECHOS HUMANOS EN EL DISTRITO DE   CARTAGENA DE INDIAS</t>
  </si>
  <si>
    <t>Brindar atención y orientación a la totalidad de víctimas sobrevivientes de explotación sexual y de mendicidad forzada</t>
  </si>
  <si>
    <t>Atención y orientación a víctimas sobrevivientes de explotación sexual y de mendicidad forzada.</t>
  </si>
  <si>
    <t>Exposición a material
 biológico, lugares 
insalubres, y
enfermedades crónicas</t>
  </si>
  <si>
    <t>Garantizar todos
Los insumos de 
Protección personal
Al equipo operativo</t>
  </si>
  <si>
    <t xml:space="preserve">Prestación de servicios profesionales  y de apoyo a la gestión en el marco del proyecto </t>
  </si>
  <si>
    <t>AVANCE PROYECTO MEJORAMIENTO DE LA CAPACIDAD INSTITUCIONAL Y OPERATIVA PARA LA LUCHA CONTRA LA TRATA DE PERSONAS CON ENFOQUE DE DERECHOS HUMANOS EN EL DISTRITO DE CARTAGENA DE INDIAS.</t>
  </si>
  <si>
    <t>MEJORAMIENTO DE LA ATENCIÓN   A POBLACION PRIVADA DE LA LIBERTAD A CARGO DEL DISTRITO DE CARTAGENA DE INDIAS</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</si>
  <si>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</si>
  <si>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</si>
  <si>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</si>
  <si>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Vincular a personas privadas de la libertad a programas psicosociales</t>
  </si>
  <si>
    <t>150 internas</t>
  </si>
  <si>
    <t xml:space="preserve">Luis Enrique Mercado
Director Carcel Distrital </t>
  </si>
  <si>
    <t>La asignación presupuestada 
No esté disponible  en su totalidad</t>
  </si>
  <si>
    <t xml:space="preserve">Hacer seguimiento al recaudo en la fuente  de financiación
 asignada al proyecto </t>
  </si>
  <si>
    <t xml:space="preserve">Prestación de servicios profesionales y de apoyo a la gestión   </t>
  </si>
  <si>
    <t xml:space="preserve">CLD
</t>
  </si>
  <si>
    <t>MEJORAMIENTO DE LA ATENCION A POBLACION PRIVADA DE LA LIBERTAD A CARGO DEL DISTRITO DE  CARTAGENA DE INDIAS</t>
  </si>
  <si>
    <t>1.2.9</t>
  </si>
  <si>
    <t>Contratar la compraventa de papelería y útiles de oficina para la cárcel Distrital.</t>
  </si>
  <si>
    <t>1.2.14</t>
  </si>
  <si>
    <t>Suscribir Convenio INPEC</t>
  </si>
  <si>
    <t xml:space="preserve">1000 internos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</si>
  <si>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</si>
  <si>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</si>
  <si>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</si>
  <si>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1.2.15</t>
  </si>
  <si>
    <t>Contratar el arrendamiento de un bien inmueble con destino al funcionamiento de salas o centro de detención transitoria para dar solución a la grave situación que aqueja a las personas detenidas preventivamente de manera transitoria por la policía nacional</t>
  </si>
  <si>
    <t xml:space="preserve">  personas detenidas en estaciones de policia Bellavista, CaribeNorte, Caracoles y Viregen y Turistica. (por demanda de atencion)</t>
  </si>
  <si>
    <t>AVANCE PROYECTO ASISTENCIA Y ATENCIÓN INTEGRAL A JÓVENES Y ADOLESCENTES EN RIESGO SOCIAL DE VINCULACIÓN A ACTIVIDADES DELICTIVAS EN EL DISTRITO DE CARTAGENA DE INDIAS</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</si>
  <si>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</si>
  <si>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</si>
  <si>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</si>
  <si>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</si>
  <si>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Atención y orientación a población   migrante, retornados y de acogida en el Distrito de Cartagena.</t>
  </si>
  <si>
    <t xml:space="preserve">Link secop  del expediente contractual </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</si>
  <si>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</si>
  <si>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</si>
  <si>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</si>
  <si>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FORTALECIMIENTO DE LA ESTRATEGIA  DE ATENCION Y ACCESO A SERVICIOS A LA POBLACION MIGRANTE, RETORNADA Y DE ACOGIDA DESDE EL CENTRO INTEGRATE  EN EL DISTRITO DE   CARTAGENA DE INDIAS</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</si>
  <si>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</si>
  <si>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</si>
  <si>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</si>
  <si>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Link secop  del expediente contractual con 
Informes de ejecución de las jornadas extramurales</t>
  </si>
  <si>
    <t xml:space="preserve">500 población migrante, retornada y de acogida en el Distrito de Cartagena </t>
  </si>
  <si>
    <t>Asignaciones presupuestales 
insuficientes</t>
  </si>
  <si>
    <t>Presentar anualmente las  necesidades 
presupuestales requeridas a 
Secretaría de Hacienda.</t>
  </si>
  <si>
    <t>Contratar servicios tecnicos y logisticos para Implementar jornadas extramurales de atención integral a la población migrante, retornada y de acogida en el Distrito de Cartagena</t>
  </si>
  <si>
    <t>AVANCE PROYECTO FORTALECIMIENTO DE LA ESTRATEGIA DE ATENCIÓN Y ACCESO A SERVICIOS A LA POBLACIÓN MIGRANTE, RETORNADA Y DE ACOGIDA DESDE EL CENTRO INTEGRATE EN EL DISTRITO DE CARTAGENA</t>
  </si>
  <si>
    <t>Formar en temas de legilacion, derechos humanos y el fortalecimiento organizacional a los miembros de 20  consejos comunitarios y organizaciones de base de las comunidades negras, afrocolombianas, raizales y palenqueras</t>
  </si>
  <si>
    <t xml:space="preserve">FORTALECIMIENTO DEL PROCESO ORGANIZATIVO Y ATENCIÓN DIFERENCIAL A LA POBLACIÓN NEGRA, AFRODESCENDIENTE, RAIZAL Y PALENQUERA EN EL DISTRITO DE CARTAGENA DE INDIAS. </t>
  </si>
  <si>
    <t>Formar en temas de legislación, derechos humanos y el fortalecimiento organizacional a los Consejos Comunitarios y  Organizaciones de Base de las Comunidades Negras, Afrocolombianas, Raizales y Palenqueras.</t>
  </si>
  <si>
    <t>Informe de la asesora de despacho  para asuntos etnicos</t>
  </si>
  <si>
    <t>Formación de los Consejos Comunitarios y Organizaciones de Base de las Comunidades Negras, Afrocolombianas, Raizales y Palenqueras en temas de legislación, derechos humanos y el fortalecimiento organizacional</t>
  </si>
  <si>
    <t xml:space="preserve">Link secop  del expediente contractual con 
Informes de ejecución </t>
  </si>
  <si>
    <t xml:space="preserve"> 20  consejos comunitarios</t>
  </si>
  <si>
    <t>María Torres
Asesora de 
Despacho para
Asuntos étnicos</t>
  </si>
  <si>
    <t>Hacer seguimiento  al recaudo en la  fuente de 
financiación  asignada al  proyecto</t>
  </si>
  <si>
    <t>Contratar servicios tecnicos y logisticos para Formación de los Consejos Comunitarios y Organizaciones de Base de las Comunidades Negras, Afrocolombianas, Raizales y Palenqueras en temas de legislación, derechos humanos y el fortalecimiento organizacional</t>
  </si>
  <si>
    <t>FORTALECIMIENTO DEL PROCESO ORGANIZATIVO Y ATENCION DIFERENCIAL A LA POBLACION NEGRA, AFRODESCENDIENTE, RAIZAL Y PALENQUERA EN EL DISTRITO DE   CARTAGENA DE INDIAS</t>
  </si>
  <si>
    <t>Formar a ciento  cincuenta (150) funcionarios de la Alcaldía Distrital entre ellos los operadores de justicia en enfoque étnico</t>
  </si>
  <si>
    <t>Implementar proceso de capacitación en enfoque diferencial étnico a funcionarios de la Alcaldía Mayor de Cartagena de Indias</t>
  </si>
  <si>
    <t>Proceso de capacitación en enfoque diferencial étnico a funcionarios de la Alcaldía Mayor de Cartagena de Indias</t>
  </si>
  <si>
    <t>150 Funcionarios</t>
  </si>
  <si>
    <t xml:space="preserve">Prestacion de servicios profesionales   y de  apoyo la gestion para la ejecion de las actvidades </t>
  </si>
  <si>
    <t>Mejorar la atención institucional diferencial a la población Negra, Afrocolombiana, Raizales y Palenquera víctima del conflicto y de racismo.</t>
  </si>
  <si>
    <t>4502001 servicio de promoción a la participación ciudadana</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</si>
  <si>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</si>
  <si>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</si>
  <si>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 xml:space="preserve">33  consejo comunitarios </t>
  </si>
  <si>
    <t>Todas las UCG  y rurales</t>
  </si>
  <si>
    <t xml:space="preserve">AVANCE PROYECTO FORTALECIMIENTO DEL PROCESO ORGANIZATIVO Y ATENCIÓN DIFERENCIAL A LA POBLACIÓN NEGRA, AFRODESCENDIENTE, RAIZAL Y PALENQUERA EN EL DISTRITO DE CARTAGENA DE INDIAS. </t>
  </si>
  <si>
    <t>FORTALECIMIENTO DE LA GOBERNANZA Y LA AUTODETERMINACIÓN DE
LA CULTURA E INSTITUCIONES PROPIAS DE LA POBLACIÓN INDIGENA EN
EL DISTRITO DE CARTAGENA DE INDIAS.</t>
  </si>
  <si>
    <t>Fortalecer el proceso organizativo y la atención diferencial de la población negra, afrodescendiente, raizal y Palenquera en el Distrito de Cartagena de Indias.</t>
  </si>
  <si>
    <t xml:space="preserve">	Contratar servicios de avalúo para el predio denominado Loma China porción B ubicado en el corregimiento de Bayunca.</t>
  </si>
  <si>
    <t xml:space="preserve">Cabildo Indígena Zenú De Membrillal CAIZEM, vereda San Isidro Membrillal. </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</si>
  <si>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</si>
  <si>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</si>
  <si>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</si>
  <si>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Contratar sevicio de avalúo comercial del predio para el   el traslado del Cabildo Zenú de Membrillal CAIZEM</t>
  </si>
  <si>
    <t>FORTALECIMIENTO DE LA GOBERNANZA Y LA AUTODETERMINACION DE LA CULTURA E INSTITUCIONES PROPIAS DE LA POBLACION INDIGENA EN EL DISTRITO DE  CARTAGENA DE INDIAS</t>
  </si>
  <si>
    <t>Realizar el proceso de compra del lote para reubicación del cabildo indígena CAIZEM</t>
  </si>
  <si>
    <t>suscribir convenio interadministrativo con la Gobernación de Bolivar para la compra de lote y el proceso reubicación del cabildo indígena CAIZEM</t>
  </si>
  <si>
    <t>RB TRANSFERENCIA CAIZEM
SGP LIBRE INVERSIÓN</t>
  </si>
  <si>
    <t>Asesorar a dos  (2) cabildos indígenas en gobernanza y legislación indígena</t>
  </si>
  <si>
    <t>Asesorar a 6 cabildos indígenas en gobernanza y legislación indígena</t>
  </si>
  <si>
    <t xml:space="preserve">  (2) cabildos indígenas </t>
  </si>
  <si>
    <t>Hacer seguimiento al recaudo en la fuente de financiación asignada al proyecto</t>
  </si>
  <si>
    <t xml:space="preserve">Prestacion de servico y apoyo la gestion para la ejecion de las actvidades </t>
  </si>
  <si>
    <t>Elaborar los Planes de Vida de dos  (2) cabildos indígenas asentados en el Distrito de Cartagena (Zenú Zhandero, Zenu Bayunca, Zenu Pasacaballos, Kankuamo e Inga)</t>
  </si>
  <si>
    <t>Elaboración de los planes de vida indígena</t>
  </si>
  <si>
    <t>Contratar la 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</si>
  <si>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</si>
  <si>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</si>
  <si>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Contrtar la compra de elementos patrimoniales y tecnológicos a la Guardia Indígena Ancestral de los cabildos asentados en Cartagena.</t>
  </si>
  <si>
    <t>REPORTE EJECUCION PRESUPUESTAL (COMPROMISOS) MARZO</t>
  </si>
  <si>
    <t>% EJECUCION  COMPROMISOS MARZO</t>
  </si>
  <si>
    <t>REPORTE EJECUCION PRESUPUESTAL (OBLIGACIONES) MARZO</t>
  </si>
  <si>
    <t>% EJECUCION OBLIGACIONES MARZO</t>
  </si>
  <si>
    <t>REPORTE EJECUCION PRESUPUESTAL (COMPROMISOS) JULIO</t>
  </si>
  <si>
    <t>% EJECUCION COMPROMISOS JULIO</t>
  </si>
  <si>
    <t>REPORTE EJECUCION PRESUPUESTAL (OBLIGACIONES) JULIO</t>
  </si>
  <si>
    <t>% EJECUCION OBLIGACIONES  JULIO</t>
  </si>
  <si>
    <t>REPORTE EJECUCION PRESUPUESTAL (COMPROMISOS) SEPT 15</t>
  </si>
  <si>
    <t>% EJECUCION COMPROMISOS SEPT 15</t>
  </si>
  <si>
    <t>REPORTE EJECUCION PRESUPUESTAL (OBLIGACIONES) SEPT 15</t>
  </si>
  <si>
    <t>% EJECUCION OBLIGACIONES  SEPT 15</t>
  </si>
  <si>
    <t>AVANCE PROYECTOS SECRETARIA DEL INTERIOR Y CONVIVENCIA CIUDADANA</t>
  </si>
  <si>
    <t>EJECUCIÓN PRESUPUESTAL SICC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</si>
  <si>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</si>
  <si>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</si>
  <si>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</si>
  <si>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</si>
  <si>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</si>
  <si>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</si>
  <si>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</si>
  <si>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</si>
  <si>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</si>
  <si>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</si>
  <si>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</si>
  <si>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</si>
  <si>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</si>
  <si>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</si>
  <si>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</si>
  <si>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</si>
  <si>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</si>
  <si>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</si>
  <si>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</si>
  <si>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</si>
  <si>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</si>
  <si>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</si>
  <si>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</si>
  <si>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</si>
  <si>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</si>
  <si>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</si>
  <si>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</si>
  <si>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</si>
  <si>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</si>
  <si>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</si>
  <si>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</si>
  <si>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</si>
  <si>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</si>
  <si>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</si>
  <si>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</si>
  <si>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</si>
  <si>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</si>
  <si>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 realizo ajuste en el reporte de marzo para mantener coherencia con la meta producto y el reporte del mes de septiembre</t>
  </si>
  <si>
    <t>REPORTE EJECUCION PRESUPUESTAL (COMPROMISOS) DICIEMBRE</t>
  </si>
  <si>
    <t>% EJECUCION COMPROMISOS DICIEMBRE</t>
  </si>
  <si>
    <t>REPORTE EJECUCION PRESUPUESTAL (OBLIGACIONES) DICIEMBRE</t>
  </si>
  <si>
    <t>% EJECUCION OBLIGACIONES  DICIEMBRE</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</si>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</sst>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 #,##0.00"/>
    <numFmt numFmtId="167" formatCode="0.000"/>
    <numFmt numFmtId="168" formatCode="0.0"/>
    <numFmt numFmtId="169" formatCode="#,##0.0000"/>
  </numFmts>
  <fonts count="55">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rgb="FF000000"/>
      <name val="Aptos Narrow"/>
      <family val="2"/>
      <scheme val="minor"/>
    </font>
    <font>
      <sz val="11"/>
      <name val="Aptos Narrow"/>
      <family val="2"/>
      <scheme val="minor"/>
    </font>
    <font>
      <sz val="11"/>
      <color rgb="FF1F1F1F"/>
      <name val="Aptos Narrow"/>
      <family val="2"/>
      <scheme val="minor"/>
    </font>
    <font>
      <sz val="11"/>
      <color rgb="FF434343"/>
      <name val="Aptos Narrow"/>
      <family val="2"/>
      <scheme val="minor"/>
    </font>
    <font>
      <sz val="11"/>
      <color theme="1"/>
      <name val="Aptos Narrow"/>
      <family val="2"/>
    </font>
    <font>
      <b/>
      <sz val="11"/>
      <color theme="1"/>
      <name val="Aptos Narrow"/>
      <family val="2"/>
    </font>
    <font>
      <b/>
      <sz val="11"/>
      <name val="Aptos Narrow"/>
      <family val="2"/>
    </font>
    <font>
      <b/>
      <sz val="11"/>
      <color theme="1" tint="4.9989318521683403E-2"/>
      <name val="Aptos Narrow"/>
      <family val="2"/>
    </font>
    <font>
      <sz val="11"/>
      <color rgb="FF000000"/>
      <name val="Aptos Narrow"/>
      <family val="2"/>
    </font>
    <font>
      <sz val="11"/>
      <color theme="1" tint="4.9989318521683403E-2"/>
      <name val="Aptos Narrow"/>
      <family val="2"/>
    </font>
    <font>
      <sz val="11"/>
      <name val="Aptos Narrow"/>
      <family val="2"/>
    </font>
    <font>
      <b/>
      <sz val="11"/>
      <color rgb="FF000000"/>
      <name val="Aptos Narrow"/>
      <family val="2"/>
    </font>
    <font>
      <b/>
      <sz val="11"/>
      <color rgb="FFFF0000"/>
      <name val="Aptos Narrow"/>
      <family val="2"/>
    </font>
    <font>
      <b/>
      <sz val="22"/>
      <color theme="1"/>
      <name val="Aptos Narrow"/>
      <family val="2"/>
    </font>
    <font>
      <sz val="11"/>
      <color rgb="FFFF0000"/>
      <name val="Aptos Narrow"/>
      <family val="2"/>
    </font>
    <font>
      <b/>
      <sz val="22"/>
      <color theme="1"/>
      <name val="Aptos Narrow"/>
      <family val="2"/>
      <scheme val="minor"/>
    </font>
    <font>
      <b/>
      <sz val="11"/>
      <color theme="4"/>
      <name val="Aptos Narrow"/>
      <family val="2"/>
      <scheme val="minor"/>
    </font>
    <font>
      <b/>
      <sz val="20"/>
      <color rgb="FFFF0000"/>
      <name val="Aptos Narrow"/>
      <family val="2"/>
      <scheme val="minor"/>
    </font>
    <font>
      <b/>
      <sz val="28"/>
      <color theme="1"/>
      <name val="Aptos Narrow"/>
      <family val="2"/>
      <scheme val="minor"/>
    </font>
    <font>
      <b/>
      <sz val="18"/>
      <color theme="1"/>
      <name val="Aptos Narrow"/>
      <family val="2"/>
      <scheme val="minor"/>
    </font>
    <font>
      <sz val="11"/>
      <color theme="1"/>
      <name val="Aptos Narrow"/>
    </font>
    <font>
      <b/>
      <sz val="11"/>
      <color theme="1"/>
      <name val="Aptos Narrow"/>
    </font>
    <font>
      <sz val="11"/>
      <name val="Aptos Narrow"/>
    </font>
    <font>
      <b/>
      <sz val="11"/>
      <color theme="1"/>
      <name val="Aptos Narrow"/>
      <scheme val="minor"/>
    </font>
    <font>
      <b/>
      <sz val="18"/>
      <color theme="1"/>
      <name val="Aptos Narrow"/>
      <scheme val="minor"/>
    </font>
    <font>
      <sz val="11"/>
      <color theme="1"/>
      <name val="Aptos Narrow"/>
      <scheme val="minor"/>
    </font>
    <font>
      <sz val="11"/>
      <name val="Calibri"/>
      <family val="2"/>
    </font>
    <font>
      <b/>
      <sz val="11"/>
      <name val="Aptos Narrow"/>
      <family val="2"/>
      <scheme val="minor"/>
    </font>
    <font>
      <sz val="11"/>
      <color theme="1"/>
      <name val="Arial"/>
      <family val="2"/>
    </font>
    <font>
      <sz val="11"/>
      <name val="Arial"/>
      <family val="2"/>
    </font>
    <font>
      <sz val="11"/>
      <color rgb="FFFF0000"/>
      <name val="Aptos Narrow"/>
      <family val="2"/>
      <scheme val="minor"/>
    </font>
    <font>
      <sz val="8"/>
      <color theme="1"/>
      <name val="Arial"/>
      <family val="2"/>
    </font>
    <font>
      <b/>
      <sz val="8"/>
      <color theme="1"/>
      <name val="Arial"/>
      <family val="2"/>
    </font>
    <font>
      <b/>
      <sz val="20"/>
      <color theme="1"/>
      <name val="Aptos Narrow"/>
      <family val="2"/>
      <scheme val="minor"/>
    </font>
    <font>
      <b/>
      <sz val="11"/>
      <color theme="1"/>
      <name val="Arial"/>
      <family val="2"/>
    </font>
    <font>
      <sz val="11"/>
      <color theme="1"/>
      <name val="Arial Narrow"/>
      <family val="2"/>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7" fillId="6" borderId="0" applyNumberFormat="0" applyBorder="0" applyProtection="0">
      <alignment horizontal="center" vertical="center"/>
    </xf>
    <xf numFmtId="49" fontId="8" fillId="0" borderId="0" applyFill="0" applyBorder="0" applyProtection="0">
      <alignment horizontal="left" vertical="center"/>
    </xf>
    <xf numFmtId="3" fontId="8"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88">
    <xf numFmtId="0" fontId="0" fillId="0" borderId="0" xfId="0"/>
    <xf numFmtId="0" fontId="0" fillId="0" borderId="0" xfId="0" applyAlignment="1">
      <alignment vertical="center"/>
    </xf>
    <xf numFmtId="0" fontId="7" fillId="6" borderId="1" xfId="4" applyBorder="1" applyProtection="1">
      <alignment horizontal="center" vertical="center"/>
    </xf>
    <xf numFmtId="3" fontId="8" fillId="0" borderId="1" xfId="6" applyBorder="1" applyAlignment="1" applyProtection="1">
      <alignment horizontal="center" vertical="center"/>
    </xf>
    <xf numFmtId="49" fontId="8"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left" vertical="center"/>
    </xf>
    <xf numFmtId="0" fontId="0" fillId="2" borderId="0" xfId="0" applyFill="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8" fillId="0" borderId="1" xfId="5" applyBorder="1" applyAlignment="1" applyProtection="1">
      <alignment vertical="center" wrapText="1"/>
    </xf>
    <xf numFmtId="0" fontId="7" fillId="6" borderId="1" xfId="4" applyBorder="1" applyAlignment="1" applyProtection="1">
      <alignment vertical="center"/>
    </xf>
    <xf numFmtId="0" fontId="14" fillId="5"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10" xfId="1" applyFont="1" applyFill="1" applyBorder="1" applyAlignment="1">
      <alignment horizontal="center" vertical="center"/>
    </xf>
    <xf numFmtId="14" fontId="15" fillId="0" borderId="1" xfId="0" applyNumberFormat="1" applyFont="1" applyBorder="1" applyAlignment="1">
      <alignment horizontal="center" vertical="center"/>
    </xf>
    <xf numFmtId="0" fontId="16" fillId="0" borderId="1" xfId="1" applyFont="1" applyBorder="1" applyAlignment="1">
      <alignment horizontal="center" vertical="center"/>
    </xf>
    <xf numFmtId="14" fontId="16" fillId="0" borderId="1" xfId="1" applyNumberFormat="1" applyFont="1" applyBorder="1" applyAlignment="1">
      <alignment horizontal="center" vertical="center"/>
    </xf>
    <xf numFmtId="0" fontId="16" fillId="0" borderId="1" xfId="1" applyFont="1" applyBorder="1" applyAlignment="1">
      <alignment horizontal="center" wrapText="1"/>
    </xf>
    <xf numFmtId="0" fontId="16" fillId="0" borderId="1" xfId="1" applyFont="1" applyBorder="1"/>
    <xf numFmtId="0" fontId="14" fillId="5"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wrapText="1"/>
    </xf>
    <xf numFmtId="0" fontId="0" fillId="2" borderId="0" xfId="0" applyFill="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20" xfId="0" applyBorder="1" applyAlignment="1">
      <alignment vertical="center" wrapText="1"/>
    </xf>
    <xf numFmtId="0" fontId="20"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9" fontId="23" fillId="2"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9" fontId="29" fillId="2" borderId="1" xfId="7"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3" fontId="23" fillId="2" borderId="1" xfId="0"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165" fontId="23" fillId="2" borderId="1"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2" borderId="1" xfId="1" applyFont="1" applyFill="1" applyBorder="1" applyAlignment="1">
      <alignment horizontal="center" vertical="center"/>
    </xf>
    <xf numFmtId="9" fontId="24"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9" fontId="24" fillId="2" borderId="1" xfId="7" applyFont="1" applyFill="1" applyBorder="1" applyAlignment="1">
      <alignment horizontal="center" vertical="center" wrapText="1"/>
    </xf>
    <xf numFmtId="0" fontId="23" fillId="0" borderId="0" xfId="0" applyFont="1" applyAlignment="1">
      <alignment horizontal="center" vertical="center"/>
    </xf>
    <xf numFmtId="9" fontId="24" fillId="2" borderId="23" xfId="0" applyNumberFormat="1" applyFont="1" applyFill="1" applyBorder="1" applyAlignment="1">
      <alignment horizontal="center" vertical="center" wrapText="1"/>
    </xf>
    <xf numFmtId="0" fontId="23" fillId="9" borderId="1" xfId="0" applyFont="1" applyFill="1" applyBorder="1" applyAlignment="1">
      <alignment horizontal="center" vertical="center" wrapText="1"/>
    </xf>
    <xf numFmtId="0" fontId="24" fillId="2" borderId="3" xfId="0" applyFont="1" applyFill="1" applyBorder="1" applyAlignment="1">
      <alignment horizontal="center" vertical="center"/>
    </xf>
    <xf numFmtId="0" fontId="23" fillId="2" borderId="0" xfId="0" applyFont="1" applyFill="1" applyAlignment="1">
      <alignment horizontal="center" vertical="center" wrapText="1"/>
    </xf>
    <xf numFmtId="0" fontId="23" fillId="0" borderId="0" xfId="0" applyFont="1" applyAlignment="1">
      <alignment horizontal="center" vertical="center" wrapText="1"/>
    </xf>
    <xf numFmtId="9" fontId="24"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0" fillId="2" borderId="1" xfId="0" applyFont="1" applyFill="1" applyBorder="1" applyAlignment="1">
      <alignment horizontal="center" vertical="center"/>
    </xf>
    <xf numFmtId="0" fontId="23"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1" xfId="0" applyFont="1" applyBorder="1"/>
    <xf numFmtId="9" fontId="24" fillId="0" borderId="1" xfId="7" applyFont="1" applyFill="1" applyBorder="1" applyAlignment="1">
      <alignment horizontal="center" vertical="center"/>
    </xf>
    <xf numFmtId="9" fontId="34" fillId="2" borderId="0" xfId="7"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xf numFmtId="9" fontId="35" fillId="2" borderId="0" xfId="7" applyFont="1" applyFill="1" applyAlignment="1">
      <alignment horizontal="center" vertical="center" wrapText="1"/>
    </xf>
    <xf numFmtId="9" fontId="37" fillId="2" borderId="25" xfId="7" applyFont="1" applyFill="1" applyBorder="1" applyAlignment="1">
      <alignment horizontal="center" vertical="center"/>
    </xf>
    <xf numFmtId="44" fontId="0" fillId="0" borderId="0" xfId="8" applyFont="1" applyAlignment="1">
      <alignment horizontal="center" vertical="center"/>
    </xf>
    <xf numFmtId="44" fontId="35" fillId="2" borderId="0" xfId="8" applyFont="1" applyFill="1" applyAlignment="1">
      <alignment horizontal="center" vertical="center" wrapText="1"/>
    </xf>
    <xf numFmtId="44" fontId="38" fillId="0" borderId="21" xfId="8" applyFont="1" applyBorder="1" applyAlignment="1">
      <alignment horizontal="center" vertical="center"/>
    </xf>
    <xf numFmtId="44" fontId="9" fillId="0" borderId="1" xfId="8" applyFont="1" applyBorder="1" applyAlignment="1">
      <alignment horizontal="center" vertical="center"/>
    </xf>
    <xf numFmtId="9" fontId="38" fillId="0" borderId="21" xfId="7" applyFont="1" applyBorder="1" applyAlignment="1">
      <alignment horizontal="center" vertical="center"/>
    </xf>
    <xf numFmtId="0" fontId="24" fillId="2" borderId="1" xfId="0" applyFont="1" applyFill="1" applyBorder="1" applyAlignment="1">
      <alignment horizontal="center" vertical="center"/>
    </xf>
    <xf numFmtId="0" fontId="23" fillId="2" borderId="1" xfId="0" applyFont="1" applyFill="1" applyBorder="1" applyAlignment="1">
      <alignment horizontal="center" vertical="center"/>
    </xf>
    <xf numFmtId="44" fontId="24" fillId="2" borderId="1" xfId="8" applyFont="1" applyFill="1" applyBorder="1" applyAlignment="1">
      <alignment horizontal="center" vertical="center"/>
    </xf>
    <xf numFmtId="9" fontId="23" fillId="0" borderId="1" xfId="7" applyFont="1" applyFill="1" applyBorder="1" applyAlignment="1">
      <alignment horizontal="center" vertical="center"/>
    </xf>
    <xf numFmtId="44" fontId="23" fillId="0" borderId="1" xfId="8" applyFont="1" applyFill="1" applyBorder="1" applyAlignment="1">
      <alignment horizontal="center" vertical="center"/>
    </xf>
    <xf numFmtId="44" fontId="24" fillId="0" borderId="1" xfId="8" applyFont="1" applyBorder="1" applyAlignment="1">
      <alignment horizontal="center" vertical="center"/>
    </xf>
    <xf numFmtId="44" fontId="24" fillId="0" borderId="1" xfId="8" applyFont="1" applyBorder="1" applyAlignment="1">
      <alignment horizontal="center" vertical="center" wrapText="1"/>
    </xf>
    <xf numFmtId="0" fontId="39" fillId="0" borderId="1" xfId="0" applyFont="1" applyBorder="1" applyAlignment="1">
      <alignment horizontal="center" vertical="center" wrapText="1"/>
    </xf>
    <xf numFmtId="0" fontId="23" fillId="0" borderId="1" xfId="0" applyFont="1" applyBorder="1" applyAlignment="1">
      <alignment horizontal="center" vertical="center"/>
    </xf>
    <xf numFmtId="0" fontId="0" fillId="0" borderId="0" xfId="0" applyAlignment="1">
      <alignment horizontal="center" vertical="center" wrapText="1"/>
    </xf>
    <xf numFmtId="0" fontId="24" fillId="0" borderId="1" xfId="1" applyFont="1" applyBorder="1" applyAlignment="1">
      <alignment horizontal="center" vertical="center"/>
    </xf>
    <xf numFmtId="0" fontId="24" fillId="0" borderId="0" xfId="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18" xfId="0" applyFont="1" applyBorder="1" applyAlignment="1">
      <alignment horizontal="center" vertical="center" wrapText="1"/>
    </xf>
    <xf numFmtId="0" fontId="24"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26" fillId="2" borderId="1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10" borderId="26" xfId="0" applyFont="1" applyFill="1" applyBorder="1" applyAlignment="1">
      <alignment horizontal="center" vertical="center" wrapText="1"/>
    </xf>
    <xf numFmtId="9" fontId="24" fillId="10" borderId="26" xfId="7" applyFont="1" applyFill="1" applyBorder="1" applyAlignment="1">
      <alignment horizontal="center" vertical="center" wrapText="1"/>
    </xf>
    <xf numFmtId="164" fontId="24" fillId="0" borderId="18" xfId="0" applyNumberFormat="1" applyFont="1" applyBorder="1" applyAlignment="1">
      <alignment horizontal="center" vertical="center" wrapText="1"/>
    </xf>
    <xf numFmtId="44" fontId="25" fillId="0" borderId="18" xfId="8" applyFont="1" applyBorder="1" applyAlignment="1">
      <alignment horizontal="center" vertical="center" wrapText="1"/>
    </xf>
    <xf numFmtId="9" fontId="25" fillId="0" borderId="18" xfId="7" applyFont="1" applyBorder="1" applyAlignment="1">
      <alignment horizontal="center" vertical="center" wrapText="1"/>
    </xf>
    <xf numFmtId="0" fontId="27"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9" fontId="23" fillId="0" borderId="1" xfId="7" applyFont="1" applyFill="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164" fontId="23"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44" fontId="25" fillId="0" borderId="1" xfId="8" applyFont="1" applyBorder="1" applyAlignment="1">
      <alignment horizontal="center" vertical="center" wrapText="1"/>
    </xf>
    <xf numFmtId="0" fontId="25" fillId="13" borderId="18" xfId="0" applyFont="1" applyFill="1" applyBorder="1" applyAlignment="1">
      <alignment horizontal="center" vertical="center" wrapText="1"/>
    </xf>
    <xf numFmtId="0" fontId="24" fillId="0" borderId="1" xfId="0" applyFont="1" applyBorder="1" applyAlignment="1">
      <alignment horizontal="center" vertical="center"/>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164" fontId="24" fillId="2" borderId="1" xfId="0" applyNumberFormat="1" applyFont="1" applyFill="1" applyBorder="1" applyAlignment="1">
      <alignment horizontal="center" vertical="center"/>
    </xf>
    <xf numFmtId="14"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wrapText="1"/>
    </xf>
    <xf numFmtId="0" fontId="23" fillId="12" borderId="1" xfId="0" applyFont="1" applyFill="1" applyBorder="1" applyAlignment="1">
      <alignment horizontal="center" vertical="center" wrapText="1"/>
    </xf>
    <xf numFmtId="44" fontId="29" fillId="0" borderId="1" xfId="8" applyFont="1" applyBorder="1" applyAlignment="1">
      <alignment horizontal="center" vertical="center"/>
    </xf>
    <xf numFmtId="8" fontId="24" fillId="2" borderId="1" xfId="0" applyNumberFormat="1" applyFont="1" applyFill="1" applyBorder="1" applyAlignment="1">
      <alignment horizontal="center" vertical="center"/>
    </xf>
    <xf numFmtId="164" fontId="24" fillId="0" borderId="1" xfId="0" applyNumberFormat="1" applyFont="1" applyBorder="1" applyAlignment="1">
      <alignment horizontal="center" vertical="center"/>
    </xf>
    <xf numFmtId="8" fontId="24" fillId="0" borderId="1" xfId="0" applyNumberFormat="1" applyFont="1" applyBorder="1" applyAlignment="1">
      <alignment horizontal="center" vertical="center"/>
    </xf>
    <xf numFmtId="8" fontId="24" fillId="0" borderId="1" xfId="0" applyNumberFormat="1" applyFont="1" applyBorder="1" applyAlignment="1">
      <alignment horizontal="center" vertical="center" wrapText="1"/>
    </xf>
    <xf numFmtId="44" fontId="24" fillId="0" borderId="1" xfId="8" applyFont="1" applyFill="1" applyBorder="1" applyAlignment="1">
      <alignment horizontal="center" vertical="center"/>
    </xf>
    <xf numFmtId="0" fontId="23" fillId="8" borderId="0" xfId="0" applyFont="1" applyFill="1" applyAlignment="1">
      <alignment horizontal="center" vertical="center"/>
    </xf>
    <xf numFmtId="1" fontId="23" fillId="2" borderId="1" xfId="0" applyNumberFormat="1"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44" fontId="23" fillId="2" borderId="1" xfId="8" applyFont="1" applyFill="1" applyBorder="1" applyAlignment="1">
      <alignment horizontal="center" vertical="center" wrapText="1"/>
    </xf>
    <xf numFmtId="9" fontId="24" fillId="2" borderId="1" xfId="7" applyFont="1" applyFill="1" applyBorder="1" applyAlignment="1">
      <alignment horizontal="center" vertical="center"/>
    </xf>
    <xf numFmtId="44" fontId="23" fillId="0" borderId="1" xfId="8" applyFont="1" applyBorder="1" applyAlignment="1">
      <alignment horizontal="center" vertical="center" wrapText="1"/>
    </xf>
    <xf numFmtId="9" fontId="24" fillId="0" borderId="1" xfId="7" applyFont="1" applyFill="1" applyBorder="1" applyAlignment="1">
      <alignment horizontal="center" vertical="center" wrapText="1"/>
    </xf>
    <xf numFmtId="0" fontId="24" fillId="0" borderId="4" xfId="0" applyFont="1" applyBorder="1" applyAlignment="1">
      <alignment horizontal="center" vertical="center"/>
    </xf>
    <xf numFmtId="0" fontId="23" fillId="0" borderId="4" xfId="0" applyFont="1" applyBorder="1" applyAlignment="1">
      <alignment horizontal="center" vertical="center"/>
    </xf>
    <xf numFmtId="164" fontId="23" fillId="2" borderId="1" xfId="0" applyNumberFormat="1" applyFont="1" applyFill="1" applyBorder="1" applyAlignment="1">
      <alignment horizontal="center" vertical="center"/>
    </xf>
    <xf numFmtId="44" fontId="23" fillId="2" borderId="1" xfId="8" applyFont="1" applyFill="1" applyBorder="1" applyAlignment="1">
      <alignment horizontal="center" vertical="center"/>
    </xf>
    <xf numFmtId="9" fontId="23" fillId="0" borderId="1" xfId="7" applyFont="1" applyBorder="1" applyAlignment="1">
      <alignment horizontal="center" vertical="center"/>
    </xf>
    <xf numFmtId="44" fontId="23" fillId="0" borderId="1" xfId="8" applyFont="1" applyBorder="1" applyAlignment="1">
      <alignment horizontal="center" vertical="center"/>
    </xf>
    <xf numFmtId="0" fontId="33" fillId="2"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9" fontId="23" fillId="2" borderId="1" xfId="0" applyNumberFormat="1" applyFont="1" applyFill="1" applyBorder="1" applyAlignment="1">
      <alignment horizontal="center" vertical="center"/>
    </xf>
    <xf numFmtId="0" fontId="23" fillId="7" borderId="1" xfId="0" applyFont="1" applyFill="1" applyBorder="1" applyAlignment="1">
      <alignment horizontal="center" vertical="center" wrapText="1"/>
    </xf>
    <xf numFmtId="9" fontId="23" fillId="2" borderId="1" xfId="7" applyFont="1" applyFill="1" applyBorder="1" applyAlignment="1">
      <alignment horizontal="center" vertical="center"/>
    </xf>
    <xf numFmtId="164" fontId="23" fillId="0" borderId="1" xfId="0" applyNumberFormat="1" applyFont="1" applyBorder="1" applyAlignment="1">
      <alignment horizontal="center" vertical="center"/>
    </xf>
    <xf numFmtId="9" fontId="24" fillId="0" borderId="1" xfId="7" applyFont="1" applyBorder="1" applyAlignment="1">
      <alignment horizontal="center" vertical="center"/>
    </xf>
    <xf numFmtId="9" fontId="32" fillId="2" borderId="1" xfId="7" applyFont="1" applyFill="1" applyBorder="1" applyAlignment="1">
      <alignment horizontal="center" vertical="center" wrapText="1"/>
    </xf>
    <xf numFmtId="9" fontId="23" fillId="0" borderId="1" xfId="7" applyFont="1" applyBorder="1" applyAlignment="1">
      <alignment horizontal="center" vertical="center" wrapText="1"/>
    </xf>
    <xf numFmtId="0" fontId="28" fillId="2" borderId="1" xfId="0" applyFont="1" applyFill="1" applyBorder="1" applyAlignment="1">
      <alignment horizontal="center" vertical="center" wrapText="1"/>
    </xf>
    <xf numFmtId="14" fontId="23" fillId="0" borderId="1" xfId="0" applyNumberFormat="1" applyFont="1" applyBorder="1" applyAlignment="1">
      <alignment horizontal="center" vertical="center"/>
    </xf>
    <xf numFmtId="0" fontId="29" fillId="0" borderId="1" xfId="0" applyFont="1" applyBorder="1" applyAlignment="1">
      <alignment horizontal="center" vertical="center"/>
    </xf>
    <xf numFmtId="44" fontId="29" fillId="0" borderId="1" xfId="8" applyFont="1" applyFill="1" applyBorder="1" applyAlignment="1">
      <alignment horizontal="center" vertical="center" wrapText="1"/>
    </xf>
    <xf numFmtId="0" fontId="25" fillId="0" borderId="1" xfId="0" applyFont="1" applyBorder="1" applyAlignment="1">
      <alignment horizontal="center" vertical="center" wrapText="1"/>
    </xf>
    <xf numFmtId="44" fontId="29" fillId="0" borderId="1" xfId="8" applyFont="1" applyBorder="1" applyAlignment="1">
      <alignment horizontal="center" vertical="center" wrapText="1"/>
    </xf>
    <xf numFmtId="9" fontId="29" fillId="0" borderId="1" xfId="0" applyNumberFormat="1" applyFont="1" applyBorder="1" applyAlignment="1">
      <alignment horizontal="center" vertical="center" wrapText="1"/>
    </xf>
    <xf numFmtId="9" fontId="23" fillId="2" borderId="0" xfId="7" applyFont="1" applyFill="1" applyAlignment="1">
      <alignment horizontal="center" vertical="center"/>
    </xf>
    <xf numFmtId="164" fontId="23" fillId="0" borderId="0" xfId="0" applyNumberFormat="1" applyFont="1" applyAlignment="1">
      <alignment horizontal="center" vertical="center"/>
    </xf>
    <xf numFmtId="44" fontId="23" fillId="0" borderId="0" xfId="8" applyFont="1" applyAlignment="1">
      <alignment horizontal="center" vertical="center"/>
    </xf>
    <xf numFmtId="9" fontId="23" fillId="0" borderId="0" xfId="7" applyFont="1" applyAlignment="1">
      <alignment horizontal="center" vertical="center"/>
    </xf>
    <xf numFmtId="0" fontId="23" fillId="13" borderId="0" xfId="0" applyFont="1" applyFill="1" applyAlignment="1">
      <alignment horizontal="center" vertical="center"/>
    </xf>
    <xf numFmtId="166" fontId="29" fillId="0" borderId="1" xfId="0" applyNumberFormat="1" applyFont="1" applyBorder="1" applyAlignment="1">
      <alignment horizontal="center" vertical="center" wrapText="1"/>
    </xf>
    <xf numFmtId="0" fontId="24" fillId="13" borderId="26" xfId="0" applyFont="1" applyFill="1" applyBorder="1" applyAlignment="1">
      <alignment horizontal="center" vertical="center" wrapText="1"/>
    </xf>
    <xf numFmtId="44" fontId="41" fillId="0" borderId="1" xfId="8" applyFont="1" applyBorder="1" applyAlignment="1">
      <alignment horizontal="center" vertical="center" wrapText="1"/>
    </xf>
    <xf numFmtId="44" fontId="20" fillId="0" borderId="1" xfId="8" applyFont="1" applyBorder="1" applyAlignment="1">
      <alignment horizontal="center" vertical="center"/>
    </xf>
    <xf numFmtId="9" fontId="41" fillId="0" borderId="1" xfId="7" applyFont="1" applyBorder="1" applyAlignment="1">
      <alignment horizontal="center" vertical="center" wrapText="1"/>
    </xf>
    <xf numFmtId="9" fontId="39" fillId="0" borderId="1" xfId="7" applyFont="1" applyBorder="1" applyAlignment="1">
      <alignment horizontal="center" vertical="center" wrapText="1"/>
    </xf>
    <xf numFmtId="44" fontId="39" fillId="0" borderId="1" xfId="8" applyFont="1" applyBorder="1" applyAlignment="1">
      <alignment horizontal="center" vertical="center" wrapText="1"/>
    </xf>
    <xf numFmtId="44" fontId="41" fillId="0" borderId="1" xfId="8" applyFont="1" applyFill="1" applyBorder="1" applyAlignment="1">
      <alignment horizontal="center" vertical="center" wrapText="1"/>
    </xf>
    <xf numFmtId="10" fontId="41" fillId="0" borderId="1" xfId="7" applyNumberFormat="1" applyFont="1" applyFill="1" applyBorder="1" applyAlignment="1">
      <alignment horizontal="center" vertical="center" wrapText="1"/>
    </xf>
    <xf numFmtId="44" fontId="40" fillId="0" borderId="1" xfId="0" applyNumberFormat="1" applyFont="1" applyBorder="1" applyAlignment="1">
      <alignment horizontal="center" vertical="center"/>
    </xf>
    <xf numFmtId="10" fontId="40" fillId="0" borderId="1" xfId="7" applyNumberFormat="1" applyFont="1" applyFill="1" applyBorder="1" applyAlignment="1">
      <alignment horizontal="center" vertical="center"/>
    </xf>
    <xf numFmtId="10" fontId="24" fillId="0" borderId="1" xfId="0" applyNumberFormat="1" applyFont="1" applyBorder="1" applyAlignment="1">
      <alignment horizontal="center" vertical="center"/>
    </xf>
    <xf numFmtId="0" fontId="40" fillId="0" borderId="1" xfId="0" applyFont="1" applyBorder="1" applyAlignment="1">
      <alignment horizontal="center" vertical="center"/>
    </xf>
    <xf numFmtId="8" fontId="40" fillId="0" borderId="1" xfId="0" applyNumberFormat="1" applyFont="1" applyBorder="1" applyAlignment="1">
      <alignment horizontal="center" vertical="center"/>
    </xf>
    <xf numFmtId="9" fontId="40" fillId="0" borderId="20" xfId="7" applyFont="1" applyFill="1" applyBorder="1" applyAlignment="1">
      <alignment horizontal="center" vertical="center"/>
    </xf>
    <xf numFmtId="9" fontId="40" fillId="0" borderId="1" xfId="7" applyFont="1" applyFill="1" applyBorder="1" applyAlignment="1">
      <alignment horizontal="center" vertical="center"/>
    </xf>
    <xf numFmtId="164" fontId="0" fillId="0" borderId="1" xfId="8" applyNumberFormat="1" applyFont="1" applyFill="1" applyBorder="1" applyAlignment="1">
      <alignment horizontal="center" vertical="center" wrapText="1"/>
    </xf>
    <xf numFmtId="44" fontId="0" fillId="0" borderId="1" xfId="8" applyFont="1" applyFill="1" applyBorder="1" applyAlignment="1">
      <alignment horizontal="center" vertical="center" wrapText="1"/>
    </xf>
    <xf numFmtId="164" fontId="42" fillId="0" borderId="1" xfId="8" applyNumberFormat="1" applyFont="1" applyFill="1" applyBorder="1" applyAlignment="1">
      <alignment horizontal="center" vertical="center" wrapText="1"/>
    </xf>
    <xf numFmtId="44" fontId="42" fillId="0" borderId="1" xfId="8" applyFont="1" applyFill="1" applyBorder="1" applyAlignment="1">
      <alignment horizontal="center" vertical="center" wrapText="1"/>
    </xf>
    <xf numFmtId="44" fontId="35" fillId="0" borderId="0" xfId="8" applyFont="1" applyFill="1" applyAlignment="1">
      <alignment horizontal="center" vertical="center" wrapText="1"/>
    </xf>
    <xf numFmtId="9" fontId="35" fillId="0" borderId="0" xfId="7" applyFont="1" applyFill="1" applyAlignment="1">
      <alignment horizontal="center" vertical="center" wrapText="1"/>
    </xf>
    <xf numFmtId="0" fontId="25" fillId="12" borderId="18" xfId="0" applyFont="1" applyFill="1" applyBorder="1" applyAlignment="1">
      <alignment horizontal="center" vertical="center" wrapText="1"/>
    </xf>
    <xf numFmtId="44" fontId="43" fillId="0" borderId="21" xfId="0" applyNumberFormat="1" applyFont="1" applyBorder="1" applyAlignment="1">
      <alignment horizontal="center" vertical="center"/>
    </xf>
    <xf numFmtId="9" fontId="43" fillId="0" borderId="25" xfId="7" applyFont="1" applyFill="1" applyBorder="1" applyAlignment="1">
      <alignment horizontal="center" vertical="center"/>
    </xf>
    <xf numFmtId="44" fontId="43" fillId="0" borderId="22" xfId="0" applyNumberFormat="1" applyFont="1" applyBorder="1" applyAlignment="1">
      <alignment horizontal="center" vertical="center"/>
    </xf>
    <xf numFmtId="164" fontId="40" fillId="0" borderId="1" xfId="0" applyNumberFormat="1" applyFont="1" applyBorder="1" applyAlignment="1">
      <alignment horizontal="center" vertical="center"/>
    </xf>
    <xf numFmtId="164" fontId="24" fillId="2" borderId="1" xfId="8" applyNumberFormat="1" applyFont="1" applyFill="1" applyBorder="1" applyAlignment="1">
      <alignment horizontal="center" vertical="center"/>
    </xf>
    <xf numFmtId="9" fontId="40" fillId="0" borderId="18" xfId="7" applyFont="1" applyFill="1" applyBorder="1" applyAlignment="1">
      <alignment horizontal="center" vertical="center"/>
    </xf>
    <xf numFmtId="164" fontId="23" fillId="0" borderId="18" xfId="0" applyNumberFormat="1" applyFont="1" applyBorder="1" applyAlignment="1">
      <alignment horizontal="center" vertical="center"/>
    </xf>
    <xf numFmtId="164" fontId="42" fillId="0" borderId="0" xfId="8" applyNumberFormat="1" applyFont="1" applyFill="1" applyAlignment="1">
      <alignment horizontal="center" vertical="center" wrapText="1"/>
    </xf>
    <xf numFmtId="164" fontId="0" fillId="0" borderId="0" xfId="8" applyNumberFormat="1" applyFont="1" applyFill="1" applyAlignment="1">
      <alignment horizontal="center" vertical="center" wrapText="1"/>
    </xf>
    <xf numFmtId="164" fontId="23" fillId="0" borderId="1" xfId="7" applyNumberFormat="1" applyFont="1" applyFill="1" applyBorder="1" applyAlignment="1">
      <alignment horizontal="center" vertical="center"/>
    </xf>
    <xf numFmtId="44" fontId="40" fillId="0" borderId="1" xfId="8" applyFont="1" applyBorder="1" applyAlignment="1">
      <alignment horizontal="center" vertical="center"/>
    </xf>
    <xf numFmtId="44" fontId="40" fillId="2" borderId="1" xfId="8" applyFont="1" applyFill="1" applyBorder="1" applyAlignment="1">
      <alignment horizontal="center" vertical="center"/>
    </xf>
    <xf numFmtId="164" fontId="9" fillId="0" borderId="1" xfId="8" applyNumberFormat="1" applyFont="1" applyFill="1" applyBorder="1" applyAlignment="1">
      <alignment horizontal="center" vertical="center" wrapText="1"/>
    </xf>
    <xf numFmtId="164" fontId="24" fillId="0" borderId="1" xfId="7" applyNumberFormat="1" applyFont="1" applyFill="1" applyBorder="1" applyAlignment="1">
      <alignment horizontal="center" vertical="center"/>
    </xf>
    <xf numFmtId="164" fontId="40" fillId="0" borderId="1" xfId="8" applyNumberFormat="1" applyFont="1" applyFill="1" applyBorder="1" applyAlignment="1">
      <alignment horizontal="center" vertical="center"/>
    </xf>
    <xf numFmtId="164" fontId="41" fillId="0" borderId="1" xfId="8" applyNumberFormat="1" applyFont="1" applyFill="1" applyBorder="1" applyAlignment="1">
      <alignment horizontal="center" vertical="center" wrapText="1"/>
    </xf>
    <xf numFmtId="164" fontId="24" fillId="0" borderId="1" xfId="8" applyNumberFormat="1" applyFont="1" applyFill="1" applyBorder="1" applyAlignment="1">
      <alignment horizontal="center" vertical="center"/>
    </xf>
    <xf numFmtId="8" fontId="24" fillId="0" borderId="1" xfId="7" applyNumberFormat="1" applyFont="1" applyFill="1" applyBorder="1" applyAlignment="1">
      <alignment horizontal="center" vertical="center"/>
    </xf>
    <xf numFmtId="0" fontId="20" fillId="0" borderId="1" xfId="0" applyFont="1" applyBorder="1" applyAlignment="1">
      <alignment horizontal="center"/>
    </xf>
    <xf numFmtId="0" fontId="20" fillId="0" borderId="18" xfId="0" applyFont="1" applyBorder="1" applyAlignment="1">
      <alignment horizontal="center" vertical="center"/>
    </xf>
    <xf numFmtId="0" fontId="20" fillId="0" borderId="1" xfId="0" applyFont="1" applyBorder="1" applyAlignment="1">
      <alignment vertical="center"/>
    </xf>
    <xf numFmtId="0" fontId="23" fillId="0" borderId="1" xfId="0" applyFont="1" applyBorder="1" applyAlignment="1">
      <alignment vertical="center" wrapText="1"/>
    </xf>
    <xf numFmtId="167" fontId="23" fillId="2" borderId="1" xfId="0" applyNumberFormat="1" applyFont="1" applyFill="1" applyBorder="1" applyAlignment="1">
      <alignment horizontal="center" vertical="center" wrapText="1"/>
    </xf>
    <xf numFmtId="168" fontId="2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69" fontId="23" fillId="2" borderId="1" xfId="0" applyNumberFormat="1" applyFont="1" applyFill="1" applyBorder="1" applyAlignment="1">
      <alignment horizontal="center" vertical="center" wrapText="1"/>
    </xf>
    <xf numFmtId="8" fontId="23" fillId="2" borderId="1" xfId="0" applyNumberFormat="1" applyFont="1" applyFill="1" applyBorder="1" applyAlignment="1">
      <alignment horizontal="center" vertical="center" wrapText="1"/>
    </xf>
    <xf numFmtId="8" fontId="24" fillId="2" borderId="1" xfId="0" applyNumberFormat="1" applyFont="1" applyFill="1" applyBorder="1" applyAlignment="1">
      <alignment horizontal="center" vertical="center" wrapText="1"/>
    </xf>
    <xf numFmtId="44" fontId="24" fillId="2" borderId="1" xfId="8" applyFont="1" applyFill="1" applyBorder="1" applyAlignment="1">
      <alignment horizontal="center" vertical="center" wrapText="1"/>
    </xf>
    <xf numFmtId="44" fontId="38" fillId="0" borderId="21" xfId="8" applyFont="1" applyBorder="1" applyAlignment="1">
      <alignment horizontal="center" vertical="center" wrapText="1"/>
    </xf>
    <xf numFmtId="0" fontId="20" fillId="0" borderId="18" xfId="0" applyFont="1" applyBorder="1" applyAlignment="1">
      <alignment horizontal="center" vertical="center" wrapText="1"/>
    </xf>
    <xf numFmtId="0" fontId="45" fillId="0" borderId="1" xfId="0" applyFont="1" applyBorder="1" applyAlignment="1">
      <alignment horizontal="justify" vertical="top" wrapText="1"/>
    </xf>
    <xf numFmtId="9" fontId="20" fillId="0" borderId="1" xfId="0" applyNumberFormat="1" applyFont="1" applyBorder="1" applyAlignment="1">
      <alignment horizontal="center" vertical="center" wrapText="1"/>
    </xf>
    <xf numFmtId="0" fontId="45" fillId="0" borderId="1" xfId="0" applyFont="1" applyBorder="1" applyAlignment="1">
      <alignment horizontal="center" vertical="top" wrapText="1"/>
    </xf>
    <xf numFmtId="0" fontId="20" fillId="0" borderId="1" xfId="0" applyFont="1" applyBorder="1" applyAlignment="1">
      <alignment horizontal="justify" vertical="top" wrapText="1"/>
    </xf>
    <xf numFmtId="0" fontId="45" fillId="0" borderId="18" xfId="0" applyFont="1" applyBorder="1" applyAlignment="1">
      <alignment horizontal="center" vertical="top" wrapText="1"/>
    </xf>
    <xf numFmtId="0" fontId="20" fillId="0" borderId="18" xfId="0" applyFont="1" applyBorder="1" applyAlignment="1">
      <alignment horizontal="justify" vertical="top" wrapText="1"/>
    </xf>
    <xf numFmtId="0" fontId="23"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0" fontId="46" fillId="0" borderId="18" xfId="0" applyFont="1" applyBorder="1" applyAlignment="1">
      <alignment horizontal="center" vertical="center" wrapText="1"/>
    </xf>
    <xf numFmtId="0" fontId="33" fillId="13" borderId="1" xfId="0" applyFont="1" applyFill="1" applyBorder="1" applyAlignment="1">
      <alignment horizontal="center" vertical="center" wrapText="1"/>
    </xf>
    <xf numFmtId="0" fontId="9" fillId="0" borderId="0" xfId="0" applyFont="1" applyAlignment="1">
      <alignment horizontal="center" vertical="center" wrapText="1"/>
    </xf>
    <xf numFmtId="164" fontId="39" fillId="0" borderId="1" xfId="0" applyNumberFormat="1" applyFont="1" applyBorder="1" applyAlignment="1">
      <alignment vertical="center"/>
    </xf>
    <xf numFmtId="44" fontId="23" fillId="0" borderId="0" xfId="0" applyNumberFormat="1" applyFont="1" applyAlignment="1">
      <alignment horizontal="center" vertical="center"/>
    </xf>
    <xf numFmtId="164" fontId="38" fillId="0" borderId="21" xfId="8" applyNumberFormat="1" applyFont="1" applyFill="1" applyBorder="1" applyAlignment="1">
      <alignment horizontal="center" vertical="center"/>
    </xf>
    <xf numFmtId="9" fontId="29" fillId="0" borderId="1" xfId="7" applyFont="1" applyFill="1" applyBorder="1" applyAlignment="1">
      <alignment horizontal="center" vertical="center" wrapText="1"/>
    </xf>
    <xf numFmtId="4" fontId="23" fillId="0" borderId="1" xfId="0" applyNumberFormat="1" applyFont="1" applyBorder="1" applyAlignment="1">
      <alignment horizontal="center" vertical="center" wrapText="1"/>
    </xf>
    <xf numFmtId="169" fontId="23" fillId="0" borderId="1" xfId="0" applyNumberFormat="1" applyFont="1" applyBorder="1" applyAlignment="1">
      <alignment horizontal="center" vertical="center" wrapText="1"/>
    </xf>
    <xf numFmtId="16" fontId="23" fillId="0" borderId="0" xfId="0" applyNumberFormat="1" applyFont="1" applyAlignment="1">
      <alignment horizontal="center" vertical="center" wrapText="1"/>
    </xf>
    <xf numFmtId="9" fontId="0" fillId="2" borderId="1" xfId="0" applyNumberFormat="1" applyFill="1" applyBorder="1" applyAlignment="1">
      <alignment horizontal="center" vertical="center"/>
    </xf>
    <xf numFmtId="0" fontId="23" fillId="2" borderId="1" xfId="7" applyNumberFormat="1" applyFont="1" applyFill="1" applyBorder="1" applyAlignment="1">
      <alignment horizontal="center" vertical="center" wrapText="1"/>
    </xf>
    <xf numFmtId="2" fontId="23" fillId="2" borderId="1" xfId="7" applyNumberFormat="1" applyFont="1" applyFill="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23" fillId="13" borderId="1" xfId="0" applyFont="1" applyFill="1" applyBorder="1" applyAlignment="1">
      <alignment horizontal="center" vertical="center" wrapText="1"/>
    </xf>
    <xf numFmtId="9" fontId="47" fillId="13" borderId="1" xfId="0" applyNumberFormat="1" applyFont="1" applyFill="1" applyBorder="1" applyAlignment="1">
      <alignment horizontal="center" vertical="center" wrapText="1"/>
    </xf>
    <xf numFmtId="0" fontId="47"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4" fillId="15" borderId="1" xfId="0" applyFont="1" applyFill="1" applyBorder="1" applyAlignment="1">
      <alignment horizontal="center" vertical="center" wrapText="1"/>
    </xf>
    <xf numFmtId="9" fontId="39" fillId="0" borderId="18" xfId="7" applyFont="1" applyFill="1" applyBorder="1" applyAlignment="1">
      <alignment horizontal="center" vertical="center"/>
    </xf>
    <xf numFmtId="9" fontId="24" fillId="13" borderId="1" xfId="0" applyNumberFormat="1" applyFont="1" applyFill="1" applyBorder="1" applyAlignment="1">
      <alignment horizontal="center" vertical="center" wrapText="1"/>
    </xf>
    <xf numFmtId="9" fontId="23" fillId="13" borderId="1" xfId="7" applyFont="1" applyFill="1" applyBorder="1" applyAlignment="1">
      <alignment horizontal="center" vertical="center" wrapText="1"/>
    </xf>
    <xf numFmtId="0" fontId="25" fillId="17" borderId="18" xfId="0" applyFont="1" applyFill="1" applyBorder="1" applyAlignment="1">
      <alignment horizontal="center" vertical="center" wrapText="1"/>
    </xf>
    <xf numFmtId="44" fontId="24" fillId="2" borderId="1" xfId="0" applyNumberFormat="1" applyFont="1" applyFill="1" applyBorder="1" applyAlignment="1">
      <alignment horizontal="center" vertical="center"/>
    </xf>
    <xf numFmtId="44" fontId="40" fillId="0" borderId="1" xfId="0" applyNumberFormat="1" applyFont="1" applyBorder="1" applyAlignment="1">
      <alignment vertical="center"/>
    </xf>
    <xf numFmtId="9" fontId="40" fillId="0" borderId="1" xfId="0" applyNumberFormat="1" applyFont="1" applyBorder="1" applyAlignment="1">
      <alignment horizontal="center" vertical="center"/>
    </xf>
    <xf numFmtId="9" fontId="40" fillId="0" borderId="1" xfId="7" applyFont="1" applyBorder="1" applyAlignment="1">
      <alignment horizontal="center" vertical="center"/>
    </xf>
    <xf numFmtId="44" fontId="24" fillId="0" borderId="1" xfId="0" applyNumberFormat="1" applyFont="1" applyBorder="1" applyAlignment="1">
      <alignment horizontal="center" vertical="center"/>
    </xf>
    <xf numFmtId="10" fontId="40" fillId="0" borderId="1" xfId="0" applyNumberFormat="1" applyFont="1" applyBorder="1" applyAlignment="1">
      <alignment horizontal="center" vertical="center"/>
    </xf>
    <xf numFmtId="8" fontId="40" fillId="0" borderId="1" xfId="0" applyNumberFormat="1" applyFont="1" applyBorder="1" applyAlignment="1">
      <alignment vertical="center"/>
    </xf>
    <xf numFmtId="44" fontId="23" fillId="0" borderId="1" xfId="8" applyFont="1" applyBorder="1" applyAlignment="1">
      <alignment vertical="center"/>
    </xf>
    <xf numFmtId="1" fontId="20" fillId="15" borderId="18"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9" fontId="20" fillId="15" borderId="1" xfId="0" applyNumberFormat="1" applyFont="1" applyFill="1" applyBorder="1" applyAlignment="1">
      <alignment horizontal="center" vertical="center" wrapText="1"/>
    </xf>
    <xf numFmtId="0" fontId="20" fillId="15" borderId="1" xfId="0" applyFont="1" applyFill="1" applyBorder="1" applyAlignment="1">
      <alignment wrapText="1"/>
    </xf>
    <xf numFmtId="0" fontId="20" fillId="15" borderId="1" xfId="0" applyFont="1" applyFill="1" applyBorder="1" applyAlignment="1">
      <alignment horizontal="center"/>
    </xf>
    <xf numFmtId="9" fontId="24" fillId="15" borderId="1" xfId="7" applyFont="1" applyFill="1" applyBorder="1" applyAlignment="1">
      <alignment horizontal="center" vertical="center"/>
    </xf>
    <xf numFmtId="0" fontId="23" fillId="15" borderId="1" xfId="0" applyFont="1" applyFill="1" applyBorder="1" applyAlignment="1">
      <alignment horizontal="center" vertical="center"/>
    </xf>
    <xf numFmtId="0" fontId="29" fillId="15"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164" fontId="23" fillId="15" borderId="1" xfId="0" applyNumberFormat="1" applyFont="1" applyFill="1" applyBorder="1" applyAlignment="1">
      <alignment horizontal="center" vertical="center"/>
    </xf>
    <xf numFmtId="44" fontId="24" fillId="15" borderId="1" xfId="8" applyFont="1" applyFill="1" applyBorder="1" applyAlignment="1">
      <alignment horizontal="center" vertical="center"/>
    </xf>
    <xf numFmtId="44" fontId="0" fillId="15" borderId="1" xfId="8" applyFont="1" applyFill="1" applyBorder="1" applyAlignment="1">
      <alignment horizontal="center" vertical="center" wrapText="1"/>
    </xf>
    <xf numFmtId="44" fontId="39" fillId="15" borderId="1" xfId="0" applyNumberFormat="1" applyFont="1" applyFill="1" applyBorder="1" applyAlignment="1">
      <alignment horizontal="center" vertical="center"/>
    </xf>
    <xf numFmtId="44" fontId="23" fillId="15" borderId="1" xfId="8" applyFont="1" applyFill="1" applyBorder="1" applyAlignment="1">
      <alignment horizontal="center" vertical="center"/>
    </xf>
    <xf numFmtId="9" fontId="23" fillId="15" borderId="1" xfId="7" applyFont="1" applyFill="1" applyBorder="1" applyAlignment="1">
      <alignment horizontal="center" vertical="center"/>
    </xf>
    <xf numFmtId="164" fontId="42" fillId="15" borderId="18" xfId="8" applyNumberFormat="1" applyFont="1" applyFill="1" applyBorder="1" applyAlignment="1">
      <alignment horizontal="center" vertical="center" wrapText="1"/>
    </xf>
    <xf numFmtId="9" fontId="40" fillId="15" borderId="18" xfId="7" applyFont="1" applyFill="1" applyBorder="1" applyAlignment="1">
      <alignment horizontal="center" vertical="center"/>
    </xf>
    <xf numFmtId="44" fontId="42" fillId="15" borderId="18" xfId="8" applyFont="1" applyFill="1" applyBorder="1" applyAlignment="1">
      <alignment horizontal="center" vertical="center" wrapText="1"/>
    </xf>
    <xf numFmtId="44" fontId="39" fillId="15" borderId="18" xfId="8" applyFont="1" applyFill="1" applyBorder="1" applyAlignment="1">
      <alignment horizontal="center" vertical="center"/>
    </xf>
    <xf numFmtId="44" fontId="40" fillId="0" borderId="1" xfId="8" applyFont="1" applyFill="1" applyBorder="1" applyAlignment="1">
      <alignment horizontal="center" vertical="center"/>
    </xf>
    <xf numFmtId="44" fontId="40" fillId="0" borderId="18" xfId="7" applyNumberFormat="1" applyFont="1" applyFill="1" applyBorder="1" applyAlignment="1">
      <alignment horizontal="center" vertical="center"/>
    </xf>
    <xf numFmtId="9" fontId="24" fillId="0" borderId="1" xfId="0" applyNumberFormat="1" applyFont="1" applyBorder="1" applyAlignment="1">
      <alignment horizontal="center" vertical="center"/>
    </xf>
    <xf numFmtId="44" fontId="40" fillId="2" borderId="1" xfId="0" applyNumberFormat="1" applyFont="1" applyFill="1" applyBorder="1" applyAlignment="1">
      <alignment horizontal="center" vertical="center"/>
    </xf>
    <xf numFmtId="44" fontId="24" fillId="2" borderId="1" xfId="7" applyNumberFormat="1" applyFont="1" applyFill="1" applyBorder="1" applyAlignment="1">
      <alignment horizontal="center" vertical="center"/>
    </xf>
    <xf numFmtId="8" fontId="24" fillId="2" borderId="1" xfId="7" applyNumberFormat="1" applyFont="1" applyFill="1" applyBorder="1" applyAlignment="1">
      <alignment horizontal="center" vertical="center"/>
    </xf>
    <xf numFmtId="10" fontId="24" fillId="2" borderId="1" xfId="7" applyNumberFormat="1" applyFont="1" applyFill="1" applyBorder="1" applyAlignment="1">
      <alignment horizontal="center" vertical="center"/>
    </xf>
    <xf numFmtId="8" fontId="43" fillId="0" borderId="0" xfId="0" applyNumberFormat="1" applyFont="1" applyAlignment="1">
      <alignment horizontal="center" vertical="center"/>
    </xf>
    <xf numFmtId="9" fontId="43" fillId="0" borderId="0" xfId="7" applyFont="1" applyAlignment="1">
      <alignment horizontal="center" vertical="center"/>
    </xf>
    <xf numFmtId="0" fontId="39" fillId="0" borderId="1" xfId="0" applyFont="1" applyBorder="1" applyAlignment="1">
      <alignment horizontal="center" vertical="center"/>
    </xf>
    <xf numFmtId="0" fontId="20" fillId="0" borderId="1" xfId="0" applyFont="1" applyBorder="1" applyAlignment="1">
      <alignment horizontal="center" vertical="top" wrapText="1"/>
    </xf>
    <xf numFmtId="0" fontId="49" fillId="2" borderId="1" xfId="0" applyFont="1" applyFill="1" applyBorder="1" applyAlignment="1">
      <alignment horizontal="center" vertical="center"/>
    </xf>
    <xf numFmtId="0" fontId="49" fillId="0" borderId="1" xfId="0" applyFont="1" applyBorder="1" applyAlignment="1">
      <alignment horizontal="center"/>
    </xf>
    <xf numFmtId="0" fontId="51" fillId="2" borderId="1" xfId="1" applyFont="1" applyFill="1" applyBorder="1" applyAlignment="1">
      <alignment horizontal="left" vertical="center"/>
    </xf>
    <xf numFmtId="0" fontId="53" fillId="2" borderId="1" xfId="0" applyFont="1" applyFill="1" applyBorder="1" applyAlignment="1">
      <alignment horizontal="center" vertical="center" wrapText="1"/>
    </xf>
    <xf numFmtId="0" fontId="54" fillId="0" borderId="1" xfId="0" applyFont="1" applyBorder="1" applyAlignment="1">
      <alignment horizontal="left" vertical="top"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53" fillId="2" borderId="5"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0" fillId="2" borderId="11" xfId="0" applyFont="1" applyFill="1" applyBorder="1" applyAlignment="1">
      <alignment horizontal="center"/>
    </xf>
    <xf numFmtId="0" fontId="50" fillId="2" borderId="12" xfId="0" applyFont="1" applyFill="1" applyBorder="1" applyAlignment="1">
      <alignment horizontal="center"/>
    </xf>
    <xf numFmtId="0" fontId="50" fillId="2" borderId="16" xfId="0" applyFont="1" applyFill="1" applyBorder="1" applyAlignment="1">
      <alignment horizontal="center"/>
    </xf>
    <xf numFmtId="0" fontId="50" fillId="2" borderId="17" xfId="0" applyFont="1" applyFill="1" applyBorder="1" applyAlignment="1">
      <alignment horizontal="center"/>
    </xf>
    <xf numFmtId="0" fontId="50" fillId="2" borderId="13" xfId="0" applyFont="1" applyFill="1" applyBorder="1" applyAlignment="1">
      <alignment horizontal="center"/>
    </xf>
    <xf numFmtId="0" fontId="50" fillId="2" borderId="15" xfId="0" applyFont="1" applyFill="1" applyBorder="1" applyAlignment="1">
      <alignment horizontal="center"/>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xf>
    <xf numFmtId="0" fontId="3" fillId="3"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16" borderId="21"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3" fillId="2" borderId="1"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13"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1" fontId="23" fillId="2" borderId="18" xfId="0" applyNumberFormat="1" applyFont="1" applyFill="1" applyBorder="1" applyAlignment="1">
      <alignment horizontal="center" vertical="center" wrapText="1"/>
    </xf>
    <xf numFmtId="1" fontId="23" fillId="2" borderId="19" xfId="0" applyNumberFormat="1" applyFont="1" applyFill="1" applyBorder="1" applyAlignment="1">
      <alignment horizontal="center" vertical="center" wrapText="1"/>
    </xf>
    <xf numFmtId="1" fontId="23" fillId="2" borderId="20" xfId="0" applyNumberFormat="1" applyFont="1" applyFill="1" applyBorder="1" applyAlignment="1">
      <alignment horizontal="center" vertical="center" wrapText="1"/>
    </xf>
    <xf numFmtId="8" fontId="39" fillId="0" borderId="18" xfId="0" applyNumberFormat="1" applyFont="1" applyBorder="1" applyAlignment="1">
      <alignment horizontal="center" vertical="center"/>
    </xf>
    <xf numFmtId="8" fontId="39" fillId="0" borderId="19" xfId="0" applyNumberFormat="1" applyFont="1" applyBorder="1" applyAlignment="1">
      <alignment horizontal="center" vertical="center"/>
    </xf>
    <xf numFmtId="8" fontId="39" fillId="0" borderId="20" xfId="0" applyNumberFormat="1" applyFont="1" applyBorder="1" applyAlignment="1">
      <alignment horizontal="center" vertical="center"/>
    </xf>
    <xf numFmtId="9" fontId="39" fillId="0" borderId="18" xfId="7" applyFont="1" applyFill="1" applyBorder="1" applyAlignment="1">
      <alignment horizontal="center" vertical="center"/>
    </xf>
    <xf numFmtId="9" fontId="39" fillId="0" borderId="19" xfId="7" applyFont="1" applyFill="1" applyBorder="1" applyAlignment="1">
      <alignment horizontal="center" vertical="center"/>
    </xf>
    <xf numFmtId="9" fontId="39" fillId="0" borderId="20" xfId="7" applyFont="1" applyFill="1" applyBorder="1" applyAlignment="1">
      <alignment horizontal="center" vertical="center"/>
    </xf>
    <xf numFmtId="10" fontId="39" fillId="0" borderId="18" xfId="7" applyNumberFormat="1" applyFont="1" applyBorder="1" applyAlignment="1">
      <alignment horizontal="center" vertical="center"/>
    </xf>
    <xf numFmtId="10" fontId="39" fillId="0" borderId="19" xfId="7" applyNumberFormat="1" applyFont="1" applyBorder="1" applyAlignment="1">
      <alignment horizontal="center" vertical="center"/>
    </xf>
    <xf numFmtId="10" fontId="39" fillId="0" borderId="20" xfId="7" applyNumberFormat="1" applyFont="1" applyBorder="1" applyAlignment="1">
      <alignment horizontal="center" vertical="center"/>
    </xf>
    <xf numFmtId="8" fontId="39" fillId="2" borderId="18" xfId="0" applyNumberFormat="1" applyFont="1" applyFill="1" applyBorder="1" applyAlignment="1">
      <alignment horizontal="center" vertical="center"/>
    </xf>
    <xf numFmtId="8" fontId="39" fillId="2" borderId="20" xfId="0" applyNumberFormat="1" applyFont="1" applyFill="1" applyBorder="1" applyAlignment="1">
      <alignment horizontal="center" vertical="center"/>
    </xf>
    <xf numFmtId="44" fontId="23" fillId="0" borderId="18" xfId="8" applyFont="1" applyFill="1" applyBorder="1" applyAlignment="1">
      <alignment horizontal="center" vertical="center"/>
    </xf>
    <xf numFmtId="44" fontId="23" fillId="0" borderId="20" xfId="8" applyFont="1" applyFill="1" applyBorder="1" applyAlignment="1">
      <alignment horizontal="center" vertical="center"/>
    </xf>
    <xf numFmtId="9" fontId="23" fillId="0" borderId="18" xfId="7" applyFont="1" applyFill="1" applyBorder="1" applyAlignment="1">
      <alignment horizontal="center" vertical="center"/>
    </xf>
    <xf numFmtId="9" fontId="23" fillId="0" borderId="20" xfId="7" applyFont="1" applyFill="1" applyBorder="1" applyAlignment="1">
      <alignment horizontal="center" vertical="center"/>
    </xf>
    <xf numFmtId="10" fontId="23" fillId="0" borderId="18" xfId="7" applyNumberFormat="1" applyFont="1" applyBorder="1" applyAlignment="1">
      <alignment horizontal="center" vertical="center"/>
    </xf>
    <xf numFmtId="10" fontId="23" fillId="0" borderId="20" xfId="7" applyNumberFormat="1" applyFont="1" applyBorder="1" applyAlignment="1">
      <alignment horizontal="center" vertical="center"/>
    </xf>
    <xf numFmtId="9" fontId="23" fillId="0" borderId="19" xfId="7" applyFont="1" applyFill="1" applyBorder="1" applyAlignment="1">
      <alignment horizontal="center" vertical="center"/>
    </xf>
    <xf numFmtId="164" fontId="23" fillId="0" borderId="18" xfId="0" applyNumberFormat="1" applyFont="1" applyBorder="1" applyAlignment="1">
      <alignment horizontal="center" vertical="center"/>
    </xf>
    <xf numFmtId="164" fontId="23" fillId="0" borderId="20" xfId="0" applyNumberFormat="1" applyFont="1" applyBorder="1" applyAlignment="1">
      <alignment horizontal="center" vertical="center"/>
    </xf>
    <xf numFmtId="44" fontId="41" fillId="0" borderId="18" xfId="8" applyFont="1" applyFill="1" applyBorder="1" applyAlignment="1">
      <alignment horizontal="center" vertical="center" wrapText="1"/>
    </xf>
    <xf numFmtId="44" fontId="41" fillId="0" borderId="20" xfId="8" applyFont="1" applyFill="1" applyBorder="1" applyAlignment="1">
      <alignment horizontal="center" vertical="center" wrapText="1"/>
    </xf>
    <xf numFmtId="9" fontId="41" fillId="0" borderId="18" xfId="7" applyFont="1" applyFill="1" applyBorder="1" applyAlignment="1">
      <alignment horizontal="center" vertical="center" wrapText="1"/>
    </xf>
    <xf numFmtId="9" fontId="41" fillId="0" borderId="20" xfId="7" applyFont="1" applyFill="1" applyBorder="1" applyAlignment="1">
      <alignment horizontal="center" vertical="center" wrapText="1"/>
    </xf>
    <xf numFmtId="44" fontId="41" fillId="0" borderId="18" xfId="0" applyNumberFormat="1" applyFont="1" applyBorder="1" applyAlignment="1">
      <alignment horizontal="center" vertical="center" wrapText="1"/>
    </xf>
    <xf numFmtId="44" fontId="41" fillId="0" borderId="20" xfId="0" applyNumberFormat="1" applyFont="1" applyBorder="1" applyAlignment="1">
      <alignment horizontal="center" vertical="center" wrapText="1"/>
    </xf>
    <xf numFmtId="10" fontId="41" fillId="0" borderId="18" xfId="7" applyNumberFormat="1" applyFont="1" applyBorder="1" applyAlignment="1">
      <alignment horizontal="center" vertical="center" wrapText="1"/>
    </xf>
    <xf numFmtId="10" fontId="41" fillId="0" borderId="20" xfId="7" applyNumberFormat="1" applyFont="1" applyBorder="1" applyAlignment="1">
      <alignment horizontal="center" vertical="center" wrapText="1"/>
    </xf>
    <xf numFmtId="8" fontId="23" fillId="0" borderId="18" xfId="0" applyNumberFormat="1" applyFont="1" applyBorder="1" applyAlignment="1">
      <alignment horizontal="center" vertical="center"/>
    </xf>
    <xf numFmtId="8" fontId="23" fillId="0" borderId="19" xfId="0" applyNumberFormat="1" applyFont="1" applyBorder="1" applyAlignment="1">
      <alignment horizontal="center" vertical="center"/>
    </xf>
    <xf numFmtId="8" fontId="23" fillId="0" borderId="20" xfId="0" applyNumberFormat="1" applyFont="1" applyBorder="1" applyAlignment="1">
      <alignment horizontal="center" vertical="center"/>
    </xf>
    <xf numFmtId="44" fontId="23" fillId="0" borderId="19" xfId="8" applyFont="1" applyFill="1" applyBorder="1" applyAlignment="1">
      <alignment horizontal="center" vertical="center"/>
    </xf>
    <xf numFmtId="10" fontId="23" fillId="0" borderId="19" xfId="7" applyNumberFormat="1" applyFont="1" applyBorder="1" applyAlignment="1">
      <alignment horizontal="center" vertical="center"/>
    </xf>
    <xf numFmtId="9" fontId="24" fillId="0" borderId="18" xfId="7" applyFont="1" applyBorder="1" applyAlignment="1">
      <alignment horizontal="center" vertical="center" wrapText="1"/>
    </xf>
    <xf numFmtId="9" fontId="24" fillId="0" borderId="20" xfId="7" applyFont="1" applyBorder="1" applyAlignment="1">
      <alignment horizontal="center" vertical="center" wrapText="1"/>
    </xf>
    <xf numFmtId="44" fontId="23" fillId="0" borderId="18" xfId="8" applyFont="1" applyBorder="1" applyAlignment="1">
      <alignment horizontal="center" vertical="center" wrapText="1"/>
    </xf>
    <xf numFmtId="44" fontId="23" fillId="0" borderId="20" xfId="8" applyFont="1" applyBorder="1" applyAlignment="1">
      <alignment horizontal="center" vertical="center" wrapText="1"/>
    </xf>
    <xf numFmtId="44" fontId="23" fillId="0" borderId="18" xfId="0" applyNumberFormat="1" applyFont="1" applyBorder="1" applyAlignment="1">
      <alignment horizontal="center" vertical="center"/>
    </xf>
    <xf numFmtId="44" fontId="23" fillId="0" borderId="19" xfId="0" applyNumberFormat="1" applyFont="1" applyBorder="1" applyAlignment="1">
      <alignment horizontal="center" vertical="center"/>
    </xf>
    <xf numFmtId="44" fontId="23" fillId="0" borderId="20" xfId="0" applyNumberFormat="1" applyFont="1" applyBorder="1" applyAlignment="1">
      <alignment horizontal="center" vertical="center"/>
    </xf>
    <xf numFmtId="1" fontId="29" fillId="0" borderId="18" xfId="0" applyNumberFormat="1" applyFont="1" applyBorder="1" applyAlignment="1">
      <alignment horizontal="center" vertical="center" wrapText="1"/>
    </xf>
    <xf numFmtId="1" fontId="29" fillId="0" borderId="19" xfId="0" applyNumberFormat="1" applyFont="1" applyBorder="1" applyAlignment="1">
      <alignment horizontal="center" vertical="center" wrapText="1"/>
    </xf>
    <xf numFmtId="1" fontId="29" fillId="0" borderId="20" xfId="0" applyNumberFormat="1" applyFont="1" applyBorder="1" applyAlignment="1">
      <alignment horizontal="center" vertical="center" wrapText="1"/>
    </xf>
    <xf numFmtId="164" fontId="23" fillId="0" borderId="19" xfId="0" applyNumberFormat="1" applyFont="1" applyBorder="1" applyAlignment="1">
      <alignment horizontal="center" vertical="center"/>
    </xf>
    <xf numFmtId="164" fontId="23" fillId="0" borderId="18" xfId="8" applyNumberFormat="1" applyFont="1" applyFill="1" applyBorder="1" applyAlignment="1">
      <alignment horizontal="center" vertical="center" wrapText="1"/>
    </xf>
    <xf numFmtId="164" fontId="23" fillId="0" borderId="19" xfId="8" applyNumberFormat="1" applyFont="1" applyFill="1" applyBorder="1" applyAlignment="1">
      <alignment horizontal="center" vertical="center" wrapText="1"/>
    </xf>
    <xf numFmtId="164" fontId="23" fillId="0" borderId="20" xfId="8" applyNumberFormat="1" applyFont="1" applyFill="1" applyBorder="1" applyAlignment="1">
      <alignment horizontal="center" vertical="center" wrapText="1"/>
    </xf>
    <xf numFmtId="44" fontId="23" fillId="2" borderId="18" xfId="8" applyFont="1" applyFill="1" applyBorder="1" applyAlignment="1">
      <alignment horizontal="center" vertical="center"/>
    </xf>
    <xf numFmtId="44" fontId="23" fillId="2" borderId="20" xfId="8" applyFont="1" applyFill="1" applyBorder="1" applyAlignment="1">
      <alignment horizontal="center" vertical="center"/>
    </xf>
    <xf numFmtId="9" fontId="23" fillId="2" borderId="18" xfId="7" applyFont="1" applyFill="1" applyBorder="1" applyAlignment="1">
      <alignment horizontal="center" vertical="center"/>
    </xf>
    <xf numFmtId="9" fontId="23" fillId="2" borderId="20" xfId="7" applyFont="1" applyFill="1" applyBorder="1" applyAlignment="1">
      <alignment horizontal="center" vertical="center"/>
    </xf>
    <xf numFmtId="44" fontId="23" fillId="2" borderId="18" xfId="8" applyFont="1" applyFill="1" applyBorder="1" applyAlignment="1">
      <alignment horizontal="center" vertical="center" wrapText="1"/>
    </xf>
    <xf numFmtId="44" fontId="23" fillId="2" borderId="19" xfId="8" applyFont="1" applyFill="1" applyBorder="1" applyAlignment="1">
      <alignment horizontal="center" vertical="center" wrapText="1"/>
    </xf>
    <xf numFmtId="44" fontId="23" fillId="2" borderId="20" xfId="8" applyFont="1" applyFill="1" applyBorder="1" applyAlignment="1">
      <alignment horizontal="center" vertical="center" wrapText="1"/>
    </xf>
    <xf numFmtId="44" fontId="24" fillId="2" borderId="18" xfId="8" applyFont="1" applyFill="1" applyBorder="1" applyAlignment="1">
      <alignment horizontal="center" vertical="center"/>
    </xf>
    <xf numFmtId="44" fontId="24" fillId="2" borderId="19" xfId="8" applyFont="1" applyFill="1" applyBorder="1" applyAlignment="1">
      <alignment horizontal="center" vertical="center"/>
    </xf>
    <xf numFmtId="44" fontId="24" fillId="2" borderId="20" xfId="8" applyFont="1" applyFill="1" applyBorder="1" applyAlignment="1">
      <alignment horizontal="center" vertical="center"/>
    </xf>
    <xf numFmtId="9" fontId="23" fillId="0" borderId="18" xfId="7" applyFont="1" applyBorder="1" applyAlignment="1">
      <alignment horizontal="center" vertical="center"/>
    </xf>
    <xf numFmtId="9" fontId="23" fillId="0" borderId="19" xfId="7" applyFont="1" applyBorder="1" applyAlignment="1">
      <alignment horizontal="center" vertical="center"/>
    </xf>
    <xf numFmtId="9" fontId="23" fillId="0" borderId="20" xfId="7" applyFont="1" applyBorder="1" applyAlignment="1">
      <alignment horizontal="center" vertical="center"/>
    </xf>
    <xf numFmtId="44" fontId="41" fillId="0" borderId="19" xfId="8" applyFont="1" applyFill="1" applyBorder="1" applyAlignment="1">
      <alignment horizontal="center" vertical="center" wrapText="1"/>
    </xf>
    <xf numFmtId="9" fontId="41" fillId="0" borderId="19" xfId="7" applyFont="1" applyFill="1" applyBorder="1" applyAlignment="1">
      <alignment horizontal="center" vertical="center" wrapText="1"/>
    </xf>
    <xf numFmtId="10" fontId="41" fillId="0" borderId="19" xfId="7" applyNumberFormat="1" applyFont="1" applyBorder="1" applyAlignment="1">
      <alignment horizontal="center" vertical="center" wrapText="1"/>
    </xf>
    <xf numFmtId="44" fontId="23" fillId="0" borderId="18" xfId="8" applyFont="1" applyBorder="1" applyAlignment="1">
      <alignment horizontal="center" vertical="center"/>
    </xf>
    <xf numFmtId="44" fontId="23" fillId="0" borderId="19" xfId="8" applyFont="1" applyBorder="1" applyAlignment="1">
      <alignment horizontal="center" vertical="center"/>
    </xf>
    <xf numFmtId="44" fontId="23" fillId="0" borderId="20" xfId="8" applyFont="1" applyBorder="1" applyAlignment="1">
      <alignment horizontal="center" vertical="center"/>
    </xf>
    <xf numFmtId="9" fontId="24" fillId="0" borderId="19" xfId="7" applyFont="1" applyBorder="1" applyAlignment="1">
      <alignment horizontal="center" vertical="center" wrapText="1"/>
    </xf>
    <xf numFmtId="44" fontId="23" fillId="0" borderId="19" xfId="8" applyFont="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9" fontId="24" fillId="2" borderId="18" xfId="7" applyFont="1" applyFill="1" applyBorder="1" applyAlignment="1">
      <alignment horizontal="center" vertical="center"/>
    </xf>
    <xf numFmtId="9" fontId="24" fillId="2" borderId="19" xfId="7" applyFont="1" applyFill="1" applyBorder="1" applyAlignment="1">
      <alignment horizontal="center" vertical="center"/>
    </xf>
    <xf numFmtId="9" fontId="24" fillId="2" borderId="20" xfId="7" applyFont="1" applyFill="1" applyBorder="1" applyAlignment="1">
      <alignment horizontal="center" vertical="center"/>
    </xf>
    <xf numFmtId="1" fontId="23" fillId="0" borderId="18" xfId="0" applyNumberFormat="1" applyFont="1" applyBorder="1" applyAlignment="1">
      <alignment horizontal="center" vertical="center" wrapText="1"/>
    </xf>
    <xf numFmtId="1" fontId="23" fillId="0" borderId="20" xfId="0" applyNumberFormat="1" applyFont="1" applyBorder="1" applyAlignment="1">
      <alignment horizontal="center" vertical="center" wrapText="1"/>
    </xf>
    <xf numFmtId="44" fontId="23" fillId="13" borderId="18" xfId="8" applyFont="1" applyFill="1" applyBorder="1" applyAlignment="1">
      <alignment horizontal="center" vertical="center"/>
    </xf>
    <xf numFmtId="44" fontId="23" fillId="13" borderId="20" xfId="8" applyFont="1" applyFill="1" applyBorder="1" applyAlignment="1">
      <alignment horizontal="center" vertical="center"/>
    </xf>
    <xf numFmtId="1" fontId="23" fillId="0" borderId="19" xfId="0" applyNumberFormat="1" applyFont="1" applyBorder="1" applyAlignment="1">
      <alignment horizontal="center" vertical="center" wrapText="1"/>
    </xf>
    <xf numFmtId="164" fontId="23" fillId="0" borderId="18" xfId="8" applyNumberFormat="1" applyFont="1" applyFill="1" applyBorder="1" applyAlignment="1">
      <alignment horizontal="center" vertical="center"/>
    </xf>
    <xf numFmtId="164" fontId="23" fillId="0" borderId="20" xfId="8" applyNumberFormat="1" applyFont="1" applyFill="1" applyBorder="1" applyAlignment="1">
      <alignment horizontal="center" vertical="center"/>
    </xf>
    <xf numFmtId="44" fontId="24" fillId="0" borderId="18" xfId="8" applyFont="1" applyBorder="1" applyAlignment="1">
      <alignment horizontal="center" vertical="center"/>
    </xf>
    <xf numFmtId="44" fontId="24" fillId="0" borderId="20" xfId="8"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44" fontId="39" fillId="0" borderId="18" xfId="8" applyFont="1" applyFill="1" applyBorder="1" applyAlignment="1">
      <alignment horizontal="center" vertical="center"/>
    </xf>
    <xf numFmtId="44" fontId="39" fillId="0" borderId="19" xfId="8" applyFont="1" applyFill="1" applyBorder="1" applyAlignment="1">
      <alignment horizontal="center" vertical="center"/>
    </xf>
    <xf numFmtId="44" fontId="39" fillId="0" borderId="20" xfId="8" applyFont="1" applyFill="1" applyBorder="1" applyAlignment="1">
      <alignment horizontal="center" vertical="center"/>
    </xf>
    <xf numFmtId="9" fontId="39" fillId="0" borderId="18" xfId="7" applyFont="1" applyBorder="1" applyAlignment="1">
      <alignment horizontal="center" vertical="center"/>
    </xf>
    <xf numFmtId="9" fontId="39" fillId="0" borderId="19" xfId="7" applyFont="1" applyBorder="1" applyAlignment="1">
      <alignment horizontal="center" vertical="center"/>
    </xf>
    <xf numFmtId="9" fontId="39" fillId="0" borderId="20" xfId="7" applyFont="1" applyBorder="1" applyAlignment="1">
      <alignment horizontal="center" vertical="center"/>
    </xf>
    <xf numFmtId="9" fontId="23" fillId="0" borderId="18" xfId="7" applyFont="1" applyBorder="1" applyAlignment="1">
      <alignment horizontal="center" vertical="center" wrapText="1"/>
    </xf>
    <xf numFmtId="9" fontId="23" fillId="0" borderId="19" xfId="7" applyFont="1" applyBorder="1" applyAlignment="1">
      <alignment horizontal="center" vertical="center" wrapText="1"/>
    </xf>
    <xf numFmtId="9" fontId="23" fillId="0" borderId="20" xfId="7"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44" fontId="41" fillId="0" borderId="18" xfId="8" applyFont="1" applyBorder="1" applyAlignment="1">
      <alignment horizontal="center" vertical="center" wrapText="1"/>
    </xf>
    <xf numFmtId="44" fontId="41" fillId="0" borderId="20" xfId="8"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4" xfId="0" applyFont="1" applyBorder="1" applyAlignment="1">
      <alignment horizontal="center" vertical="center" wrapText="1"/>
    </xf>
    <xf numFmtId="44" fontId="39" fillId="2" borderId="18" xfId="8" applyFont="1" applyFill="1" applyBorder="1" applyAlignment="1">
      <alignment horizontal="center" vertical="center"/>
    </xf>
    <xf numFmtId="44" fontId="39" fillId="2" borderId="19" xfId="8" applyFont="1" applyFill="1" applyBorder="1" applyAlignment="1">
      <alignment horizontal="center" vertical="center"/>
    </xf>
    <xf numFmtId="44" fontId="39" fillId="2" borderId="20" xfId="8" applyFont="1" applyFill="1" applyBorder="1" applyAlignment="1">
      <alignment horizontal="center" vertical="center"/>
    </xf>
    <xf numFmtId="0" fontId="24" fillId="0" borderId="5"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3" xfId="0"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8" fontId="39" fillId="2" borderId="19" xfId="0" applyNumberFormat="1" applyFont="1" applyFill="1" applyBorder="1" applyAlignment="1">
      <alignment horizontal="center" vertical="center"/>
    </xf>
    <xf numFmtId="44" fontId="23" fillId="2" borderId="19" xfId="8" applyFont="1" applyFill="1" applyBorder="1" applyAlignment="1">
      <alignment horizontal="center" vertical="center"/>
    </xf>
    <xf numFmtId="164" fontId="39" fillId="0" borderId="18" xfId="8" applyNumberFormat="1" applyFont="1" applyFill="1" applyBorder="1" applyAlignment="1">
      <alignment horizontal="center" vertical="center"/>
    </xf>
    <xf numFmtId="164" fontId="39" fillId="0" borderId="19" xfId="8" applyNumberFormat="1" applyFont="1" applyFill="1" applyBorder="1" applyAlignment="1">
      <alignment horizontal="center" vertical="center"/>
    </xf>
    <xf numFmtId="164" fontId="39" fillId="0" borderId="20" xfId="8" applyNumberFormat="1" applyFont="1" applyFill="1" applyBorder="1" applyAlignment="1">
      <alignment horizontal="center" vertical="center"/>
    </xf>
    <xf numFmtId="44" fontId="39" fillId="0" borderId="18" xfId="8" applyFont="1" applyBorder="1" applyAlignment="1">
      <alignment horizontal="center" vertical="center"/>
    </xf>
    <xf numFmtId="44" fontId="39" fillId="0" borderId="20" xfId="8" applyFont="1" applyBorder="1" applyAlignment="1">
      <alignment horizontal="center" vertical="center"/>
    </xf>
    <xf numFmtId="164" fontId="39" fillId="0" borderId="18" xfId="0" applyNumberFormat="1" applyFont="1" applyBorder="1" applyAlignment="1">
      <alignment horizontal="center" vertical="center"/>
    </xf>
    <xf numFmtId="164" fontId="39" fillId="0" borderId="19" xfId="0" applyNumberFormat="1" applyFont="1" applyBorder="1" applyAlignment="1">
      <alignment horizontal="center" vertical="center"/>
    </xf>
    <xf numFmtId="164" fontId="39" fillId="0" borderId="20" xfId="0" applyNumberFormat="1" applyFont="1" applyBorder="1" applyAlignment="1">
      <alignment horizontal="center" vertical="center"/>
    </xf>
    <xf numFmtId="44" fontId="24" fillId="0" borderId="18" xfId="8" applyFont="1" applyBorder="1" applyAlignment="1">
      <alignment horizontal="center" vertical="center" wrapText="1"/>
    </xf>
    <xf numFmtId="44" fontId="24" fillId="0" borderId="19" xfId="8" applyFont="1" applyBorder="1" applyAlignment="1">
      <alignment horizontal="center" vertical="center" wrapText="1"/>
    </xf>
    <xf numFmtId="44" fontId="24" fillId="0" borderId="20" xfId="8" applyFont="1" applyBorder="1" applyAlignment="1">
      <alignment horizontal="center" vertical="center" wrapText="1"/>
    </xf>
    <xf numFmtId="8" fontId="24" fillId="2" borderId="18" xfId="0" applyNumberFormat="1" applyFont="1" applyFill="1" applyBorder="1" applyAlignment="1">
      <alignment horizontal="center" vertical="center" wrapText="1"/>
    </xf>
    <xf numFmtId="8" fontId="24" fillId="2" borderId="20" xfId="0" applyNumberFormat="1" applyFont="1" applyFill="1" applyBorder="1" applyAlignment="1">
      <alignment horizontal="center" vertical="center" wrapText="1"/>
    </xf>
    <xf numFmtId="164" fontId="44" fillId="0" borderId="18" xfId="8" applyNumberFormat="1" applyFont="1" applyFill="1" applyBorder="1" applyAlignment="1">
      <alignment horizontal="center" vertical="center" wrapText="1"/>
    </xf>
    <xf numFmtId="164" fontId="44" fillId="0" borderId="20" xfId="8" applyNumberFormat="1" applyFont="1" applyFill="1" applyBorder="1" applyAlignment="1">
      <alignment horizontal="center" vertical="center" wrapText="1"/>
    </xf>
    <xf numFmtId="8" fontId="39" fillId="13" borderId="18" xfId="0" applyNumberFormat="1" applyFont="1" applyFill="1" applyBorder="1" applyAlignment="1">
      <alignment horizontal="center" vertical="center"/>
    </xf>
    <xf numFmtId="8" fontId="39" fillId="13" borderId="19" xfId="0" applyNumberFormat="1" applyFont="1" applyFill="1" applyBorder="1" applyAlignment="1">
      <alignment horizontal="center" vertical="center"/>
    </xf>
    <xf numFmtId="8" fontId="39" fillId="13" borderId="20" xfId="0" applyNumberFormat="1" applyFont="1" applyFill="1" applyBorder="1" applyAlignment="1">
      <alignment horizontal="center" vertical="center"/>
    </xf>
    <xf numFmtId="164" fontId="23" fillId="0" borderId="18" xfId="7" applyNumberFormat="1" applyFont="1" applyFill="1" applyBorder="1" applyAlignment="1">
      <alignment horizontal="center" vertical="center"/>
    </xf>
    <xf numFmtId="164" fontId="23" fillId="0" borderId="19" xfId="7" applyNumberFormat="1" applyFont="1" applyFill="1" applyBorder="1" applyAlignment="1">
      <alignment horizontal="center" vertical="center"/>
    </xf>
    <xf numFmtId="164" fontId="23" fillId="0" borderId="20" xfId="7" applyNumberFormat="1" applyFont="1" applyFill="1" applyBorder="1" applyAlignment="1">
      <alignment horizontal="center" vertical="center"/>
    </xf>
    <xf numFmtId="44" fontId="24" fillId="0" borderId="19" xfId="8" applyFont="1" applyBorder="1" applyAlignment="1">
      <alignment horizontal="center" vertical="center"/>
    </xf>
    <xf numFmtId="9" fontId="24" fillId="0" borderId="18" xfId="7" applyFont="1" applyBorder="1" applyAlignment="1">
      <alignment horizontal="center" vertical="center"/>
    </xf>
    <xf numFmtId="9" fontId="24" fillId="0" borderId="19" xfId="7" applyFont="1" applyBorder="1" applyAlignment="1">
      <alignment horizontal="center" vertical="center"/>
    </xf>
    <xf numFmtId="9" fontId="24" fillId="0" borderId="20" xfId="7" applyFont="1" applyBorder="1" applyAlignment="1">
      <alignment horizontal="center" vertical="center"/>
    </xf>
    <xf numFmtId="44" fontId="25" fillId="0" borderId="18" xfId="8" applyFont="1" applyBorder="1" applyAlignment="1">
      <alignment horizontal="center" vertical="center" wrapText="1"/>
    </xf>
    <xf numFmtId="44" fontId="25" fillId="0" borderId="19" xfId="8" applyFont="1" applyBorder="1" applyAlignment="1">
      <alignment horizontal="center" vertical="center" wrapText="1"/>
    </xf>
    <xf numFmtId="44" fontId="25" fillId="0" borderId="20" xfId="8" applyFont="1" applyBorder="1" applyAlignment="1">
      <alignment horizontal="center" vertical="center" wrapText="1"/>
    </xf>
    <xf numFmtId="9" fontId="25" fillId="0" borderId="18" xfId="7" applyFont="1" applyBorder="1" applyAlignment="1">
      <alignment horizontal="center" vertical="center" wrapText="1"/>
    </xf>
    <xf numFmtId="9" fontId="25" fillId="0" borderId="19" xfId="7" applyFont="1" applyBorder="1" applyAlignment="1">
      <alignment horizontal="center" vertical="center" wrapText="1"/>
    </xf>
    <xf numFmtId="9" fontId="25" fillId="0" borderId="20" xfId="7" applyFont="1" applyBorder="1" applyAlignment="1">
      <alignment horizontal="center" vertical="center" wrapText="1"/>
    </xf>
    <xf numFmtId="44" fontId="41" fillId="0" borderId="19" xfId="8" applyFont="1" applyBorder="1" applyAlignment="1">
      <alignment horizontal="center" vertical="center" wrapText="1"/>
    </xf>
    <xf numFmtId="1" fontId="23" fillId="2" borderId="18" xfId="0" applyNumberFormat="1" applyFont="1" applyFill="1" applyBorder="1" applyAlignment="1">
      <alignment horizontal="center" vertical="center"/>
    </xf>
    <xf numFmtId="1" fontId="23" fillId="2" borderId="19" xfId="0" applyNumberFormat="1" applyFont="1" applyFill="1" applyBorder="1" applyAlignment="1">
      <alignment horizontal="center" vertical="center"/>
    </xf>
    <xf numFmtId="1" fontId="23" fillId="2" borderId="20" xfId="0" applyNumberFormat="1" applyFont="1" applyFill="1" applyBorder="1" applyAlignment="1">
      <alignment horizontal="center" vertical="center"/>
    </xf>
    <xf numFmtId="1" fontId="23" fillId="0" borderId="18" xfId="0" applyNumberFormat="1" applyFont="1" applyBorder="1" applyAlignment="1">
      <alignment horizontal="center" vertical="center"/>
    </xf>
    <xf numFmtId="1" fontId="23" fillId="0" borderId="19" xfId="0" applyNumberFormat="1" applyFont="1" applyBorder="1" applyAlignment="1">
      <alignment horizontal="center" vertical="center"/>
    </xf>
    <xf numFmtId="1" fontId="23" fillId="0" borderId="20" xfId="0" applyNumberFormat="1" applyFont="1" applyBorder="1" applyAlignment="1">
      <alignment horizontal="center" vertical="center"/>
    </xf>
    <xf numFmtId="164" fontId="0" fillId="0" borderId="18" xfId="8" applyNumberFormat="1" applyFont="1" applyFill="1" applyBorder="1" applyAlignment="1">
      <alignment horizontal="center" vertical="center" wrapText="1"/>
    </xf>
    <xf numFmtId="164" fontId="0" fillId="0" borderId="20" xfId="8" applyNumberFormat="1" applyFont="1" applyFill="1" applyBorder="1" applyAlignment="1">
      <alignment horizontal="center" vertical="center" wrapText="1"/>
    </xf>
    <xf numFmtId="8" fontId="23" fillId="0" borderId="18" xfId="0" applyNumberFormat="1" applyFont="1" applyBorder="1" applyAlignment="1">
      <alignment horizontal="center" vertical="center" wrapText="1"/>
    </xf>
    <xf numFmtId="8" fontId="23" fillId="0" borderId="19" xfId="0" applyNumberFormat="1" applyFont="1" applyBorder="1" applyAlignment="1">
      <alignment horizontal="center" vertical="center" wrapText="1"/>
    </xf>
    <xf numFmtId="8" fontId="23" fillId="0" borderId="20"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164" fontId="23" fillId="0" borderId="19" xfId="8" applyNumberFormat="1" applyFont="1" applyFill="1" applyBorder="1" applyAlignment="1">
      <alignment horizontal="center" vertical="center"/>
    </xf>
    <xf numFmtId="164" fontId="39" fillId="0" borderId="18" xfId="8" applyNumberFormat="1" applyFont="1" applyBorder="1" applyAlignment="1">
      <alignment horizontal="center" vertical="center"/>
    </xf>
    <xf numFmtId="164" fontId="39" fillId="0" borderId="19" xfId="8" applyNumberFormat="1" applyFont="1" applyBorder="1" applyAlignment="1">
      <alignment horizontal="center" vertical="center"/>
    </xf>
    <xf numFmtId="164" fontId="39" fillId="0" borderId="20" xfId="8" applyNumberFormat="1" applyFont="1" applyBorder="1" applyAlignment="1">
      <alignment horizontal="center" vertical="center"/>
    </xf>
    <xf numFmtId="164" fontId="39" fillId="0" borderId="18" xfId="8" applyNumberFormat="1" applyFont="1" applyBorder="1" applyAlignment="1">
      <alignment horizontal="center" vertical="center" wrapText="1"/>
    </xf>
    <xf numFmtId="164" fontId="39" fillId="0" borderId="19" xfId="8" applyNumberFormat="1" applyFont="1" applyBorder="1" applyAlignment="1">
      <alignment horizontal="center" vertical="center" wrapText="1"/>
    </xf>
    <xf numFmtId="164" fontId="39" fillId="0" borderId="20" xfId="8" applyNumberFormat="1" applyFont="1" applyBorder="1" applyAlignment="1">
      <alignment horizontal="center" vertical="center" wrapText="1"/>
    </xf>
    <xf numFmtId="8" fontId="23" fillId="2" borderId="18" xfId="0" applyNumberFormat="1" applyFont="1" applyFill="1" applyBorder="1" applyAlignment="1">
      <alignment horizontal="center" vertical="center" wrapText="1"/>
    </xf>
    <xf numFmtId="8" fontId="23" fillId="2" borderId="20" xfId="0" applyNumberFormat="1" applyFont="1" applyFill="1" applyBorder="1" applyAlignment="1">
      <alignment horizontal="center" vertical="center" wrapText="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44" fontId="39" fillId="2" borderId="18" xfId="0" applyNumberFormat="1" applyFont="1" applyFill="1" applyBorder="1" applyAlignment="1">
      <alignment horizontal="center" vertical="center"/>
    </xf>
    <xf numFmtId="44" fontId="39" fillId="2" borderId="19" xfId="0" applyNumberFormat="1" applyFont="1" applyFill="1" applyBorder="1" applyAlignment="1">
      <alignment horizontal="center" vertical="center"/>
    </xf>
    <xf numFmtId="44" fontId="39" fillId="2" borderId="20" xfId="0" applyNumberFormat="1" applyFont="1" applyFill="1" applyBorder="1" applyAlignment="1">
      <alignment horizontal="center" vertical="center"/>
    </xf>
    <xf numFmtId="164" fontId="41" fillId="0" borderId="18" xfId="8" applyNumberFormat="1" applyFont="1" applyFill="1" applyBorder="1" applyAlignment="1">
      <alignment horizontal="center" vertical="center" wrapText="1"/>
    </xf>
    <xf numFmtId="164" fontId="41" fillId="0" borderId="20" xfId="8" applyNumberFormat="1" applyFont="1" applyFill="1" applyBorder="1" applyAlignment="1">
      <alignment horizontal="center" vertical="center" wrapText="1"/>
    </xf>
    <xf numFmtId="164" fontId="39" fillId="2" borderId="18" xfId="0" applyNumberFormat="1" applyFont="1" applyFill="1" applyBorder="1" applyAlignment="1">
      <alignment horizontal="center" vertical="center"/>
    </xf>
    <xf numFmtId="164" fontId="39" fillId="2" borderId="19" xfId="0" applyNumberFormat="1" applyFont="1" applyFill="1" applyBorder="1" applyAlignment="1">
      <alignment horizontal="center" vertical="center"/>
    </xf>
    <xf numFmtId="164" fontId="39" fillId="2" borderId="20" xfId="0" applyNumberFormat="1" applyFont="1" applyFill="1" applyBorder="1" applyAlignment="1">
      <alignment horizontal="center" vertical="center"/>
    </xf>
    <xf numFmtId="1" fontId="29" fillId="0" borderId="18" xfId="0" applyNumberFormat="1" applyFont="1" applyBorder="1" applyAlignment="1">
      <alignment horizontal="center" vertical="center"/>
    </xf>
    <xf numFmtId="1" fontId="29" fillId="0" borderId="19" xfId="0" applyNumberFormat="1" applyFont="1" applyBorder="1" applyAlignment="1">
      <alignment horizontal="center" vertical="center"/>
    </xf>
    <xf numFmtId="1" fontId="29" fillId="0" borderId="20" xfId="0" applyNumberFormat="1" applyFont="1" applyBorder="1" applyAlignment="1">
      <alignment horizontal="center" vertical="center"/>
    </xf>
    <xf numFmtId="164" fontId="41" fillId="0" borderId="18" xfId="0" applyNumberFormat="1" applyFont="1" applyBorder="1" applyAlignment="1">
      <alignment horizontal="center" vertical="center" wrapText="1"/>
    </xf>
    <xf numFmtId="164" fontId="41" fillId="0" borderId="20" xfId="0" applyNumberFormat="1" applyFont="1" applyBorder="1" applyAlignment="1">
      <alignment horizontal="center" vertical="center" wrapText="1"/>
    </xf>
    <xf numFmtId="164" fontId="41" fillId="0" borderId="19" xfId="0" applyNumberFormat="1" applyFont="1" applyBorder="1" applyAlignment="1">
      <alignment horizontal="center" vertical="center" wrapText="1"/>
    </xf>
    <xf numFmtId="164" fontId="0" fillId="0" borderId="19" xfId="8" applyNumberFormat="1" applyFont="1" applyFill="1" applyBorder="1" applyAlignment="1">
      <alignment horizontal="center" vertical="center" wrapText="1"/>
    </xf>
    <xf numFmtId="0" fontId="16" fillId="0" borderId="1" xfId="1" applyFont="1" applyBorder="1" applyAlignment="1">
      <alignment horizontal="center" wrapText="1"/>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1" xfId="1" applyFont="1" applyFill="1" applyBorder="1" applyAlignment="1">
      <alignment horizontal="center" vertical="center"/>
    </xf>
    <xf numFmtId="0" fontId="16" fillId="0" borderId="1" xfId="1" applyFont="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6"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2" xfId="3" xr:uid="{00000000-0005-0000-0000-000002000000}"/>
    <cellStyle name="Millares 2 2" xfId="10" xr:uid="{00000000-0005-0000-0000-000003000000}"/>
    <cellStyle name="Moneda" xfId="8" builtinId="4"/>
    <cellStyle name="Moneda 2" xfId="2" xr:uid="{00000000-0005-0000-0000-000005000000}"/>
    <cellStyle name="Moneda 2 2" xfId="9" xr:uid="{00000000-0005-0000-0000-000006000000}"/>
    <cellStyle name="Moneda 3" xfId="11"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38741B4C-864A-497E-8A4B-48D72603C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c r="A1" s="333" t="s">
        <v>0</v>
      </c>
      <c r="B1" s="333"/>
      <c r="C1" s="333"/>
      <c r="D1" s="333"/>
      <c r="E1" s="333"/>
      <c r="F1" s="333"/>
      <c r="G1" s="333"/>
      <c r="H1" s="333"/>
    </row>
    <row r="2" spans="1:50" ht="33" customHeight="1">
      <c r="A2" s="337" t="s">
        <v>1</v>
      </c>
      <c r="B2" s="337"/>
      <c r="C2" s="337"/>
      <c r="D2" s="337"/>
      <c r="E2" s="337"/>
      <c r="F2" s="337"/>
      <c r="G2" s="337"/>
      <c r="H2" s="337"/>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332" t="s">
        <v>3</v>
      </c>
      <c r="C3" s="332"/>
      <c r="D3" s="332"/>
      <c r="E3" s="332"/>
      <c r="F3" s="332"/>
      <c r="G3" s="332"/>
      <c r="H3" s="332"/>
    </row>
    <row r="4" spans="1:50" ht="48" customHeight="1">
      <c r="A4" s="9" t="s">
        <v>4</v>
      </c>
      <c r="B4" s="334" t="s">
        <v>5</v>
      </c>
      <c r="C4" s="335"/>
      <c r="D4" s="335"/>
      <c r="E4" s="335"/>
      <c r="F4" s="335"/>
      <c r="G4" s="335"/>
      <c r="H4" s="336"/>
    </row>
    <row r="5" spans="1:50" ht="31.5" customHeight="1">
      <c r="A5" s="9" t="s">
        <v>6</v>
      </c>
      <c r="B5" s="332" t="s">
        <v>7</v>
      </c>
      <c r="C5" s="332"/>
      <c r="D5" s="332"/>
      <c r="E5" s="332"/>
      <c r="F5" s="332"/>
      <c r="G5" s="332"/>
      <c r="H5" s="332"/>
    </row>
    <row r="6" spans="1:50" ht="40.5" customHeight="1">
      <c r="A6" s="9" t="s">
        <v>8</v>
      </c>
      <c r="B6" s="334" t="s">
        <v>9</v>
      </c>
      <c r="C6" s="335"/>
      <c r="D6" s="335"/>
      <c r="E6" s="335"/>
      <c r="F6" s="335"/>
      <c r="G6" s="335"/>
      <c r="H6" s="336"/>
    </row>
    <row r="7" spans="1:50" ht="41.1" customHeight="1">
      <c r="A7" s="9" t="s">
        <v>10</v>
      </c>
      <c r="B7" s="332" t="s">
        <v>11</v>
      </c>
      <c r="C7" s="332"/>
      <c r="D7" s="332"/>
      <c r="E7" s="332"/>
      <c r="F7" s="332"/>
      <c r="G7" s="332"/>
      <c r="H7" s="332"/>
    </row>
    <row r="8" spans="1:50" ht="48.95" customHeight="1">
      <c r="A8" s="9" t="s">
        <v>12</v>
      </c>
      <c r="B8" s="332" t="s">
        <v>13</v>
      </c>
      <c r="C8" s="332"/>
      <c r="D8" s="332"/>
      <c r="E8" s="332"/>
      <c r="F8" s="332"/>
      <c r="G8" s="332"/>
      <c r="H8" s="332"/>
    </row>
    <row r="9" spans="1:50" ht="48.95" customHeight="1">
      <c r="A9" s="9" t="s">
        <v>14</v>
      </c>
      <c r="B9" s="334" t="s">
        <v>15</v>
      </c>
      <c r="C9" s="335"/>
      <c r="D9" s="335"/>
      <c r="E9" s="335"/>
      <c r="F9" s="335"/>
      <c r="G9" s="335"/>
      <c r="H9" s="336"/>
    </row>
    <row r="10" spans="1:50" ht="30">
      <c r="A10" s="9" t="s">
        <v>16</v>
      </c>
      <c r="B10" s="332" t="s">
        <v>17</v>
      </c>
      <c r="C10" s="332"/>
      <c r="D10" s="332"/>
      <c r="E10" s="332"/>
      <c r="F10" s="332"/>
      <c r="G10" s="332"/>
      <c r="H10" s="332"/>
    </row>
    <row r="11" spans="1:50" ht="30">
      <c r="A11" s="9" t="s">
        <v>18</v>
      </c>
      <c r="B11" s="332" t="s">
        <v>19</v>
      </c>
      <c r="C11" s="332"/>
      <c r="D11" s="332"/>
      <c r="E11" s="332"/>
      <c r="F11" s="332"/>
      <c r="G11" s="332"/>
      <c r="H11" s="332"/>
    </row>
    <row r="12" spans="1:50" ht="33.950000000000003" customHeight="1">
      <c r="A12" s="9" t="s">
        <v>20</v>
      </c>
      <c r="B12" s="332" t="s">
        <v>21</v>
      </c>
      <c r="C12" s="332"/>
      <c r="D12" s="332"/>
      <c r="E12" s="332"/>
      <c r="F12" s="332"/>
      <c r="G12" s="332"/>
      <c r="H12" s="332"/>
    </row>
    <row r="13" spans="1:50" ht="30">
      <c r="A13" s="9" t="s">
        <v>22</v>
      </c>
      <c r="B13" s="332" t="s">
        <v>23</v>
      </c>
      <c r="C13" s="332"/>
      <c r="D13" s="332"/>
      <c r="E13" s="332"/>
      <c r="F13" s="332"/>
      <c r="G13" s="332"/>
      <c r="H13" s="332"/>
    </row>
    <row r="14" spans="1:50" ht="30">
      <c r="A14" s="9" t="s">
        <v>24</v>
      </c>
      <c r="B14" s="332" t="s">
        <v>25</v>
      </c>
      <c r="C14" s="332"/>
      <c r="D14" s="332"/>
      <c r="E14" s="332"/>
      <c r="F14" s="332"/>
      <c r="G14" s="332"/>
      <c r="H14" s="332"/>
    </row>
    <row r="15" spans="1:50" ht="44.1" customHeight="1">
      <c r="A15" s="9" t="s">
        <v>26</v>
      </c>
      <c r="B15" s="332" t="s">
        <v>27</v>
      </c>
      <c r="C15" s="332"/>
      <c r="D15" s="332"/>
      <c r="E15" s="332"/>
      <c r="F15" s="332"/>
      <c r="G15" s="332"/>
      <c r="H15" s="332"/>
    </row>
    <row r="16" spans="1:50" ht="60">
      <c r="A16" s="9" t="s">
        <v>28</v>
      </c>
      <c r="B16" s="332" t="s">
        <v>29</v>
      </c>
      <c r="C16" s="332"/>
      <c r="D16" s="332"/>
      <c r="E16" s="332"/>
      <c r="F16" s="332"/>
      <c r="G16" s="332"/>
      <c r="H16" s="332"/>
    </row>
    <row r="17" spans="1:8" ht="58.5" customHeight="1">
      <c r="A17" s="9" t="s">
        <v>30</v>
      </c>
      <c r="B17" s="332" t="s">
        <v>31</v>
      </c>
      <c r="C17" s="332"/>
      <c r="D17" s="332"/>
      <c r="E17" s="332"/>
      <c r="F17" s="332"/>
      <c r="G17" s="332"/>
      <c r="H17" s="332"/>
    </row>
    <row r="18" spans="1:8" ht="30">
      <c r="A18" s="9" t="s">
        <v>32</v>
      </c>
      <c r="B18" s="332" t="s">
        <v>33</v>
      </c>
      <c r="C18" s="332"/>
      <c r="D18" s="332"/>
      <c r="E18" s="332"/>
      <c r="F18" s="332"/>
      <c r="G18" s="332"/>
      <c r="H18" s="332"/>
    </row>
    <row r="19" spans="1:8" ht="30" customHeight="1">
      <c r="A19" s="339"/>
      <c r="B19" s="340"/>
      <c r="C19" s="340"/>
      <c r="D19" s="340"/>
      <c r="E19" s="340"/>
      <c r="F19" s="340"/>
      <c r="G19" s="340"/>
      <c r="H19" s="341"/>
    </row>
    <row r="20" spans="1:8" ht="37.5" customHeight="1">
      <c r="A20" s="337" t="s">
        <v>34</v>
      </c>
      <c r="B20" s="337"/>
      <c r="C20" s="337"/>
      <c r="D20" s="337"/>
      <c r="E20" s="337"/>
      <c r="F20" s="337"/>
      <c r="G20" s="337"/>
      <c r="H20" s="337"/>
    </row>
    <row r="21" spans="1:8" ht="117" customHeight="1">
      <c r="A21" s="342" t="s">
        <v>35</v>
      </c>
      <c r="B21" s="342"/>
      <c r="C21" s="342"/>
      <c r="D21" s="342"/>
      <c r="E21" s="342"/>
      <c r="F21" s="342"/>
      <c r="G21" s="342"/>
      <c r="H21" s="342"/>
    </row>
    <row r="22" spans="1:8" ht="117" customHeight="1">
      <c r="A22" s="9" t="s">
        <v>10</v>
      </c>
      <c r="B22" s="332" t="s">
        <v>11</v>
      </c>
      <c r="C22" s="332"/>
      <c r="D22" s="332"/>
      <c r="E22" s="332"/>
      <c r="F22" s="332"/>
      <c r="G22" s="332"/>
      <c r="H22" s="332"/>
    </row>
    <row r="23" spans="1:8" ht="167.1" customHeight="1">
      <c r="A23" s="9" t="s">
        <v>36</v>
      </c>
      <c r="B23" s="342" t="s">
        <v>37</v>
      </c>
      <c r="C23" s="342"/>
      <c r="D23" s="342"/>
      <c r="E23" s="342"/>
      <c r="F23" s="342"/>
      <c r="G23" s="342"/>
      <c r="H23" s="342"/>
    </row>
    <row r="24" spans="1:8" ht="69.75" customHeight="1">
      <c r="A24" s="9" t="s">
        <v>38</v>
      </c>
      <c r="B24" s="342" t="s">
        <v>39</v>
      </c>
      <c r="C24" s="342"/>
      <c r="D24" s="342"/>
      <c r="E24" s="342"/>
      <c r="F24" s="342"/>
      <c r="G24" s="342"/>
      <c r="H24" s="342"/>
    </row>
    <row r="25" spans="1:8" ht="60" customHeight="1">
      <c r="A25" s="9" t="s">
        <v>40</v>
      </c>
      <c r="B25" s="342" t="s">
        <v>41</v>
      </c>
      <c r="C25" s="342"/>
      <c r="D25" s="342"/>
      <c r="E25" s="342"/>
      <c r="F25" s="342"/>
      <c r="G25" s="342"/>
      <c r="H25" s="342"/>
    </row>
    <row r="26" spans="1:8" ht="24.75" customHeight="1">
      <c r="A26" s="10" t="s">
        <v>42</v>
      </c>
      <c r="B26" s="338" t="s">
        <v>43</v>
      </c>
      <c r="C26" s="338"/>
      <c r="D26" s="338"/>
      <c r="E26" s="338"/>
      <c r="F26" s="338"/>
      <c r="G26" s="338"/>
      <c r="H26" s="338"/>
    </row>
    <row r="27" spans="1:8" ht="26.25" customHeight="1">
      <c r="A27" s="10" t="s">
        <v>44</v>
      </c>
      <c r="B27" s="338" t="s">
        <v>45</v>
      </c>
      <c r="C27" s="338"/>
      <c r="D27" s="338"/>
      <c r="E27" s="338"/>
      <c r="F27" s="338"/>
      <c r="G27" s="338"/>
      <c r="H27" s="338"/>
    </row>
    <row r="28" spans="1:8" ht="53.25" customHeight="1">
      <c r="A28" s="9" t="s">
        <v>46</v>
      </c>
      <c r="B28" s="342" t="s">
        <v>47</v>
      </c>
      <c r="C28" s="342"/>
      <c r="D28" s="342"/>
      <c r="E28" s="342"/>
      <c r="F28" s="342"/>
      <c r="G28" s="342"/>
      <c r="H28" s="342"/>
    </row>
    <row r="29" spans="1:8" ht="45" customHeight="1">
      <c r="A29" s="9" t="s">
        <v>48</v>
      </c>
      <c r="B29" s="358" t="s">
        <v>49</v>
      </c>
      <c r="C29" s="359"/>
      <c r="D29" s="359"/>
      <c r="E29" s="359"/>
      <c r="F29" s="359"/>
      <c r="G29" s="359"/>
      <c r="H29" s="360"/>
    </row>
    <row r="30" spans="1:8" ht="45" customHeight="1">
      <c r="A30" s="9" t="s">
        <v>50</v>
      </c>
      <c r="B30" s="358" t="s">
        <v>51</v>
      </c>
      <c r="C30" s="359"/>
      <c r="D30" s="359"/>
      <c r="E30" s="359"/>
      <c r="F30" s="359"/>
      <c r="G30" s="359"/>
      <c r="H30" s="360"/>
    </row>
    <row r="31" spans="1:8" ht="45" customHeight="1">
      <c r="A31" s="9" t="s">
        <v>52</v>
      </c>
      <c r="B31" s="358" t="s">
        <v>53</v>
      </c>
      <c r="C31" s="359"/>
      <c r="D31" s="359"/>
      <c r="E31" s="359"/>
      <c r="F31" s="359"/>
      <c r="G31" s="359"/>
      <c r="H31" s="360"/>
    </row>
    <row r="32" spans="1:8" ht="33" customHeight="1">
      <c r="A32" s="10" t="s">
        <v>54</v>
      </c>
      <c r="B32" s="342" t="s">
        <v>55</v>
      </c>
      <c r="C32" s="342"/>
      <c r="D32" s="342"/>
      <c r="E32" s="342"/>
      <c r="F32" s="342"/>
      <c r="G32" s="342"/>
      <c r="H32" s="342"/>
    </row>
    <row r="33" spans="1:8" ht="39" customHeight="1">
      <c r="A33" s="9" t="s">
        <v>56</v>
      </c>
      <c r="B33" s="338" t="s">
        <v>57</v>
      </c>
      <c r="C33" s="338"/>
      <c r="D33" s="338"/>
      <c r="E33" s="338"/>
      <c r="F33" s="338"/>
      <c r="G33" s="338"/>
      <c r="H33" s="338"/>
    </row>
    <row r="34" spans="1:8" ht="39" customHeight="1">
      <c r="A34" s="337" t="s">
        <v>58</v>
      </c>
      <c r="B34" s="337"/>
      <c r="C34" s="337"/>
      <c r="D34" s="337"/>
      <c r="E34" s="337"/>
      <c r="F34" s="337"/>
      <c r="G34" s="337"/>
      <c r="H34" s="337"/>
    </row>
    <row r="35" spans="1:8" ht="79.5" customHeight="1">
      <c r="A35" s="334" t="s">
        <v>59</v>
      </c>
      <c r="B35" s="335"/>
      <c r="C35" s="335"/>
      <c r="D35" s="335"/>
      <c r="E35" s="335"/>
      <c r="F35" s="335"/>
      <c r="G35" s="335"/>
      <c r="H35" s="336"/>
    </row>
    <row r="36" spans="1:8" ht="33" customHeight="1">
      <c r="A36" s="9" t="s">
        <v>60</v>
      </c>
      <c r="B36" s="342" t="s">
        <v>61</v>
      </c>
      <c r="C36" s="342"/>
      <c r="D36" s="342"/>
      <c r="E36" s="342"/>
      <c r="F36" s="342"/>
      <c r="G36" s="342"/>
      <c r="H36" s="342"/>
    </row>
    <row r="37" spans="1:8" ht="33" customHeight="1">
      <c r="A37" s="9" t="s">
        <v>62</v>
      </c>
      <c r="B37" s="342" t="s">
        <v>63</v>
      </c>
      <c r="C37" s="342"/>
      <c r="D37" s="342"/>
      <c r="E37" s="342"/>
      <c r="F37" s="342"/>
      <c r="G37" s="342"/>
      <c r="H37" s="342"/>
    </row>
    <row r="38" spans="1:8" ht="33" customHeight="1">
      <c r="A38" s="15"/>
      <c r="B38" s="16"/>
      <c r="C38" s="16"/>
      <c r="D38" s="16"/>
      <c r="E38" s="16"/>
      <c r="F38" s="16"/>
      <c r="G38" s="16"/>
      <c r="H38" s="17"/>
    </row>
    <row r="39" spans="1:8" ht="34.5" customHeight="1">
      <c r="A39" s="337" t="s">
        <v>64</v>
      </c>
      <c r="B39" s="337"/>
      <c r="C39" s="337"/>
      <c r="D39" s="337"/>
      <c r="E39" s="337"/>
      <c r="F39" s="337"/>
      <c r="G39" s="337"/>
      <c r="H39" s="337"/>
    </row>
    <row r="40" spans="1:8" ht="34.5" customHeight="1">
      <c r="A40" s="9" t="s">
        <v>65</v>
      </c>
      <c r="B40" s="342" t="s">
        <v>66</v>
      </c>
      <c r="C40" s="342"/>
      <c r="D40" s="342"/>
      <c r="E40" s="342"/>
      <c r="F40" s="342"/>
      <c r="G40" s="342"/>
      <c r="H40" s="342"/>
    </row>
    <row r="41" spans="1:8" ht="29.25" customHeight="1">
      <c r="A41" s="9" t="s">
        <v>67</v>
      </c>
      <c r="B41" s="342" t="s">
        <v>68</v>
      </c>
      <c r="C41" s="342"/>
      <c r="D41" s="342"/>
      <c r="E41" s="342"/>
      <c r="F41" s="342"/>
      <c r="G41" s="342"/>
      <c r="H41" s="342"/>
    </row>
    <row r="42" spans="1:8" ht="42" customHeight="1">
      <c r="A42" s="9" t="s">
        <v>69</v>
      </c>
      <c r="B42" s="342" t="s">
        <v>70</v>
      </c>
      <c r="C42" s="342"/>
      <c r="D42" s="342"/>
      <c r="E42" s="342"/>
      <c r="F42" s="342"/>
      <c r="G42" s="342"/>
      <c r="H42" s="342"/>
    </row>
    <row r="43" spans="1:8" ht="42" customHeight="1">
      <c r="A43" s="9" t="s">
        <v>71</v>
      </c>
      <c r="B43" s="358" t="s">
        <v>72</v>
      </c>
      <c r="C43" s="359"/>
      <c r="D43" s="359"/>
      <c r="E43" s="359"/>
      <c r="F43" s="359"/>
      <c r="G43" s="359"/>
      <c r="H43" s="360"/>
    </row>
    <row r="44" spans="1:8" ht="42" customHeight="1">
      <c r="A44" s="9" t="s">
        <v>73</v>
      </c>
      <c r="B44" s="358" t="s">
        <v>74</v>
      </c>
      <c r="C44" s="359"/>
      <c r="D44" s="359"/>
      <c r="E44" s="359"/>
      <c r="F44" s="359"/>
      <c r="G44" s="359"/>
      <c r="H44" s="360"/>
    </row>
    <row r="45" spans="1:8" ht="42" customHeight="1">
      <c r="A45" s="9" t="s">
        <v>75</v>
      </c>
      <c r="B45" s="358" t="s">
        <v>76</v>
      </c>
      <c r="C45" s="359"/>
      <c r="D45" s="359"/>
      <c r="E45" s="359"/>
      <c r="F45" s="359"/>
      <c r="G45" s="359"/>
      <c r="H45" s="360"/>
    </row>
    <row r="46" spans="1:8" ht="86.1" customHeight="1">
      <c r="A46" s="11" t="s">
        <v>77</v>
      </c>
      <c r="B46" s="343" t="s">
        <v>78</v>
      </c>
      <c r="C46" s="343"/>
      <c r="D46" s="343"/>
      <c r="E46" s="343"/>
      <c r="F46" s="343"/>
      <c r="G46" s="343"/>
      <c r="H46" s="343"/>
    </row>
    <row r="47" spans="1:8" ht="39.75" customHeight="1">
      <c r="A47" s="11" t="s">
        <v>79</v>
      </c>
      <c r="B47" s="345" t="s">
        <v>80</v>
      </c>
      <c r="C47" s="346"/>
      <c r="D47" s="346"/>
      <c r="E47" s="346"/>
      <c r="F47" s="346"/>
      <c r="G47" s="346"/>
      <c r="H47" s="347"/>
    </row>
    <row r="48" spans="1:8" ht="31.5" customHeight="1">
      <c r="A48" s="11" t="s">
        <v>81</v>
      </c>
      <c r="B48" s="343" t="s">
        <v>82</v>
      </c>
      <c r="C48" s="343"/>
      <c r="D48" s="343"/>
      <c r="E48" s="343"/>
      <c r="F48" s="343"/>
      <c r="G48" s="343"/>
      <c r="H48" s="343"/>
    </row>
    <row r="49" spans="1:8" ht="45">
      <c r="A49" s="11" t="s">
        <v>83</v>
      </c>
      <c r="B49" s="343" t="s">
        <v>84</v>
      </c>
      <c r="C49" s="343"/>
      <c r="D49" s="343"/>
      <c r="E49" s="343"/>
      <c r="F49" s="343"/>
      <c r="G49" s="343"/>
      <c r="H49" s="343"/>
    </row>
    <row r="50" spans="1:8" ht="43.5" customHeight="1">
      <c r="A50" s="11" t="s">
        <v>85</v>
      </c>
      <c r="B50" s="343" t="s">
        <v>86</v>
      </c>
      <c r="C50" s="343"/>
      <c r="D50" s="343"/>
      <c r="E50" s="343"/>
      <c r="F50" s="343"/>
      <c r="G50" s="343"/>
      <c r="H50" s="343"/>
    </row>
    <row r="51" spans="1:8" ht="40.5" customHeight="1">
      <c r="A51" s="11" t="s">
        <v>87</v>
      </c>
      <c r="B51" s="343" t="s">
        <v>88</v>
      </c>
      <c r="C51" s="343"/>
      <c r="D51" s="343"/>
      <c r="E51" s="343"/>
      <c r="F51" s="343"/>
      <c r="G51" s="343"/>
      <c r="H51" s="343"/>
    </row>
    <row r="52" spans="1:8" ht="75.75" customHeight="1">
      <c r="A52" s="12" t="s">
        <v>89</v>
      </c>
      <c r="B52" s="344" t="s">
        <v>90</v>
      </c>
      <c r="C52" s="344"/>
      <c r="D52" s="344"/>
      <c r="E52" s="344"/>
      <c r="F52" s="344"/>
      <c r="G52" s="344"/>
      <c r="H52" s="344"/>
    </row>
    <row r="53" spans="1:8" ht="41.25" customHeight="1">
      <c r="A53" s="12" t="s">
        <v>91</v>
      </c>
      <c r="B53" s="344" t="s">
        <v>92</v>
      </c>
      <c r="C53" s="344"/>
      <c r="D53" s="344"/>
      <c r="E53" s="344"/>
      <c r="F53" s="344"/>
      <c r="G53" s="344"/>
      <c r="H53" s="344"/>
    </row>
    <row r="54" spans="1:8" ht="47.45" customHeight="1">
      <c r="A54" s="12" t="s">
        <v>93</v>
      </c>
      <c r="B54" s="344" t="s">
        <v>94</v>
      </c>
      <c r="C54" s="344"/>
      <c r="D54" s="344"/>
      <c r="E54" s="344"/>
      <c r="F54" s="344"/>
      <c r="G54" s="344"/>
      <c r="H54" s="344"/>
    </row>
    <row r="55" spans="1:8" ht="57.6" customHeight="1">
      <c r="A55" s="12" t="s">
        <v>95</v>
      </c>
      <c r="B55" s="344" t="s">
        <v>96</v>
      </c>
      <c r="C55" s="344"/>
      <c r="D55" s="344"/>
      <c r="E55" s="344"/>
      <c r="F55" s="344"/>
      <c r="G55" s="344"/>
      <c r="H55" s="344"/>
    </row>
    <row r="56" spans="1:8" ht="31.5" customHeight="1">
      <c r="A56" s="12" t="s">
        <v>97</v>
      </c>
      <c r="B56" s="344" t="s">
        <v>98</v>
      </c>
      <c r="C56" s="344"/>
      <c r="D56" s="344"/>
      <c r="E56" s="344"/>
      <c r="F56" s="344"/>
      <c r="G56" s="344"/>
      <c r="H56" s="344"/>
    </row>
    <row r="57" spans="1:8" ht="70.5" customHeight="1">
      <c r="A57" s="12" t="s">
        <v>99</v>
      </c>
      <c r="B57" s="344" t="s">
        <v>100</v>
      </c>
      <c r="C57" s="344"/>
      <c r="D57" s="344"/>
      <c r="E57" s="344"/>
      <c r="F57" s="344"/>
      <c r="G57" s="344"/>
      <c r="H57" s="344"/>
    </row>
    <row r="58" spans="1:8" ht="33.75" customHeight="1">
      <c r="A58" s="350"/>
      <c r="B58" s="350"/>
      <c r="C58" s="350"/>
      <c r="D58" s="350"/>
      <c r="E58" s="350"/>
      <c r="F58" s="350"/>
      <c r="G58" s="350"/>
      <c r="H58" s="351"/>
    </row>
    <row r="59" spans="1:8" ht="32.25" customHeight="1">
      <c r="A59" s="353" t="s">
        <v>101</v>
      </c>
      <c r="B59" s="353"/>
      <c r="C59" s="353"/>
      <c r="D59" s="353"/>
      <c r="E59" s="353"/>
      <c r="F59" s="353"/>
      <c r="G59" s="353"/>
      <c r="H59" s="353"/>
    </row>
    <row r="60" spans="1:8" ht="34.5" customHeight="1">
      <c r="A60" s="9" t="s">
        <v>102</v>
      </c>
      <c r="B60" s="348" t="s">
        <v>103</v>
      </c>
      <c r="C60" s="348"/>
      <c r="D60" s="348"/>
      <c r="E60" s="348"/>
      <c r="F60" s="348"/>
      <c r="G60" s="348"/>
      <c r="H60" s="348"/>
    </row>
    <row r="61" spans="1:8" ht="60" customHeight="1">
      <c r="A61" s="9" t="s">
        <v>104</v>
      </c>
      <c r="B61" s="357" t="s">
        <v>105</v>
      </c>
      <c r="C61" s="357"/>
      <c r="D61" s="357"/>
      <c r="E61" s="357"/>
      <c r="F61" s="357"/>
      <c r="G61" s="357"/>
      <c r="H61" s="357"/>
    </row>
    <row r="62" spans="1:8" ht="41.25" customHeight="1">
      <c r="A62" s="9" t="s">
        <v>106</v>
      </c>
      <c r="B62" s="354" t="s">
        <v>107</v>
      </c>
      <c r="C62" s="355"/>
      <c r="D62" s="355"/>
      <c r="E62" s="355"/>
      <c r="F62" s="355"/>
      <c r="G62" s="355"/>
      <c r="H62" s="356"/>
    </row>
    <row r="63" spans="1:8" ht="42" customHeight="1">
      <c r="A63" s="9" t="s">
        <v>108</v>
      </c>
      <c r="B63" s="342" t="s">
        <v>109</v>
      </c>
      <c r="C63" s="342"/>
      <c r="D63" s="342"/>
      <c r="E63" s="342"/>
      <c r="F63" s="342"/>
      <c r="G63" s="342"/>
      <c r="H63" s="342"/>
    </row>
    <row r="64" spans="1:8" ht="31.5" customHeight="1">
      <c r="A64" s="9" t="s">
        <v>110</v>
      </c>
      <c r="B64" s="348" t="s">
        <v>111</v>
      </c>
      <c r="C64" s="348"/>
      <c r="D64" s="348"/>
      <c r="E64" s="348"/>
      <c r="F64" s="348"/>
      <c r="G64" s="348"/>
      <c r="H64" s="348"/>
    </row>
    <row r="65" spans="1:8" ht="45.75" customHeight="1">
      <c r="A65" s="9" t="s">
        <v>112</v>
      </c>
      <c r="B65" s="348" t="s">
        <v>113</v>
      </c>
      <c r="C65" s="348"/>
      <c r="D65" s="348"/>
      <c r="E65" s="348"/>
      <c r="F65" s="348"/>
      <c r="G65" s="348"/>
      <c r="H65" s="348"/>
    </row>
    <row r="66" spans="1:8" ht="30.75" customHeight="1">
      <c r="A66" s="352"/>
      <c r="B66" s="352"/>
      <c r="C66" s="352"/>
      <c r="D66" s="352"/>
      <c r="E66" s="352"/>
      <c r="F66" s="352"/>
      <c r="G66" s="352"/>
      <c r="H66" s="352"/>
    </row>
    <row r="67" spans="1:8" ht="34.5" customHeight="1">
      <c r="A67" s="353" t="s">
        <v>114</v>
      </c>
      <c r="B67" s="353"/>
      <c r="C67" s="353"/>
      <c r="D67" s="353"/>
      <c r="E67" s="353"/>
      <c r="F67" s="353"/>
      <c r="G67" s="353"/>
      <c r="H67" s="353"/>
    </row>
    <row r="68" spans="1:8" ht="39.75" customHeight="1">
      <c r="A68" s="12" t="s">
        <v>115</v>
      </c>
      <c r="B68" s="348" t="s">
        <v>116</v>
      </c>
      <c r="C68" s="348"/>
      <c r="D68" s="348"/>
      <c r="E68" s="348"/>
      <c r="F68" s="348"/>
      <c r="G68" s="348"/>
      <c r="H68" s="348"/>
    </row>
    <row r="69" spans="1:8" ht="39.75" customHeight="1">
      <c r="A69" s="12" t="s">
        <v>117</v>
      </c>
      <c r="B69" s="348" t="s">
        <v>118</v>
      </c>
      <c r="C69" s="348"/>
      <c r="D69" s="348"/>
      <c r="E69" s="348"/>
      <c r="F69" s="348"/>
      <c r="G69" s="348"/>
      <c r="H69" s="348"/>
    </row>
    <row r="70" spans="1:8" ht="42" customHeight="1">
      <c r="A70" s="12" t="s">
        <v>119</v>
      </c>
      <c r="B70" s="344" t="s">
        <v>120</v>
      </c>
      <c r="C70" s="344"/>
      <c r="D70" s="344"/>
      <c r="E70" s="344"/>
      <c r="F70" s="344"/>
      <c r="G70" s="344"/>
      <c r="H70" s="344"/>
    </row>
    <row r="71" spans="1:8" ht="33.75" customHeight="1">
      <c r="A71" s="12" t="s">
        <v>121</v>
      </c>
      <c r="B71" s="348" t="s">
        <v>122</v>
      </c>
      <c r="C71" s="348"/>
      <c r="D71" s="348"/>
      <c r="E71" s="348"/>
      <c r="F71" s="348"/>
      <c r="G71" s="348"/>
      <c r="H71" s="348"/>
    </row>
    <row r="72" spans="1:8" ht="33" customHeight="1">
      <c r="A72" s="12" t="s">
        <v>123</v>
      </c>
      <c r="B72" s="348" t="s">
        <v>124</v>
      </c>
      <c r="C72" s="348"/>
      <c r="D72" s="348"/>
      <c r="E72" s="348"/>
      <c r="F72" s="348"/>
      <c r="G72" s="348"/>
      <c r="H72" s="348"/>
    </row>
    <row r="73" spans="1:8" ht="33.75" customHeight="1">
      <c r="A73" s="349"/>
      <c r="B73" s="349"/>
      <c r="C73" s="349"/>
      <c r="D73" s="349"/>
      <c r="E73" s="349"/>
      <c r="F73" s="349"/>
      <c r="G73" s="349"/>
      <c r="H73" s="349"/>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90"/>
  <sheetViews>
    <sheetView tabSelected="1" topLeftCell="Z8" zoomScale="66" zoomScaleNormal="66" workbookViewId="0">
      <pane ySplit="1" topLeftCell="A86" activePane="bottomLeft" state="frozen"/>
      <selection activeCell="A8" sqref="A8"/>
      <selection pane="bottomLeft" activeCell="AJ61" sqref="AJ61"/>
    </sheetView>
  </sheetViews>
  <sheetFormatPr baseColWidth="10" defaultColWidth="11.42578125" defaultRowHeight="15"/>
  <cols>
    <col min="1" max="2" width="26.42578125" style="71" customWidth="1"/>
    <col min="3" max="4" width="22.42578125" style="71" customWidth="1"/>
    <col min="5" max="5" width="23.140625" style="71" customWidth="1"/>
    <col min="6" max="6" width="27" style="71" customWidth="1"/>
    <col min="7" max="7" width="23.5703125" style="71" customWidth="1"/>
    <col min="8" max="8" width="27.140625" style="71" customWidth="1"/>
    <col min="9" max="9" width="27.5703125" style="71" customWidth="1"/>
    <col min="10" max="10" width="31.140625" style="71" customWidth="1"/>
    <col min="11" max="12" width="35.140625" style="71" customWidth="1"/>
    <col min="13" max="13" width="26.85546875" style="71" customWidth="1"/>
    <col min="14" max="14" width="40.5703125" style="71" customWidth="1"/>
    <col min="15" max="15" width="27.42578125" style="71" customWidth="1"/>
    <col min="16" max="16" width="27.42578125" style="76" customWidth="1"/>
    <col min="17" max="17" width="27.42578125" style="71" customWidth="1"/>
    <col min="18" max="19" width="27.42578125" style="76" customWidth="1"/>
    <col min="20" max="25" width="27.42578125" style="71" customWidth="1"/>
    <col min="26" max="30" width="30.140625" style="71" customWidth="1"/>
    <col min="31" max="31" width="26.28515625" style="71" customWidth="1"/>
    <col min="32" max="32" width="30.140625" style="71" customWidth="1"/>
    <col min="33" max="33" width="31.85546875" style="76" customWidth="1"/>
    <col min="34" max="34" width="0" style="76" hidden="1" customWidth="1"/>
    <col min="35" max="113" width="11.42578125" style="76"/>
    <col min="114" max="16384" width="11.42578125" style="71"/>
  </cols>
  <sheetData>
    <row r="1" spans="1:113" ht="45" hidden="1" customHeight="1">
      <c r="A1" s="366"/>
      <c r="B1" s="366"/>
      <c r="C1" s="367" t="s">
        <v>125</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72" t="s">
        <v>126</v>
      </c>
    </row>
    <row r="2" spans="1:113" ht="18" hidden="1" customHeight="1">
      <c r="A2" s="366"/>
      <c r="B2" s="366"/>
      <c r="C2" s="367" t="s">
        <v>127</v>
      </c>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9"/>
      <c r="AF2" s="72" t="s">
        <v>128</v>
      </c>
    </row>
    <row r="3" spans="1:113" ht="18" hidden="1" customHeight="1">
      <c r="A3" s="366"/>
      <c r="B3" s="366"/>
      <c r="C3" s="367" t="s">
        <v>129</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9"/>
      <c r="AF3" s="72" t="s">
        <v>130</v>
      </c>
    </row>
    <row r="4" spans="1:113" ht="18" hidden="1" customHeight="1">
      <c r="A4" s="366"/>
      <c r="B4" s="366"/>
      <c r="C4" s="367" t="s">
        <v>131</v>
      </c>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9"/>
      <c r="AF4" s="72" t="s">
        <v>132</v>
      </c>
    </row>
    <row r="5" spans="1:113" hidden="1">
      <c r="A5" s="370" t="s">
        <v>133</v>
      </c>
      <c r="B5" s="370"/>
      <c r="C5" s="373" t="s">
        <v>134</v>
      </c>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79"/>
    </row>
    <row r="6" spans="1:113" hidden="1">
      <c r="A6" s="371" t="s">
        <v>135</v>
      </c>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row>
    <row r="7" spans="1:113" s="80" customFormat="1" hidden="1">
      <c r="A7" s="375" t="s">
        <v>136</v>
      </c>
      <c r="B7" s="375"/>
      <c r="C7" s="375"/>
      <c r="D7" s="375"/>
      <c r="E7" s="375"/>
      <c r="F7" s="375"/>
      <c r="G7" s="375"/>
      <c r="H7" s="375"/>
      <c r="I7" s="375"/>
      <c r="J7" s="375"/>
      <c r="K7" s="375"/>
      <c r="L7" s="375"/>
      <c r="M7" s="375"/>
      <c r="N7" s="375"/>
      <c r="O7" s="375"/>
      <c r="P7" s="378" t="s">
        <v>137</v>
      </c>
      <c r="Q7" s="378"/>
      <c r="R7" s="378"/>
      <c r="S7" s="378"/>
      <c r="T7" s="376" t="s">
        <v>138</v>
      </c>
      <c r="U7" s="376"/>
      <c r="V7" s="376"/>
      <c r="W7" s="376"/>
      <c r="X7" s="376"/>
      <c r="Y7" s="377" t="s">
        <v>139</v>
      </c>
      <c r="Z7" s="377"/>
      <c r="AA7" s="377"/>
      <c r="AB7" s="377"/>
      <c r="AC7" s="379" t="s">
        <v>140</v>
      </c>
      <c r="AD7" s="379"/>
      <c r="AE7" s="379"/>
      <c r="AF7" s="379"/>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row>
    <row r="8" spans="1:113" s="80" customFormat="1" ht="64.5" customHeight="1">
      <c r="A8" s="48" t="s">
        <v>2</v>
      </c>
      <c r="B8" s="48" t="s">
        <v>4</v>
      </c>
      <c r="C8" s="48" t="s">
        <v>141</v>
      </c>
      <c r="D8" s="48" t="s">
        <v>142</v>
      </c>
      <c r="E8" s="48" t="s">
        <v>143</v>
      </c>
      <c r="F8" s="48" t="s">
        <v>144</v>
      </c>
      <c r="G8" s="48" t="s">
        <v>14</v>
      </c>
      <c r="H8" s="48" t="s">
        <v>16</v>
      </c>
      <c r="I8" s="48" t="s">
        <v>18</v>
      </c>
      <c r="J8" s="49" t="s">
        <v>145</v>
      </c>
      <c r="K8" s="48" t="s">
        <v>146</v>
      </c>
      <c r="L8" s="48" t="s">
        <v>147</v>
      </c>
      <c r="M8" s="48" t="s">
        <v>148</v>
      </c>
      <c r="N8" s="48" t="s">
        <v>28</v>
      </c>
      <c r="O8" s="48" t="s">
        <v>30</v>
      </c>
      <c r="P8" s="50" t="s">
        <v>149</v>
      </c>
      <c r="Q8" s="48" t="s">
        <v>150</v>
      </c>
      <c r="R8" s="50" t="s">
        <v>151</v>
      </c>
      <c r="S8" s="50" t="s">
        <v>152</v>
      </c>
      <c r="T8" s="48" t="s">
        <v>153</v>
      </c>
      <c r="U8" s="51" t="s">
        <v>154</v>
      </c>
      <c r="V8" s="50" t="s">
        <v>155</v>
      </c>
      <c r="W8" s="50" t="s">
        <v>156</v>
      </c>
      <c r="X8" s="51" t="s">
        <v>157</v>
      </c>
      <c r="Y8" s="52" t="s">
        <v>158</v>
      </c>
      <c r="Z8" s="52" t="s">
        <v>159</v>
      </c>
      <c r="AA8" s="52" t="s">
        <v>160</v>
      </c>
      <c r="AB8" s="52" t="s">
        <v>161</v>
      </c>
      <c r="AC8" s="53" t="s">
        <v>162</v>
      </c>
      <c r="AD8" s="53" t="s">
        <v>163</v>
      </c>
      <c r="AE8" s="53" t="s">
        <v>164</v>
      </c>
      <c r="AF8" s="53" t="s">
        <v>165</v>
      </c>
      <c r="AG8" s="113"/>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row>
    <row r="9" spans="1:113" s="80" customFormat="1" ht="79.5" customHeight="1">
      <c r="A9" s="54" t="s">
        <v>166</v>
      </c>
      <c r="B9" s="55" t="s">
        <v>167</v>
      </c>
      <c r="C9" s="54" t="s">
        <v>168</v>
      </c>
      <c r="D9" s="54" t="s">
        <v>169</v>
      </c>
      <c r="E9" s="54" t="s">
        <v>170</v>
      </c>
      <c r="F9" s="54" t="s">
        <v>171</v>
      </c>
      <c r="G9" s="56" t="s">
        <v>172</v>
      </c>
      <c r="H9" s="54" t="s">
        <v>173</v>
      </c>
      <c r="I9" s="54" t="s">
        <v>174</v>
      </c>
      <c r="J9" s="54" t="s">
        <v>175</v>
      </c>
      <c r="K9" s="57" t="s">
        <v>176</v>
      </c>
      <c r="L9" s="58">
        <v>0.3</v>
      </c>
      <c r="M9" s="54" t="s">
        <v>177</v>
      </c>
      <c r="N9" s="54" t="s">
        <v>178</v>
      </c>
      <c r="O9" s="54">
        <v>1</v>
      </c>
      <c r="P9" s="59">
        <v>0.25</v>
      </c>
      <c r="Q9" s="54">
        <v>0.25</v>
      </c>
      <c r="R9" s="59">
        <v>0.25</v>
      </c>
      <c r="S9" s="59">
        <v>0.25</v>
      </c>
      <c r="T9" s="54">
        <v>0.25</v>
      </c>
      <c r="U9" s="54">
        <f>+Y9+Z9+AA9+AB9</f>
        <v>0.25</v>
      </c>
      <c r="V9" s="54"/>
      <c r="W9" s="54"/>
      <c r="X9" s="54">
        <f>+T9+U9+V9+W9</f>
        <v>0.5</v>
      </c>
      <c r="Y9" s="160">
        <v>0.25</v>
      </c>
      <c r="Z9" s="54">
        <v>0</v>
      </c>
      <c r="AA9" s="33">
        <v>0</v>
      </c>
      <c r="AB9" s="54">
        <v>0</v>
      </c>
      <c r="AC9" s="58">
        <f>+IF((U9/Q9)&gt;100%,100%,(U9/Q9))*L9</f>
        <v>0.3</v>
      </c>
      <c r="AD9" s="58">
        <f>+IF(((X9)/O9)&gt;100%,100%,((X9)/O9))*L9</f>
        <v>0.15</v>
      </c>
      <c r="AE9" s="58">
        <f>+IF(((U9)/Q9)&gt;100%,100%,((U9)/Q9))</f>
        <v>1</v>
      </c>
      <c r="AF9" s="58">
        <f>+IF(((X9)/O9)&gt;100%,100%,((X9))/O9)</f>
        <v>0.5</v>
      </c>
      <c r="AG9" s="81" t="s">
        <v>1101</v>
      </c>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row>
    <row r="10" spans="1:113" s="80" customFormat="1" ht="105" customHeight="1">
      <c r="A10" s="54" t="s">
        <v>166</v>
      </c>
      <c r="B10" s="55" t="s">
        <v>167</v>
      </c>
      <c r="C10" s="54" t="s">
        <v>168</v>
      </c>
      <c r="D10" s="54" t="s">
        <v>169</v>
      </c>
      <c r="E10" s="54" t="s">
        <v>179</v>
      </c>
      <c r="F10" s="54" t="s">
        <v>171</v>
      </c>
      <c r="G10" s="56" t="s">
        <v>180</v>
      </c>
      <c r="H10" s="54" t="s">
        <v>181</v>
      </c>
      <c r="I10" s="54" t="s">
        <v>174</v>
      </c>
      <c r="J10" s="54" t="s">
        <v>175</v>
      </c>
      <c r="K10" s="57" t="s">
        <v>182</v>
      </c>
      <c r="L10" s="58">
        <v>0.5</v>
      </c>
      <c r="M10" s="54" t="s">
        <v>177</v>
      </c>
      <c r="N10" s="54" t="s">
        <v>178</v>
      </c>
      <c r="O10" s="54">
        <v>5</v>
      </c>
      <c r="P10" s="59">
        <v>5</v>
      </c>
      <c r="Q10" s="54">
        <v>5</v>
      </c>
      <c r="R10" s="59">
        <v>5</v>
      </c>
      <c r="S10" s="59">
        <v>5</v>
      </c>
      <c r="T10" s="54">
        <v>5</v>
      </c>
      <c r="U10" s="54">
        <f t="shared" ref="U10:U11" si="0">+Y10+Z10+AA10+AB10</f>
        <v>5</v>
      </c>
      <c r="V10" s="54"/>
      <c r="W10" s="54"/>
      <c r="X10" s="54">
        <f t="shared" ref="X10:X62" si="1">+T10+U10+V10+W10</f>
        <v>10</v>
      </c>
      <c r="Y10" s="54">
        <v>0</v>
      </c>
      <c r="Z10" s="54">
        <v>2</v>
      </c>
      <c r="AA10" s="47">
        <v>1</v>
      </c>
      <c r="AB10" s="54">
        <v>2</v>
      </c>
      <c r="AC10" s="58">
        <f t="shared" ref="AC10" si="2">+IF((U10/Q10)&gt;100%,100%,(U10/Q10))*L10</f>
        <v>0.5</v>
      </c>
      <c r="AD10" s="58">
        <f>+IF(((X10)/O10)&gt;100%,100%,((X10)/O10))*L10</f>
        <v>0.5</v>
      </c>
      <c r="AE10" s="58">
        <f t="shared" ref="AE10" si="3">+IF(((U10)/Q10)&gt;100%,100%,((U10)/Q10))</f>
        <v>1</v>
      </c>
      <c r="AF10" s="58">
        <f>+IF(((X10)/O10)&gt;100%,100%,((X10))/O10)</f>
        <v>1</v>
      </c>
      <c r="AG10" s="81"/>
      <c r="AH10" s="81" t="s">
        <v>183</v>
      </c>
      <c r="AI10" s="252"/>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row>
    <row r="11" spans="1:113" s="80" customFormat="1" ht="100.5" customHeight="1">
      <c r="A11" s="54" t="s">
        <v>166</v>
      </c>
      <c r="B11" s="55" t="s">
        <v>167</v>
      </c>
      <c r="C11" s="54" t="s">
        <v>168</v>
      </c>
      <c r="D11" s="54" t="s">
        <v>169</v>
      </c>
      <c r="E11" s="54" t="s">
        <v>184</v>
      </c>
      <c r="F11" s="54" t="s">
        <v>171</v>
      </c>
      <c r="G11" s="56" t="s">
        <v>185</v>
      </c>
      <c r="H11" s="54" t="s">
        <v>186</v>
      </c>
      <c r="I11" s="54" t="s">
        <v>174</v>
      </c>
      <c r="J11" s="54" t="s">
        <v>175</v>
      </c>
      <c r="K11" s="57" t="s">
        <v>187</v>
      </c>
      <c r="L11" s="58">
        <v>0.2</v>
      </c>
      <c r="M11" s="54" t="s">
        <v>177</v>
      </c>
      <c r="N11" s="54" t="s">
        <v>188</v>
      </c>
      <c r="O11" s="60">
        <v>1</v>
      </c>
      <c r="P11" s="56">
        <v>0</v>
      </c>
      <c r="Q11" s="54">
        <v>0</v>
      </c>
      <c r="R11" s="59">
        <v>0</v>
      </c>
      <c r="S11" s="59">
        <v>0</v>
      </c>
      <c r="T11" s="54">
        <v>0</v>
      </c>
      <c r="U11" s="54">
        <f t="shared" si="0"/>
        <v>0</v>
      </c>
      <c r="V11" s="54"/>
      <c r="W11" s="54"/>
      <c r="X11" s="54">
        <f t="shared" si="1"/>
        <v>0</v>
      </c>
      <c r="Y11" s="54">
        <v>0</v>
      </c>
      <c r="Z11" s="54">
        <v>0</v>
      </c>
      <c r="AA11" s="86">
        <v>0</v>
      </c>
      <c r="AB11" s="54">
        <v>0</v>
      </c>
      <c r="AC11" s="58">
        <v>0</v>
      </c>
      <c r="AD11" s="58">
        <f>+IF(((X11)/O11)&gt;100%,100%,((X11)/O11))*L11</f>
        <v>0</v>
      </c>
      <c r="AE11" s="58">
        <v>0</v>
      </c>
      <c r="AF11" s="58">
        <f t="shared" ref="AF11" si="4">+IF(((X11)/O11)&gt;100%,100%,((X11))/O11)</f>
        <v>0</v>
      </c>
      <c r="AG11" s="81"/>
      <c r="AH11" s="81" t="s">
        <v>177</v>
      </c>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row>
    <row r="12" spans="1:113" s="80" customFormat="1" ht="60" customHeight="1">
      <c r="A12" s="54"/>
      <c r="B12" s="54"/>
      <c r="C12" s="54"/>
      <c r="D12" s="54"/>
      <c r="E12" s="54"/>
      <c r="F12" s="361" t="s">
        <v>189</v>
      </c>
      <c r="G12" s="362"/>
      <c r="H12" s="362"/>
      <c r="I12" s="362"/>
      <c r="J12" s="362"/>
      <c r="K12" s="362"/>
      <c r="L12" s="362"/>
      <c r="M12" s="362"/>
      <c r="N12" s="362"/>
      <c r="O12" s="362"/>
      <c r="P12" s="362"/>
      <c r="Q12" s="362"/>
      <c r="R12" s="362"/>
      <c r="S12" s="362"/>
      <c r="T12" s="362"/>
      <c r="U12" s="362"/>
      <c r="V12" s="362"/>
      <c r="W12" s="362"/>
      <c r="X12" s="362"/>
      <c r="Y12" s="362"/>
      <c r="Z12" s="362"/>
      <c r="AA12" s="362"/>
      <c r="AB12" s="362"/>
      <c r="AC12" s="73">
        <f>SUM(AC9:AC11)</f>
        <v>0.8</v>
      </c>
      <c r="AD12" s="73">
        <f>SUM(AD9:AD10)</f>
        <v>0.65</v>
      </c>
      <c r="AE12" s="73">
        <f>+AVERAGE(AE9:AE10)</f>
        <v>1</v>
      </c>
      <c r="AF12" s="264">
        <f>+AVERAGE(AF9:AF10)</f>
        <v>0.75</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row>
    <row r="13" spans="1:113" s="80" customFormat="1" ht="60" customHeight="1">
      <c r="A13" s="56" t="s">
        <v>166</v>
      </c>
      <c r="B13" s="56" t="s">
        <v>167</v>
      </c>
      <c r="C13" s="54" t="s">
        <v>168</v>
      </c>
      <c r="D13" s="54" t="s">
        <v>169</v>
      </c>
      <c r="E13" s="54" t="s">
        <v>190</v>
      </c>
      <c r="F13" s="54" t="s">
        <v>191</v>
      </c>
      <c r="G13" s="54" t="s">
        <v>192</v>
      </c>
      <c r="H13" s="54" t="s">
        <v>193</v>
      </c>
      <c r="I13" s="54" t="s">
        <v>174</v>
      </c>
      <c r="J13" s="54" t="s">
        <v>194</v>
      </c>
      <c r="K13" s="60" t="s">
        <v>195</v>
      </c>
      <c r="L13" s="61">
        <v>0.35</v>
      </c>
      <c r="M13" s="54" t="s">
        <v>183</v>
      </c>
      <c r="N13" s="54" t="s">
        <v>196</v>
      </c>
      <c r="O13" s="60">
        <v>1</v>
      </c>
      <c r="P13" s="56">
        <v>0</v>
      </c>
      <c r="Q13" s="59">
        <v>1</v>
      </c>
      <c r="R13" s="59">
        <v>0</v>
      </c>
      <c r="S13" s="59">
        <v>0</v>
      </c>
      <c r="T13" s="59">
        <v>0</v>
      </c>
      <c r="U13" s="59">
        <f t="shared" ref="U13" si="5">+Y13+Z13+AA13+AB13</f>
        <v>0</v>
      </c>
      <c r="V13" s="59"/>
      <c r="W13" s="54"/>
      <c r="X13" s="54">
        <f t="shared" si="1"/>
        <v>0</v>
      </c>
      <c r="Y13" s="59">
        <v>0</v>
      </c>
      <c r="Z13" s="54">
        <v>0</v>
      </c>
      <c r="AA13" s="59">
        <v>0</v>
      </c>
      <c r="AB13" s="54">
        <v>0</v>
      </c>
      <c r="AC13" s="58">
        <f>+IF((U13/Q13)&gt;100%,100%,(U13/Q13))*L13</f>
        <v>0</v>
      </c>
      <c r="AD13" s="58">
        <f>+IF(((X13)/O13)&gt;100%,100%,((X13)/O13))*L13</f>
        <v>0</v>
      </c>
      <c r="AE13" s="58">
        <f>+IF(((U13)/Q13)&gt;100%,100%,((U13)/Q13))</f>
        <v>0</v>
      </c>
      <c r="AF13" s="58">
        <f>+IF(((X13)/O13)&gt;100%,100%,((X13))/O13)</f>
        <v>0</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row>
    <row r="14" spans="1:113" s="80" customFormat="1" ht="60" customHeight="1">
      <c r="A14" s="56" t="s">
        <v>166</v>
      </c>
      <c r="B14" s="56" t="s">
        <v>167</v>
      </c>
      <c r="C14" s="54" t="s">
        <v>168</v>
      </c>
      <c r="D14" s="54" t="s">
        <v>169</v>
      </c>
      <c r="E14" s="54" t="s">
        <v>197</v>
      </c>
      <c r="F14" s="54" t="s">
        <v>191</v>
      </c>
      <c r="G14" s="54" t="s">
        <v>192</v>
      </c>
      <c r="H14" s="54" t="s">
        <v>198</v>
      </c>
      <c r="I14" s="54" t="s">
        <v>174</v>
      </c>
      <c r="J14" s="54" t="s">
        <v>199</v>
      </c>
      <c r="K14" s="56" t="s">
        <v>200</v>
      </c>
      <c r="L14" s="61">
        <v>0.35</v>
      </c>
      <c r="M14" s="54" t="s">
        <v>183</v>
      </c>
      <c r="N14" s="54" t="s">
        <v>196</v>
      </c>
      <c r="O14" s="56">
        <v>1</v>
      </c>
      <c r="P14" s="56">
        <v>1</v>
      </c>
      <c r="Q14" s="59">
        <v>1</v>
      </c>
      <c r="R14" s="59">
        <v>0</v>
      </c>
      <c r="S14" s="59">
        <v>0</v>
      </c>
      <c r="T14" s="59">
        <v>1</v>
      </c>
      <c r="U14" s="59">
        <v>0</v>
      </c>
      <c r="V14" s="59"/>
      <c r="W14" s="54"/>
      <c r="X14" s="54">
        <f t="shared" si="1"/>
        <v>1</v>
      </c>
      <c r="Y14" s="59">
        <v>0</v>
      </c>
      <c r="Z14" s="54">
        <v>0</v>
      </c>
      <c r="AA14" s="54">
        <v>0</v>
      </c>
      <c r="AB14" s="54">
        <v>0</v>
      </c>
      <c r="AC14" s="58">
        <f t="shared" ref="AC14" si="6">+IF((U14/Q14)&gt;100%,100%,(U14/Q14))*L14</f>
        <v>0</v>
      </c>
      <c r="AD14" s="58">
        <f t="shared" ref="AD14:AD15" si="7">+IF(((X14)/O14)&gt;100%,100%,((X14)/O14))*L14</f>
        <v>0.35</v>
      </c>
      <c r="AE14" s="58">
        <f t="shared" ref="AE14" si="8">+IF(((U14)/Q14)&gt;100%,100%,((U14)/Q14))</f>
        <v>0</v>
      </c>
      <c r="AF14" s="58">
        <f t="shared" ref="AF14:AF15" si="9">+IF(((X14)/O14)&gt;100%,100%,((X14))/O14)</f>
        <v>1</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row>
    <row r="15" spans="1:113" s="80" customFormat="1" ht="60" customHeight="1">
      <c r="A15" s="56" t="s">
        <v>166</v>
      </c>
      <c r="B15" s="56" t="s">
        <v>167</v>
      </c>
      <c r="C15" s="54" t="s">
        <v>168</v>
      </c>
      <c r="D15" s="54" t="s">
        <v>169</v>
      </c>
      <c r="E15" s="54" t="s">
        <v>190</v>
      </c>
      <c r="F15" s="54" t="s">
        <v>191</v>
      </c>
      <c r="G15" s="54" t="s">
        <v>192</v>
      </c>
      <c r="H15" s="54" t="s">
        <v>201</v>
      </c>
      <c r="I15" s="54" t="s">
        <v>174</v>
      </c>
      <c r="J15" s="54" t="s">
        <v>202</v>
      </c>
      <c r="K15" s="54" t="s">
        <v>203</v>
      </c>
      <c r="L15" s="61">
        <v>0.3</v>
      </c>
      <c r="M15" s="54" t="s">
        <v>183</v>
      </c>
      <c r="N15" s="54" t="s">
        <v>178</v>
      </c>
      <c r="O15" s="54">
        <v>1</v>
      </c>
      <c r="P15" s="59">
        <v>0</v>
      </c>
      <c r="Q15" s="59">
        <v>2</v>
      </c>
      <c r="R15" s="59">
        <v>0</v>
      </c>
      <c r="S15" s="59">
        <v>0</v>
      </c>
      <c r="T15" s="59">
        <v>2</v>
      </c>
      <c r="U15" s="62">
        <f>+Y15+Z15+AA15+AB15</f>
        <v>4</v>
      </c>
      <c r="V15" s="59"/>
      <c r="W15" s="54"/>
      <c r="X15" s="54">
        <f t="shared" si="1"/>
        <v>6</v>
      </c>
      <c r="Y15" s="62">
        <v>0</v>
      </c>
      <c r="Z15" s="54">
        <v>0</v>
      </c>
      <c r="AA15" s="54">
        <v>2</v>
      </c>
      <c r="AB15" s="54">
        <v>2</v>
      </c>
      <c r="AC15" s="58">
        <v>0</v>
      </c>
      <c r="AD15" s="58">
        <f t="shared" si="7"/>
        <v>0.3</v>
      </c>
      <c r="AE15" s="58">
        <f>+IF(((U15)/Q15)&gt;100%,100%,((U15)/Q15))</f>
        <v>1</v>
      </c>
      <c r="AF15" s="58">
        <f t="shared" si="9"/>
        <v>1</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row>
    <row r="16" spans="1:113" s="80" customFormat="1" ht="60" customHeight="1">
      <c r="A16" s="54"/>
      <c r="B16" s="63"/>
      <c r="C16" s="54"/>
      <c r="D16" s="54"/>
      <c r="E16" s="54"/>
      <c r="F16" s="361" t="s">
        <v>204</v>
      </c>
      <c r="G16" s="362"/>
      <c r="H16" s="362"/>
      <c r="I16" s="362"/>
      <c r="J16" s="362"/>
      <c r="K16" s="362"/>
      <c r="L16" s="362"/>
      <c r="M16" s="362"/>
      <c r="N16" s="362"/>
      <c r="O16" s="362"/>
      <c r="P16" s="362"/>
      <c r="Q16" s="362"/>
      <c r="R16" s="362"/>
      <c r="S16" s="362"/>
      <c r="T16" s="362"/>
      <c r="U16" s="362"/>
      <c r="V16" s="362"/>
      <c r="W16" s="362"/>
      <c r="X16" s="362"/>
      <c r="Y16" s="362"/>
      <c r="Z16" s="362"/>
      <c r="AA16" s="362"/>
      <c r="AB16" s="362"/>
      <c r="AC16" s="73">
        <f>SUM(AC13:AC15)</f>
        <v>0</v>
      </c>
      <c r="AD16" s="73">
        <f>SUM(AD13:AD15)</f>
        <v>0.64999999999999991</v>
      </c>
      <c r="AE16" s="73">
        <f>+AVERAGE(AE13:AE15)</f>
        <v>0.33333333333333331</v>
      </c>
      <c r="AF16" s="82">
        <f>+AVERAGE(AF13:AF15)</f>
        <v>0.66666666666666663</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row>
    <row r="17" spans="1:113" s="80" customFormat="1" ht="60" customHeight="1">
      <c r="A17" s="56" t="s">
        <v>166</v>
      </c>
      <c r="B17" s="56" t="s">
        <v>167</v>
      </c>
      <c r="C17" s="54" t="s">
        <v>168</v>
      </c>
      <c r="D17" s="54" t="s">
        <v>205</v>
      </c>
      <c r="E17" s="54" t="s">
        <v>206</v>
      </c>
      <c r="F17" s="54" t="s">
        <v>207</v>
      </c>
      <c r="G17" s="54" t="s">
        <v>208</v>
      </c>
      <c r="H17" s="54" t="s">
        <v>209</v>
      </c>
      <c r="I17" s="54" t="s">
        <v>174</v>
      </c>
      <c r="J17" s="54" t="s">
        <v>210</v>
      </c>
      <c r="K17" s="60" t="s">
        <v>211</v>
      </c>
      <c r="L17" s="61">
        <v>0.5</v>
      </c>
      <c r="M17" s="54" t="s">
        <v>183</v>
      </c>
      <c r="N17" s="54" t="s">
        <v>178</v>
      </c>
      <c r="O17" s="60">
        <v>1</v>
      </c>
      <c r="P17" s="56">
        <v>1</v>
      </c>
      <c r="Q17" s="59">
        <v>1</v>
      </c>
      <c r="R17" s="59">
        <v>0</v>
      </c>
      <c r="S17" s="59">
        <v>0</v>
      </c>
      <c r="T17" s="59">
        <v>1</v>
      </c>
      <c r="U17" s="59">
        <f t="shared" ref="U17" si="10">+Y17+Z17+AA17+AB17</f>
        <v>1</v>
      </c>
      <c r="V17" s="59"/>
      <c r="W17" s="54"/>
      <c r="X17" s="54">
        <f t="shared" ref="X17:X19" si="11">+T17+U17+V17+W17</f>
        <v>2</v>
      </c>
      <c r="Y17" s="59">
        <v>0</v>
      </c>
      <c r="Z17" s="54">
        <v>1</v>
      </c>
      <c r="AA17" s="54">
        <v>0</v>
      </c>
      <c r="AB17" s="54">
        <v>0</v>
      </c>
      <c r="AC17" s="58">
        <f>+IF((U17/Q17)&gt;100%,100%,(U17/Q17))*L17</f>
        <v>0.5</v>
      </c>
      <c r="AD17" s="58">
        <f>+IF(((X17)/O17)&gt;100%,100%,((X17)/O17))*L17</f>
        <v>0.5</v>
      </c>
      <c r="AE17" s="58">
        <f>+IF(((U17)/Q17)&gt;100%,100%,((U17)/Q17))</f>
        <v>1</v>
      </c>
      <c r="AF17" s="58">
        <f>+IF(((X17)/O17)&gt;100%,100%,((X17))/O17)</f>
        <v>1</v>
      </c>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row>
    <row r="18" spans="1:113" s="80" customFormat="1" ht="60" customHeight="1">
      <c r="A18" s="56" t="s">
        <v>166</v>
      </c>
      <c r="B18" s="56" t="s">
        <v>167</v>
      </c>
      <c r="C18" s="54" t="s">
        <v>168</v>
      </c>
      <c r="D18" s="54" t="s">
        <v>205</v>
      </c>
      <c r="E18" s="54" t="s">
        <v>206</v>
      </c>
      <c r="F18" s="54" t="s">
        <v>207</v>
      </c>
      <c r="G18" s="54" t="s">
        <v>208</v>
      </c>
      <c r="H18" s="54" t="s">
        <v>212</v>
      </c>
      <c r="I18" s="54" t="s">
        <v>174</v>
      </c>
      <c r="J18" s="54">
        <v>0</v>
      </c>
      <c r="K18" s="60" t="s">
        <v>213</v>
      </c>
      <c r="L18" s="61">
        <v>0.25</v>
      </c>
      <c r="M18" s="54" t="s">
        <v>177</v>
      </c>
      <c r="N18" s="54" t="s">
        <v>178</v>
      </c>
      <c r="O18" s="60">
        <v>20</v>
      </c>
      <c r="P18" s="56">
        <v>3</v>
      </c>
      <c r="Q18" s="59">
        <v>4</v>
      </c>
      <c r="R18" s="59">
        <v>6</v>
      </c>
      <c r="S18" s="59">
        <v>7</v>
      </c>
      <c r="T18" s="59">
        <v>5</v>
      </c>
      <c r="U18" s="59">
        <v>0</v>
      </c>
      <c r="V18" s="59"/>
      <c r="W18" s="54"/>
      <c r="X18" s="54">
        <f t="shared" si="11"/>
        <v>5</v>
      </c>
      <c r="Y18" s="59">
        <v>0</v>
      </c>
      <c r="Z18" s="54">
        <v>0</v>
      </c>
      <c r="AA18" s="54">
        <v>0</v>
      </c>
      <c r="AB18" s="54">
        <v>0</v>
      </c>
      <c r="AC18" s="58">
        <f t="shared" ref="AC18" si="12">+IF((U18/Q18)&gt;100%,100%,(U18/Q18))*L18</f>
        <v>0</v>
      </c>
      <c r="AD18" s="58">
        <f>+IF(((X18)/O18)&gt;100%,100%,((X18)/O18))*L18</f>
        <v>6.25E-2</v>
      </c>
      <c r="AE18" s="265">
        <f t="shared" ref="AE18:AE19" si="13">+IF(((U18)/Q18)&gt;100%,100%,((U18)/Q18))</f>
        <v>0</v>
      </c>
      <c r="AF18" s="265">
        <f t="shared" ref="AF18:AF19" si="14">+IF(((X18)/O18)&gt;100%,100%,((X18))/O18)</f>
        <v>0.25</v>
      </c>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row>
    <row r="19" spans="1:113" s="80" customFormat="1" ht="60" customHeight="1">
      <c r="A19" s="56" t="s">
        <v>166</v>
      </c>
      <c r="B19" s="56" t="s">
        <v>167</v>
      </c>
      <c r="C19" s="54" t="s">
        <v>168</v>
      </c>
      <c r="D19" s="54" t="s">
        <v>205</v>
      </c>
      <c r="E19" s="54" t="s">
        <v>206</v>
      </c>
      <c r="F19" s="54" t="s">
        <v>207</v>
      </c>
      <c r="G19" s="54" t="s">
        <v>208</v>
      </c>
      <c r="H19" s="54" t="s">
        <v>214</v>
      </c>
      <c r="I19" s="54" t="s">
        <v>174</v>
      </c>
      <c r="J19" s="54">
        <v>0</v>
      </c>
      <c r="K19" s="59" t="s">
        <v>215</v>
      </c>
      <c r="L19" s="61">
        <v>0.25</v>
      </c>
      <c r="M19" s="54" t="s">
        <v>177</v>
      </c>
      <c r="N19" s="54" t="s">
        <v>178</v>
      </c>
      <c r="O19" s="54">
        <v>12</v>
      </c>
      <c r="P19" s="59">
        <v>1</v>
      </c>
      <c r="Q19" s="59">
        <v>4</v>
      </c>
      <c r="R19" s="59">
        <v>4</v>
      </c>
      <c r="S19" s="59">
        <v>3</v>
      </c>
      <c r="T19" s="59">
        <v>1</v>
      </c>
      <c r="U19" s="59">
        <f t="shared" ref="U19" si="15">+Y19+Z19+AA19+AB19</f>
        <v>8</v>
      </c>
      <c r="V19" s="59"/>
      <c r="W19" s="54"/>
      <c r="X19" s="54">
        <f t="shared" si="11"/>
        <v>9</v>
      </c>
      <c r="Y19" s="62">
        <v>0</v>
      </c>
      <c r="Z19" s="59">
        <v>2</v>
      </c>
      <c r="AA19" s="54">
        <v>3</v>
      </c>
      <c r="AB19" s="54">
        <v>3</v>
      </c>
      <c r="AC19" s="58">
        <f>+IF((U19/Q19)&gt;100%,100%,(U19/Q19))*L19</f>
        <v>0.25</v>
      </c>
      <c r="AD19" s="58">
        <f t="shared" ref="AD19" si="16">+IF(((X19)/O19)&gt;100%,100%,((X19)/O19))*L19</f>
        <v>0.1875</v>
      </c>
      <c r="AE19" s="58">
        <f t="shared" si="13"/>
        <v>1</v>
      </c>
      <c r="AF19" s="58">
        <f t="shared" si="14"/>
        <v>0.75</v>
      </c>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row>
    <row r="20" spans="1:113" s="80" customFormat="1" ht="60" customHeight="1">
      <c r="A20" s="54"/>
      <c r="B20" s="63"/>
      <c r="C20" s="54"/>
      <c r="D20" s="54"/>
      <c r="E20" s="54"/>
      <c r="F20" s="361" t="s">
        <v>216</v>
      </c>
      <c r="G20" s="362"/>
      <c r="H20" s="362"/>
      <c r="I20" s="362"/>
      <c r="J20" s="362"/>
      <c r="K20" s="362"/>
      <c r="L20" s="362"/>
      <c r="M20" s="362"/>
      <c r="N20" s="362"/>
      <c r="O20" s="362"/>
      <c r="P20" s="362"/>
      <c r="Q20" s="362"/>
      <c r="R20" s="362"/>
      <c r="S20" s="362"/>
      <c r="T20" s="362"/>
      <c r="U20" s="362"/>
      <c r="V20" s="362"/>
      <c r="W20" s="362"/>
      <c r="X20" s="362"/>
      <c r="Y20" s="362"/>
      <c r="Z20" s="362"/>
      <c r="AA20" s="362"/>
      <c r="AB20" s="362"/>
      <c r="AC20" s="75">
        <f>SUM(AC17:AC19)</f>
        <v>0.75</v>
      </c>
      <c r="AD20" s="73">
        <f>SUM(AD17:AD19)</f>
        <v>0.75</v>
      </c>
      <c r="AE20" s="73">
        <f>+AVERAGE(AE17:AE19)</f>
        <v>0.66666666666666663</v>
      </c>
      <c r="AF20" s="73">
        <f>+AVERAGE(AF17:AF19)</f>
        <v>0.66666666666666663</v>
      </c>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row>
    <row r="21" spans="1:113" s="81" customFormat="1" ht="60" customHeight="1">
      <c r="A21" s="33" t="s">
        <v>166</v>
      </c>
      <c r="B21" s="33" t="s">
        <v>167</v>
      </c>
      <c r="C21" s="54" t="s">
        <v>168</v>
      </c>
      <c r="D21" s="59" t="s">
        <v>205</v>
      </c>
      <c r="E21" s="59" t="s">
        <v>217</v>
      </c>
      <c r="F21" s="64" t="s">
        <v>218</v>
      </c>
      <c r="G21" s="54" t="s">
        <v>219</v>
      </c>
      <c r="H21" s="59" t="s">
        <v>220</v>
      </c>
      <c r="I21" s="59" t="s">
        <v>174</v>
      </c>
      <c r="J21" s="59" t="s">
        <v>221</v>
      </c>
      <c r="K21" s="59" t="s">
        <v>222</v>
      </c>
      <c r="L21" s="253">
        <v>0.25</v>
      </c>
      <c r="M21" s="84" t="s">
        <v>183</v>
      </c>
      <c r="N21" s="85" t="s">
        <v>178</v>
      </c>
      <c r="O21" s="109">
        <v>2</v>
      </c>
      <c r="P21" s="109">
        <v>1</v>
      </c>
      <c r="Q21" s="33">
        <v>0</v>
      </c>
      <c r="R21" s="87">
        <v>1</v>
      </c>
      <c r="S21" s="87">
        <v>1</v>
      </c>
      <c r="T21" s="86">
        <v>0</v>
      </c>
      <c r="U21" s="54">
        <f t="shared" ref="U21:U24" si="17">+Y21+Z21+AA21+AB21</f>
        <v>0</v>
      </c>
      <c r="V21" s="50"/>
      <c r="W21" s="50"/>
      <c r="X21" s="54">
        <f t="shared" si="1"/>
        <v>0</v>
      </c>
      <c r="Y21" s="86">
        <v>0</v>
      </c>
      <c r="Z21" s="86">
        <v>0</v>
      </c>
      <c r="AA21" s="50">
        <v>0</v>
      </c>
      <c r="AB21" s="83">
        <v>0</v>
      </c>
      <c r="AC21" s="58">
        <v>0</v>
      </c>
      <c r="AD21" s="58">
        <f t="shared" ref="AD21:AD24" si="18">+IF(((X21)/O21)&gt;100%,100%,((X21)/O21))*L21</f>
        <v>0</v>
      </c>
      <c r="AE21" s="58">
        <v>0</v>
      </c>
      <c r="AF21" s="58">
        <f t="shared" ref="AF21:AF27" si="19">+IF(((X21)/O21)&gt;100%,100%,((X21))/O21)</f>
        <v>0</v>
      </c>
    </row>
    <row r="22" spans="1:113" s="81" customFormat="1" ht="60" customHeight="1">
      <c r="A22" s="33" t="s">
        <v>166</v>
      </c>
      <c r="B22" s="33" t="s">
        <v>167</v>
      </c>
      <c r="C22" s="54" t="s">
        <v>168</v>
      </c>
      <c r="D22" s="59" t="s">
        <v>205</v>
      </c>
      <c r="E22" s="59" t="s">
        <v>223</v>
      </c>
      <c r="F22" s="64" t="s">
        <v>218</v>
      </c>
      <c r="G22" s="54" t="s">
        <v>224</v>
      </c>
      <c r="H22" s="59" t="s">
        <v>225</v>
      </c>
      <c r="I22" s="59" t="s">
        <v>174</v>
      </c>
      <c r="J22" s="59" t="s">
        <v>225</v>
      </c>
      <c r="K22" s="59" t="s">
        <v>226</v>
      </c>
      <c r="L22" s="253">
        <v>0.1</v>
      </c>
      <c r="M22" s="84" t="s">
        <v>177</v>
      </c>
      <c r="N22" s="85" t="s">
        <v>178</v>
      </c>
      <c r="O22" s="109">
        <v>1</v>
      </c>
      <c r="P22" s="109">
        <v>0</v>
      </c>
      <c r="Q22" s="30">
        <v>1</v>
      </c>
      <c r="R22" s="87">
        <v>0</v>
      </c>
      <c r="S22" s="87">
        <v>0</v>
      </c>
      <c r="T22" s="86">
        <v>0</v>
      </c>
      <c r="U22" s="54">
        <f t="shared" si="17"/>
        <v>1</v>
      </c>
      <c r="V22" s="50"/>
      <c r="W22" s="50"/>
      <c r="X22" s="54">
        <f t="shared" si="1"/>
        <v>1</v>
      </c>
      <c r="Y22" s="86">
        <v>0</v>
      </c>
      <c r="Z22" s="86">
        <v>0</v>
      </c>
      <c r="AA22" s="108">
        <v>1</v>
      </c>
      <c r="AB22" s="83">
        <v>0</v>
      </c>
      <c r="AC22" s="58">
        <f t="shared" ref="AC22:AC27" si="20">+IF((U22/Q22)&gt;100%,100%,(U22/Q22))*L22</f>
        <v>0.1</v>
      </c>
      <c r="AD22" s="58">
        <f t="shared" si="18"/>
        <v>0.1</v>
      </c>
      <c r="AE22" s="58">
        <f t="shared" ref="AE22:AE24" si="21">+IF(((U22)/Q22)&gt;100%,100%,((U22)/Q22))</f>
        <v>1</v>
      </c>
      <c r="AF22" s="58">
        <f t="shared" si="19"/>
        <v>1</v>
      </c>
    </row>
    <row r="23" spans="1:113" s="81" customFormat="1" ht="60" customHeight="1">
      <c r="A23" s="33" t="s">
        <v>166</v>
      </c>
      <c r="B23" s="33" t="s">
        <v>167</v>
      </c>
      <c r="C23" s="54" t="s">
        <v>168</v>
      </c>
      <c r="D23" s="59" t="s">
        <v>205</v>
      </c>
      <c r="E23" s="59" t="s">
        <v>227</v>
      </c>
      <c r="F23" s="64" t="s">
        <v>218</v>
      </c>
      <c r="G23" s="54" t="s">
        <v>228</v>
      </c>
      <c r="H23" s="59" t="s">
        <v>229</v>
      </c>
      <c r="I23" s="59" t="s">
        <v>174</v>
      </c>
      <c r="J23" s="59">
        <v>0</v>
      </c>
      <c r="K23" s="59" t="s">
        <v>230</v>
      </c>
      <c r="L23" s="253">
        <v>0.1</v>
      </c>
      <c r="M23" s="84" t="s">
        <v>177</v>
      </c>
      <c r="N23" s="85" t="s">
        <v>178</v>
      </c>
      <c r="O23" s="109">
        <v>1200</v>
      </c>
      <c r="P23" s="109">
        <v>200</v>
      </c>
      <c r="Q23" s="47">
        <v>550</v>
      </c>
      <c r="R23" s="87">
        <v>350</v>
      </c>
      <c r="S23" s="87">
        <v>100</v>
      </c>
      <c r="T23" s="86">
        <v>0</v>
      </c>
      <c r="U23" s="54">
        <f t="shared" si="17"/>
        <v>550</v>
      </c>
      <c r="V23" s="50"/>
      <c r="W23" s="50"/>
      <c r="X23" s="54">
        <f t="shared" si="1"/>
        <v>550</v>
      </c>
      <c r="Y23" s="47">
        <v>194</v>
      </c>
      <c r="Z23" s="47">
        <v>0</v>
      </c>
      <c r="AA23" s="108">
        <v>356</v>
      </c>
      <c r="AB23" s="83">
        <v>0</v>
      </c>
      <c r="AC23" s="58">
        <f t="shared" si="20"/>
        <v>0.1</v>
      </c>
      <c r="AD23" s="58">
        <f t="shared" si="18"/>
        <v>4.5833333333333337E-2</v>
      </c>
      <c r="AE23" s="58">
        <f t="shared" si="21"/>
        <v>1</v>
      </c>
      <c r="AF23" s="58">
        <f t="shared" si="19"/>
        <v>0.45833333333333331</v>
      </c>
    </row>
    <row r="24" spans="1:113" s="81" customFormat="1" ht="60" customHeight="1">
      <c r="A24" s="33" t="s">
        <v>166</v>
      </c>
      <c r="B24" s="33" t="s">
        <v>167</v>
      </c>
      <c r="C24" s="54" t="s">
        <v>168</v>
      </c>
      <c r="D24" s="59" t="s">
        <v>205</v>
      </c>
      <c r="E24" s="59" t="s">
        <v>217</v>
      </c>
      <c r="F24" s="64" t="s">
        <v>218</v>
      </c>
      <c r="G24" s="54" t="s">
        <v>231</v>
      </c>
      <c r="H24" s="59" t="s">
        <v>232</v>
      </c>
      <c r="I24" s="59" t="s">
        <v>174</v>
      </c>
      <c r="J24" s="59" t="s">
        <v>232</v>
      </c>
      <c r="K24" s="59" t="s">
        <v>233</v>
      </c>
      <c r="L24" s="253">
        <v>0.1</v>
      </c>
      <c r="M24" s="84" t="s">
        <v>177</v>
      </c>
      <c r="N24" s="85" t="s">
        <v>178</v>
      </c>
      <c r="O24" s="109">
        <v>2</v>
      </c>
      <c r="P24" s="109">
        <v>0</v>
      </c>
      <c r="Q24" s="33">
        <v>1</v>
      </c>
      <c r="R24" s="87">
        <v>1</v>
      </c>
      <c r="S24" s="87">
        <v>1</v>
      </c>
      <c r="T24" s="86">
        <v>0</v>
      </c>
      <c r="U24" s="54">
        <f t="shared" si="17"/>
        <v>1</v>
      </c>
      <c r="V24" s="50"/>
      <c r="W24" s="50"/>
      <c r="X24" s="54">
        <f t="shared" si="1"/>
        <v>1</v>
      </c>
      <c r="Y24" s="86">
        <v>0</v>
      </c>
      <c r="Z24" s="86">
        <v>0</v>
      </c>
      <c r="AA24" s="50">
        <v>0</v>
      </c>
      <c r="AB24" s="50">
        <v>1</v>
      </c>
      <c r="AC24" s="58">
        <v>0</v>
      </c>
      <c r="AD24" s="58">
        <f t="shared" si="18"/>
        <v>0.05</v>
      </c>
      <c r="AE24" s="58">
        <f t="shared" si="21"/>
        <v>1</v>
      </c>
      <c r="AF24" s="58">
        <f t="shared" si="19"/>
        <v>0.5</v>
      </c>
    </row>
    <row r="25" spans="1:113" s="80" customFormat="1" ht="60" customHeight="1">
      <c r="A25" s="54" t="s">
        <v>166</v>
      </c>
      <c r="B25" s="54" t="s">
        <v>167</v>
      </c>
      <c r="C25" s="54" t="s">
        <v>168</v>
      </c>
      <c r="D25" s="59" t="s">
        <v>205</v>
      </c>
      <c r="E25" s="54" t="s">
        <v>227</v>
      </c>
      <c r="F25" s="64" t="s">
        <v>218</v>
      </c>
      <c r="G25" s="54" t="s">
        <v>219</v>
      </c>
      <c r="H25" s="54" t="s">
        <v>234</v>
      </c>
      <c r="I25" s="54" t="s">
        <v>174</v>
      </c>
      <c r="J25" s="54" t="s">
        <v>235</v>
      </c>
      <c r="K25" s="59" t="s">
        <v>236</v>
      </c>
      <c r="L25" s="61">
        <v>0.25</v>
      </c>
      <c r="M25" s="54" t="s">
        <v>183</v>
      </c>
      <c r="N25" s="54" t="s">
        <v>178</v>
      </c>
      <c r="O25" s="54">
        <v>2</v>
      </c>
      <c r="P25" s="59">
        <v>0</v>
      </c>
      <c r="Q25" s="54">
        <v>0</v>
      </c>
      <c r="R25" s="59">
        <v>1</v>
      </c>
      <c r="S25" s="59">
        <v>1</v>
      </c>
      <c r="T25" s="54">
        <v>0</v>
      </c>
      <c r="U25" s="54">
        <f t="shared" ref="U25:U27" si="22">+Y25+Z25+AA25+AB25</f>
        <v>0</v>
      </c>
      <c r="V25" s="54"/>
      <c r="W25" s="54"/>
      <c r="X25" s="54">
        <f t="shared" si="1"/>
        <v>0</v>
      </c>
      <c r="Y25" s="59">
        <v>0</v>
      </c>
      <c r="Z25" s="54">
        <v>0</v>
      </c>
      <c r="AA25" s="59">
        <v>0</v>
      </c>
      <c r="AB25" s="54">
        <v>0</v>
      </c>
      <c r="AC25" s="58">
        <v>0</v>
      </c>
      <c r="AD25" s="58">
        <f>+IF(((X25)/O25)&gt;100%,100%,((X25)/O25))*L25</f>
        <v>0</v>
      </c>
      <c r="AE25" s="58">
        <v>0</v>
      </c>
      <c r="AF25" s="58">
        <f t="shared" si="19"/>
        <v>0</v>
      </c>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row>
    <row r="26" spans="1:113" s="80" customFormat="1" ht="60" customHeight="1">
      <c r="A26" s="54" t="s">
        <v>166</v>
      </c>
      <c r="B26" s="54" t="s">
        <v>167</v>
      </c>
      <c r="C26" s="54" t="s">
        <v>168</v>
      </c>
      <c r="D26" s="59" t="s">
        <v>205</v>
      </c>
      <c r="E26" s="54" t="s">
        <v>217</v>
      </c>
      <c r="F26" s="64" t="s">
        <v>218</v>
      </c>
      <c r="G26" s="54" t="s">
        <v>219</v>
      </c>
      <c r="H26" s="54" t="s">
        <v>237</v>
      </c>
      <c r="I26" s="54" t="s">
        <v>174</v>
      </c>
      <c r="J26" s="54" t="s">
        <v>238</v>
      </c>
      <c r="K26" s="59" t="s">
        <v>239</v>
      </c>
      <c r="L26" s="61">
        <v>0.1</v>
      </c>
      <c r="M26" s="54" t="s">
        <v>177</v>
      </c>
      <c r="N26" s="54" t="s">
        <v>178</v>
      </c>
      <c r="O26" s="54">
        <v>5</v>
      </c>
      <c r="P26" s="59">
        <v>0</v>
      </c>
      <c r="Q26" s="54">
        <v>3</v>
      </c>
      <c r="R26" s="59">
        <v>1</v>
      </c>
      <c r="S26" s="59">
        <v>1</v>
      </c>
      <c r="T26" s="54">
        <v>0</v>
      </c>
      <c r="U26" s="54">
        <f t="shared" si="22"/>
        <v>0</v>
      </c>
      <c r="V26" s="54"/>
      <c r="W26" s="54"/>
      <c r="X26" s="54">
        <f t="shared" si="1"/>
        <v>0</v>
      </c>
      <c r="Y26" s="59">
        <v>0</v>
      </c>
      <c r="Z26" s="54">
        <v>0</v>
      </c>
      <c r="AA26" s="54">
        <v>0</v>
      </c>
      <c r="AB26" s="54">
        <v>0</v>
      </c>
      <c r="AC26" s="58">
        <f t="shared" si="20"/>
        <v>0</v>
      </c>
      <c r="AD26" s="58">
        <f t="shared" ref="AD26:AD27" si="23">+IF(((X26)/O26)&gt;100%,100%,((X26)/O26))*L26</f>
        <v>0</v>
      </c>
      <c r="AE26" s="58">
        <f t="shared" ref="AE26" si="24">+IF(((U26)/Q26)&gt;100%,100%,((U26)/Q26))</f>
        <v>0</v>
      </c>
      <c r="AF26" s="58">
        <f t="shared" si="19"/>
        <v>0</v>
      </c>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row>
    <row r="27" spans="1:113" s="81" customFormat="1" ht="60" customHeight="1">
      <c r="A27" s="59" t="s">
        <v>166</v>
      </c>
      <c r="B27" s="59" t="s">
        <v>167</v>
      </c>
      <c r="C27" s="59" t="s">
        <v>168</v>
      </c>
      <c r="D27" s="59" t="s">
        <v>205</v>
      </c>
      <c r="E27" s="59" t="s">
        <v>206</v>
      </c>
      <c r="F27" s="65" t="s">
        <v>218</v>
      </c>
      <c r="G27" s="59" t="s">
        <v>219</v>
      </c>
      <c r="H27" s="59" t="s">
        <v>240</v>
      </c>
      <c r="I27" s="59" t="s">
        <v>174</v>
      </c>
      <c r="J27" s="59" t="s">
        <v>241</v>
      </c>
      <c r="K27" s="59" t="s">
        <v>242</v>
      </c>
      <c r="L27" s="249">
        <v>0.1</v>
      </c>
      <c r="M27" s="59" t="s">
        <v>183</v>
      </c>
      <c r="N27" s="59" t="s">
        <v>178</v>
      </c>
      <c r="O27" s="59">
        <v>33</v>
      </c>
      <c r="P27" s="74">
        <v>8</v>
      </c>
      <c r="Q27" s="59">
        <v>8</v>
      </c>
      <c r="R27" s="59">
        <v>8</v>
      </c>
      <c r="S27" s="59">
        <v>9</v>
      </c>
      <c r="T27" s="59">
        <v>8</v>
      </c>
      <c r="U27" s="59">
        <f t="shared" si="22"/>
        <v>9</v>
      </c>
      <c r="V27" s="59"/>
      <c r="W27" s="59"/>
      <c r="X27" s="59">
        <f t="shared" si="1"/>
        <v>17</v>
      </c>
      <c r="Y27" s="59">
        <v>2</v>
      </c>
      <c r="Z27" s="59">
        <v>2</v>
      </c>
      <c r="AA27" s="59">
        <v>5</v>
      </c>
      <c r="AB27" s="59">
        <v>0</v>
      </c>
      <c r="AC27" s="127">
        <f t="shared" si="20"/>
        <v>0.1</v>
      </c>
      <c r="AD27" s="127">
        <f t="shared" si="23"/>
        <v>5.1515151515151514E-2</v>
      </c>
      <c r="AE27" s="127">
        <f>+IF(((U27)/Q27)&gt;100%,100%,((U27)/Q27))</f>
        <v>1</v>
      </c>
      <c r="AF27" s="58">
        <f t="shared" si="19"/>
        <v>0.51515151515151514</v>
      </c>
    </row>
    <row r="28" spans="1:113" s="80" customFormat="1" ht="60" customHeight="1">
      <c r="A28" s="54"/>
      <c r="B28" s="63"/>
      <c r="C28" s="54"/>
      <c r="D28" s="54"/>
      <c r="E28" s="54"/>
      <c r="F28" s="361" t="s">
        <v>243</v>
      </c>
      <c r="G28" s="362"/>
      <c r="H28" s="362"/>
      <c r="I28" s="362"/>
      <c r="J28" s="362"/>
      <c r="K28" s="362"/>
      <c r="L28" s="362"/>
      <c r="M28" s="362"/>
      <c r="N28" s="362"/>
      <c r="O28" s="362"/>
      <c r="P28" s="362"/>
      <c r="Q28" s="362"/>
      <c r="R28" s="362"/>
      <c r="S28" s="362"/>
      <c r="T28" s="362"/>
      <c r="U28" s="362"/>
      <c r="V28" s="362"/>
      <c r="W28" s="362"/>
      <c r="X28" s="362"/>
      <c r="Y28" s="362"/>
      <c r="Z28" s="362"/>
      <c r="AA28" s="362"/>
      <c r="AB28" s="362"/>
      <c r="AC28" s="82">
        <f>SUM(AC21:AC27)</f>
        <v>0.30000000000000004</v>
      </c>
      <c r="AD28" s="82">
        <f>SUM(AD21:AD27)</f>
        <v>0.24734848484848487</v>
      </c>
      <c r="AE28" s="264">
        <f>(AE22+AE23+AE24+AE26+AE27)/5</f>
        <v>0.8</v>
      </c>
      <c r="AF28" s="264">
        <f>+AVERAGE(AF21:AF27)</f>
        <v>0.35335497835497837</v>
      </c>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row>
    <row r="29" spans="1:113" s="80" customFormat="1" ht="89.25" customHeight="1">
      <c r="A29" s="54" t="s">
        <v>166</v>
      </c>
      <c r="B29" s="55" t="s">
        <v>167</v>
      </c>
      <c r="C29" s="54" t="s">
        <v>168</v>
      </c>
      <c r="D29" s="54" t="s">
        <v>205</v>
      </c>
      <c r="E29" s="54" t="s">
        <v>217</v>
      </c>
      <c r="F29" s="54" t="s">
        <v>244</v>
      </c>
      <c r="G29" s="54" t="s">
        <v>245</v>
      </c>
      <c r="H29" s="54" t="s">
        <v>246</v>
      </c>
      <c r="I29" s="54" t="s">
        <v>174</v>
      </c>
      <c r="J29" s="54">
        <v>0</v>
      </c>
      <c r="K29" s="54" t="s">
        <v>247</v>
      </c>
      <c r="L29" s="58">
        <v>0.25</v>
      </c>
      <c r="M29" s="54" t="s">
        <v>177</v>
      </c>
      <c r="N29" s="54" t="s">
        <v>178</v>
      </c>
      <c r="O29" s="54">
        <v>2500</v>
      </c>
      <c r="P29" s="59">
        <v>0</v>
      </c>
      <c r="Q29" s="54">
        <v>835</v>
      </c>
      <c r="R29" s="59">
        <v>835</v>
      </c>
      <c r="S29" s="59">
        <v>830</v>
      </c>
      <c r="T29" s="54">
        <v>0</v>
      </c>
      <c r="U29" s="54">
        <f t="shared" ref="U29:U32" si="25">+Y29+Z29+AA29+AB29</f>
        <v>1318</v>
      </c>
      <c r="V29" s="54"/>
      <c r="W29" s="54"/>
      <c r="X29" s="54">
        <f t="shared" si="1"/>
        <v>1318</v>
      </c>
      <c r="Y29" s="59">
        <v>0</v>
      </c>
      <c r="Z29" s="54">
        <v>305</v>
      </c>
      <c r="AA29" s="54">
        <v>1013</v>
      </c>
      <c r="AB29" s="54">
        <v>0</v>
      </c>
      <c r="AC29" s="58">
        <f>+IF((U29/Q29)&gt;100%,100%,(U29/Q29))*L29</f>
        <v>0.25</v>
      </c>
      <c r="AD29" s="58">
        <f>+IF(((X29)/O29)&gt;100%,100%,((X29)/O29))*L29</f>
        <v>0.1318</v>
      </c>
      <c r="AE29" s="58">
        <f>+IF(((U29)/Q29)&gt;100%,100%,((U29)/Q29))</f>
        <v>1</v>
      </c>
      <c r="AF29" s="58">
        <f>+IF(((X29)/O29)&gt;100%,100%,((X29))/O29)</f>
        <v>0.5272</v>
      </c>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row>
    <row r="30" spans="1:113" s="80" customFormat="1" ht="60" customHeight="1">
      <c r="A30" s="54" t="s">
        <v>166</v>
      </c>
      <c r="B30" s="55" t="s">
        <v>167</v>
      </c>
      <c r="C30" s="54" t="s">
        <v>168</v>
      </c>
      <c r="D30" s="54" t="s">
        <v>205</v>
      </c>
      <c r="E30" s="54" t="s">
        <v>217</v>
      </c>
      <c r="F30" s="54" t="s">
        <v>244</v>
      </c>
      <c r="G30" s="54" t="s">
        <v>245</v>
      </c>
      <c r="H30" s="54" t="s">
        <v>248</v>
      </c>
      <c r="I30" s="54" t="s">
        <v>174</v>
      </c>
      <c r="J30" s="54">
        <v>0</v>
      </c>
      <c r="K30" s="54" t="s">
        <v>249</v>
      </c>
      <c r="L30" s="58">
        <v>0.25</v>
      </c>
      <c r="M30" s="54" t="s">
        <v>177</v>
      </c>
      <c r="N30" s="54" t="s">
        <v>178</v>
      </c>
      <c r="O30" s="54">
        <v>4</v>
      </c>
      <c r="P30" s="59">
        <v>0</v>
      </c>
      <c r="Q30" s="54">
        <v>2</v>
      </c>
      <c r="R30" s="59">
        <v>1</v>
      </c>
      <c r="S30" s="59">
        <v>1</v>
      </c>
      <c r="T30" s="54">
        <v>0</v>
      </c>
      <c r="U30" s="54">
        <f t="shared" si="25"/>
        <v>2</v>
      </c>
      <c r="V30" s="54"/>
      <c r="W30" s="54"/>
      <c r="X30" s="54">
        <f t="shared" si="1"/>
        <v>2</v>
      </c>
      <c r="Y30" s="59">
        <v>0</v>
      </c>
      <c r="Z30" s="54">
        <v>0</v>
      </c>
      <c r="AA30" s="54">
        <v>0</v>
      </c>
      <c r="AB30" s="258">
        <v>2</v>
      </c>
      <c r="AC30" s="58">
        <f t="shared" ref="AC30:AC62" si="26">+IF((U30/Q30)&gt;100%,100%,(U30/Q30))*L30</f>
        <v>0.25</v>
      </c>
      <c r="AD30" s="58">
        <f t="shared" ref="AD30:AD32" si="27">+IF(((X30)/O30)&gt;100%,100%,((X30)/O30))*L30</f>
        <v>0.125</v>
      </c>
      <c r="AE30" s="58">
        <f t="shared" ref="AE30:AE32" si="28">+IF(((U30)/Q30)&gt;100%,100%,((U30)/Q30))</f>
        <v>1</v>
      </c>
      <c r="AF30" s="58">
        <f t="shared" ref="AF30:AF32" si="29">+IF(((X30)/O30)&gt;100%,100%,((X30))/O30)</f>
        <v>0.5</v>
      </c>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row>
    <row r="31" spans="1:113" s="80" customFormat="1" ht="91.5" customHeight="1">
      <c r="A31" s="54" t="s">
        <v>166</v>
      </c>
      <c r="B31" s="55" t="s">
        <v>167</v>
      </c>
      <c r="C31" s="54" t="s">
        <v>168</v>
      </c>
      <c r="D31" s="54" t="s">
        <v>205</v>
      </c>
      <c r="E31" s="54" t="s">
        <v>217</v>
      </c>
      <c r="F31" s="54" t="s">
        <v>244</v>
      </c>
      <c r="G31" s="54" t="s">
        <v>245</v>
      </c>
      <c r="H31" s="54" t="s">
        <v>250</v>
      </c>
      <c r="I31" s="54" t="s">
        <v>174</v>
      </c>
      <c r="J31" s="54">
        <v>0</v>
      </c>
      <c r="K31" s="54" t="s">
        <v>251</v>
      </c>
      <c r="L31" s="58">
        <v>0.25</v>
      </c>
      <c r="M31" s="54" t="s">
        <v>177</v>
      </c>
      <c r="N31" s="54" t="s">
        <v>178</v>
      </c>
      <c r="O31" s="54">
        <v>2500</v>
      </c>
      <c r="P31" s="59">
        <v>625</v>
      </c>
      <c r="Q31" s="54">
        <v>565</v>
      </c>
      <c r="R31" s="59">
        <v>625</v>
      </c>
      <c r="S31" s="59">
        <v>685</v>
      </c>
      <c r="T31" s="54">
        <v>685</v>
      </c>
      <c r="U31" s="54">
        <f t="shared" si="25"/>
        <v>1140</v>
      </c>
      <c r="V31" s="54"/>
      <c r="W31" s="54"/>
      <c r="X31" s="54">
        <f t="shared" si="1"/>
        <v>1825</v>
      </c>
      <c r="Y31" s="59">
        <v>200</v>
      </c>
      <c r="Z31" s="54">
        <v>544</v>
      </c>
      <c r="AA31" s="54">
        <v>396</v>
      </c>
      <c r="AB31" s="54">
        <v>0</v>
      </c>
      <c r="AC31" s="58">
        <f t="shared" si="26"/>
        <v>0.25</v>
      </c>
      <c r="AD31" s="58">
        <f t="shared" si="27"/>
        <v>0.1825</v>
      </c>
      <c r="AE31" s="58">
        <f t="shared" si="28"/>
        <v>1</v>
      </c>
      <c r="AF31" s="58">
        <f t="shared" si="29"/>
        <v>0.73</v>
      </c>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row>
    <row r="32" spans="1:113" s="80" customFormat="1" ht="60" customHeight="1">
      <c r="A32" s="54" t="s">
        <v>166</v>
      </c>
      <c r="B32" s="55" t="s">
        <v>167</v>
      </c>
      <c r="C32" s="54" t="s">
        <v>168</v>
      </c>
      <c r="D32" s="54" t="s">
        <v>205</v>
      </c>
      <c r="E32" s="54" t="s">
        <v>217</v>
      </c>
      <c r="F32" s="54" t="s">
        <v>244</v>
      </c>
      <c r="G32" s="54" t="s">
        <v>245</v>
      </c>
      <c r="H32" s="54" t="s">
        <v>252</v>
      </c>
      <c r="I32" s="54" t="s">
        <v>174</v>
      </c>
      <c r="J32" s="54">
        <v>0</v>
      </c>
      <c r="K32" s="258" t="s">
        <v>253</v>
      </c>
      <c r="L32" s="58">
        <v>0.25</v>
      </c>
      <c r="M32" s="54" t="s">
        <v>177</v>
      </c>
      <c r="N32" s="54" t="s">
        <v>178</v>
      </c>
      <c r="O32" s="54">
        <v>4</v>
      </c>
      <c r="P32" s="59">
        <v>1</v>
      </c>
      <c r="Q32" s="54">
        <v>1</v>
      </c>
      <c r="R32" s="59">
        <v>1</v>
      </c>
      <c r="S32" s="59">
        <v>1</v>
      </c>
      <c r="T32" s="54">
        <v>1</v>
      </c>
      <c r="U32" s="54">
        <f t="shared" si="25"/>
        <v>0</v>
      </c>
      <c r="V32" s="54"/>
      <c r="W32" s="54"/>
      <c r="X32" s="54">
        <f t="shared" si="1"/>
        <v>1</v>
      </c>
      <c r="Y32" s="54">
        <v>0</v>
      </c>
      <c r="Z32" s="54">
        <v>0</v>
      </c>
      <c r="AA32" s="54">
        <v>0</v>
      </c>
      <c r="AB32" s="54">
        <v>0</v>
      </c>
      <c r="AC32" s="58">
        <f t="shared" si="26"/>
        <v>0</v>
      </c>
      <c r="AD32" s="58">
        <f t="shared" si="27"/>
        <v>6.25E-2</v>
      </c>
      <c r="AE32" s="58">
        <f t="shared" si="28"/>
        <v>0</v>
      </c>
      <c r="AF32" s="58">
        <f t="shared" si="29"/>
        <v>0.25</v>
      </c>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row>
    <row r="33" spans="1:113" s="80" customFormat="1" ht="60" customHeight="1">
      <c r="A33" s="54"/>
      <c r="B33" s="54"/>
      <c r="C33" s="54"/>
      <c r="D33" s="54"/>
      <c r="E33" s="54"/>
      <c r="F33" s="361" t="s">
        <v>254</v>
      </c>
      <c r="G33" s="362"/>
      <c r="H33" s="362"/>
      <c r="I33" s="362"/>
      <c r="J33" s="362"/>
      <c r="K33" s="362"/>
      <c r="L33" s="362"/>
      <c r="M33" s="362"/>
      <c r="N33" s="362"/>
      <c r="O33" s="362"/>
      <c r="P33" s="362"/>
      <c r="Q33" s="362"/>
      <c r="R33" s="362"/>
      <c r="S33" s="362"/>
      <c r="T33" s="362"/>
      <c r="U33" s="362"/>
      <c r="V33" s="362"/>
      <c r="W33" s="362"/>
      <c r="X33" s="362"/>
      <c r="Y33" s="362"/>
      <c r="Z33" s="362"/>
      <c r="AA33" s="362"/>
      <c r="AB33" s="362"/>
      <c r="AC33" s="75">
        <f>SUM(AC29:AC32)</f>
        <v>0.75</v>
      </c>
      <c r="AD33" s="73">
        <f>SUM(AD29:AD32)</f>
        <v>0.50180000000000002</v>
      </c>
      <c r="AE33" s="73">
        <f>+AVERAGE(AE29:AE32)</f>
        <v>0.75</v>
      </c>
      <c r="AF33" s="73">
        <f>+AVERAGE(AF29:AF32)</f>
        <v>0.50180000000000002</v>
      </c>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row>
    <row r="34" spans="1:113" s="80" customFormat="1" ht="60" customHeight="1">
      <c r="A34" s="54" t="s">
        <v>255</v>
      </c>
      <c r="B34" s="54" t="s">
        <v>167</v>
      </c>
      <c r="C34" s="54" t="s">
        <v>168</v>
      </c>
      <c r="D34" s="54" t="s">
        <v>205</v>
      </c>
      <c r="E34" s="54" t="s">
        <v>256</v>
      </c>
      <c r="F34" s="65" t="s">
        <v>257</v>
      </c>
      <c r="G34" s="54" t="s">
        <v>258</v>
      </c>
      <c r="H34" s="54" t="s">
        <v>259</v>
      </c>
      <c r="I34" s="54" t="s">
        <v>174</v>
      </c>
      <c r="J34" s="54" t="s">
        <v>260</v>
      </c>
      <c r="K34" s="54" t="s">
        <v>261</v>
      </c>
      <c r="L34" s="58">
        <v>0.1</v>
      </c>
      <c r="M34" s="54" t="s">
        <v>177</v>
      </c>
      <c r="N34" s="54" t="s">
        <v>178</v>
      </c>
      <c r="O34" s="54">
        <v>1000</v>
      </c>
      <c r="P34" s="59">
        <v>0</v>
      </c>
      <c r="Q34" s="66">
        <v>0</v>
      </c>
      <c r="R34" s="67">
        <v>500</v>
      </c>
      <c r="S34" s="67">
        <v>500</v>
      </c>
      <c r="T34" s="54">
        <v>0</v>
      </c>
      <c r="U34" s="54">
        <f>+Y34+Z34+AA34+AB34</f>
        <v>0</v>
      </c>
      <c r="V34" s="54"/>
      <c r="W34" s="54"/>
      <c r="X34" s="54">
        <f t="shared" si="1"/>
        <v>0</v>
      </c>
      <c r="Y34" s="68">
        <v>0</v>
      </c>
      <c r="Z34" s="54">
        <v>0</v>
      </c>
      <c r="AA34" s="67">
        <v>0</v>
      </c>
      <c r="AB34" s="66">
        <v>0</v>
      </c>
      <c r="AC34" s="58">
        <v>0</v>
      </c>
      <c r="AD34" s="58">
        <f>+IF(((X34)/O34)&gt;100%,100%,((X34)/O34))*L34</f>
        <v>0</v>
      </c>
      <c r="AE34" s="265">
        <v>0</v>
      </c>
      <c r="AF34" s="265">
        <f>+IF(((X34)/O34)&gt;100%,100%,((X34))/O34)</f>
        <v>0</v>
      </c>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row>
    <row r="35" spans="1:113" s="80" customFormat="1" ht="60" customHeight="1">
      <c r="A35" s="54" t="s">
        <v>255</v>
      </c>
      <c r="B35" s="54" t="s">
        <v>167</v>
      </c>
      <c r="C35" s="54" t="s">
        <v>168</v>
      </c>
      <c r="D35" s="54" t="s">
        <v>205</v>
      </c>
      <c r="E35" s="54" t="s">
        <v>256</v>
      </c>
      <c r="F35" s="65" t="s">
        <v>257</v>
      </c>
      <c r="G35" s="54" t="s">
        <v>258</v>
      </c>
      <c r="H35" s="54" t="s">
        <v>262</v>
      </c>
      <c r="I35" s="54" t="s">
        <v>174</v>
      </c>
      <c r="J35" s="54" t="s">
        <v>263</v>
      </c>
      <c r="K35" s="54" t="s">
        <v>264</v>
      </c>
      <c r="L35" s="58">
        <v>0.1</v>
      </c>
      <c r="M35" s="54" t="s">
        <v>177</v>
      </c>
      <c r="N35" s="54" t="s">
        <v>178</v>
      </c>
      <c r="O35" s="54">
        <v>1000</v>
      </c>
      <c r="P35" s="59">
        <v>250</v>
      </c>
      <c r="Q35" s="66">
        <v>429</v>
      </c>
      <c r="R35" s="67">
        <v>250</v>
      </c>
      <c r="S35" s="67">
        <v>250</v>
      </c>
      <c r="T35" s="54">
        <v>71</v>
      </c>
      <c r="U35" s="54">
        <f t="shared" ref="U35:U52" si="30">+Y35+Z35+AA35+AB35</f>
        <v>223</v>
      </c>
      <c r="V35" s="54"/>
      <c r="W35" s="54"/>
      <c r="X35" s="54">
        <f t="shared" si="1"/>
        <v>294</v>
      </c>
      <c r="Y35" s="54">
        <v>50</v>
      </c>
      <c r="Z35" s="54">
        <v>101</v>
      </c>
      <c r="AA35" s="66">
        <v>72</v>
      </c>
      <c r="AB35" s="66">
        <v>0</v>
      </c>
      <c r="AC35" s="58">
        <f t="shared" si="26"/>
        <v>5.1981351981351988E-2</v>
      </c>
      <c r="AD35" s="127">
        <f t="shared" ref="AD35:AD52" si="31">+IF(((X35)/O35)&gt;100%,100%,((X35)/O35))*L35</f>
        <v>2.9399999999999999E-2</v>
      </c>
      <c r="AE35" s="265">
        <f t="shared" ref="AE35:AE49" si="32">+IF(((U35)/Q35)&gt;100%,100%,((U35)/Q35))</f>
        <v>0.51981351981351986</v>
      </c>
      <c r="AF35" s="265">
        <f t="shared" ref="AF35:AF52" si="33">+IF(((X35)/O35)&gt;100%,100%,((X35))/O35)</f>
        <v>0.29399999999999998</v>
      </c>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row>
    <row r="36" spans="1:113" s="80" customFormat="1" ht="60" customHeight="1">
      <c r="A36" s="54" t="s">
        <v>255</v>
      </c>
      <c r="B36" s="54" t="s">
        <v>167</v>
      </c>
      <c r="C36" s="54" t="s">
        <v>168</v>
      </c>
      <c r="D36" s="54" t="s">
        <v>205</v>
      </c>
      <c r="E36" s="54" t="s">
        <v>265</v>
      </c>
      <c r="F36" s="65" t="s">
        <v>257</v>
      </c>
      <c r="G36" s="54" t="s">
        <v>258</v>
      </c>
      <c r="H36" s="54" t="s">
        <v>266</v>
      </c>
      <c r="I36" s="54" t="s">
        <v>174</v>
      </c>
      <c r="J36" s="54" t="s">
        <v>267</v>
      </c>
      <c r="K36" s="54" t="s">
        <v>268</v>
      </c>
      <c r="L36" s="58">
        <v>0.1</v>
      </c>
      <c r="M36" s="54" t="s">
        <v>177</v>
      </c>
      <c r="N36" s="54" t="s">
        <v>178</v>
      </c>
      <c r="O36" s="54">
        <v>1</v>
      </c>
      <c r="P36" s="59">
        <v>0.25</v>
      </c>
      <c r="Q36" s="59">
        <v>0.25</v>
      </c>
      <c r="R36" s="59">
        <v>0.25</v>
      </c>
      <c r="S36" s="59">
        <v>0.25</v>
      </c>
      <c r="T36" s="54">
        <v>0.25</v>
      </c>
      <c r="U36" s="54">
        <f t="shared" si="30"/>
        <v>0.25</v>
      </c>
      <c r="V36" s="54"/>
      <c r="W36" s="54"/>
      <c r="X36" s="54">
        <f t="shared" si="1"/>
        <v>0.5</v>
      </c>
      <c r="Y36" s="254">
        <v>6.25E-2</v>
      </c>
      <c r="Z36" s="254">
        <v>6.25E-2</v>
      </c>
      <c r="AA36" s="254">
        <v>6.25E-2</v>
      </c>
      <c r="AB36" s="254">
        <v>6.25E-2</v>
      </c>
      <c r="AC36" s="58">
        <f t="shared" si="26"/>
        <v>0.1</v>
      </c>
      <c r="AD36" s="127">
        <f t="shared" si="31"/>
        <v>0.05</v>
      </c>
      <c r="AE36" s="127">
        <f t="shared" si="32"/>
        <v>1</v>
      </c>
      <c r="AF36" s="58">
        <f t="shared" si="33"/>
        <v>0.5</v>
      </c>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row>
    <row r="37" spans="1:113" s="80" customFormat="1" ht="60" customHeight="1">
      <c r="A37" s="54" t="s">
        <v>255</v>
      </c>
      <c r="B37" s="54" t="s">
        <v>167</v>
      </c>
      <c r="C37" s="54" t="s">
        <v>168</v>
      </c>
      <c r="D37" s="54" t="s">
        <v>205</v>
      </c>
      <c r="E37" s="54" t="s">
        <v>265</v>
      </c>
      <c r="F37" s="65" t="s">
        <v>257</v>
      </c>
      <c r="G37" s="54" t="s">
        <v>258</v>
      </c>
      <c r="H37" s="54" t="s">
        <v>269</v>
      </c>
      <c r="I37" s="54" t="s">
        <v>174</v>
      </c>
      <c r="J37" s="54" t="s">
        <v>270</v>
      </c>
      <c r="K37" s="54" t="s">
        <v>271</v>
      </c>
      <c r="L37" s="58">
        <v>0.1</v>
      </c>
      <c r="M37" s="54" t="s">
        <v>177</v>
      </c>
      <c r="N37" s="54" t="s">
        <v>178</v>
      </c>
      <c r="O37" s="54">
        <v>1</v>
      </c>
      <c r="P37" s="59">
        <v>0.25</v>
      </c>
      <c r="Q37" s="59">
        <v>0.25</v>
      </c>
      <c r="R37" s="59">
        <v>0.25</v>
      </c>
      <c r="S37" s="59">
        <v>0.25</v>
      </c>
      <c r="T37" s="54">
        <v>0.25</v>
      </c>
      <c r="U37" s="54">
        <f t="shared" si="30"/>
        <v>0.25</v>
      </c>
      <c r="V37" s="54"/>
      <c r="W37" s="54"/>
      <c r="X37" s="54">
        <f t="shared" si="1"/>
        <v>0.5</v>
      </c>
      <c r="Y37" s="254">
        <v>6.25E-2</v>
      </c>
      <c r="Z37" s="254">
        <v>6.25E-2</v>
      </c>
      <c r="AA37" s="254">
        <v>6.25E-2</v>
      </c>
      <c r="AB37" s="254">
        <v>6.25E-2</v>
      </c>
      <c r="AC37" s="58">
        <f t="shared" si="26"/>
        <v>0.1</v>
      </c>
      <c r="AD37" s="58">
        <f t="shared" si="31"/>
        <v>0.05</v>
      </c>
      <c r="AE37" s="127">
        <f t="shared" si="32"/>
        <v>1</v>
      </c>
      <c r="AF37" s="58">
        <f t="shared" si="33"/>
        <v>0.5</v>
      </c>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row>
    <row r="38" spans="1:113" s="80" customFormat="1" ht="60" customHeight="1">
      <c r="A38" s="54" t="s">
        <v>255</v>
      </c>
      <c r="B38" s="54" t="s">
        <v>167</v>
      </c>
      <c r="C38" s="54" t="s">
        <v>168</v>
      </c>
      <c r="D38" s="54" t="s">
        <v>205</v>
      </c>
      <c r="E38" s="54" t="s">
        <v>256</v>
      </c>
      <c r="F38" s="65" t="s">
        <v>257</v>
      </c>
      <c r="G38" s="54" t="s">
        <v>258</v>
      </c>
      <c r="H38" s="54" t="s">
        <v>272</v>
      </c>
      <c r="I38" s="54" t="s">
        <v>174</v>
      </c>
      <c r="J38" s="54" t="s">
        <v>273</v>
      </c>
      <c r="K38" s="54" t="s">
        <v>274</v>
      </c>
      <c r="L38" s="58">
        <v>0.05</v>
      </c>
      <c r="M38" s="54" t="s">
        <v>177</v>
      </c>
      <c r="N38" s="54" t="s">
        <v>178</v>
      </c>
      <c r="O38" s="54">
        <v>1</v>
      </c>
      <c r="P38" s="59">
        <v>0.25</v>
      </c>
      <c r="Q38" s="59">
        <v>0.25</v>
      </c>
      <c r="R38" s="59">
        <v>0.25</v>
      </c>
      <c r="S38" s="59">
        <v>0.25</v>
      </c>
      <c r="T38" s="54">
        <v>0.25</v>
      </c>
      <c r="U38" s="54">
        <f t="shared" si="30"/>
        <v>0.25</v>
      </c>
      <c r="V38" s="54"/>
      <c r="W38" s="54"/>
      <c r="X38" s="54">
        <f t="shared" si="1"/>
        <v>0.5</v>
      </c>
      <c r="Y38" s="68">
        <v>0</v>
      </c>
      <c r="Z38" s="54">
        <v>0</v>
      </c>
      <c r="AA38" s="228">
        <v>0.25</v>
      </c>
      <c r="AB38" s="66">
        <v>0</v>
      </c>
      <c r="AC38" s="58">
        <f t="shared" si="26"/>
        <v>0.05</v>
      </c>
      <c r="AD38" s="58">
        <f t="shared" si="31"/>
        <v>2.5000000000000001E-2</v>
      </c>
      <c r="AE38" s="127">
        <f t="shared" si="32"/>
        <v>1</v>
      </c>
      <c r="AF38" s="58">
        <f t="shared" si="33"/>
        <v>0.5</v>
      </c>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row>
    <row r="39" spans="1:113" s="80" customFormat="1" ht="60" customHeight="1">
      <c r="A39" s="54" t="s">
        <v>255</v>
      </c>
      <c r="B39" s="54" t="s">
        <v>167</v>
      </c>
      <c r="C39" s="54" t="s">
        <v>168</v>
      </c>
      <c r="D39" s="54" t="s">
        <v>205</v>
      </c>
      <c r="E39" s="54" t="s">
        <v>256</v>
      </c>
      <c r="F39" s="65" t="s">
        <v>257</v>
      </c>
      <c r="G39" s="54" t="s">
        <v>258</v>
      </c>
      <c r="H39" s="54" t="s">
        <v>275</v>
      </c>
      <c r="I39" s="54" t="s">
        <v>174</v>
      </c>
      <c r="J39" s="54">
        <v>0</v>
      </c>
      <c r="K39" s="54" t="s">
        <v>276</v>
      </c>
      <c r="L39" s="58">
        <v>0.02</v>
      </c>
      <c r="M39" s="54" t="s">
        <v>183</v>
      </c>
      <c r="N39" s="54" t="s">
        <v>178</v>
      </c>
      <c r="O39" s="54">
        <v>1</v>
      </c>
      <c r="P39" s="59">
        <v>0</v>
      </c>
      <c r="Q39" s="66">
        <v>0</v>
      </c>
      <c r="R39" s="67">
        <v>1</v>
      </c>
      <c r="S39" s="67">
        <v>0</v>
      </c>
      <c r="T39" s="54">
        <v>0</v>
      </c>
      <c r="U39" s="54">
        <f t="shared" si="30"/>
        <v>0</v>
      </c>
      <c r="V39" s="54"/>
      <c r="W39" s="54"/>
      <c r="X39" s="54">
        <f t="shared" si="1"/>
        <v>0</v>
      </c>
      <c r="Y39" s="68">
        <v>0</v>
      </c>
      <c r="Z39" s="54">
        <v>0</v>
      </c>
      <c r="AA39" s="67">
        <v>0</v>
      </c>
      <c r="AB39" s="66">
        <v>0</v>
      </c>
      <c r="AC39" s="58">
        <v>0</v>
      </c>
      <c r="AD39" s="58">
        <f t="shared" si="31"/>
        <v>0</v>
      </c>
      <c r="AE39" s="265">
        <v>0</v>
      </c>
      <c r="AF39" s="265">
        <f t="shared" si="33"/>
        <v>0</v>
      </c>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row>
    <row r="40" spans="1:113" s="80" customFormat="1" ht="60" customHeight="1">
      <c r="A40" s="54" t="s">
        <v>255</v>
      </c>
      <c r="B40" s="54" t="s">
        <v>167</v>
      </c>
      <c r="C40" s="54" t="s">
        <v>168</v>
      </c>
      <c r="D40" s="54" t="s">
        <v>205</v>
      </c>
      <c r="E40" s="54" t="s">
        <v>256</v>
      </c>
      <c r="F40" s="65" t="s">
        <v>257</v>
      </c>
      <c r="G40" s="54" t="s">
        <v>258</v>
      </c>
      <c r="H40" s="54" t="s">
        <v>277</v>
      </c>
      <c r="I40" s="54" t="s">
        <v>174</v>
      </c>
      <c r="J40" s="54">
        <v>0</v>
      </c>
      <c r="K40" s="54" t="s">
        <v>278</v>
      </c>
      <c r="L40" s="58">
        <v>0.02</v>
      </c>
      <c r="M40" s="54" t="s">
        <v>183</v>
      </c>
      <c r="N40" s="54" t="s">
        <v>178</v>
      </c>
      <c r="O40" s="54">
        <v>1</v>
      </c>
      <c r="P40" s="59">
        <v>0</v>
      </c>
      <c r="Q40" s="66">
        <v>0</v>
      </c>
      <c r="R40" s="67">
        <v>1</v>
      </c>
      <c r="S40" s="67">
        <v>0</v>
      </c>
      <c r="T40" s="54">
        <v>0</v>
      </c>
      <c r="U40" s="54">
        <f t="shared" si="30"/>
        <v>0</v>
      </c>
      <c r="V40" s="54"/>
      <c r="W40" s="54"/>
      <c r="X40" s="54">
        <f t="shared" si="1"/>
        <v>0</v>
      </c>
      <c r="Y40" s="68">
        <v>0</v>
      </c>
      <c r="Z40" s="54">
        <v>0</v>
      </c>
      <c r="AA40" s="67">
        <v>0</v>
      </c>
      <c r="AB40" s="66">
        <v>0</v>
      </c>
      <c r="AC40" s="58">
        <v>0</v>
      </c>
      <c r="AD40" s="58">
        <f t="shared" si="31"/>
        <v>0</v>
      </c>
      <c r="AE40" s="265">
        <v>0</v>
      </c>
      <c r="AF40" s="265">
        <f t="shared" si="33"/>
        <v>0</v>
      </c>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row>
    <row r="41" spans="1:113" s="80" customFormat="1" ht="60" customHeight="1">
      <c r="A41" s="54" t="s">
        <v>255</v>
      </c>
      <c r="B41" s="54" t="s">
        <v>167</v>
      </c>
      <c r="C41" s="54" t="s">
        <v>168</v>
      </c>
      <c r="D41" s="54" t="s">
        <v>205</v>
      </c>
      <c r="E41" s="54" t="s">
        <v>256</v>
      </c>
      <c r="F41" s="65" t="s">
        <v>257</v>
      </c>
      <c r="G41" s="54" t="s">
        <v>258</v>
      </c>
      <c r="H41" s="54" t="s">
        <v>279</v>
      </c>
      <c r="I41" s="54" t="s">
        <v>174</v>
      </c>
      <c r="J41" s="54" t="s">
        <v>280</v>
      </c>
      <c r="K41" s="54" t="s">
        <v>281</v>
      </c>
      <c r="L41" s="58">
        <v>0.05</v>
      </c>
      <c r="M41" s="54" t="s">
        <v>177</v>
      </c>
      <c r="N41" s="54" t="s">
        <v>178</v>
      </c>
      <c r="O41" s="54">
        <v>1</v>
      </c>
      <c r="P41" s="59">
        <v>0</v>
      </c>
      <c r="Q41" s="67">
        <v>0</v>
      </c>
      <c r="R41" s="67">
        <v>1</v>
      </c>
      <c r="S41" s="67">
        <v>1</v>
      </c>
      <c r="T41" s="54">
        <v>0</v>
      </c>
      <c r="U41" s="54">
        <f t="shared" si="30"/>
        <v>0</v>
      </c>
      <c r="V41" s="54"/>
      <c r="W41" s="54"/>
      <c r="X41" s="54">
        <f t="shared" si="1"/>
        <v>0</v>
      </c>
      <c r="Y41" s="68">
        <v>0</v>
      </c>
      <c r="Z41" s="54">
        <v>0</v>
      </c>
      <c r="AA41" s="67">
        <v>0</v>
      </c>
      <c r="AB41" s="66">
        <v>0</v>
      </c>
      <c r="AC41" s="58">
        <v>0</v>
      </c>
      <c r="AD41" s="58">
        <f t="shared" si="31"/>
        <v>0</v>
      </c>
      <c r="AE41" s="265">
        <v>0</v>
      </c>
      <c r="AF41" s="265">
        <f t="shared" si="33"/>
        <v>0</v>
      </c>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row>
    <row r="42" spans="1:113" s="80" customFormat="1" ht="60" customHeight="1">
      <c r="A42" s="54" t="s">
        <v>255</v>
      </c>
      <c r="B42" s="54" t="s">
        <v>167</v>
      </c>
      <c r="C42" s="54" t="s">
        <v>168</v>
      </c>
      <c r="D42" s="54" t="s">
        <v>205</v>
      </c>
      <c r="E42" s="54" t="s">
        <v>256</v>
      </c>
      <c r="F42" s="65" t="s">
        <v>257</v>
      </c>
      <c r="G42" s="54" t="s">
        <v>258</v>
      </c>
      <c r="H42" s="54" t="s">
        <v>282</v>
      </c>
      <c r="I42" s="54" t="s">
        <v>174</v>
      </c>
      <c r="J42" s="54" t="s">
        <v>283</v>
      </c>
      <c r="K42" s="54" t="s">
        <v>284</v>
      </c>
      <c r="L42" s="58">
        <v>0.02</v>
      </c>
      <c r="M42" s="54" t="s">
        <v>177</v>
      </c>
      <c r="N42" s="54" t="s">
        <v>178</v>
      </c>
      <c r="O42" s="54">
        <v>1</v>
      </c>
      <c r="P42" s="59">
        <v>0.25</v>
      </c>
      <c r="Q42" s="250">
        <v>0.75</v>
      </c>
      <c r="R42" s="67">
        <v>0</v>
      </c>
      <c r="S42" s="67">
        <v>0</v>
      </c>
      <c r="T42" s="54">
        <v>0.25</v>
      </c>
      <c r="U42" s="227">
        <f>+Y42+Z42+AA42+AB42</f>
        <v>0.8125</v>
      </c>
      <c r="V42" s="54"/>
      <c r="W42" s="54"/>
      <c r="X42" s="54">
        <f t="shared" si="1"/>
        <v>1.0625</v>
      </c>
      <c r="Y42" s="66">
        <v>6.25E-2</v>
      </c>
      <c r="Z42" s="148">
        <v>0</v>
      </c>
      <c r="AA42" s="250">
        <v>0.75</v>
      </c>
      <c r="AB42" s="67">
        <v>0</v>
      </c>
      <c r="AC42" s="58">
        <f t="shared" si="26"/>
        <v>0.02</v>
      </c>
      <c r="AD42" s="58">
        <f t="shared" si="31"/>
        <v>0.02</v>
      </c>
      <c r="AE42" s="58">
        <f t="shared" si="32"/>
        <v>1</v>
      </c>
      <c r="AF42" s="58">
        <f t="shared" si="33"/>
        <v>1</v>
      </c>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row>
    <row r="43" spans="1:113" s="80" customFormat="1" ht="60" customHeight="1">
      <c r="A43" s="54" t="s">
        <v>255</v>
      </c>
      <c r="B43" s="54" t="s">
        <v>167</v>
      </c>
      <c r="C43" s="54" t="s">
        <v>168</v>
      </c>
      <c r="D43" s="54" t="s">
        <v>205</v>
      </c>
      <c r="E43" s="54" t="s">
        <v>256</v>
      </c>
      <c r="F43" s="65" t="s">
        <v>257</v>
      </c>
      <c r="G43" s="54" t="s">
        <v>258</v>
      </c>
      <c r="H43" s="54" t="s">
        <v>285</v>
      </c>
      <c r="I43" s="54" t="s">
        <v>174</v>
      </c>
      <c r="J43" s="54" t="s">
        <v>286</v>
      </c>
      <c r="K43" s="54" t="s">
        <v>287</v>
      </c>
      <c r="L43" s="58">
        <v>0.02</v>
      </c>
      <c r="M43" s="54" t="s">
        <v>177</v>
      </c>
      <c r="N43" s="54" t="s">
        <v>178</v>
      </c>
      <c r="O43" s="54">
        <v>1</v>
      </c>
      <c r="P43" s="59">
        <v>0.25</v>
      </c>
      <c r="Q43" s="250">
        <v>0.25</v>
      </c>
      <c r="R43" s="59">
        <v>0.25</v>
      </c>
      <c r="S43" s="250">
        <v>0.25</v>
      </c>
      <c r="T43" s="54">
        <v>0.25</v>
      </c>
      <c r="U43" s="226">
        <f t="shared" si="30"/>
        <v>0.25</v>
      </c>
      <c r="V43" s="54"/>
      <c r="W43" s="54"/>
      <c r="X43" s="54">
        <f t="shared" si="1"/>
        <v>0.5</v>
      </c>
      <c r="Y43" s="229">
        <v>6.25E-2</v>
      </c>
      <c r="Z43" s="54">
        <v>6.25E-2</v>
      </c>
      <c r="AA43" s="59">
        <v>6.25E-2</v>
      </c>
      <c r="AB43" s="59">
        <v>6.25E-2</v>
      </c>
      <c r="AC43" s="58">
        <f t="shared" si="26"/>
        <v>0.02</v>
      </c>
      <c r="AD43" s="58">
        <f t="shared" si="31"/>
        <v>0.01</v>
      </c>
      <c r="AE43" s="58">
        <f t="shared" si="32"/>
        <v>1</v>
      </c>
      <c r="AF43" s="58">
        <f t="shared" si="33"/>
        <v>0.5</v>
      </c>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row>
    <row r="44" spans="1:113" s="80" customFormat="1" ht="60" customHeight="1">
      <c r="A44" s="54" t="s">
        <v>255</v>
      </c>
      <c r="B44" s="54" t="s">
        <v>167</v>
      </c>
      <c r="C44" s="54" t="s">
        <v>168</v>
      </c>
      <c r="D44" s="54" t="s">
        <v>205</v>
      </c>
      <c r="E44" s="54" t="s">
        <v>256</v>
      </c>
      <c r="F44" s="65" t="s">
        <v>257</v>
      </c>
      <c r="G44" s="54" t="s">
        <v>258</v>
      </c>
      <c r="H44" s="54" t="s">
        <v>288</v>
      </c>
      <c r="I44" s="54" t="s">
        <v>174</v>
      </c>
      <c r="J44" s="54" t="s">
        <v>289</v>
      </c>
      <c r="K44" s="54" t="s">
        <v>290</v>
      </c>
      <c r="L44" s="58">
        <v>0.02</v>
      </c>
      <c r="M44" s="54" t="s">
        <v>177</v>
      </c>
      <c r="N44" s="54" t="s">
        <v>178</v>
      </c>
      <c r="O44" s="54">
        <v>1</v>
      </c>
      <c r="P44" s="59">
        <v>0.25</v>
      </c>
      <c r="Q44" s="250">
        <v>0.25</v>
      </c>
      <c r="R44" s="59">
        <v>0.25</v>
      </c>
      <c r="S44" s="250">
        <v>0.25</v>
      </c>
      <c r="T44" s="54">
        <v>0.25</v>
      </c>
      <c r="U44" s="54">
        <f t="shared" si="30"/>
        <v>0.25</v>
      </c>
      <c r="V44" s="54"/>
      <c r="W44" s="54"/>
      <c r="X44" s="54">
        <f t="shared" si="1"/>
        <v>0.5</v>
      </c>
      <c r="Y44" s="229">
        <v>6.25E-2</v>
      </c>
      <c r="Z44" s="54">
        <v>6.25E-2</v>
      </c>
      <c r="AA44" s="59">
        <v>6.25E-2</v>
      </c>
      <c r="AB44" s="59">
        <v>6.25E-2</v>
      </c>
      <c r="AC44" s="58">
        <f t="shared" si="26"/>
        <v>0.02</v>
      </c>
      <c r="AD44" s="58">
        <f t="shared" si="31"/>
        <v>0.01</v>
      </c>
      <c r="AE44" s="58">
        <f t="shared" si="32"/>
        <v>1</v>
      </c>
      <c r="AF44" s="58">
        <f t="shared" si="33"/>
        <v>0.5</v>
      </c>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row>
    <row r="45" spans="1:113" s="80" customFormat="1" ht="60" customHeight="1">
      <c r="A45" s="54" t="s">
        <v>255</v>
      </c>
      <c r="B45" s="54" t="s">
        <v>167</v>
      </c>
      <c r="C45" s="54" t="s">
        <v>168</v>
      </c>
      <c r="D45" s="54" t="s">
        <v>205</v>
      </c>
      <c r="E45" s="54" t="s">
        <v>256</v>
      </c>
      <c r="F45" s="65" t="s">
        <v>257</v>
      </c>
      <c r="G45" s="54" t="s">
        <v>258</v>
      </c>
      <c r="H45" s="54" t="s">
        <v>291</v>
      </c>
      <c r="I45" s="54" t="s">
        <v>174</v>
      </c>
      <c r="J45" s="54" t="s">
        <v>292</v>
      </c>
      <c r="K45" s="54" t="s">
        <v>293</v>
      </c>
      <c r="L45" s="58">
        <v>0.02</v>
      </c>
      <c r="M45" s="54" t="s">
        <v>177</v>
      </c>
      <c r="N45" s="54" t="s">
        <v>178</v>
      </c>
      <c r="O45" s="54">
        <v>1</v>
      </c>
      <c r="P45" s="59">
        <v>1</v>
      </c>
      <c r="Q45" s="67">
        <v>0</v>
      </c>
      <c r="R45" s="67">
        <v>0</v>
      </c>
      <c r="S45" s="67">
        <v>0</v>
      </c>
      <c r="T45" s="54">
        <v>1</v>
      </c>
      <c r="U45" s="54">
        <f t="shared" si="30"/>
        <v>0</v>
      </c>
      <c r="V45" s="54"/>
      <c r="W45" s="54"/>
      <c r="X45" s="54">
        <f t="shared" si="1"/>
        <v>1</v>
      </c>
      <c r="Y45" s="68">
        <v>0</v>
      </c>
      <c r="Z45" s="54">
        <v>0</v>
      </c>
      <c r="AA45" s="67">
        <v>0</v>
      </c>
      <c r="AB45" s="66">
        <v>0</v>
      </c>
      <c r="AC45" s="58">
        <v>0</v>
      </c>
      <c r="AD45" s="58">
        <f t="shared" si="31"/>
        <v>0.02</v>
      </c>
      <c r="AE45" s="58">
        <v>0</v>
      </c>
      <c r="AF45" s="58">
        <f t="shared" si="33"/>
        <v>1</v>
      </c>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row>
    <row r="46" spans="1:113" s="80" customFormat="1" ht="60" customHeight="1">
      <c r="A46" s="54" t="s">
        <v>255</v>
      </c>
      <c r="B46" s="54" t="s">
        <v>167</v>
      </c>
      <c r="C46" s="54" t="s">
        <v>168</v>
      </c>
      <c r="D46" s="54" t="s">
        <v>205</v>
      </c>
      <c r="E46" s="54" t="s">
        <v>256</v>
      </c>
      <c r="F46" s="65" t="s">
        <v>257</v>
      </c>
      <c r="G46" s="54" t="s">
        <v>258</v>
      </c>
      <c r="H46" s="54" t="s">
        <v>294</v>
      </c>
      <c r="I46" s="54" t="s">
        <v>174</v>
      </c>
      <c r="J46" s="54" t="s">
        <v>295</v>
      </c>
      <c r="K46" s="54" t="s">
        <v>296</v>
      </c>
      <c r="L46" s="58">
        <v>0.02</v>
      </c>
      <c r="M46" s="54" t="s">
        <v>177</v>
      </c>
      <c r="N46" s="54" t="s">
        <v>178</v>
      </c>
      <c r="O46" s="54">
        <v>1</v>
      </c>
      <c r="P46" s="59">
        <v>0.25</v>
      </c>
      <c r="Q46" s="250">
        <v>0.25</v>
      </c>
      <c r="R46" s="59">
        <v>0.25</v>
      </c>
      <c r="S46" s="250">
        <v>0.25</v>
      </c>
      <c r="T46" s="54">
        <v>0.25</v>
      </c>
      <c r="U46" s="54">
        <f t="shared" si="30"/>
        <v>0.25</v>
      </c>
      <c r="V46" s="54"/>
      <c r="W46" s="54"/>
      <c r="X46" s="54">
        <f t="shared" si="1"/>
        <v>0.5</v>
      </c>
      <c r="Y46" s="229">
        <v>6.25E-2</v>
      </c>
      <c r="Z46" s="54">
        <v>6.25E-2</v>
      </c>
      <c r="AA46" s="251">
        <v>6.25E-2</v>
      </c>
      <c r="AB46" s="251">
        <v>6.25E-2</v>
      </c>
      <c r="AC46" s="58">
        <f t="shared" si="26"/>
        <v>0.02</v>
      </c>
      <c r="AD46" s="58">
        <f t="shared" si="31"/>
        <v>0.01</v>
      </c>
      <c r="AE46" s="58">
        <f t="shared" si="32"/>
        <v>1</v>
      </c>
      <c r="AF46" s="58">
        <f t="shared" si="33"/>
        <v>0.5</v>
      </c>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row>
    <row r="47" spans="1:113" s="80" customFormat="1" ht="60" customHeight="1">
      <c r="A47" s="54" t="s">
        <v>255</v>
      </c>
      <c r="B47" s="54" t="s">
        <v>167</v>
      </c>
      <c r="C47" s="54" t="s">
        <v>168</v>
      </c>
      <c r="D47" s="54" t="s">
        <v>205</v>
      </c>
      <c r="E47" s="54" t="s">
        <v>256</v>
      </c>
      <c r="F47" s="65" t="s">
        <v>257</v>
      </c>
      <c r="G47" s="54" t="s">
        <v>258</v>
      </c>
      <c r="H47" s="54" t="s">
        <v>297</v>
      </c>
      <c r="I47" s="54" t="s">
        <v>174</v>
      </c>
      <c r="J47" s="54" t="s">
        <v>298</v>
      </c>
      <c r="K47" s="54" t="s">
        <v>299</v>
      </c>
      <c r="L47" s="58">
        <v>0.08</v>
      </c>
      <c r="M47" s="54" t="s">
        <v>177</v>
      </c>
      <c r="N47" s="54" t="s">
        <v>178</v>
      </c>
      <c r="O47" s="54">
        <v>8</v>
      </c>
      <c r="P47" s="59">
        <v>2</v>
      </c>
      <c r="Q47" s="66">
        <v>0</v>
      </c>
      <c r="R47" s="67">
        <v>3</v>
      </c>
      <c r="S47" s="67">
        <v>3</v>
      </c>
      <c r="T47" s="54">
        <v>2</v>
      </c>
      <c r="U47" s="54">
        <f t="shared" si="30"/>
        <v>0</v>
      </c>
      <c r="V47" s="54"/>
      <c r="W47" s="54"/>
      <c r="X47" s="54">
        <f t="shared" si="1"/>
        <v>2</v>
      </c>
      <c r="Y47" s="68">
        <v>0</v>
      </c>
      <c r="Z47" s="54">
        <v>0</v>
      </c>
      <c r="AA47" s="67">
        <v>0</v>
      </c>
      <c r="AB47" s="66">
        <v>0</v>
      </c>
      <c r="AC47" s="58">
        <v>0</v>
      </c>
      <c r="AD47" s="58">
        <f t="shared" si="31"/>
        <v>0.02</v>
      </c>
      <c r="AE47" s="58">
        <v>0</v>
      </c>
      <c r="AF47" s="58">
        <f t="shared" si="33"/>
        <v>0.25</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row>
    <row r="48" spans="1:113" s="80" customFormat="1" ht="60" customHeight="1">
      <c r="A48" s="54" t="s">
        <v>255</v>
      </c>
      <c r="B48" s="54" t="s">
        <v>167</v>
      </c>
      <c r="C48" s="54" t="s">
        <v>168</v>
      </c>
      <c r="D48" s="54" t="s">
        <v>205</v>
      </c>
      <c r="E48" s="54" t="s">
        <v>256</v>
      </c>
      <c r="F48" s="65" t="s">
        <v>257</v>
      </c>
      <c r="G48" s="54" t="s">
        <v>258</v>
      </c>
      <c r="H48" s="54" t="s">
        <v>300</v>
      </c>
      <c r="I48" s="54" t="s">
        <v>174</v>
      </c>
      <c r="J48" s="54">
        <v>0</v>
      </c>
      <c r="K48" s="54" t="s">
        <v>301</v>
      </c>
      <c r="L48" s="58">
        <v>0.05</v>
      </c>
      <c r="M48" s="54" t="s">
        <v>177</v>
      </c>
      <c r="N48" s="54" t="s">
        <v>178</v>
      </c>
      <c r="O48" s="54">
        <v>4</v>
      </c>
      <c r="P48" s="59">
        <v>0</v>
      </c>
      <c r="Q48" s="66">
        <v>0</v>
      </c>
      <c r="R48" s="67">
        <v>2</v>
      </c>
      <c r="S48" s="67">
        <v>2</v>
      </c>
      <c r="T48" s="54">
        <v>0</v>
      </c>
      <c r="U48" s="54">
        <f t="shared" si="30"/>
        <v>0</v>
      </c>
      <c r="V48" s="54"/>
      <c r="W48" s="54"/>
      <c r="X48" s="54">
        <f t="shared" si="1"/>
        <v>0</v>
      </c>
      <c r="Y48" s="68">
        <v>0</v>
      </c>
      <c r="Z48" s="54">
        <v>0</v>
      </c>
      <c r="AA48" s="67">
        <v>0</v>
      </c>
      <c r="AB48" s="66">
        <v>0</v>
      </c>
      <c r="AC48" s="58">
        <v>0</v>
      </c>
      <c r="AD48" s="58">
        <f t="shared" si="31"/>
        <v>0</v>
      </c>
      <c r="AE48" s="265">
        <v>0</v>
      </c>
      <c r="AF48" s="265">
        <f t="shared" si="33"/>
        <v>0</v>
      </c>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row>
    <row r="49" spans="1:113" s="80" customFormat="1" ht="60" customHeight="1">
      <c r="A49" s="54" t="s">
        <v>255</v>
      </c>
      <c r="B49" s="54" t="s">
        <v>167</v>
      </c>
      <c r="C49" s="54" t="s">
        <v>168</v>
      </c>
      <c r="D49" s="54" t="s">
        <v>205</v>
      </c>
      <c r="E49" s="54" t="s">
        <v>256</v>
      </c>
      <c r="F49" s="65" t="s">
        <v>257</v>
      </c>
      <c r="G49" s="54" t="s">
        <v>258</v>
      </c>
      <c r="H49" s="54" t="s">
        <v>302</v>
      </c>
      <c r="I49" s="54" t="s">
        <v>174</v>
      </c>
      <c r="J49" s="54">
        <v>0</v>
      </c>
      <c r="K49" s="54" t="s">
        <v>303</v>
      </c>
      <c r="L49" s="58">
        <v>0.05</v>
      </c>
      <c r="M49" s="54" t="s">
        <v>177</v>
      </c>
      <c r="N49" s="54" t="s">
        <v>178</v>
      </c>
      <c r="O49" s="54">
        <v>8</v>
      </c>
      <c r="P49" s="59">
        <v>2</v>
      </c>
      <c r="Q49" s="66">
        <v>2</v>
      </c>
      <c r="R49" s="67">
        <v>2</v>
      </c>
      <c r="S49" s="67">
        <v>2</v>
      </c>
      <c r="T49" s="54">
        <v>2</v>
      </c>
      <c r="U49" s="54">
        <f t="shared" si="30"/>
        <v>3</v>
      </c>
      <c r="V49" s="54"/>
      <c r="W49" s="54"/>
      <c r="X49" s="54">
        <f t="shared" si="1"/>
        <v>5</v>
      </c>
      <c r="Y49" s="68">
        <v>0</v>
      </c>
      <c r="Z49" s="54">
        <v>3</v>
      </c>
      <c r="AA49" s="67">
        <v>0</v>
      </c>
      <c r="AB49" s="66">
        <v>0</v>
      </c>
      <c r="AC49" s="58">
        <f t="shared" si="26"/>
        <v>0.05</v>
      </c>
      <c r="AD49" s="58">
        <f t="shared" si="31"/>
        <v>3.125E-2</v>
      </c>
      <c r="AE49" s="58">
        <f t="shared" si="32"/>
        <v>1</v>
      </c>
      <c r="AF49" s="58">
        <f t="shared" si="33"/>
        <v>0.625</v>
      </c>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row>
    <row r="50" spans="1:113" s="80" customFormat="1" ht="60" customHeight="1">
      <c r="A50" s="54" t="s">
        <v>255</v>
      </c>
      <c r="B50" s="54" t="s">
        <v>167</v>
      </c>
      <c r="C50" s="54" t="s">
        <v>168</v>
      </c>
      <c r="D50" s="54" t="s">
        <v>205</v>
      </c>
      <c r="E50" s="54" t="s">
        <v>256</v>
      </c>
      <c r="F50" s="65" t="s">
        <v>257</v>
      </c>
      <c r="G50" s="54" t="s">
        <v>258</v>
      </c>
      <c r="H50" s="54" t="s">
        <v>304</v>
      </c>
      <c r="I50" s="54" t="s">
        <v>174</v>
      </c>
      <c r="J50" s="54" t="s">
        <v>305</v>
      </c>
      <c r="K50" s="54" t="s">
        <v>306</v>
      </c>
      <c r="L50" s="58">
        <v>0.02</v>
      </c>
      <c r="M50" s="54" t="s">
        <v>177</v>
      </c>
      <c r="N50" s="54" t="s">
        <v>178</v>
      </c>
      <c r="O50" s="54">
        <v>2</v>
      </c>
      <c r="P50" s="59">
        <v>0</v>
      </c>
      <c r="Q50" s="66">
        <v>1</v>
      </c>
      <c r="R50" s="67">
        <v>1</v>
      </c>
      <c r="S50" s="67">
        <v>0</v>
      </c>
      <c r="T50" s="54">
        <v>0</v>
      </c>
      <c r="U50" s="54">
        <f t="shared" si="30"/>
        <v>1</v>
      </c>
      <c r="V50" s="54"/>
      <c r="W50" s="54"/>
      <c r="X50" s="54">
        <f t="shared" si="1"/>
        <v>1</v>
      </c>
      <c r="Y50" s="68">
        <v>0</v>
      </c>
      <c r="Z50" s="54">
        <v>1</v>
      </c>
      <c r="AA50" s="66">
        <v>0</v>
      </c>
      <c r="AB50" s="66">
        <v>0</v>
      </c>
      <c r="AC50" s="58">
        <f t="shared" si="26"/>
        <v>0.02</v>
      </c>
      <c r="AD50" s="58">
        <f t="shared" si="31"/>
        <v>0.01</v>
      </c>
      <c r="AE50" s="58">
        <f>+IF(((U50)/Q50)&gt;100%,100%,((U50)/Q50))</f>
        <v>1</v>
      </c>
      <c r="AF50" s="58">
        <f t="shared" si="33"/>
        <v>0.5</v>
      </c>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row>
    <row r="51" spans="1:113" s="81" customFormat="1" ht="60" customHeight="1">
      <c r="A51" s="59" t="s">
        <v>255</v>
      </c>
      <c r="B51" s="59" t="s">
        <v>167</v>
      </c>
      <c r="C51" s="59" t="s">
        <v>168</v>
      </c>
      <c r="D51" s="59" t="s">
        <v>205</v>
      </c>
      <c r="E51" s="59" t="s">
        <v>256</v>
      </c>
      <c r="F51" s="65" t="s">
        <v>257</v>
      </c>
      <c r="G51" s="59" t="s">
        <v>258</v>
      </c>
      <c r="H51" s="59" t="s">
        <v>307</v>
      </c>
      <c r="I51" s="59" t="s">
        <v>174</v>
      </c>
      <c r="J51" s="59" t="s">
        <v>175</v>
      </c>
      <c r="K51" s="59" t="s">
        <v>308</v>
      </c>
      <c r="L51" s="59">
        <v>0.08</v>
      </c>
      <c r="M51" s="59" t="s">
        <v>183</v>
      </c>
      <c r="N51" s="59" t="s">
        <v>178</v>
      </c>
      <c r="O51" s="59">
        <v>1</v>
      </c>
      <c r="P51" s="59">
        <v>0</v>
      </c>
      <c r="Q51" s="59">
        <v>0</v>
      </c>
      <c r="R51" s="59">
        <v>1</v>
      </c>
      <c r="S51" s="59">
        <v>0</v>
      </c>
      <c r="T51" s="50">
        <v>0</v>
      </c>
      <c r="U51" s="54">
        <f t="shared" si="30"/>
        <v>0</v>
      </c>
      <c r="V51" s="50"/>
      <c r="W51" s="50"/>
      <c r="X51" s="54">
        <f t="shared" si="1"/>
        <v>0</v>
      </c>
      <c r="Y51" s="68">
        <v>0</v>
      </c>
      <c r="Z51" s="108">
        <v>0</v>
      </c>
      <c r="AA51" s="50">
        <v>0</v>
      </c>
      <c r="AB51" s="50">
        <v>0</v>
      </c>
      <c r="AC51" s="58">
        <v>0</v>
      </c>
      <c r="AD51" s="58">
        <f t="shared" si="31"/>
        <v>0</v>
      </c>
      <c r="AE51" s="265">
        <v>0</v>
      </c>
      <c r="AF51" s="265">
        <f t="shared" si="33"/>
        <v>0</v>
      </c>
    </row>
    <row r="52" spans="1:113" s="80" customFormat="1" ht="60" customHeight="1">
      <c r="A52" s="54" t="s">
        <v>255</v>
      </c>
      <c r="B52" s="54" t="s">
        <v>167</v>
      </c>
      <c r="C52" s="54" t="s">
        <v>168</v>
      </c>
      <c r="D52" s="54" t="s">
        <v>205</v>
      </c>
      <c r="E52" s="54" t="s">
        <v>256</v>
      </c>
      <c r="F52" s="65" t="s">
        <v>257</v>
      </c>
      <c r="G52" s="54" t="s">
        <v>258</v>
      </c>
      <c r="H52" s="54" t="s">
        <v>309</v>
      </c>
      <c r="I52" s="54" t="s">
        <v>174</v>
      </c>
      <c r="J52" s="54" t="s">
        <v>175</v>
      </c>
      <c r="K52" s="54" t="s">
        <v>310</v>
      </c>
      <c r="L52" s="58">
        <v>0.08</v>
      </c>
      <c r="M52" s="54" t="s">
        <v>177</v>
      </c>
      <c r="N52" s="54" t="s">
        <v>178</v>
      </c>
      <c r="O52" s="54">
        <v>1</v>
      </c>
      <c r="P52" s="59">
        <v>0</v>
      </c>
      <c r="Q52" s="54">
        <v>0</v>
      </c>
      <c r="R52" s="59">
        <v>1</v>
      </c>
      <c r="S52" s="59">
        <v>0</v>
      </c>
      <c r="T52" s="54">
        <v>0</v>
      </c>
      <c r="U52" s="54">
        <f t="shared" si="30"/>
        <v>0</v>
      </c>
      <c r="V52" s="54"/>
      <c r="W52" s="54"/>
      <c r="X52" s="54">
        <f t="shared" si="1"/>
        <v>0</v>
      </c>
      <c r="Y52" s="68">
        <v>0</v>
      </c>
      <c r="Z52" s="54">
        <v>0</v>
      </c>
      <c r="AA52" s="59">
        <v>0</v>
      </c>
      <c r="AB52" s="54">
        <v>0</v>
      </c>
      <c r="AC52" s="58">
        <v>0</v>
      </c>
      <c r="AD52" s="58">
        <f t="shared" si="31"/>
        <v>0</v>
      </c>
      <c r="AE52" s="265">
        <v>0</v>
      </c>
      <c r="AF52" s="265">
        <f t="shared" si="33"/>
        <v>0</v>
      </c>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row>
    <row r="53" spans="1:113" s="80" customFormat="1" ht="60" customHeight="1">
      <c r="A53" s="54"/>
      <c r="B53" s="63"/>
      <c r="C53" s="54"/>
      <c r="D53" s="54"/>
      <c r="E53" s="54"/>
      <c r="F53" s="361" t="s">
        <v>311</v>
      </c>
      <c r="G53" s="362"/>
      <c r="H53" s="362"/>
      <c r="I53" s="362"/>
      <c r="J53" s="362"/>
      <c r="K53" s="362"/>
      <c r="L53" s="362"/>
      <c r="M53" s="362"/>
      <c r="N53" s="362"/>
      <c r="O53" s="362"/>
      <c r="P53" s="362"/>
      <c r="Q53" s="362"/>
      <c r="R53" s="362"/>
      <c r="S53" s="362"/>
      <c r="T53" s="362"/>
      <c r="U53" s="362"/>
      <c r="V53" s="362"/>
      <c r="W53" s="362"/>
      <c r="X53" s="362"/>
      <c r="Y53" s="362"/>
      <c r="Z53" s="362"/>
      <c r="AA53" s="362"/>
      <c r="AB53" s="362"/>
      <c r="AC53" s="75">
        <f>SUM(AC34:AC52)</f>
        <v>0.45198135198135203</v>
      </c>
      <c r="AD53" s="73">
        <f>SUM(AD34:AD52)</f>
        <v>0.28565000000000002</v>
      </c>
      <c r="AE53" s="82">
        <f>(AE35+AE36+AE37+AE38+AE42+AE43+AE44+AE46+AE49+AE50)/10</f>
        <v>0.95198135198135192</v>
      </c>
      <c r="AF53" s="264">
        <f>+AVERAGE(AF34:AF52)</f>
        <v>0.35100000000000003</v>
      </c>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row>
    <row r="54" spans="1:113" s="80" customFormat="1" ht="60" customHeight="1">
      <c r="A54" s="54" t="s">
        <v>312</v>
      </c>
      <c r="B54" s="55" t="s">
        <v>167</v>
      </c>
      <c r="C54" s="54" t="s">
        <v>168</v>
      </c>
      <c r="D54" s="54" t="s">
        <v>205</v>
      </c>
      <c r="E54" s="54" t="s">
        <v>312</v>
      </c>
      <c r="F54" s="54" t="s">
        <v>313</v>
      </c>
      <c r="G54" s="54" t="s">
        <v>314</v>
      </c>
      <c r="H54" s="54" t="s">
        <v>315</v>
      </c>
      <c r="I54" s="54" t="s">
        <v>174</v>
      </c>
      <c r="J54" s="54">
        <v>0</v>
      </c>
      <c r="K54" s="54" t="s">
        <v>316</v>
      </c>
      <c r="L54" s="58">
        <v>0.11</v>
      </c>
      <c r="M54" s="54" t="s">
        <v>177</v>
      </c>
      <c r="N54" s="54" t="s">
        <v>178</v>
      </c>
      <c r="O54" s="54">
        <v>8</v>
      </c>
      <c r="P54" s="59">
        <v>0</v>
      </c>
      <c r="Q54" s="54">
        <v>3</v>
      </c>
      <c r="R54" s="59">
        <v>3</v>
      </c>
      <c r="S54" s="59">
        <v>2</v>
      </c>
      <c r="T54" s="54">
        <v>0.25</v>
      </c>
      <c r="U54" s="54">
        <f>+Y54+Z54+AA54+AB54</f>
        <v>4</v>
      </c>
      <c r="V54" s="54"/>
      <c r="W54" s="54"/>
      <c r="X54" s="54">
        <f t="shared" si="1"/>
        <v>4.25</v>
      </c>
      <c r="Y54" s="54">
        <v>0</v>
      </c>
      <c r="Z54" s="54">
        <v>4</v>
      </c>
      <c r="AA54" s="54">
        <v>0</v>
      </c>
      <c r="AB54" s="69">
        <v>0</v>
      </c>
      <c r="AC54" s="58">
        <f t="shared" si="26"/>
        <v>0.11</v>
      </c>
      <c r="AD54" s="58">
        <f>+IF(((X54)/O54)&gt;100%,100%,((X54)/O54))*L54</f>
        <v>5.8437500000000003E-2</v>
      </c>
      <c r="AE54" s="58">
        <f>+IF(((U54)/Q54)&gt;100%,100%,((U54)/Q54))</f>
        <v>1</v>
      </c>
      <c r="AF54" s="58">
        <f>+IF(((X54)/O54)&gt;100%,100%,((X54))/O54)</f>
        <v>0.53125</v>
      </c>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row>
    <row r="55" spans="1:113" s="80" customFormat="1" ht="60" customHeight="1">
      <c r="A55" s="54" t="s">
        <v>312</v>
      </c>
      <c r="B55" s="55" t="s">
        <v>167</v>
      </c>
      <c r="C55" s="54" t="s">
        <v>168</v>
      </c>
      <c r="D55" s="54" t="s">
        <v>205</v>
      </c>
      <c r="E55" s="54" t="s">
        <v>312</v>
      </c>
      <c r="F55" s="54" t="s">
        <v>313</v>
      </c>
      <c r="G55" s="54" t="s">
        <v>314</v>
      </c>
      <c r="H55" s="54" t="s">
        <v>317</v>
      </c>
      <c r="I55" s="54" t="s">
        <v>174</v>
      </c>
      <c r="J55" s="54" t="s">
        <v>318</v>
      </c>
      <c r="K55" s="54" t="s">
        <v>319</v>
      </c>
      <c r="L55" s="58">
        <v>0.11</v>
      </c>
      <c r="M55" s="54" t="s">
        <v>177</v>
      </c>
      <c r="N55" s="54" t="s">
        <v>178</v>
      </c>
      <c r="O55" s="54">
        <v>1</v>
      </c>
      <c r="P55" s="59">
        <v>0.25</v>
      </c>
      <c r="Q55" s="54">
        <v>0.25</v>
      </c>
      <c r="R55" s="59">
        <v>0.25</v>
      </c>
      <c r="S55" s="54">
        <v>0.25</v>
      </c>
      <c r="T55" s="54">
        <v>0.25</v>
      </c>
      <c r="U55" s="54">
        <f t="shared" ref="U55:U62" si="34">+Y55+Z55+AA55+AB55</f>
        <v>0.25</v>
      </c>
      <c r="V55" s="54"/>
      <c r="W55" s="54"/>
      <c r="X55" s="54">
        <f t="shared" si="1"/>
        <v>0.5</v>
      </c>
      <c r="Y55" s="54">
        <v>6.25E-2</v>
      </c>
      <c r="Z55" s="54">
        <v>6.25E-2</v>
      </c>
      <c r="AA55" s="54">
        <v>6.25E-2</v>
      </c>
      <c r="AB55" s="54">
        <v>6.25E-2</v>
      </c>
      <c r="AC55" s="58">
        <f t="shared" si="26"/>
        <v>0.11</v>
      </c>
      <c r="AD55" s="58">
        <f t="shared" ref="AD55:AD62" si="35">+IF(((X55)/O55)&gt;100%,100%,((X55)/O55))*L55</f>
        <v>5.5E-2</v>
      </c>
      <c r="AE55" s="58">
        <f t="shared" ref="AE55:AE62" si="36">+IF(((U55)/Q55)&gt;100%,100%,((U55)/Q55))</f>
        <v>1</v>
      </c>
      <c r="AF55" s="58">
        <f t="shared" ref="AF55:AF66" si="37">+IF(((X55)/O55)&gt;100%,100%,((X55))/O55)</f>
        <v>0.5</v>
      </c>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row>
    <row r="56" spans="1:113" s="80" customFormat="1" ht="60" customHeight="1">
      <c r="A56" s="54" t="s">
        <v>312</v>
      </c>
      <c r="B56" s="55" t="s">
        <v>167</v>
      </c>
      <c r="C56" s="54" t="s">
        <v>168</v>
      </c>
      <c r="D56" s="54" t="s">
        <v>205</v>
      </c>
      <c r="E56" s="54" t="s">
        <v>312</v>
      </c>
      <c r="F56" s="54" t="s">
        <v>313</v>
      </c>
      <c r="G56" s="54" t="s">
        <v>314</v>
      </c>
      <c r="H56" s="54" t="s">
        <v>320</v>
      </c>
      <c r="I56" s="54" t="s">
        <v>174</v>
      </c>
      <c r="J56" s="54">
        <v>0</v>
      </c>
      <c r="K56" s="54" t="s">
        <v>321</v>
      </c>
      <c r="L56" s="58">
        <v>0.11</v>
      </c>
      <c r="M56" s="54" t="s">
        <v>177</v>
      </c>
      <c r="N56" s="54" t="s">
        <v>178</v>
      </c>
      <c r="O56" s="54">
        <v>9</v>
      </c>
      <c r="P56" s="59">
        <v>0</v>
      </c>
      <c r="Q56" s="54">
        <v>0</v>
      </c>
      <c r="R56" s="59">
        <v>5</v>
      </c>
      <c r="S56" s="59">
        <v>4</v>
      </c>
      <c r="T56" s="54">
        <v>0</v>
      </c>
      <c r="U56" s="54">
        <f t="shared" si="34"/>
        <v>0</v>
      </c>
      <c r="V56" s="54"/>
      <c r="W56" s="54"/>
      <c r="X56" s="54">
        <f t="shared" si="1"/>
        <v>0</v>
      </c>
      <c r="Y56" s="54">
        <v>0</v>
      </c>
      <c r="Z56" s="54">
        <v>0</v>
      </c>
      <c r="AA56" s="59">
        <v>0</v>
      </c>
      <c r="AB56" s="70">
        <v>0</v>
      </c>
      <c r="AC56" s="58">
        <v>0</v>
      </c>
      <c r="AD56" s="58">
        <f t="shared" si="35"/>
        <v>0</v>
      </c>
      <c r="AE56" s="265">
        <v>0</v>
      </c>
      <c r="AF56" s="265">
        <f t="shared" si="37"/>
        <v>0</v>
      </c>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row>
    <row r="57" spans="1:113" s="80" customFormat="1" ht="60" customHeight="1">
      <c r="A57" s="54" t="s">
        <v>166</v>
      </c>
      <c r="B57" s="55" t="s">
        <v>167</v>
      </c>
      <c r="C57" s="54" t="s">
        <v>168</v>
      </c>
      <c r="D57" s="54" t="s">
        <v>205</v>
      </c>
      <c r="E57" s="54" t="s">
        <v>227</v>
      </c>
      <c r="F57" s="54" t="s">
        <v>313</v>
      </c>
      <c r="G57" s="54" t="s">
        <v>314</v>
      </c>
      <c r="H57" s="54" t="s">
        <v>322</v>
      </c>
      <c r="I57" s="54" t="s">
        <v>174</v>
      </c>
      <c r="J57" s="54">
        <v>0</v>
      </c>
      <c r="K57" s="54" t="s">
        <v>323</v>
      </c>
      <c r="L57" s="58">
        <v>0.12</v>
      </c>
      <c r="M57" s="54" t="s">
        <v>183</v>
      </c>
      <c r="N57" s="54" t="s">
        <v>178</v>
      </c>
      <c r="O57" s="54">
        <v>1</v>
      </c>
      <c r="P57" s="59">
        <v>1</v>
      </c>
      <c r="Q57" s="54">
        <v>1</v>
      </c>
      <c r="R57" s="59">
        <v>1</v>
      </c>
      <c r="S57" s="59">
        <v>1</v>
      </c>
      <c r="T57" s="54">
        <v>1</v>
      </c>
      <c r="U57" s="54">
        <f t="shared" si="34"/>
        <v>1</v>
      </c>
      <c r="V57" s="54"/>
      <c r="W57" s="54"/>
      <c r="X57" s="54">
        <f t="shared" si="1"/>
        <v>2</v>
      </c>
      <c r="Y57" s="54">
        <v>0</v>
      </c>
      <c r="Z57" s="54">
        <v>0</v>
      </c>
      <c r="AA57" s="54">
        <v>0</v>
      </c>
      <c r="AB57" s="70">
        <v>1</v>
      </c>
      <c r="AC57" s="58">
        <f t="shared" si="26"/>
        <v>0.12</v>
      </c>
      <c r="AD57" s="58">
        <f t="shared" si="35"/>
        <v>0.12</v>
      </c>
      <c r="AE57" s="58">
        <f t="shared" si="36"/>
        <v>1</v>
      </c>
      <c r="AF57" s="58">
        <f t="shared" si="37"/>
        <v>1</v>
      </c>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row>
    <row r="58" spans="1:113" s="80" customFormat="1" ht="60" customHeight="1">
      <c r="A58" s="54" t="s">
        <v>166</v>
      </c>
      <c r="B58" s="55" t="s">
        <v>167</v>
      </c>
      <c r="C58" s="54" t="s">
        <v>168</v>
      </c>
      <c r="D58" s="54" t="s">
        <v>205</v>
      </c>
      <c r="E58" s="54" t="s">
        <v>227</v>
      </c>
      <c r="F58" s="54" t="s">
        <v>313</v>
      </c>
      <c r="G58" s="54" t="s">
        <v>314</v>
      </c>
      <c r="H58" s="54" t="s">
        <v>324</v>
      </c>
      <c r="I58" s="54" t="s">
        <v>174</v>
      </c>
      <c r="J58" s="54" t="s">
        <v>175</v>
      </c>
      <c r="K58" s="54" t="s">
        <v>325</v>
      </c>
      <c r="L58" s="58">
        <v>0.11</v>
      </c>
      <c r="M58" s="54" t="s">
        <v>177</v>
      </c>
      <c r="N58" s="54" t="s">
        <v>178</v>
      </c>
      <c r="O58" s="54">
        <v>4</v>
      </c>
      <c r="P58" s="59">
        <v>1</v>
      </c>
      <c r="Q58" s="54">
        <v>1</v>
      </c>
      <c r="R58" s="59">
        <v>1</v>
      </c>
      <c r="S58" s="59">
        <v>1</v>
      </c>
      <c r="T58" s="54">
        <v>0.25</v>
      </c>
      <c r="U58" s="54">
        <f t="shared" si="34"/>
        <v>1.75</v>
      </c>
      <c r="V58" s="54"/>
      <c r="W58" s="54"/>
      <c r="X58" s="54">
        <f t="shared" si="1"/>
        <v>2</v>
      </c>
      <c r="Y58" s="54">
        <v>0</v>
      </c>
      <c r="Z58" s="54">
        <v>1</v>
      </c>
      <c r="AA58" s="54">
        <v>0</v>
      </c>
      <c r="AB58" s="70">
        <v>0.75</v>
      </c>
      <c r="AC58" s="58">
        <f t="shared" si="26"/>
        <v>0.11</v>
      </c>
      <c r="AD58" s="58">
        <f t="shared" si="35"/>
        <v>5.5E-2</v>
      </c>
      <c r="AE58" s="58">
        <f t="shared" si="36"/>
        <v>1</v>
      </c>
      <c r="AF58" s="58">
        <f t="shared" si="37"/>
        <v>0.5</v>
      </c>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row>
    <row r="59" spans="1:113" s="80" customFormat="1" ht="60" customHeight="1">
      <c r="A59" s="54" t="s">
        <v>312</v>
      </c>
      <c r="B59" s="55" t="s">
        <v>167</v>
      </c>
      <c r="C59" s="54" t="s">
        <v>168</v>
      </c>
      <c r="D59" s="54" t="s">
        <v>205</v>
      </c>
      <c r="E59" s="54" t="s">
        <v>312</v>
      </c>
      <c r="F59" s="54" t="s">
        <v>313</v>
      </c>
      <c r="G59" s="54" t="s">
        <v>314</v>
      </c>
      <c r="H59" s="54" t="s">
        <v>326</v>
      </c>
      <c r="I59" s="54" t="s">
        <v>174</v>
      </c>
      <c r="J59" s="54" t="s">
        <v>327</v>
      </c>
      <c r="K59" s="54" t="s">
        <v>328</v>
      </c>
      <c r="L59" s="58">
        <v>0.11</v>
      </c>
      <c r="M59" s="54" t="s">
        <v>177</v>
      </c>
      <c r="N59" s="54" t="s">
        <v>178</v>
      </c>
      <c r="O59" s="54">
        <v>1</v>
      </c>
      <c r="P59" s="59">
        <v>0.25</v>
      </c>
      <c r="Q59" s="54">
        <v>0.25</v>
      </c>
      <c r="R59" s="59">
        <v>0.25</v>
      </c>
      <c r="S59" s="54">
        <v>0.25</v>
      </c>
      <c r="T59" s="54">
        <v>0.25</v>
      </c>
      <c r="U59" s="54">
        <f t="shared" si="34"/>
        <v>0.25</v>
      </c>
      <c r="V59" s="54"/>
      <c r="W59" s="54"/>
      <c r="X59" s="54">
        <f t="shared" si="1"/>
        <v>0.5</v>
      </c>
      <c r="Y59" s="54">
        <v>6.25E-2</v>
      </c>
      <c r="Z59" s="54">
        <v>6.25E-2</v>
      </c>
      <c r="AA59" s="54">
        <v>6.25E-2</v>
      </c>
      <c r="AB59" s="54">
        <v>6.25E-2</v>
      </c>
      <c r="AC59" s="58">
        <f t="shared" si="26"/>
        <v>0.11</v>
      </c>
      <c r="AD59" s="58">
        <f t="shared" si="35"/>
        <v>5.5E-2</v>
      </c>
      <c r="AE59" s="58">
        <f t="shared" si="36"/>
        <v>1</v>
      </c>
      <c r="AF59" s="58">
        <f t="shared" si="37"/>
        <v>0.5</v>
      </c>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row>
    <row r="60" spans="1:113" s="80" customFormat="1" ht="60" customHeight="1">
      <c r="A60" s="54" t="s">
        <v>166</v>
      </c>
      <c r="B60" s="55" t="s">
        <v>167</v>
      </c>
      <c r="C60" s="54" t="s">
        <v>168</v>
      </c>
      <c r="D60" s="54" t="s">
        <v>205</v>
      </c>
      <c r="E60" s="54" t="s">
        <v>227</v>
      </c>
      <c r="F60" s="54" t="s">
        <v>313</v>
      </c>
      <c r="G60" s="54" t="s">
        <v>314</v>
      </c>
      <c r="H60" s="54" t="s">
        <v>329</v>
      </c>
      <c r="I60" s="54" t="s">
        <v>174</v>
      </c>
      <c r="J60" s="54" t="s">
        <v>330</v>
      </c>
      <c r="K60" s="54" t="s">
        <v>331</v>
      </c>
      <c r="L60" s="58">
        <v>0.11</v>
      </c>
      <c r="M60" s="54" t="s">
        <v>177</v>
      </c>
      <c r="N60" s="54" t="s">
        <v>178</v>
      </c>
      <c r="O60" s="54">
        <v>1</v>
      </c>
      <c r="P60" s="59">
        <v>0.25</v>
      </c>
      <c r="Q60" s="54">
        <v>0.25</v>
      </c>
      <c r="R60" s="59">
        <v>0.25</v>
      </c>
      <c r="S60" s="54">
        <v>0.25</v>
      </c>
      <c r="T60" s="54">
        <v>0.25</v>
      </c>
      <c r="U60" s="54">
        <f t="shared" si="34"/>
        <v>0.25</v>
      </c>
      <c r="V60" s="54"/>
      <c r="W60" s="54"/>
      <c r="X60" s="54">
        <f t="shared" si="1"/>
        <v>0.5</v>
      </c>
      <c r="Y60" s="54">
        <v>6.25E-2</v>
      </c>
      <c r="Z60" s="54">
        <v>6.25E-2</v>
      </c>
      <c r="AA60" s="54">
        <v>6.25E-2</v>
      </c>
      <c r="AB60" s="54">
        <v>6.25E-2</v>
      </c>
      <c r="AC60" s="58">
        <f t="shared" si="26"/>
        <v>0.11</v>
      </c>
      <c r="AD60" s="58">
        <f t="shared" si="35"/>
        <v>5.5E-2</v>
      </c>
      <c r="AE60" s="58">
        <f t="shared" si="36"/>
        <v>1</v>
      </c>
      <c r="AF60" s="58">
        <f t="shared" si="37"/>
        <v>0.5</v>
      </c>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row>
    <row r="61" spans="1:113" s="80" customFormat="1" ht="60" customHeight="1">
      <c r="A61" s="54" t="s">
        <v>312</v>
      </c>
      <c r="B61" s="55" t="s">
        <v>167</v>
      </c>
      <c r="C61" s="54" t="s">
        <v>168</v>
      </c>
      <c r="D61" s="54" t="s">
        <v>205</v>
      </c>
      <c r="E61" s="54" t="s">
        <v>312</v>
      </c>
      <c r="F61" s="54" t="s">
        <v>313</v>
      </c>
      <c r="G61" s="54" t="s">
        <v>314</v>
      </c>
      <c r="H61" s="54" t="s">
        <v>332</v>
      </c>
      <c r="I61" s="54" t="s">
        <v>174</v>
      </c>
      <c r="J61" s="54">
        <v>0</v>
      </c>
      <c r="K61" s="54" t="s">
        <v>333</v>
      </c>
      <c r="L61" s="58">
        <v>0.11</v>
      </c>
      <c r="M61" s="54" t="s">
        <v>177</v>
      </c>
      <c r="N61" s="54" t="s">
        <v>178</v>
      </c>
      <c r="O61" s="54">
        <v>86</v>
      </c>
      <c r="P61" s="59">
        <v>0</v>
      </c>
      <c r="Q61" s="54">
        <v>30</v>
      </c>
      <c r="R61" s="59">
        <v>28</v>
      </c>
      <c r="S61" s="59">
        <v>28</v>
      </c>
      <c r="T61" s="54">
        <v>0.25</v>
      </c>
      <c r="U61" s="54">
        <f t="shared" si="34"/>
        <v>60</v>
      </c>
      <c r="V61" s="54"/>
      <c r="W61" s="54"/>
      <c r="X61" s="54">
        <f t="shared" si="1"/>
        <v>60.25</v>
      </c>
      <c r="Y61" s="54">
        <v>0</v>
      </c>
      <c r="Z61" s="54">
        <v>0</v>
      </c>
      <c r="AA61" s="54">
        <v>60</v>
      </c>
      <c r="AB61" s="70">
        <v>0</v>
      </c>
      <c r="AC61" s="58">
        <f t="shared" si="26"/>
        <v>0.11</v>
      </c>
      <c r="AD61" s="58">
        <f t="shared" si="35"/>
        <v>7.7063953488372097E-2</v>
      </c>
      <c r="AE61" s="58">
        <f t="shared" si="36"/>
        <v>1</v>
      </c>
      <c r="AF61" s="58">
        <f t="shared" si="37"/>
        <v>0.70058139534883723</v>
      </c>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row>
    <row r="62" spans="1:113" s="80" customFormat="1" ht="60" customHeight="1">
      <c r="A62" s="54" t="s">
        <v>312</v>
      </c>
      <c r="B62" s="55" t="s">
        <v>167</v>
      </c>
      <c r="C62" s="54" t="s">
        <v>168</v>
      </c>
      <c r="D62" s="54" t="s">
        <v>205</v>
      </c>
      <c r="E62" s="54" t="s">
        <v>312</v>
      </c>
      <c r="F62" s="54" t="s">
        <v>313</v>
      </c>
      <c r="G62" s="54" t="s">
        <v>314</v>
      </c>
      <c r="H62" s="54" t="s">
        <v>334</v>
      </c>
      <c r="I62" s="54" t="s">
        <v>174</v>
      </c>
      <c r="J62" s="54">
        <v>0</v>
      </c>
      <c r="K62" s="54" t="s">
        <v>335</v>
      </c>
      <c r="L62" s="58">
        <v>0.11</v>
      </c>
      <c r="M62" s="54" t="s">
        <v>177</v>
      </c>
      <c r="N62" s="54" t="s">
        <v>178</v>
      </c>
      <c r="O62" s="54">
        <v>1</v>
      </c>
      <c r="P62" s="59">
        <v>0.25</v>
      </c>
      <c r="Q62" s="54">
        <v>0.25</v>
      </c>
      <c r="R62" s="59">
        <v>0.25</v>
      </c>
      <c r="S62" s="54">
        <v>0.25</v>
      </c>
      <c r="T62" s="54">
        <v>0.25</v>
      </c>
      <c r="U62" s="54">
        <f t="shared" si="34"/>
        <v>0.25</v>
      </c>
      <c r="V62" s="54"/>
      <c r="W62" s="54"/>
      <c r="X62" s="54">
        <f t="shared" si="1"/>
        <v>0.5</v>
      </c>
      <c r="Y62" s="54">
        <v>6.25E-2</v>
      </c>
      <c r="Z62" s="54">
        <v>6.25E-2</v>
      </c>
      <c r="AA62" s="54">
        <v>6.25E-2</v>
      </c>
      <c r="AB62" s="54">
        <v>6.25E-2</v>
      </c>
      <c r="AC62" s="58">
        <f t="shared" si="26"/>
        <v>0.11</v>
      </c>
      <c r="AD62" s="58">
        <f t="shared" si="35"/>
        <v>5.5E-2</v>
      </c>
      <c r="AE62" s="58">
        <f t="shared" si="36"/>
        <v>1</v>
      </c>
      <c r="AF62" s="58">
        <f t="shared" si="37"/>
        <v>0.5</v>
      </c>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row>
    <row r="63" spans="1:113" s="80" customFormat="1" ht="60" customHeight="1">
      <c r="A63" s="54"/>
      <c r="B63" s="54"/>
      <c r="C63" s="54"/>
      <c r="D63" s="54"/>
      <c r="E63" s="54"/>
      <c r="F63" s="361" t="s">
        <v>336</v>
      </c>
      <c r="G63" s="362"/>
      <c r="H63" s="362"/>
      <c r="I63" s="362"/>
      <c r="J63" s="362"/>
      <c r="K63" s="362"/>
      <c r="L63" s="362"/>
      <c r="M63" s="362"/>
      <c r="N63" s="362"/>
      <c r="O63" s="362"/>
      <c r="P63" s="362"/>
      <c r="Q63" s="362"/>
      <c r="R63" s="362"/>
      <c r="S63" s="362"/>
      <c r="T63" s="362"/>
      <c r="U63" s="362"/>
      <c r="V63" s="362"/>
      <c r="W63" s="362"/>
      <c r="X63" s="362"/>
      <c r="Y63" s="362"/>
      <c r="Z63" s="362"/>
      <c r="AA63" s="362"/>
      <c r="AB63" s="363"/>
      <c r="AC63" s="82">
        <f>SUM(AC54:AC62)</f>
        <v>0.8899999999999999</v>
      </c>
      <c r="AD63" s="82">
        <f>SUM(AD54:AD62)</f>
        <v>0.53050145348837208</v>
      </c>
      <c r="AE63" s="73">
        <f>SUM(AE62+AE61+AE60+AE59+AE58+AE56+AE55+AE54)/8</f>
        <v>0.875</v>
      </c>
      <c r="AF63" s="73">
        <f>+AVERAGE(AF54:AF62)</f>
        <v>0.5257590439276485</v>
      </c>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row>
    <row r="64" spans="1:113" s="80" customFormat="1" ht="60" customHeight="1">
      <c r="A64" s="54" t="s">
        <v>312</v>
      </c>
      <c r="B64" s="55" t="s">
        <v>167</v>
      </c>
      <c r="C64" s="54" t="s">
        <v>168</v>
      </c>
      <c r="D64" s="54" t="s">
        <v>205</v>
      </c>
      <c r="E64" s="54" t="s">
        <v>312</v>
      </c>
      <c r="F64" s="54" t="s">
        <v>337</v>
      </c>
      <c r="G64" s="54" t="s">
        <v>338</v>
      </c>
      <c r="H64" s="54" t="s">
        <v>339</v>
      </c>
      <c r="I64" s="54" t="s">
        <v>174</v>
      </c>
      <c r="J64" s="54" t="s">
        <v>340</v>
      </c>
      <c r="K64" s="54" t="s">
        <v>341</v>
      </c>
      <c r="L64" s="58">
        <v>0.5</v>
      </c>
      <c r="M64" s="54" t="s">
        <v>183</v>
      </c>
      <c r="N64" s="54" t="s">
        <v>178</v>
      </c>
      <c r="O64" s="54">
        <v>1</v>
      </c>
      <c r="P64" s="59">
        <v>0</v>
      </c>
      <c r="Q64" s="54">
        <v>0</v>
      </c>
      <c r="R64" s="59">
        <v>0</v>
      </c>
      <c r="S64" s="59">
        <v>1</v>
      </c>
      <c r="T64" s="54">
        <v>0</v>
      </c>
      <c r="U64" s="54">
        <f t="shared" ref="U64:U69" si="38">+Y64+Z64+AA64+AB64</f>
        <v>0</v>
      </c>
      <c r="V64" s="54"/>
      <c r="W64" s="54"/>
      <c r="X64" s="54">
        <f t="shared" ref="X64:X66" si="39">+T64+U64+V64+W64</f>
        <v>0</v>
      </c>
      <c r="Y64" s="54">
        <v>0</v>
      </c>
      <c r="Z64" s="54"/>
      <c r="AA64" s="59">
        <v>0</v>
      </c>
      <c r="AB64" s="70">
        <v>0</v>
      </c>
      <c r="AC64" s="58">
        <v>0</v>
      </c>
      <c r="AD64" s="58">
        <f t="shared" ref="AD64:AD66" si="40">+IF(((X64)/O64)&gt;100%,100%,((X64)/O64))*L64</f>
        <v>0</v>
      </c>
      <c r="AE64" s="265">
        <v>0</v>
      </c>
      <c r="AF64" s="265">
        <f t="shared" si="37"/>
        <v>0</v>
      </c>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row>
    <row r="65" spans="1:113" s="80" customFormat="1" ht="60" customHeight="1">
      <c r="A65" s="54" t="s">
        <v>312</v>
      </c>
      <c r="B65" s="55" t="s">
        <v>167</v>
      </c>
      <c r="C65" s="54" t="s">
        <v>168</v>
      </c>
      <c r="D65" s="54" t="s">
        <v>205</v>
      </c>
      <c r="E65" s="54" t="s">
        <v>312</v>
      </c>
      <c r="F65" s="54" t="s">
        <v>337</v>
      </c>
      <c r="G65" s="54" t="s">
        <v>338</v>
      </c>
      <c r="H65" s="54" t="s">
        <v>342</v>
      </c>
      <c r="I65" s="54" t="s">
        <v>174</v>
      </c>
      <c r="J65" s="54" t="s">
        <v>175</v>
      </c>
      <c r="K65" s="54" t="s">
        <v>343</v>
      </c>
      <c r="L65" s="58">
        <v>0.25</v>
      </c>
      <c r="M65" s="54" t="s">
        <v>177</v>
      </c>
      <c r="N65" s="54" t="s">
        <v>178</v>
      </c>
      <c r="O65" s="54">
        <v>150</v>
      </c>
      <c r="P65" s="59">
        <v>150</v>
      </c>
      <c r="Q65" s="54">
        <v>150</v>
      </c>
      <c r="R65" s="59">
        <v>0</v>
      </c>
      <c r="S65" s="59">
        <v>0</v>
      </c>
      <c r="T65" s="54">
        <v>150</v>
      </c>
      <c r="U65" s="54">
        <f t="shared" si="38"/>
        <v>150</v>
      </c>
      <c r="V65" s="54"/>
      <c r="W65" s="54"/>
      <c r="X65" s="54">
        <f t="shared" si="39"/>
        <v>300</v>
      </c>
      <c r="Y65" s="54">
        <v>150</v>
      </c>
      <c r="Z65" s="54">
        <v>0</v>
      </c>
      <c r="AA65" s="54">
        <v>0</v>
      </c>
      <c r="AB65" s="70">
        <v>0</v>
      </c>
      <c r="AC65" s="58">
        <f t="shared" ref="AC65:AC66" si="41">+IF((U65/Q65)&gt;100%,100%,(U65/Q65))*L65</f>
        <v>0.25</v>
      </c>
      <c r="AD65" s="58">
        <f t="shared" si="40"/>
        <v>0.25</v>
      </c>
      <c r="AE65" s="58">
        <f t="shared" ref="AE65:AE66" si="42">+IF(((U65)/Q65)&gt;100%,100%,((U65)/Q65))</f>
        <v>1</v>
      </c>
      <c r="AF65" s="58">
        <f t="shared" si="37"/>
        <v>1</v>
      </c>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row>
    <row r="66" spans="1:113" s="80" customFormat="1" ht="255">
      <c r="A66" s="54" t="s">
        <v>312</v>
      </c>
      <c r="B66" s="55" t="s">
        <v>167</v>
      </c>
      <c r="C66" s="54" t="s">
        <v>168</v>
      </c>
      <c r="D66" s="54" t="s">
        <v>205</v>
      </c>
      <c r="E66" s="54" t="s">
        <v>312</v>
      </c>
      <c r="F66" s="54" t="s">
        <v>337</v>
      </c>
      <c r="G66" s="54" t="s">
        <v>338</v>
      </c>
      <c r="H66" s="54" t="s">
        <v>344</v>
      </c>
      <c r="I66" s="54" t="s">
        <v>174</v>
      </c>
      <c r="J66" s="54" t="s">
        <v>345</v>
      </c>
      <c r="K66" s="54" t="s">
        <v>346</v>
      </c>
      <c r="L66" s="58">
        <v>0.25</v>
      </c>
      <c r="M66" s="54" t="s">
        <v>177</v>
      </c>
      <c r="N66" s="54" t="s">
        <v>178</v>
      </c>
      <c r="O66" s="54">
        <v>4</v>
      </c>
      <c r="P66" s="59">
        <v>1</v>
      </c>
      <c r="Q66" s="54">
        <v>1</v>
      </c>
      <c r="R66" s="59">
        <v>1</v>
      </c>
      <c r="S66" s="59">
        <v>1</v>
      </c>
      <c r="T66" s="54">
        <v>1</v>
      </c>
      <c r="U66" s="54">
        <f t="shared" si="38"/>
        <v>0</v>
      </c>
      <c r="V66" s="54"/>
      <c r="W66" s="54"/>
      <c r="X66" s="54">
        <f t="shared" si="39"/>
        <v>1</v>
      </c>
      <c r="Y66" s="54">
        <v>0</v>
      </c>
      <c r="Z66" s="54">
        <v>0</v>
      </c>
      <c r="AA66" s="54">
        <v>0</v>
      </c>
      <c r="AB66" s="70">
        <v>0</v>
      </c>
      <c r="AC66" s="58">
        <f t="shared" si="41"/>
        <v>0</v>
      </c>
      <c r="AD66" s="58">
        <f t="shared" si="40"/>
        <v>6.25E-2</v>
      </c>
      <c r="AE66" s="58">
        <f t="shared" si="42"/>
        <v>0</v>
      </c>
      <c r="AF66" s="58">
        <f t="shared" si="37"/>
        <v>0.25</v>
      </c>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row>
    <row r="67" spans="1:113" s="80" customFormat="1" ht="25.5" customHeight="1">
      <c r="A67" s="54"/>
      <c r="B67" s="54"/>
      <c r="C67" s="54"/>
      <c r="D67" s="54"/>
      <c r="E67" s="54"/>
      <c r="F67" s="361" t="s">
        <v>347</v>
      </c>
      <c r="G67" s="362"/>
      <c r="H67" s="362"/>
      <c r="I67" s="362"/>
      <c r="J67" s="362"/>
      <c r="K67" s="362"/>
      <c r="L67" s="362"/>
      <c r="M67" s="362"/>
      <c r="N67" s="362"/>
      <c r="O67" s="362"/>
      <c r="P67" s="362"/>
      <c r="Q67" s="362"/>
      <c r="R67" s="362"/>
      <c r="S67" s="362"/>
      <c r="T67" s="362"/>
      <c r="U67" s="362"/>
      <c r="V67" s="362"/>
      <c r="W67" s="362"/>
      <c r="X67" s="362"/>
      <c r="Y67" s="362"/>
      <c r="Z67" s="362"/>
      <c r="AA67" s="362"/>
      <c r="AB67" s="363"/>
      <c r="AC67" s="73">
        <f>SUM(AC64:AC66)</f>
        <v>0.25</v>
      </c>
      <c r="AD67" s="73">
        <f>SUM(AD64:AD66)</f>
        <v>0.3125</v>
      </c>
      <c r="AE67" s="82">
        <f>(AE65+AE66)/2</f>
        <v>0.5</v>
      </c>
      <c r="AF67" s="73">
        <f>+AVERAGE(AF64:AF66)</f>
        <v>0.41666666666666669</v>
      </c>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row>
    <row r="68" spans="1:113" s="80" customFormat="1" ht="255">
      <c r="A68" s="54" t="s">
        <v>166</v>
      </c>
      <c r="B68" s="54" t="s">
        <v>167</v>
      </c>
      <c r="C68" s="54" t="s">
        <v>168</v>
      </c>
      <c r="D68" s="54" t="s">
        <v>348</v>
      </c>
      <c r="E68" s="54" t="s">
        <v>349</v>
      </c>
      <c r="F68" s="65" t="s">
        <v>350</v>
      </c>
      <c r="G68" s="54" t="s">
        <v>351</v>
      </c>
      <c r="H68" s="54" t="s">
        <v>352</v>
      </c>
      <c r="I68" s="54" t="s">
        <v>174</v>
      </c>
      <c r="J68" s="54" t="s">
        <v>353</v>
      </c>
      <c r="K68" s="54" t="s">
        <v>354</v>
      </c>
      <c r="L68" s="58">
        <v>0.5</v>
      </c>
      <c r="M68" s="54" t="s">
        <v>177</v>
      </c>
      <c r="N68" s="54" t="s">
        <v>178</v>
      </c>
      <c r="O68" s="54">
        <v>1</v>
      </c>
      <c r="P68" s="59">
        <v>0.25</v>
      </c>
      <c r="Q68" s="228">
        <v>0.25</v>
      </c>
      <c r="R68" s="228">
        <v>0.25</v>
      </c>
      <c r="S68" s="228">
        <v>0.25</v>
      </c>
      <c r="T68" s="54">
        <v>0.25</v>
      </c>
      <c r="U68" s="54">
        <f t="shared" si="38"/>
        <v>0.25</v>
      </c>
      <c r="V68" s="54"/>
      <c r="W68" s="54"/>
      <c r="X68" s="54">
        <f t="shared" ref="X68:X69" si="43">+T68+U68+V68+W68</f>
        <v>0.5</v>
      </c>
      <c r="Y68" s="228">
        <v>0.25</v>
      </c>
      <c r="Z68" s="54">
        <v>0</v>
      </c>
      <c r="AA68" s="66">
        <v>0</v>
      </c>
      <c r="AB68" s="66">
        <v>0</v>
      </c>
      <c r="AC68" s="58">
        <f t="shared" ref="AC68:AC69" si="44">+IF((U68/Q68)&gt;100%,100%,(U68/Q68))*L68</f>
        <v>0.5</v>
      </c>
      <c r="AD68" s="58">
        <f t="shared" ref="AD68:AD69" si="45">+IF(((X68)/O68)&gt;100%,100%,((X68)/O68))*L68</f>
        <v>0.25</v>
      </c>
      <c r="AE68" s="58">
        <f t="shared" ref="AE68:AE69" si="46">+IF(((U68)/Q68)&gt;100%,100%,((U68)/Q68))</f>
        <v>1</v>
      </c>
      <c r="AF68" s="58">
        <f t="shared" ref="AF68:AF69" si="47">+IF(((X68)/O68)&gt;100%,100%,((X68))/O68)</f>
        <v>0.5</v>
      </c>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row>
    <row r="69" spans="1:113" s="80" customFormat="1" ht="255">
      <c r="A69" s="54" t="s">
        <v>166</v>
      </c>
      <c r="B69" s="54" t="s">
        <v>167</v>
      </c>
      <c r="C69" s="54" t="s">
        <v>168</v>
      </c>
      <c r="D69" s="54" t="s">
        <v>348</v>
      </c>
      <c r="E69" s="54" t="s">
        <v>349</v>
      </c>
      <c r="F69" s="65" t="s">
        <v>350</v>
      </c>
      <c r="G69" s="54" t="s">
        <v>351</v>
      </c>
      <c r="H69" s="54" t="s">
        <v>355</v>
      </c>
      <c r="I69" s="54" t="s">
        <v>174</v>
      </c>
      <c r="J69" s="54" t="s">
        <v>356</v>
      </c>
      <c r="K69" s="54" t="s">
        <v>357</v>
      </c>
      <c r="L69" s="58">
        <v>0.5</v>
      </c>
      <c r="M69" s="54" t="s">
        <v>177</v>
      </c>
      <c r="N69" s="54" t="s">
        <v>178</v>
      </c>
      <c r="O69" s="54">
        <v>8</v>
      </c>
      <c r="P69" s="59">
        <v>2</v>
      </c>
      <c r="Q69" s="66">
        <v>2</v>
      </c>
      <c r="R69" s="67">
        <v>2</v>
      </c>
      <c r="S69" s="67">
        <v>2</v>
      </c>
      <c r="T69" s="54">
        <v>4</v>
      </c>
      <c r="U69" s="54">
        <f t="shared" si="38"/>
        <v>2</v>
      </c>
      <c r="V69" s="54"/>
      <c r="W69" s="54"/>
      <c r="X69" s="54">
        <f t="shared" si="43"/>
        <v>6</v>
      </c>
      <c r="Y69" s="66">
        <v>0</v>
      </c>
      <c r="Z69" s="54">
        <v>2</v>
      </c>
      <c r="AA69" s="66">
        <v>0</v>
      </c>
      <c r="AB69" s="66">
        <v>0</v>
      </c>
      <c r="AC69" s="58">
        <f t="shared" si="44"/>
        <v>0.5</v>
      </c>
      <c r="AD69" s="58">
        <f t="shared" si="45"/>
        <v>0.375</v>
      </c>
      <c r="AE69" s="58">
        <f t="shared" si="46"/>
        <v>1</v>
      </c>
      <c r="AF69" s="58">
        <f t="shared" si="47"/>
        <v>0.75</v>
      </c>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row>
    <row r="70" spans="1:113" s="80" customFormat="1" ht="35.25" customHeight="1">
      <c r="A70" s="54"/>
      <c r="B70" s="54"/>
      <c r="C70" s="54"/>
      <c r="D70" s="54"/>
      <c r="E70" s="54"/>
      <c r="F70" s="361" t="s">
        <v>358</v>
      </c>
      <c r="G70" s="362"/>
      <c r="H70" s="362"/>
      <c r="I70" s="362"/>
      <c r="J70" s="362"/>
      <c r="K70" s="362"/>
      <c r="L70" s="362"/>
      <c r="M70" s="362"/>
      <c r="N70" s="362"/>
      <c r="O70" s="362"/>
      <c r="P70" s="362"/>
      <c r="Q70" s="362"/>
      <c r="R70" s="362"/>
      <c r="S70" s="362"/>
      <c r="T70" s="362"/>
      <c r="U70" s="362"/>
      <c r="V70" s="362"/>
      <c r="W70" s="362"/>
      <c r="X70" s="362"/>
      <c r="Y70" s="362"/>
      <c r="Z70" s="362"/>
      <c r="AA70" s="362"/>
      <c r="AB70" s="362"/>
      <c r="AC70" s="73">
        <f>SUM(AC68:AC69)</f>
        <v>1</v>
      </c>
      <c r="AD70" s="73">
        <f>SUM(AD68:AD69)</f>
        <v>0.625</v>
      </c>
      <c r="AE70" s="73">
        <f>+AVERAGE(AE68:AE69)</f>
        <v>1</v>
      </c>
      <c r="AF70" s="73">
        <f>+AVERAGE(AF68:AF69)</f>
        <v>0.625</v>
      </c>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row>
    <row r="71" spans="1:113" s="80" customFormat="1" ht="300">
      <c r="A71" s="54" t="s">
        <v>359</v>
      </c>
      <c r="B71" s="55" t="s">
        <v>360</v>
      </c>
      <c r="C71" s="54" t="s">
        <v>361</v>
      </c>
      <c r="D71" s="54" t="s">
        <v>362</v>
      </c>
      <c r="E71" s="54" t="s">
        <v>363</v>
      </c>
      <c r="F71" s="54" t="s">
        <v>364</v>
      </c>
      <c r="G71" s="54" t="s">
        <v>365</v>
      </c>
      <c r="H71" s="54" t="s">
        <v>366</v>
      </c>
      <c r="I71" s="54" t="s">
        <v>367</v>
      </c>
      <c r="J71" s="54" t="s">
        <v>368</v>
      </c>
      <c r="K71" s="54" t="s">
        <v>369</v>
      </c>
      <c r="L71" s="58">
        <v>0.2</v>
      </c>
      <c r="M71" s="54" t="s">
        <v>177</v>
      </c>
      <c r="N71" s="54" t="s">
        <v>178</v>
      </c>
      <c r="O71" s="54">
        <v>60</v>
      </c>
      <c r="P71" s="59">
        <v>0</v>
      </c>
      <c r="Q71" s="54">
        <v>20</v>
      </c>
      <c r="R71" s="59">
        <v>20</v>
      </c>
      <c r="S71" s="59">
        <v>20</v>
      </c>
      <c r="T71" s="54"/>
      <c r="U71" s="54">
        <f t="shared" ref="U71:U78" si="48">+Y71+Z71+AA71+AB71</f>
        <v>30</v>
      </c>
      <c r="V71" s="54"/>
      <c r="W71" s="54"/>
      <c r="X71" s="54">
        <f t="shared" ref="X71:X78" si="49">+T71+U71+V71+W71</f>
        <v>30</v>
      </c>
      <c r="Y71" s="54">
        <v>4</v>
      </c>
      <c r="Z71" s="54">
        <v>8</v>
      </c>
      <c r="AA71" s="54">
        <v>3</v>
      </c>
      <c r="AB71" s="257">
        <v>15</v>
      </c>
      <c r="AC71" s="58">
        <f t="shared" ref="AC71:AC78" si="50">+IF((U71/Q71)&gt;100%,100%,(U71/Q71))*L71</f>
        <v>0.2</v>
      </c>
      <c r="AD71" s="58">
        <f t="shared" ref="AD71:AD78" si="51">+IF(((X71)/O71)&gt;100%,100%,((X71)/O71))*L71</f>
        <v>0.1</v>
      </c>
      <c r="AE71" s="58">
        <f t="shared" ref="AE71:AE78" si="52">+IF(((U71)/Q71)&gt;100%,100%,((U71)/Q71))</f>
        <v>1</v>
      </c>
      <c r="AF71" s="58">
        <f t="shared" ref="AF71:AF78" si="53">+IF(((X71)/O71)&gt;100%,100%,((X71))/O71)</f>
        <v>0.5</v>
      </c>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row>
    <row r="72" spans="1:113" s="80" customFormat="1" ht="300">
      <c r="A72" s="54" t="s">
        <v>359</v>
      </c>
      <c r="B72" s="55" t="s">
        <v>360</v>
      </c>
      <c r="C72" s="54" t="s">
        <v>361</v>
      </c>
      <c r="D72" s="54" t="s">
        <v>362</v>
      </c>
      <c r="E72" s="54" t="s">
        <v>363</v>
      </c>
      <c r="F72" s="54" t="s">
        <v>364</v>
      </c>
      <c r="G72" s="54" t="s">
        <v>365</v>
      </c>
      <c r="H72" s="54" t="s">
        <v>370</v>
      </c>
      <c r="I72" s="54" t="s">
        <v>371</v>
      </c>
      <c r="J72" s="54" t="s">
        <v>372</v>
      </c>
      <c r="K72" s="54" t="s">
        <v>373</v>
      </c>
      <c r="L72" s="58">
        <v>0.2</v>
      </c>
      <c r="M72" s="54" t="s">
        <v>177</v>
      </c>
      <c r="N72" s="54" t="s">
        <v>178</v>
      </c>
      <c r="O72" s="54">
        <v>500</v>
      </c>
      <c r="P72" s="59">
        <v>50</v>
      </c>
      <c r="Q72" s="54">
        <v>150</v>
      </c>
      <c r="R72" s="59">
        <v>150</v>
      </c>
      <c r="S72" s="59">
        <v>150</v>
      </c>
      <c r="T72" s="54">
        <v>50</v>
      </c>
      <c r="U72" s="54">
        <f t="shared" si="48"/>
        <v>282</v>
      </c>
      <c r="V72" s="54"/>
      <c r="W72" s="54"/>
      <c r="X72" s="54">
        <f t="shared" si="49"/>
        <v>332</v>
      </c>
      <c r="Y72" s="54">
        <v>25</v>
      </c>
      <c r="Z72" s="54">
        <v>50</v>
      </c>
      <c r="AA72" s="54">
        <v>119</v>
      </c>
      <c r="AB72" s="257">
        <v>88</v>
      </c>
      <c r="AC72" s="58">
        <f t="shared" si="50"/>
        <v>0.2</v>
      </c>
      <c r="AD72" s="58">
        <f t="shared" si="51"/>
        <v>0.1328</v>
      </c>
      <c r="AE72" s="58">
        <f t="shared" si="52"/>
        <v>1</v>
      </c>
      <c r="AF72" s="58">
        <f t="shared" si="53"/>
        <v>0.66400000000000003</v>
      </c>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row>
    <row r="73" spans="1:113" s="80" customFormat="1" ht="300">
      <c r="A73" s="54" t="s">
        <v>359</v>
      </c>
      <c r="B73" s="55" t="s">
        <v>360</v>
      </c>
      <c r="C73" s="54" t="s">
        <v>361</v>
      </c>
      <c r="D73" s="54" t="s">
        <v>362</v>
      </c>
      <c r="E73" s="54" t="s">
        <v>363</v>
      </c>
      <c r="F73" s="54" t="s">
        <v>364</v>
      </c>
      <c r="G73" s="54" t="s">
        <v>365</v>
      </c>
      <c r="H73" s="54" t="s">
        <v>374</v>
      </c>
      <c r="I73" s="54" t="s">
        <v>375</v>
      </c>
      <c r="J73" s="54" t="s">
        <v>376</v>
      </c>
      <c r="K73" s="54" t="s">
        <v>377</v>
      </c>
      <c r="L73" s="58">
        <v>0.1</v>
      </c>
      <c r="M73" s="54" t="s">
        <v>177</v>
      </c>
      <c r="N73" s="54" t="s">
        <v>178</v>
      </c>
      <c r="O73" s="54">
        <v>1</v>
      </c>
      <c r="P73" s="59">
        <v>0.25</v>
      </c>
      <c r="Q73" s="54">
        <v>0.25</v>
      </c>
      <c r="R73" s="59">
        <v>0.25</v>
      </c>
      <c r="S73" s="59">
        <v>0.25</v>
      </c>
      <c r="T73" s="54">
        <v>0.25</v>
      </c>
      <c r="U73" s="54">
        <f t="shared" si="48"/>
        <v>0.39</v>
      </c>
      <c r="V73" s="54"/>
      <c r="W73" s="54"/>
      <c r="X73" s="54">
        <f t="shared" si="49"/>
        <v>0.64</v>
      </c>
      <c r="Y73" s="54">
        <v>0</v>
      </c>
      <c r="Z73" s="58">
        <v>0.12</v>
      </c>
      <c r="AA73" s="58">
        <v>7.0000000000000007E-2</v>
      </c>
      <c r="AB73" s="259">
        <v>0.2</v>
      </c>
      <c r="AC73" s="58">
        <f t="shared" si="50"/>
        <v>0.1</v>
      </c>
      <c r="AD73" s="58">
        <f t="shared" si="51"/>
        <v>6.4000000000000001E-2</v>
      </c>
      <c r="AE73" s="58">
        <f t="shared" si="52"/>
        <v>1</v>
      </c>
      <c r="AF73" s="58">
        <f t="shared" si="53"/>
        <v>0.64</v>
      </c>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row>
    <row r="74" spans="1:113" s="80" customFormat="1" ht="300">
      <c r="A74" s="54" t="s">
        <v>359</v>
      </c>
      <c r="B74" s="55" t="s">
        <v>360</v>
      </c>
      <c r="C74" s="54" t="s">
        <v>361</v>
      </c>
      <c r="D74" s="54" t="s">
        <v>362</v>
      </c>
      <c r="E74" s="54" t="s">
        <v>363</v>
      </c>
      <c r="F74" s="54" t="s">
        <v>364</v>
      </c>
      <c r="G74" s="54" t="s">
        <v>365</v>
      </c>
      <c r="H74" s="54" t="s">
        <v>378</v>
      </c>
      <c r="I74" s="54" t="s">
        <v>367</v>
      </c>
      <c r="J74" s="54" t="s">
        <v>376</v>
      </c>
      <c r="K74" s="54" t="s">
        <v>379</v>
      </c>
      <c r="L74" s="58">
        <v>0.1</v>
      </c>
      <c r="M74" s="54" t="s">
        <v>177</v>
      </c>
      <c r="N74" s="54" t="s">
        <v>178</v>
      </c>
      <c r="O74" s="54">
        <v>1</v>
      </c>
      <c r="P74" s="59">
        <v>0</v>
      </c>
      <c r="Q74" s="54">
        <v>0</v>
      </c>
      <c r="R74" s="59">
        <v>1</v>
      </c>
      <c r="S74" s="59">
        <v>0</v>
      </c>
      <c r="T74" s="54"/>
      <c r="U74" s="54">
        <f t="shared" si="48"/>
        <v>0</v>
      </c>
      <c r="V74" s="54"/>
      <c r="W74" s="54"/>
      <c r="X74" s="54">
        <f t="shared" si="49"/>
        <v>0</v>
      </c>
      <c r="Y74" s="54"/>
      <c r="Z74" s="54"/>
      <c r="AA74" s="59">
        <v>0</v>
      </c>
      <c r="AB74" s="33">
        <v>0</v>
      </c>
      <c r="AC74" s="58">
        <v>0</v>
      </c>
      <c r="AD74" s="58">
        <f t="shared" si="51"/>
        <v>0</v>
      </c>
      <c r="AE74" s="265">
        <v>0</v>
      </c>
      <c r="AF74" s="265">
        <f t="shared" si="53"/>
        <v>0</v>
      </c>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row>
    <row r="75" spans="1:113" s="80" customFormat="1" ht="300">
      <c r="A75" s="54" t="s">
        <v>359</v>
      </c>
      <c r="B75" s="55" t="s">
        <v>360</v>
      </c>
      <c r="C75" s="54" t="s">
        <v>361</v>
      </c>
      <c r="D75" s="54" t="s">
        <v>362</v>
      </c>
      <c r="E75" s="54" t="s">
        <v>363</v>
      </c>
      <c r="F75" s="54" t="s">
        <v>364</v>
      </c>
      <c r="G75" s="54" t="s">
        <v>365</v>
      </c>
      <c r="H75" s="54" t="s">
        <v>380</v>
      </c>
      <c r="I75" s="54" t="s">
        <v>367</v>
      </c>
      <c r="J75" s="54" t="s">
        <v>376</v>
      </c>
      <c r="K75" s="54" t="s">
        <v>381</v>
      </c>
      <c r="L75" s="58">
        <v>0.1</v>
      </c>
      <c r="M75" s="54" t="s">
        <v>177</v>
      </c>
      <c r="N75" s="54" t="s">
        <v>178</v>
      </c>
      <c r="O75" s="54">
        <v>1</v>
      </c>
      <c r="P75" s="59">
        <v>0</v>
      </c>
      <c r="Q75" s="54">
        <v>0</v>
      </c>
      <c r="R75" s="59">
        <v>1</v>
      </c>
      <c r="S75" s="59">
        <v>0</v>
      </c>
      <c r="T75" s="54"/>
      <c r="U75" s="54">
        <f t="shared" si="48"/>
        <v>0</v>
      </c>
      <c r="V75" s="54"/>
      <c r="W75" s="54"/>
      <c r="X75" s="54">
        <f t="shared" si="49"/>
        <v>0</v>
      </c>
      <c r="Y75" s="54"/>
      <c r="Z75" s="54"/>
      <c r="AA75" s="59">
        <v>0</v>
      </c>
      <c r="AB75" s="33">
        <v>0</v>
      </c>
      <c r="AC75" s="58">
        <v>0</v>
      </c>
      <c r="AD75" s="58">
        <f t="shared" si="51"/>
        <v>0</v>
      </c>
      <c r="AE75" s="58">
        <v>0</v>
      </c>
      <c r="AF75" s="58">
        <f t="shared" si="53"/>
        <v>0</v>
      </c>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row>
    <row r="76" spans="1:113" s="80" customFormat="1" ht="300">
      <c r="A76" s="54" t="s">
        <v>359</v>
      </c>
      <c r="B76" s="55" t="s">
        <v>360</v>
      </c>
      <c r="C76" s="54" t="s">
        <v>361</v>
      </c>
      <c r="D76" s="54" t="s">
        <v>362</v>
      </c>
      <c r="E76" s="54" t="s">
        <v>363</v>
      </c>
      <c r="F76" s="54" t="s">
        <v>364</v>
      </c>
      <c r="G76" s="54" t="s">
        <v>365</v>
      </c>
      <c r="H76" s="54" t="s">
        <v>382</v>
      </c>
      <c r="I76" s="54" t="s">
        <v>367</v>
      </c>
      <c r="J76" s="54" t="s">
        <v>383</v>
      </c>
      <c r="K76" s="54" t="s">
        <v>384</v>
      </c>
      <c r="L76" s="58">
        <v>0.12</v>
      </c>
      <c r="M76" s="54" t="s">
        <v>177</v>
      </c>
      <c r="N76" s="54" t="s">
        <v>178</v>
      </c>
      <c r="O76" s="54">
        <v>4</v>
      </c>
      <c r="P76" s="59">
        <v>1</v>
      </c>
      <c r="Q76" s="54">
        <v>0</v>
      </c>
      <c r="R76" s="59">
        <v>2</v>
      </c>
      <c r="S76" s="59">
        <v>2</v>
      </c>
      <c r="T76" s="54">
        <v>0</v>
      </c>
      <c r="U76" s="54">
        <f t="shared" si="48"/>
        <v>0</v>
      </c>
      <c r="V76" s="54"/>
      <c r="W76" s="54"/>
      <c r="X76" s="54">
        <f t="shared" si="49"/>
        <v>0</v>
      </c>
      <c r="Y76" s="54"/>
      <c r="Z76" s="54"/>
      <c r="AA76" s="59">
        <v>0</v>
      </c>
      <c r="AB76" s="33">
        <v>0</v>
      </c>
      <c r="AC76" s="58">
        <v>0</v>
      </c>
      <c r="AD76" s="58">
        <f t="shared" si="51"/>
        <v>0</v>
      </c>
      <c r="AE76" s="265">
        <v>0</v>
      </c>
      <c r="AF76" s="265">
        <f t="shared" si="53"/>
        <v>0</v>
      </c>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row>
    <row r="77" spans="1:113" s="80" customFormat="1" ht="300">
      <c r="A77" s="54" t="s">
        <v>359</v>
      </c>
      <c r="B77" s="55" t="s">
        <v>360</v>
      </c>
      <c r="C77" s="54" t="s">
        <v>361</v>
      </c>
      <c r="D77" s="54" t="s">
        <v>362</v>
      </c>
      <c r="E77" s="54" t="s">
        <v>363</v>
      </c>
      <c r="F77" s="54" t="s">
        <v>364</v>
      </c>
      <c r="G77" s="54" t="s">
        <v>365</v>
      </c>
      <c r="H77" s="54" t="s">
        <v>385</v>
      </c>
      <c r="I77" s="54" t="s">
        <v>367</v>
      </c>
      <c r="J77" s="54" t="s">
        <v>376</v>
      </c>
      <c r="K77" s="54" t="s">
        <v>386</v>
      </c>
      <c r="L77" s="58">
        <v>0.12</v>
      </c>
      <c r="M77" s="54" t="s">
        <v>177</v>
      </c>
      <c r="N77" s="54" t="s">
        <v>178</v>
      </c>
      <c r="O77" s="54">
        <v>6</v>
      </c>
      <c r="P77" s="59">
        <v>0</v>
      </c>
      <c r="Q77" s="54">
        <v>0</v>
      </c>
      <c r="R77" s="59">
        <v>3</v>
      </c>
      <c r="S77" s="59">
        <v>3</v>
      </c>
      <c r="T77" s="54"/>
      <c r="U77" s="54">
        <f t="shared" si="48"/>
        <v>0</v>
      </c>
      <c r="V77" s="54"/>
      <c r="W77" s="54"/>
      <c r="X77" s="54">
        <f t="shared" si="49"/>
        <v>0</v>
      </c>
      <c r="Y77" s="54"/>
      <c r="Z77" s="54"/>
      <c r="AA77" s="59">
        <v>0</v>
      </c>
      <c r="AB77" s="33">
        <v>0</v>
      </c>
      <c r="AC77" s="58">
        <v>0</v>
      </c>
      <c r="AD77" s="58">
        <f t="shared" si="51"/>
        <v>0</v>
      </c>
      <c r="AE77" s="265">
        <v>0</v>
      </c>
      <c r="AF77" s="265">
        <f t="shared" si="53"/>
        <v>0</v>
      </c>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row>
    <row r="78" spans="1:113" s="80" customFormat="1" ht="300">
      <c r="A78" s="54" t="s">
        <v>359</v>
      </c>
      <c r="B78" s="55" t="s">
        <v>360</v>
      </c>
      <c r="C78" s="54" t="s">
        <v>361</v>
      </c>
      <c r="D78" s="54" t="s">
        <v>362</v>
      </c>
      <c r="E78" s="54" t="s">
        <v>363</v>
      </c>
      <c r="F78" s="59" t="s">
        <v>364</v>
      </c>
      <c r="G78" s="54" t="s">
        <v>365</v>
      </c>
      <c r="H78" s="54" t="s">
        <v>387</v>
      </c>
      <c r="I78" s="54" t="s">
        <v>367</v>
      </c>
      <c r="J78" s="54" t="s">
        <v>388</v>
      </c>
      <c r="K78" s="54" t="s">
        <v>389</v>
      </c>
      <c r="L78" s="58">
        <v>0.06</v>
      </c>
      <c r="M78" s="54" t="s">
        <v>177</v>
      </c>
      <c r="N78" s="54" t="s">
        <v>178</v>
      </c>
      <c r="O78" s="54">
        <v>1</v>
      </c>
      <c r="P78" s="59">
        <v>0.2</v>
      </c>
      <c r="Q78" s="54">
        <v>0.25</v>
      </c>
      <c r="R78" s="59">
        <v>0.35</v>
      </c>
      <c r="S78" s="59">
        <v>0.2</v>
      </c>
      <c r="T78" s="54">
        <v>0.2</v>
      </c>
      <c r="U78" s="54">
        <f t="shared" si="48"/>
        <v>0.34</v>
      </c>
      <c r="V78" s="54"/>
      <c r="W78" s="54"/>
      <c r="X78" s="54">
        <f t="shared" si="49"/>
        <v>0.54</v>
      </c>
      <c r="Y78" s="54">
        <v>0</v>
      </c>
      <c r="Z78" s="54">
        <v>0.1</v>
      </c>
      <c r="AA78" s="255">
        <v>0.04</v>
      </c>
      <c r="AB78" s="260">
        <v>0.2</v>
      </c>
      <c r="AC78" s="58">
        <f t="shared" si="50"/>
        <v>0.06</v>
      </c>
      <c r="AD78" s="58">
        <f t="shared" si="51"/>
        <v>3.2399999999999998E-2</v>
      </c>
      <c r="AE78" s="58">
        <f t="shared" si="52"/>
        <v>1</v>
      </c>
      <c r="AF78" s="58">
        <f t="shared" si="53"/>
        <v>0.54</v>
      </c>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row>
    <row r="79" spans="1:113" s="80" customFormat="1" ht="54.75" customHeight="1">
      <c r="A79" s="54"/>
      <c r="B79" s="54"/>
      <c r="C79" s="54"/>
      <c r="D79" s="54"/>
      <c r="E79" s="54"/>
      <c r="F79" s="361" t="s">
        <v>390</v>
      </c>
      <c r="G79" s="362"/>
      <c r="H79" s="362"/>
      <c r="I79" s="362"/>
      <c r="J79" s="362"/>
      <c r="K79" s="362"/>
      <c r="L79" s="362"/>
      <c r="M79" s="362"/>
      <c r="N79" s="362"/>
      <c r="O79" s="362"/>
      <c r="P79" s="362"/>
      <c r="Q79" s="362"/>
      <c r="R79" s="362"/>
      <c r="S79" s="362"/>
      <c r="T79" s="362"/>
      <c r="U79" s="362"/>
      <c r="V79" s="362"/>
      <c r="W79" s="362"/>
      <c r="X79" s="362"/>
      <c r="Y79" s="362"/>
      <c r="Z79" s="362"/>
      <c r="AA79" s="362"/>
      <c r="AB79" s="363"/>
      <c r="AC79" s="73">
        <f>SUM(AC71:AC78)</f>
        <v>0.56000000000000005</v>
      </c>
      <c r="AD79" s="73">
        <f>SUM(AD71:AD78)</f>
        <v>0.32919999999999999</v>
      </c>
      <c r="AE79" s="82">
        <f>(AE71+AE72+AE73+AE78)/4</f>
        <v>1</v>
      </c>
      <c r="AF79" s="82">
        <f>+AVERAGE(AF71:AF78)</f>
        <v>0.29300000000000004</v>
      </c>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row>
    <row r="80" spans="1:113" s="80" customFormat="1" ht="300">
      <c r="A80" s="54" t="s">
        <v>359</v>
      </c>
      <c r="B80" s="55" t="s">
        <v>360</v>
      </c>
      <c r="C80" s="54" t="s">
        <v>361</v>
      </c>
      <c r="D80" s="54" t="s">
        <v>391</v>
      </c>
      <c r="E80" s="54" t="s">
        <v>392</v>
      </c>
      <c r="F80" s="54" t="s">
        <v>393</v>
      </c>
      <c r="G80" s="54" t="s">
        <v>394</v>
      </c>
      <c r="H80" s="54" t="s">
        <v>395</v>
      </c>
      <c r="I80" s="54" t="s">
        <v>367</v>
      </c>
      <c r="J80" s="54" t="s">
        <v>376</v>
      </c>
      <c r="K80" s="54" t="s">
        <v>396</v>
      </c>
      <c r="L80" s="58">
        <v>0.2</v>
      </c>
      <c r="M80" s="54" t="s">
        <v>177</v>
      </c>
      <c r="N80" s="54" t="s">
        <v>178</v>
      </c>
      <c r="O80" s="54">
        <v>5</v>
      </c>
      <c r="P80" s="59">
        <v>0</v>
      </c>
      <c r="Q80" s="54">
        <v>0</v>
      </c>
      <c r="R80" s="59">
        <v>3</v>
      </c>
      <c r="S80" s="59">
        <v>2</v>
      </c>
      <c r="T80" s="54"/>
      <c r="U80" s="54">
        <f t="shared" ref="U80:U86" si="54">+Y80+Z80+AA80+AB80</f>
        <v>0</v>
      </c>
      <c r="V80" s="54"/>
      <c r="W80" s="54"/>
      <c r="X80" s="54">
        <f t="shared" ref="X80:X86" si="55">+T80+U80+V80+W80</f>
        <v>0</v>
      </c>
      <c r="Y80" s="54"/>
      <c r="Z80" s="54"/>
      <c r="AA80" s="59">
        <v>0</v>
      </c>
      <c r="AB80" s="70">
        <v>0</v>
      </c>
      <c r="AC80" s="58">
        <v>0</v>
      </c>
      <c r="AD80" s="58">
        <f t="shared" ref="AD80:AD86" si="56">+IF(((X80)/O80)&gt;100%,100%,((X80)/O80))*L80</f>
        <v>0</v>
      </c>
      <c r="AE80" s="58">
        <v>0</v>
      </c>
      <c r="AF80" s="58">
        <f t="shared" ref="AF80:AF86" si="57">+IF(((X80)/O80)&gt;100%,100%,((X80))/O80)</f>
        <v>0</v>
      </c>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row>
    <row r="81" spans="1:113" s="80" customFormat="1" ht="300">
      <c r="A81" s="54" t="s">
        <v>359</v>
      </c>
      <c r="B81" s="55" t="s">
        <v>360</v>
      </c>
      <c r="C81" s="54" t="s">
        <v>361</v>
      </c>
      <c r="D81" s="54" t="s">
        <v>391</v>
      </c>
      <c r="E81" s="54" t="s">
        <v>392</v>
      </c>
      <c r="F81" s="54" t="s">
        <v>393</v>
      </c>
      <c r="G81" s="54" t="s">
        <v>394</v>
      </c>
      <c r="H81" s="54" t="s">
        <v>397</v>
      </c>
      <c r="I81" s="54" t="s">
        <v>367</v>
      </c>
      <c r="J81" s="54" t="s">
        <v>398</v>
      </c>
      <c r="K81" s="54" t="s">
        <v>399</v>
      </c>
      <c r="L81" s="58">
        <v>0.3</v>
      </c>
      <c r="M81" s="54" t="s">
        <v>183</v>
      </c>
      <c r="N81" s="54" t="s">
        <v>178</v>
      </c>
      <c r="O81" s="54">
        <v>1</v>
      </c>
      <c r="P81" s="59">
        <v>0.5</v>
      </c>
      <c r="Q81" s="54">
        <v>0.5</v>
      </c>
      <c r="R81" s="59">
        <v>0</v>
      </c>
      <c r="S81" s="59">
        <v>0</v>
      </c>
      <c r="T81" s="54">
        <v>0</v>
      </c>
      <c r="U81" s="54">
        <f t="shared" si="54"/>
        <v>0</v>
      </c>
      <c r="V81" s="54"/>
      <c r="W81" s="54"/>
      <c r="X81" s="54">
        <f t="shared" si="55"/>
        <v>0</v>
      </c>
      <c r="Y81" s="54">
        <v>0</v>
      </c>
      <c r="Z81" s="54">
        <v>0</v>
      </c>
      <c r="AA81" s="54">
        <v>0</v>
      </c>
      <c r="AB81" s="70">
        <v>0</v>
      </c>
      <c r="AC81" s="58">
        <f t="shared" ref="AC81:AC86" si="58">+IF((U81/Q81)&gt;100%,100%,(U81/Q81))*L81</f>
        <v>0</v>
      </c>
      <c r="AD81" s="58">
        <f t="shared" si="56"/>
        <v>0</v>
      </c>
      <c r="AE81" s="58">
        <f t="shared" ref="AE81:AE86" si="59">+IF(((U81)/Q81)&gt;100%,100%,((U81)/Q81))</f>
        <v>0</v>
      </c>
      <c r="AF81" s="58">
        <f t="shared" si="57"/>
        <v>0</v>
      </c>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row>
    <row r="82" spans="1:113" s="80" customFormat="1" ht="300">
      <c r="A82" s="54" t="s">
        <v>359</v>
      </c>
      <c r="B82" s="55" t="s">
        <v>360</v>
      </c>
      <c r="C82" s="54" t="s">
        <v>361</v>
      </c>
      <c r="D82" s="54" t="s">
        <v>391</v>
      </c>
      <c r="E82" s="54" t="s">
        <v>392</v>
      </c>
      <c r="F82" s="54" t="s">
        <v>393</v>
      </c>
      <c r="G82" s="54" t="s">
        <v>394</v>
      </c>
      <c r="H82" s="54" t="s">
        <v>400</v>
      </c>
      <c r="I82" s="54" t="s">
        <v>367</v>
      </c>
      <c r="J82" s="54" t="s">
        <v>401</v>
      </c>
      <c r="K82" s="54" t="s">
        <v>400</v>
      </c>
      <c r="L82" s="58">
        <v>0.15</v>
      </c>
      <c r="M82" s="54" t="s">
        <v>177</v>
      </c>
      <c r="N82" s="54" t="s">
        <v>178</v>
      </c>
      <c r="O82" s="54">
        <v>6</v>
      </c>
      <c r="P82" s="59">
        <v>1</v>
      </c>
      <c r="Q82" s="54">
        <v>2</v>
      </c>
      <c r="R82" s="59">
        <v>2</v>
      </c>
      <c r="S82" s="59">
        <v>1</v>
      </c>
      <c r="T82" s="54">
        <v>1</v>
      </c>
      <c r="U82" s="54">
        <f t="shared" si="54"/>
        <v>2</v>
      </c>
      <c r="V82" s="54"/>
      <c r="W82" s="54"/>
      <c r="X82" s="54">
        <f t="shared" si="55"/>
        <v>3</v>
      </c>
      <c r="Y82" s="54">
        <v>0</v>
      </c>
      <c r="Z82" s="54">
        <v>0</v>
      </c>
      <c r="AA82" s="54">
        <v>2</v>
      </c>
      <c r="AB82" s="70">
        <v>0</v>
      </c>
      <c r="AC82" s="58">
        <f t="shared" si="58"/>
        <v>0.15</v>
      </c>
      <c r="AD82" s="58">
        <f t="shared" si="56"/>
        <v>7.4999999999999997E-2</v>
      </c>
      <c r="AE82" s="58">
        <f t="shared" si="59"/>
        <v>1</v>
      </c>
      <c r="AF82" s="58">
        <f t="shared" si="57"/>
        <v>0.5</v>
      </c>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row>
    <row r="83" spans="1:113" s="80" customFormat="1" ht="300">
      <c r="A83" s="54" t="s">
        <v>359</v>
      </c>
      <c r="B83" s="55" t="s">
        <v>360</v>
      </c>
      <c r="C83" s="54" t="s">
        <v>361</v>
      </c>
      <c r="D83" s="54" t="s">
        <v>391</v>
      </c>
      <c r="E83" s="54" t="s">
        <v>392</v>
      </c>
      <c r="F83" s="54" t="s">
        <v>393</v>
      </c>
      <c r="G83" s="54" t="s">
        <v>394</v>
      </c>
      <c r="H83" s="54" t="s">
        <v>402</v>
      </c>
      <c r="I83" s="54" t="s">
        <v>367</v>
      </c>
      <c r="J83" s="54" t="s">
        <v>403</v>
      </c>
      <c r="K83" s="54" t="s">
        <v>404</v>
      </c>
      <c r="L83" s="58">
        <v>0.1</v>
      </c>
      <c r="M83" s="54" t="s">
        <v>177</v>
      </c>
      <c r="N83" s="54" t="s">
        <v>405</v>
      </c>
      <c r="O83" s="54">
        <v>5</v>
      </c>
      <c r="P83" s="59">
        <v>0</v>
      </c>
      <c r="Q83" s="54">
        <v>2</v>
      </c>
      <c r="R83" s="59">
        <v>2</v>
      </c>
      <c r="S83" s="59">
        <v>1</v>
      </c>
      <c r="T83" s="54"/>
      <c r="U83" s="54">
        <f t="shared" si="54"/>
        <v>2</v>
      </c>
      <c r="V83" s="54"/>
      <c r="W83" s="54"/>
      <c r="X83" s="54">
        <f t="shared" si="55"/>
        <v>2</v>
      </c>
      <c r="Y83" s="54">
        <v>0</v>
      </c>
      <c r="Z83" s="54">
        <v>0</v>
      </c>
      <c r="AA83" s="54">
        <v>0</v>
      </c>
      <c r="AB83" s="261">
        <v>2</v>
      </c>
      <c r="AC83" s="58">
        <f t="shared" si="58"/>
        <v>0.1</v>
      </c>
      <c r="AD83" s="58">
        <f t="shared" si="56"/>
        <v>4.0000000000000008E-2</v>
      </c>
      <c r="AE83" s="58">
        <f t="shared" si="59"/>
        <v>1</v>
      </c>
      <c r="AF83" s="58">
        <f t="shared" si="57"/>
        <v>0.4</v>
      </c>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row>
    <row r="84" spans="1:113" s="80" customFormat="1" ht="300">
      <c r="A84" s="54" t="s">
        <v>359</v>
      </c>
      <c r="B84" s="55" t="s">
        <v>360</v>
      </c>
      <c r="C84" s="54" t="s">
        <v>361</v>
      </c>
      <c r="D84" s="54" t="s">
        <v>391</v>
      </c>
      <c r="E84" s="54" t="s">
        <v>392</v>
      </c>
      <c r="F84" s="54" t="s">
        <v>393</v>
      </c>
      <c r="G84" s="54" t="s">
        <v>394</v>
      </c>
      <c r="H84" s="54" t="s">
        <v>406</v>
      </c>
      <c r="I84" s="54" t="s">
        <v>367</v>
      </c>
      <c r="J84" s="54" t="s">
        <v>376</v>
      </c>
      <c r="K84" s="54" t="s">
        <v>407</v>
      </c>
      <c r="L84" s="58">
        <v>0.15</v>
      </c>
      <c r="M84" s="54" t="s">
        <v>183</v>
      </c>
      <c r="N84" s="54" t="s">
        <v>178</v>
      </c>
      <c r="O84" s="54">
        <v>6</v>
      </c>
      <c r="P84" s="59">
        <v>0</v>
      </c>
      <c r="Q84" s="54">
        <v>2</v>
      </c>
      <c r="R84" s="59">
        <v>2</v>
      </c>
      <c r="S84" s="59">
        <v>2</v>
      </c>
      <c r="T84" s="54"/>
      <c r="U84" s="54">
        <f t="shared" si="54"/>
        <v>2</v>
      </c>
      <c r="V84" s="54"/>
      <c r="W84" s="54"/>
      <c r="X84" s="54">
        <f t="shared" si="55"/>
        <v>2</v>
      </c>
      <c r="Y84" s="54">
        <v>0</v>
      </c>
      <c r="Z84" s="54">
        <v>0</v>
      </c>
      <c r="AA84" s="54">
        <v>0</v>
      </c>
      <c r="AB84" s="261">
        <v>2</v>
      </c>
      <c r="AC84" s="58">
        <f t="shared" si="58"/>
        <v>0.15</v>
      </c>
      <c r="AD84" s="58">
        <f t="shared" si="56"/>
        <v>4.9999999999999996E-2</v>
      </c>
      <c r="AE84" s="58">
        <f t="shared" si="59"/>
        <v>1</v>
      </c>
      <c r="AF84" s="58">
        <f t="shared" si="57"/>
        <v>0.33333333333333331</v>
      </c>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row>
    <row r="85" spans="1:113" s="80" customFormat="1" ht="300">
      <c r="A85" s="54" t="s">
        <v>359</v>
      </c>
      <c r="B85" s="55" t="s">
        <v>360</v>
      </c>
      <c r="C85" s="54" t="s">
        <v>361</v>
      </c>
      <c r="D85" s="54" t="s">
        <v>391</v>
      </c>
      <c r="E85" s="54" t="s">
        <v>392</v>
      </c>
      <c r="F85" s="54" t="s">
        <v>393</v>
      </c>
      <c r="G85" s="54" t="s">
        <v>394</v>
      </c>
      <c r="H85" s="54" t="s">
        <v>408</v>
      </c>
      <c r="I85" s="54" t="s">
        <v>367</v>
      </c>
      <c r="J85" s="54" t="s">
        <v>409</v>
      </c>
      <c r="K85" s="54" t="s">
        <v>410</v>
      </c>
      <c r="L85" s="58">
        <v>0.05</v>
      </c>
      <c r="M85" s="54" t="s">
        <v>177</v>
      </c>
      <c r="N85" s="54" t="s">
        <v>178</v>
      </c>
      <c r="O85" s="54">
        <v>1</v>
      </c>
      <c r="P85" s="59">
        <v>0</v>
      </c>
      <c r="Q85" s="54">
        <v>0</v>
      </c>
      <c r="R85" s="59">
        <v>1</v>
      </c>
      <c r="S85" s="59">
        <v>0</v>
      </c>
      <c r="T85" s="54"/>
      <c r="U85" s="54">
        <f t="shared" si="54"/>
        <v>0</v>
      </c>
      <c r="V85" s="54"/>
      <c r="W85" s="54"/>
      <c r="X85" s="54">
        <f t="shared" si="55"/>
        <v>0</v>
      </c>
      <c r="Y85" s="54"/>
      <c r="Z85" s="54"/>
      <c r="AA85" s="59">
        <v>0</v>
      </c>
      <c r="AB85" s="70">
        <v>0</v>
      </c>
      <c r="AC85" s="58">
        <v>0</v>
      </c>
      <c r="AD85" s="58">
        <f t="shared" si="56"/>
        <v>0</v>
      </c>
      <c r="AE85" s="58">
        <v>0</v>
      </c>
      <c r="AF85" s="58">
        <f t="shared" si="57"/>
        <v>0</v>
      </c>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row>
    <row r="86" spans="1:113" s="80" customFormat="1" ht="300">
      <c r="A86" s="54" t="s">
        <v>359</v>
      </c>
      <c r="B86" s="55" t="s">
        <v>360</v>
      </c>
      <c r="C86" s="54" t="s">
        <v>361</v>
      </c>
      <c r="D86" s="54" t="s">
        <v>391</v>
      </c>
      <c r="E86" s="54" t="s">
        <v>392</v>
      </c>
      <c r="F86" s="54" t="s">
        <v>393</v>
      </c>
      <c r="G86" s="54" t="s">
        <v>394</v>
      </c>
      <c r="H86" s="54" t="s">
        <v>411</v>
      </c>
      <c r="I86" s="54" t="s">
        <v>367</v>
      </c>
      <c r="J86" s="54" t="s">
        <v>376</v>
      </c>
      <c r="K86" s="54" t="s">
        <v>412</v>
      </c>
      <c r="L86" s="58">
        <v>0.05</v>
      </c>
      <c r="M86" s="54" t="s">
        <v>177</v>
      </c>
      <c r="N86" s="54" t="s">
        <v>178</v>
      </c>
      <c r="O86" s="54">
        <v>1</v>
      </c>
      <c r="P86" s="59">
        <v>0.25</v>
      </c>
      <c r="Q86" s="54">
        <v>0.25</v>
      </c>
      <c r="R86" s="59">
        <v>0.25</v>
      </c>
      <c r="S86" s="59">
        <v>0.25</v>
      </c>
      <c r="T86" s="54">
        <v>0.25</v>
      </c>
      <c r="U86" s="54">
        <f t="shared" si="54"/>
        <v>15.14</v>
      </c>
      <c r="V86" s="54"/>
      <c r="W86" s="54"/>
      <c r="X86" s="54">
        <f t="shared" si="55"/>
        <v>15.39</v>
      </c>
      <c r="Y86" s="54">
        <v>0</v>
      </c>
      <c r="Z86" s="58">
        <v>0.1</v>
      </c>
      <c r="AA86" s="58">
        <v>0.04</v>
      </c>
      <c r="AB86" s="256">
        <v>15</v>
      </c>
      <c r="AC86" s="58">
        <f t="shared" si="58"/>
        <v>0.05</v>
      </c>
      <c r="AD86" s="58">
        <f t="shared" si="56"/>
        <v>0.05</v>
      </c>
      <c r="AE86" s="58">
        <f t="shared" si="59"/>
        <v>1</v>
      </c>
      <c r="AF86" s="58">
        <f t="shared" si="57"/>
        <v>1</v>
      </c>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row>
    <row r="87" spans="1:113" s="80" customFormat="1">
      <c r="A87" s="54"/>
      <c r="B87" s="54"/>
      <c r="C87" s="54"/>
      <c r="D87" s="54"/>
      <c r="E87" s="54"/>
      <c r="F87" s="361" t="s">
        <v>413</v>
      </c>
      <c r="G87" s="362"/>
      <c r="H87" s="362"/>
      <c r="I87" s="362"/>
      <c r="J87" s="362"/>
      <c r="K87" s="362"/>
      <c r="L87" s="362"/>
      <c r="M87" s="362"/>
      <c r="N87" s="362"/>
      <c r="O87" s="362"/>
      <c r="P87" s="362"/>
      <c r="Q87" s="362"/>
      <c r="R87" s="362"/>
      <c r="S87" s="362"/>
      <c r="T87" s="362"/>
      <c r="U87" s="362"/>
      <c r="V87" s="362"/>
      <c r="W87" s="362"/>
      <c r="X87" s="362"/>
      <c r="Y87" s="362"/>
      <c r="Z87" s="362"/>
      <c r="AA87" s="362"/>
      <c r="AB87" s="363"/>
      <c r="AC87" s="73">
        <f>SUM(AC80:AC86)</f>
        <v>0.45</v>
      </c>
      <c r="AD87" s="73">
        <f>SUM(AD80:AD86)</f>
        <v>0.21500000000000002</v>
      </c>
      <c r="AE87" s="82">
        <f>(AE81+AE82+AE83+AE84+AE86)/5</f>
        <v>0.8</v>
      </c>
      <c r="AF87" s="73">
        <f>+AVERAGE(AF80:AF86)</f>
        <v>0.31904761904761908</v>
      </c>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row>
    <row r="89" spans="1:113" ht="15.75" thickBot="1"/>
    <row r="90" spans="1:113" ht="60.75" customHeight="1" thickBot="1">
      <c r="A90" s="76"/>
      <c r="B90" s="76"/>
      <c r="C90" s="76"/>
      <c r="D90" s="76"/>
      <c r="E90" s="76"/>
      <c r="F90" s="364" t="s">
        <v>414</v>
      </c>
      <c r="G90" s="365"/>
      <c r="H90" s="365"/>
      <c r="I90" s="365"/>
      <c r="J90" s="365"/>
      <c r="K90" s="365"/>
      <c r="L90" s="365"/>
      <c r="M90" s="365"/>
      <c r="N90" s="365"/>
      <c r="O90" s="365"/>
      <c r="P90" s="365"/>
      <c r="Q90" s="365"/>
      <c r="R90" s="365"/>
      <c r="S90" s="365"/>
      <c r="T90" s="365"/>
      <c r="U90" s="365"/>
      <c r="V90" s="365"/>
      <c r="W90" s="365"/>
      <c r="X90" s="365"/>
      <c r="Y90" s="365"/>
      <c r="Z90" s="365"/>
      <c r="AA90" s="365"/>
      <c r="AB90" s="365"/>
      <c r="AC90" s="77">
        <f>+SUM(AC87+AC79+AC70+AC67+AC63+AC53+AC33+AC20+AC16+AC12)/10</f>
        <v>0.59019813519813513</v>
      </c>
      <c r="AD90" s="77">
        <f>+SUM(AD87+AD79+AD70+AD67+AD63+AD53+AD33+AD20+AD16+AD12)/10</f>
        <v>0.48496514534883717</v>
      </c>
      <c r="AE90" s="77">
        <f>+SUM(AE12+AE16+AE20+AE28+AE33+AE53+AE63+AE676+AE70+AE79+AE87)/11</f>
        <v>0.74336194108921383</v>
      </c>
      <c r="AF90" s="77">
        <f>+SUM(AF12+AF16+AF20+AF28+AF33+AF53+AF63+AF676+AF70+AF79+AF87)/11</f>
        <v>0.45929954315123439</v>
      </c>
    </row>
  </sheetData>
  <mergeCells count="25">
    <mergeCell ref="A5:B5"/>
    <mergeCell ref="A6:AF6"/>
    <mergeCell ref="F12:AB12"/>
    <mergeCell ref="F28:AB28"/>
    <mergeCell ref="F16:AB16"/>
    <mergeCell ref="C5:AE5"/>
    <mergeCell ref="A7:O7"/>
    <mergeCell ref="T7:X7"/>
    <mergeCell ref="Y7:AB7"/>
    <mergeCell ref="P7:S7"/>
    <mergeCell ref="AC7:AF7"/>
    <mergeCell ref="F20:AB20"/>
    <mergeCell ref="A1:B4"/>
    <mergeCell ref="C1:AE1"/>
    <mergeCell ref="C2:AE2"/>
    <mergeCell ref="C3:AE3"/>
    <mergeCell ref="C4:AE4"/>
    <mergeCell ref="F79:AB79"/>
    <mergeCell ref="F87:AB87"/>
    <mergeCell ref="F90:AB90"/>
    <mergeCell ref="F63:AB63"/>
    <mergeCell ref="F33:AB33"/>
    <mergeCell ref="F53:AB53"/>
    <mergeCell ref="F70:AB70"/>
    <mergeCell ref="F67:AB67"/>
  </mergeCells>
  <phoneticPr fontId="10" type="noConversion"/>
  <dataValidations count="2">
    <dataValidation type="list" allowBlank="1" showInputMessage="1" showErrorMessage="1" sqref="M9:M11 M80:M86 M13:M15 M29:M32 M34:M50 M52 M54:M62 M64:M66 M68:M69 M71:M78 M88:M322 M25:M27 M17:M19" xr:uid="{00000000-0002-0000-0100-000000000000}">
      <formula1>$AH$10:$AH$11</formula1>
    </dataValidation>
    <dataValidation type="list" allowBlank="1" showInputMessage="1" showErrorMessage="1" sqref="M21:M24" xr:uid="{00000000-0002-0000-0100-000001000000}">
      <formula1>$AB$9:$AB$10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zoomScale="50" zoomScaleNormal="50" workbookViewId="0">
      <selection activeCell="E10" sqref="E10"/>
    </sheetView>
  </sheetViews>
  <sheetFormatPr baseColWidth="10" defaultColWidth="11.42578125" defaultRowHeight="1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42" customFormat="1" ht="22.5" customHeight="1">
      <c r="A1" s="322"/>
      <c r="B1" s="323"/>
      <c r="C1" s="328" t="s">
        <v>125</v>
      </c>
      <c r="D1" s="329"/>
      <c r="E1" s="329"/>
      <c r="F1" s="329"/>
      <c r="G1" s="329"/>
      <c r="H1" s="329"/>
      <c r="I1" s="329"/>
      <c r="J1" s="329"/>
      <c r="K1" s="329"/>
      <c r="L1" s="329"/>
      <c r="M1" s="330"/>
      <c r="N1" s="307" t="s">
        <v>1106</v>
      </c>
    </row>
    <row r="2" spans="1:14" s="42" customFormat="1" ht="22.5" customHeight="1">
      <c r="A2" s="324"/>
      <c r="B2" s="325"/>
      <c r="C2" s="328" t="s">
        <v>127</v>
      </c>
      <c r="D2" s="329"/>
      <c r="E2" s="329"/>
      <c r="F2" s="329"/>
      <c r="G2" s="329"/>
      <c r="H2" s="329"/>
      <c r="I2" s="329"/>
      <c r="J2" s="329"/>
      <c r="K2" s="329"/>
      <c r="L2" s="329"/>
      <c r="M2" s="330"/>
      <c r="N2" s="307" t="s">
        <v>128</v>
      </c>
    </row>
    <row r="3" spans="1:14" s="42" customFormat="1" ht="22.5" customHeight="1">
      <c r="A3" s="324"/>
      <c r="B3" s="325"/>
      <c r="C3" s="328" t="s">
        <v>1107</v>
      </c>
      <c r="D3" s="329"/>
      <c r="E3" s="329"/>
      <c r="F3" s="329"/>
      <c r="G3" s="329"/>
      <c r="H3" s="329"/>
      <c r="I3" s="329"/>
      <c r="J3" s="329"/>
      <c r="K3" s="329"/>
      <c r="L3" s="329"/>
      <c r="M3" s="330"/>
      <c r="N3" s="307" t="s">
        <v>1108</v>
      </c>
    </row>
    <row r="4" spans="1:14" s="42" customFormat="1" ht="22.5" customHeight="1">
      <c r="A4" s="326"/>
      <c r="B4" s="327"/>
      <c r="C4" s="328" t="s">
        <v>1109</v>
      </c>
      <c r="D4" s="329"/>
      <c r="E4" s="329"/>
      <c r="F4" s="329"/>
      <c r="G4" s="329"/>
      <c r="H4" s="329"/>
      <c r="I4" s="329"/>
      <c r="J4" s="329"/>
      <c r="K4" s="329"/>
      <c r="L4" s="329"/>
      <c r="M4" s="330"/>
      <c r="N4" s="307" t="s">
        <v>415</v>
      </c>
    </row>
    <row r="5" spans="1:14" s="42" customFormat="1" ht="26.25" customHeight="1">
      <c r="A5" s="320" t="s">
        <v>416</v>
      </c>
      <c r="B5" s="321"/>
      <c r="C5" s="320"/>
      <c r="D5" s="331"/>
      <c r="E5" s="331"/>
      <c r="F5" s="331"/>
      <c r="G5" s="331"/>
      <c r="H5" s="331"/>
      <c r="I5" s="331"/>
      <c r="J5" s="331"/>
      <c r="K5" s="331"/>
      <c r="L5" s="331"/>
      <c r="M5" s="331"/>
      <c r="N5" s="331"/>
    </row>
    <row r="6" spans="1:14" s="42" customFormat="1" ht="15" customHeight="1">
      <c r="A6" s="316" t="s">
        <v>417</v>
      </c>
      <c r="B6" s="316"/>
      <c r="C6" s="316"/>
      <c r="D6" s="316"/>
      <c r="E6" s="316"/>
      <c r="F6" s="316"/>
      <c r="G6" s="316"/>
      <c r="H6" s="316"/>
      <c r="I6" s="316"/>
      <c r="J6" s="316"/>
      <c r="K6" s="316"/>
      <c r="L6" s="317"/>
      <c r="M6" s="312" t="s">
        <v>418</v>
      </c>
      <c r="N6" s="313"/>
    </row>
    <row r="7" spans="1:14" s="42" customFormat="1">
      <c r="A7" s="318"/>
      <c r="B7" s="318"/>
      <c r="C7" s="318"/>
      <c r="D7" s="318"/>
      <c r="E7" s="318"/>
      <c r="F7" s="318"/>
      <c r="G7" s="318"/>
      <c r="H7" s="318"/>
      <c r="I7" s="318"/>
      <c r="J7" s="318"/>
      <c r="K7" s="318"/>
      <c r="L7" s="319"/>
      <c r="M7" s="314"/>
      <c r="N7" s="315"/>
    </row>
    <row r="8" spans="1:14" s="14" customFormat="1" ht="66.75" customHeight="1">
      <c r="A8" s="308" t="s">
        <v>10</v>
      </c>
      <c r="B8" s="308" t="s">
        <v>419</v>
      </c>
      <c r="C8" s="308" t="s">
        <v>420</v>
      </c>
      <c r="D8" s="308" t="s">
        <v>421</v>
      </c>
      <c r="E8" s="308" t="s">
        <v>42</v>
      </c>
      <c r="F8" s="308" t="s">
        <v>44</v>
      </c>
      <c r="G8" s="308" t="s">
        <v>46</v>
      </c>
      <c r="H8" s="308" t="s">
        <v>48</v>
      </c>
      <c r="I8" s="308" t="s">
        <v>50</v>
      </c>
      <c r="J8" s="308" t="s">
        <v>52</v>
      </c>
      <c r="K8" s="308" t="s">
        <v>422</v>
      </c>
      <c r="L8" s="308" t="s">
        <v>56</v>
      </c>
      <c r="M8" s="308" t="s">
        <v>60</v>
      </c>
      <c r="N8" s="308" t="s">
        <v>62</v>
      </c>
    </row>
    <row r="9" spans="1:14" ht="150">
      <c r="A9" s="30" t="s">
        <v>170</v>
      </c>
      <c r="B9" s="36" t="s">
        <v>423</v>
      </c>
      <c r="C9" s="36" t="s">
        <v>424</v>
      </c>
      <c r="D9" s="36" t="s">
        <v>425</v>
      </c>
      <c r="E9" s="37" t="s">
        <v>426</v>
      </c>
      <c r="F9" s="38" t="s">
        <v>427</v>
      </c>
      <c r="G9" s="36" t="s">
        <v>428</v>
      </c>
      <c r="H9" s="38" t="s">
        <v>429</v>
      </c>
      <c r="I9" s="29" t="s">
        <v>430</v>
      </c>
      <c r="J9" s="30" t="s">
        <v>431</v>
      </c>
      <c r="K9" s="43" t="s">
        <v>432</v>
      </c>
      <c r="L9" s="32" t="s">
        <v>433</v>
      </c>
      <c r="M9" s="32" t="s">
        <v>434</v>
      </c>
      <c r="N9" s="32" t="s">
        <v>435</v>
      </c>
    </row>
    <row r="10" spans="1:14" ht="150">
      <c r="A10" s="30" t="s">
        <v>179</v>
      </c>
      <c r="B10" s="36" t="s">
        <v>423</v>
      </c>
      <c r="C10" s="36" t="s">
        <v>424</v>
      </c>
      <c r="D10" s="36" t="s">
        <v>425</v>
      </c>
      <c r="E10" s="37" t="s">
        <v>426</v>
      </c>
      <c r="F10" s="38" t="s">
        <v>427</v>
      </c>
      <c r="G10" s="36" t="s">
        <v>428</v>
      </c>
      <c r="H10" s="38" t="s">
        <v>429</v>
      </c>
      <c r="I10" s="29" t="s">
        <v>430</v>
      </c>
      <c r="J10" s="30" t="s">
        <v>431</v>
      </c>
      <c r="K10" s="43" t="s">
        <v>432</v>
      </c>
      <c r="L10" s="32" t="s">
        <v>433</v>
      </c>
      <c r="M10" s="32" t="s">
        <v>434</v>
      </c>
      <c r="N10" s="32" t="s">
        <v>435</v>
      </c>
    </row>
    <row r="11" spans="1:14" ht="150">
      <c r="A11" s="30" t="s">
        <v>184</v>
      </c>
      <c r="B11" s="36" t="s">
        <v>423</v>
      </c>
      <c r="C11" s="36" t="s">
        <v>424</v>
      </c>
      <c r="D11" s="36" t="s">
        <v>425</v>
      </c>
      <c r="E11" s="37" t="s">
        <v>426</v>
      </c>
      <c r="F11" s="38" t="s">
        <v>427</v>
      </c>
      <c r="G11" s="36" t="s">
        <v>428</v>
      </c>
      <c r="H11" s="38" t="s">
        <v>429</v>
      </c>
      <c r="I11" s="29" t="s">
        <v>430</v>
      </c>
      <c r="J11" s="30" t="s">
        <v>431</v>
      </c>
      <c r="K11" s="43" t="s">
        <v>432</v>
      </c>
      <c r="L11" s="32" t="s">
        <v>433</v>
      </c>
      <c r="M11" s="32" t="s">
        <v>434</v>
      </c>
      <c r="N11" s="32" t="s">
        <v>435</v>
      </c>
    </row>
    <row r="12" spans="1:14" ht="270">
      <c r="A12" s="30" t="s">
        <v>190</v>
      </c>
      <c r="B12" s="39" t="s">
        <v>436</v>
      </c>
      <c r="C12" s="36" t="s">
        <v>437</v>
      </c>
      <c r="D12" s="37" t="s">
        <v>438</v>
      </c>
      <c r="E12" s="37" t="s">
        <v>439</v>
      </c>
      <c r="F12" s="38" t="s">
        <v>440</v>
      </c>
      <c r="G12" s="36" t="s">
        <v>441</v>
      </c>
      <c r="H12" s="36" t="s">
        <v>442</v>
      </c>
      <c r="I12" s="29" t="s">
        <v>430</v>
      </c>
      <c r="J12" s="30" t="s">
        <v>431</v>
      </c>
      <c r="K12" s="43" t="s">
        <v>432</v>
      </c>
      <c r="L12" s="32" t="s">
        <v>433</v>
      </c>
      <c r="M12" s="32" t="s">
        <v>443</v>
      </c>
      <c r="N12" s="44" t="s">
        <v>444</v>
      </c>
    </row>
    <row r="13" spans="1:14" ht="270">
      <c r="A13" s="30" t="s">
        <v>197</v>
      </c>
      <c r="B13" s="39" t="s">
        <v>436</v>
      </c>
      <c r="C13" s="36" t="s">
        <v>437</v>
      </c>
      <c r="D13" s="37" t="s">
        <v>438</v>
      </c>
      <c r="E13" s="37" t="s">
        <v>439</v>
      </c>
      <c r="F13" s="38" t="s">
        <v>440</v>
      </c>
      <c r="G13" s="36" t="s">
        <v>441</v>
      </c>
      <c r="H13" s="36" t="s">
        <v>442</v>
      </c>
      <c r="I13" s="29" t="s">
        <v>430</v>
      </c>
      <c r="J13" s="30" t="s">
        <v>431</v>
      </c>
      <c r="K13" s="43" t="s">
        <v>432</v>
      </c>
      <c r="L13" s="32" t="s">
        <v>433</v>
      </c>
      <c r="M13" s="32" t="s">
        <v>443</v>
      </c>
      <c r="N13" s="44" t="s">
        <v>444</v>
      </c>
    </row>
    <row r="14" spans="1:14" ht="240">
      <c r="A14" s="30" t="s">
        <v>206</v>
      </c>
      <c r="B14" s="39" t="s">
        <v>436</v>
      </c>
      <c r="C14" s="36" t="s">
        <v>437</v>
      </c>
      <c r="D14" s="40" t="s">
        <v>445</v>
      </c>
      <c r="E14" s="37" t="s">
        <v>446</v>
      </c>
      <c r="F14" s="41" t="s">
        <v>447</v>
      </c>
      <c r="G14" s="36" t="s">
        <v>448</v>
      </c>
      <c r="H14" s="36" t="s">
        <v>448</v>
      </c>
      <c r="I14" s="29" t="s">
        <v>430</v>
      </c>
      <c r="J14" s="30" t="s">
        <v>431</v>
      </c>
      <c r="K14" s="43" t="s">
        <v>432</v>
      </c>
      <c r="L14" s="32" t="s">
        <v>433</v>
      </c>
      <c r="M14" s="32" t="s">
        <v>449</v>
      </c>
      <c r="N14" s="309" t="s">
        <v>450</v>
      </c>
    </row>
    <row r="15" spans="1:14" ht="240">
      <c r="A15" s="30" t="s">
        <v>217</v>
      </c>
      <c r="B15" s="39" t="s">
        <v>436</v>
      </c>
      <c r="C15" s="36" t="s">
        <v>437</v>
      </c>
      <c r="D15" s="40" t="s">
        <v>445</v>
      </c>
      <c r="E15" s="37" t="s">
        <v>446</v>
      </c>
      <c r="F15" s="41" t="s">
        <v>447</v>
      </c>
      <c r="G15" s="36" t="s">
        <v>448</v>
      </c>
      <c r="H15" s="36" t="s">
        <v>448</v>
      </c>
      <c r="I15" s="29" t="s">
        <v>430</v>
      </c>
      <c r="J15" s="30" t="s">
        <v>431</v>
      </c>
      <c r="K15" s="43" t="s">
        <v>432</v>
      </c>
      <c r="L15" s="32" t="s">
        <v>433</v>
      </c>
      <c r="M15" s="32" t="s">
        <v>449</v>
      </c>
      <c r="N15" s="309" t="s">
        <v>450</v>
      </c>
    </row>
    <row r="16" spans="1:14" ht="240">
      <c r="A16" s="30" t="s">
        <v>223</v>
      </c>
      <c r="B16" s="39" t="s">
        <v>436</v>
      </c>
      <c r="C16" s="36" t="s">
        <v>437</v>
      </c>
      <c r="D16" s="40" t="s">
        <v>445</v>
      </c>
      <c r="E16" s="37" t="s">
        <v>446</v>
      </c>
      <c r="F16" s="41" t="s">
        <v>447</v>
      </c>
      <c r="G16" s="36" t="s">
        <v>448</v>
      </c>
      <c r="H16" s="36" t="s">
        <v>448</v>
      </c>
      <c r="I16" s="29" t="s">
        <v>430</v>
      </c>
      <c r="J16" s="30" t="s">
        <v>431</v>
      </c>
      <c r="K16" s="43" t="s">
        <v>432</v>
      </c>
      <c r="L16" s="32" t="s">
        <v>433</v>
      </c>
      <c r="M16" s="32" t="s">
        <v>449</v>
      </c>
      <c r="N16" s="309" t="s">
        <v>450</v>
      </c>
    </row>
    <row r="17" spans="1:14" ht="240">
      <c r="A17" s="34" t="s">
        <v>227</v>
      </c>
      <c r="B17" s="39" t="s">
        <v>436</v>
      </c>
      <c r="C17" s="36" t="s">
        <v>437</v>
      </c>
      <c r="D17" s="40" t="s">
        <v>445</v>
      </c>
      <c r="E17" s="37" t="s">
        <v>446</v>
      </c>
      <c r="F17" s="41" t="s">
        <v>447</v>
      </c>
      <c r="G17" s="36" t="s">
        <v>448</v>
      </c>
      <c r="H17" s="36" t="s">
        <v>448</v>
      </c>
      <c r="I17" s="29" t="s">
        <v>430</v>
      </c>
      <c r="J17" s="30" t="s">
        <v>431</v>
      </c>
      <c r="K17" s="43" t="s">
        <v>432</v>
      </c>
      <c r="L17" s="32" t="s">
        <v>433</v>
      </c>
      <c r="M17" s="32" t="s">
        <v>449</v>
      </c>
      <c r="N17" s="309" t="s">
        <v>450</v>
      </c>
    </row>
    <row r="18" spans="1:14" ht="285">
      <c r="A18" s="30" t="s">
        <v>256</v>
      </c>
      <c r="B18" s="39" t="s">
        <v>436</v>
      </c>
      <c r="C18" s="36" t="s">
        <v>437</v>
      </c>
      <c r="D18" s="37" t="s">
        <v>451</v>
      </c>
      <c r="E18" s="37" t="s">
        <v>452</v>
      </c>
      <c r="F18" s="38" t="s">
        <v>453</v>
      </c>
      <c r="G18" s="36" t="s">
        <v>454</v>
      </c>
      <c r="H18" s="36" t="s">
        <v>455</v>
      </c>
      <c r="I18" s="29" t="s">
        <v>430</v>
      </c>
      <c r="J18" s="30" t="s">
        <v>431</v>
      </c>
      <c r="K18" s="43" t="s">
        <v>432</v>
      </c>
      <c r="L18" s="32" t="s">
        <v>433</v>
      </c>
      <c r="M18" s="32" t="s">
        <v>456</v>
      </c>
      <c r="N18" s="44" t="s">
        <v>457</v>
      </c>
    </row>
    <row r="19" spans="1:14" ht="285">
      <c r="A19" s="30" t="s">
        <v>265</v>
      </c>
      <c r="B19" s="39" t="s">
        <v>436</v>
      </c>
      <c r="C19" s="36" t="s">
        <v>437</v>
      </c>
      <c r="D19" s="37" t="s">
        <v>451</v>
      </c>
      <c r="E19" s="37" t="s">
        <v>452</v>
      </c>
      <c r="F19" s="38" t="s">
        <v>453</v>
      </c>
      <c r="G19" s="36" t="s">
        <v>454</v>
      </c>
      <c r="H19" s="36" t="s">
        <v>455</v>
      </c>
      <c r="I19" s="29" t="s">
        <v>430</v>
      </c>
      <c r="J19" s="30" t="s">
        <v>431</v>
      </c>
      <c r="K19" s="43" t="s">
        <v>432</v>
      </c>
      <c r="L19" s="32" t="s">
        <v>433</v>
      </c>
      <c r="M19" s="32" t="s">
        <v>456</v>
      </c>
      <c r="N19" s="44" t="s">
        <v>457</v>
      </c>
    </row>
    <row r="20" spans="1:14" ht="225">
      <c r="A20" s="30" t="s">
        <v>349</v>
      </c>
      <c r="B20" s="39" t="s">
        <v>436</v>
      </c>
      <c r="C20" s="36" t="s">
        <v>437</v>
      </c>
      <c r="D20" s="37" t="s">
        <v>451</v>
      </c>
      <c r="E20" s="37" t="s">
        <v>458</v>
      </c>
      <c r="F20" s="38" t="s">
        <v>459</v>
      </c>
      <c r="G20" s="36" t="s">
        <v>460</v>
      </c>
      <c r="H20" s="36" t="s">
        <v>461</v>
      </c>
      <c r="I20" s="29" t="s">
        <v>430</v>
      </c>
      <c r="J20" s="30" t="s">
        <v>431</v>
      </c>
      <c r="K20" s="43" t="s">
        <v>432</v>
      </c>
      <c r="L20" s="32" t="s">
        <v>433</v>
      </c>
      <c r="M20" s="32" t="s">
        <v>462</v>
      </c>
      <c r="N20" s="44" t="s">
        <v>463</v>
      </c>
    </row>
    <row r="21" spans="1:14" ht="360">
      <c r="A21" s="45" t="s">
        <v>363</v>
      </c>
      <c r="B21" s="32" t="s">
        <v>464</v>
      </c>
      <c r="C21" s="32" t="s">
        <v>465</v>
      </c>
      <c r="D21" s="310" t="s">
        <v>466</v>
      </c>
      <c r="E21" s="32" t="s">
        <v>467</v>
      </c>
      <c r="F21" s="32" t="s">
        <v>468</v>
      </c>
      <c r="G21" s="35" t="s">
        <v>469</v>
      </c>
      <c r="H21" s="35" t="s">
        <v>470</v>
      </c>
      <c r="I21" s="29" t="s">
        <v>471</v>
      </c>
      <c r="J21" s="35" t="s">
        <v>472</v>
      </c>
      <c r="K21" s="29" t="s">
        <v>432</v>
      </c>
      <c r="L21" s="32" t="s">
        <v>433</v>
      </c>
      <c r="M21" s="32" t="s">
        <v>473</v>
      </c>
      <c r="N21" s="31" t="s">
        <v>474</v>
      </c>
    </row>
    <row r="22" spans="1:14" ht="360">
      <c r="A22" s="45" t="s">
        <v>392</v>
      </c>
      <c r="B22" s="32" t="s">
        <v>464</v>
      </c>
      <c r="C22" s="32" t="s">
        <v>465</v>
      </c>
      <c r="D22" s="311"/>
      <c r="E22" s="46" t="s">
        <v>467</v>
      </c>
      <c r="F22" s="32" t="s">
        <v>468</v>
      </c>
      <c r="G22" s="35" t="s">
        <v>475</v>
      </c>
      <c r="H22" s="35" t="s">
        <v>470</v>
      </c>
      <c r="I22" s="29" t="s">
        <v>471</v>
      </c>
      <c r="J22" s="35" t="s">
        <v>472</v>
      </c>
      <c r="K22" s="29" t="s">
        <v>432</v>
      </c>
      <c r="L22" s="46" t="s">
        <v>476</v>
      </c>
      <c r="M22" s="46" t="s">
        <v>477</v>
      </c>
      <c r="N22" s="30" t="s">
        <v>474</v>
      </c>
    </row>
  </sheetData>
  <mergeCells count="10">
    <mergeCell ref="D21:D22"/>
    <mergeCell ref="M6:N7"/>
    <mergeCell ref="A6:L7"/>
    <mergeCell ref="A5:B5"/>
    <mergeCell ref="A1:B4"/>
    <mergeCell ref="C1:M1"/>
    <mergeCell ref="C2:M2"/>
    <mergeCell ref="C3:M3"/>
    <mergeCell ref="C4:M4"/>
    <mergeCell ref="C5:N5"/>
  </mergeCells>
  <dataValidations count="2">
    <dataValidation type="list" allowBlank="1" showInputMessage="1" showErrorMessage="1" sqref="K9:K22" xr:uid="{7E1BE557-2D92-4CA7-8561-04CDA0B95A45}">
      <formula1>$Q$10:$Q$13</formula1>
    </dataValidation>
    <dataValidation type="list" allowBlank="1" showInputMessage="1" showErrorMessage="1" sqref="K23:K80" xr:uid="{9B123703-E0A0-449B-934D-7CB2F6CC42C9}">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G470"/>
  <sheetViews>
    <sheetView topLeftCell="AX8" zoomScale="60" zoomScaleNormal="60" workbookViewId="0">
      <pane ySplit="1" topLeftCell="A9" activePane="bottomLeft" state="frozen"/>
      <selection activeCell="A8" sqref="A8"/>
      <selection pane="bottomLeft" activeCell="P13" sqref="P13"/>
    </sheetView>
  </sheetViews>
  <sheetFormatPr baseColWidth="10" defaultColWidth="10.85546875" defaultRowHeight="15"/>
  <cols>
    <col min="1" max="1" width="27.42578125" style="76" customWidth="1"/>
    <col min="2" max="2" width="37" style="76" customWidth="1"/>
    <col min="3" max="3" width="23.140625" style="76" customWidth="1"/>
    <col min="4" max="4" width="26.140625" style="76" customWidth="1"/>
    <col min="5" max="5" width="36.7109375" style="76" customWidth="1"/>
    <col min="6" max="6" width="29.140625" style="76" customWidth="1"/>
    <col min="7" max="7" width="28.28515625" style="76" customWidth="1"/>
    <col min="8" max="8" width="33.5703125" style="76" customWidth="1"/>
    <col min="9" max="9" width="31.85546875" style="81" customWidth="1"/>
    <col min="10" max="10" width="31.85546875" style="76" customWidth="1"/>
    <col min="11" max="11" width="45.140625" style="76" customWidth="1"/>
    <col min="12" max="12" width="26" style="76" customWidth="1"/>
    <col min="13" max="13" width="19.42578125" style="71" customWidth="1"/>
    <col min="14" max="14" width="36.140625" style="71" customWidth="1"/>
    <col min="15" max="15" width="24.5703125" style="71" customWidth="1"/>
    <col min="16" max="16" width="21.7109375" style="71" customWidth="1"/>
    <col min="17" max="17" width="30.7109375" style="180" customWidth="1"/>
    <col min="18" max="19" width="36.140625" style="71" customWidth="1"/>
    <col min="20" max="20" width="36.140625" style="176" customWidth="1"/>
    <col min="21" max="21" width="21.140625" style="76" customWidth="1"/>
    <col min="22" max="22" width="21.5703125" style="76" customWidth="1"/>
    <col min="23" max="23" width="20.85546875" style="76" customWidth="1"/>
    <col min="24" max="24" width="29" style="71" customWidth="1"/>
    <col min="25" max="25" width="31.5703125" style="76" customWidth="1"/>
    <col min="26" max="26" width="32.85546875" style="76" customWidth="1"/>
    <col min="27" max="27" width="29" style="76" customWidth="1"/>
    <col min="28" max="28" width="44.5703125" style="76" customWidth="1"/>
    <col min="29" max="29" width="31.140625" style="76" customWidth="1"/>
    <col min="30" max="30" width="36.140625" style="81" customWidth="1"/>
    <col min="31" max="31" width="44.5703125" style="177" customWidth="1"/>
    <col min="32" max="32" width="29.42578125" style="81" customWidth="1"/>
    <col min="33" max="33" width="27.140625" style="76" customWidth="1"/>
    <col min="34" max="34" width="33.140625" style="76" customWidth="1"/>
    <col min="35" max="35" width="34.42578125" style="178" customWidth="1"/>
    <col min="36" max="36" width="34.28515625" style="178" customWidth="1"/>
    <col min="37" max="37" width="38.28515625" style="178" customWidth="1"/>
    <col min="38" max="38" width="34.42578125" style="180" customWidth="1"/>
    <col min="39" max="39" width="33.42578125" style="76" customWidth="1"/>
    <col min="40" max="41" width="30.7109375" style="81" customWidth="1"/>
    <col min="42" max="42" width="30.7109375" style="178" customWidth="1"/>
    <col min="43" max="43" width="28.28515625" style="179" customWidth="1"/>
    <col min="44" max="44" width="36.140625" style="178" customWidth="1"/>
    <col min="45" max="45" width="28.28515625" style="179" customWidth="1"/>
    <col min="46" max="46" width="36" style="178" customWidth="1"/>
    <col min="47" max="47" width="32.28515625" style="179" customWidth="1"/>
    <col min="48" max="49" width="39.5703125" style="178" customWidth="1"/>
    <col min="50" max="50" width="31.42578125" style="76" customWidth="1"/>
    <col min="51" max="51" width="31.85546875" style="76" customWidth="1"/>
    <col min="52" max="52" width="32.140625" style="76" customWidth="1"/>
    <col min="53" max="53" width="26.140625" style="76" customWidth="1"/>
    <col min="54" max="54" width="33.85546875" style="76" customWidth="1"/>
    <col min="55" max="55" width="25.5703125" style="76" customWidth="1"/>
    <col min="56" max="56" width="29" style="76" customWidth="1"/>
    <col min="57" max="57" width="26.28515625" style="76" customWidth="1"/>
    <col min="58" max="58" width="40.5703125" style="76" customWidth="1"/>
    <col min="59" max="59" width="10.85546875" style="76" customWidth="1"/>
    <col min="60" max="60" width="12.140625" style="76" customWidth="1"/>
    <col min="61" max="61" width="10.85546875" style="76" customWidth="1"/>
    <col min="62" max="16384" width="10.85546875" style="76"/>
  </cols>
  <sheetData>
    <row r="1" spans="1:60" ht="15" customHeight="1">
      <c r="A1" s="481" t="s">
        <v>478</v>
      </c>
      <c r="B1" s="482"/>
      <c r="C1" s="477" t="s">
        <v>125</v>
      </c>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78"/>
      <c r="BE1" s="111" t="s">
        <v>126</v>
      </c>
      <c r="BF1" s="112"/>
    </row>
    <row r="2" spans="1:60" ht="15" customHeight="1">
      <c r="A2" s="483"/>
      <c r="B2" s="484"/>
      <c r="C2" s="477" t="s">
        <v>127</v>
      </c>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c r="AU2" s="496"/>
      <c r="AV2" s="496"/>
      <c r="AW2" s="496"/>
      <c r="AX2" s="496"/>
      <c r="AY2" s="496"/>
      <c r="AZ2" s="496"/>
      <c r="BA2" s="496"/>
      <c r="BB2" s="496"/>
      <c r="BC2" s="496"/>
      <c r="BD2" s="478"/>
      <c r="BE2" s="111" t="s">
        <v>128</v>
      </c>
      <c r="BF2" s="112"/>
    </row>
    <row r="3" spans="1:60" ht="15" customHeight="1">
      <c r="A3" s="483"/>
      <c r="B3" s="484"/>
      <c r="C3" s="477" t="s">
        <v>129</v>
      </c>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78"/>
      <c r="BE3" s="111" t="s">
        <v>130</v>
      </c>
      <c r="BF3" s="112"/>
    </row>
    <row r="4" spans="1:60" ht="15" customHeight="1">
      <c r="A4" s="485"/>
      <c r="B4" s="486"/>
      <c r="C4" s="477" t="s">
        <v>131</v>
      </c>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78"/>
      <c r="BE4" s="111" t="s">
        <v>479</v>
      </c>
      <c r="BF4" s="112"/>
    </row>
    <row r="5" spans="1:60" ht="15" customHeight="1">
      <c r="A5" s="477" t="s">
        <v>416</v>
      </c>
      <c r="B5" s="478"/>
      <c r="C5" s="477" t="s">
        <v>134</v>
      </c>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78"/>
      <c r="BF5" s="113"/>
    </row>
    <row r="6" spans="1:60">
      <c r="A6" s="492" t="s">
        <v>480</v>
      </c>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3"/>
      <c r="AC6" s="481" t="s">
        <v>481</v>
      </c>
      <c r="AD6" s="487"/>
      <c r="AE6" s="487"/>
      <c r="AF6" s="487"/>
      <c r="AG6" s="487"/>
      <c r="AH6" s="482"/>
      <c r="AI6" s="497" t="s">
        <v>482</v>
      </c>
      <c r="AJ6" s="492"/>
      <c r="AK6" s="492"/>
      <c r="AL6" s="492"/>
      <c r="AM6" s="492"/>
      <c r="AN6" s="492"/>
      <c r="AO6" s="492"/>
      <c r="AP6" s="492"/>
      <c r="AQ6" s="492"/>
      <c r="AR6" s="492"/>
      <c r="AS6" s="492"/>
      <c r="AT6" s="492"/>
      <c r="AU6" s="492"/>
      <c r="AV6" s="492"/>
      <c r="AW6" s="492"/>
      <c r="AX6" s="492"/>
      <c r="AY6" s="492"/>
      <c r="AZ6" s="492"/>
      <c r="BA6" s="492"/>
      <c r="BB6" s="492"/>
      <c r="BC6" s="492"/>
      <c r="BD6" s="492"/>
      <c r="BE6" s="493"/>
      <c r="BF6" s="114"/>
    </row>
    <row r="7" spans="1:60" ht="15.75" thickBot="1">
      <c r="A7" s="494"/>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5"/>
      <c r="AC7" s="485"/>
      <c r="AD7" s="488"/>
      <c r="AE7" s="488"/>
      <c r="AF7" s="488"/>
      <c r="AG7" s="488"/>
      <c r="AH7" s="486"/>
      <c r="AI7" s="498"/>
      <c r="AJ7" s="499"/>
      <c r="AK7" s="499"/>
      <c r="AL7" s="499"/>
      <c r="AM7" s="499"/>
      <c r="AN7" s="499"/>
      <c r="AO7" s="499"/>
      <c r="AP7" s="499"/>
      <c r="AQ7" s="499"/>
      <c r="AR7" s="499"/>
      <c r="AS7" s="499"/>
      <c r="AT7" s="499"/>
      <c r="AU7" s="499"/>
      <c r="AV7" s="499"/>
      <c r="AW7" s="499"/>
      <c r="AX7" s="499"/>
      <c r="AY7" s="499"/>
      <c r="AZ7" s="499"/>
      <c r="BA7" s="499"/>
      <c r="BB7" s="499"/>
      <c r="BC7" s="499"/>
      <c r="BD7" s="499"/>
      <c r="BE7" s="500"/>
      <c r="BF7" s="114"/>
    </row>
    <row r="8" spans="1:60" ht="60">
      <c r="A8" s="115" t="s">
        <v>10</v>
      </c>
      <c r="B8" s="115" t="s">
        <v>144</v>
      </c>
      <c r="C8" s="115" t="s">
        <v>14</v>
      </c>
      <c r="D8" s="116" t="s">
        <v>483</v>
      </c>
      <c r="E8" s="116" t="s">
        <v>65</v>
      </c>
      <c r="F8" s="115" t="s">
        <v>67</v>
      </c>
      <c r="G8" s="116" t="s">
        <v>69</v>
      </c>
      <c r="H8" s="116" t="s">
        <v>484</v>
      </c>
      <c r="I8" s="116" t="s">
        <v>73</v>
      </c>
      <c r="J8" s="116" t="s">
        <v>485</v>
      </c>
      <c r="K8" s="117" t="s">
        <v>486</v>
      </c>
      <c r="L8" s="117" t="s">
        <v>79</v>
      </c>
      <c r="M8" s="118" t="s">
        <v>81</v>
      </c>
      <c r="N8" s="119" t="s">
        <v>487</v>
      </c>
      <c r="O8" s="120" t="s">
        <v>488</v>
      </c>
      <c r="P8" s="120" t="s">
        <v>489</v>
      </c>
      <c r="Q8" s="182" t="s">
        <v>490</v>
      </c>
      <c r="R8" s="120" t="s">
        <v>491</v>
      </c>
      <c r="S8" s="120" t="s">
        <v>492</v>
      </c>
      <c r="T8" s="121" t="s">
        <v>493</v>
      </c>
      <c r="U8" s="117" t="s">
        <v>494</v>
      </c>
      <c r="V8" s="117" t="s">
        <v>495</v>
      </c>
      <c r="W8" s="115" t="s">
        <v>89</v>
      </c>
      <c r="X8" s="119" t="s">
        <v>91</v>
      </c>
      <c r="Y8" s="115" t="s">
        <v>93</v>
      </c>
      <c r="Z8" s="115" t="s">
        <v>95</v>
      </c>
      <c r="AA8" s="115" t="s">
        <v>97</v>
      </c>
      <c r="AB8" s="115" t="s">
        <v>99</v>
      </c>
      <c r="AC8" s="116" t="s">
        <v>102</v>
      </c>
      <c r="AD8" s="116" t="s">
        <v>496</v>
      </c>
      <c r="AE8" s="122" t="s">
        <v>106</v>
      </c>
      <c r="AF8" s="116" t="s">
        <v>108</v>
      </c>
      <c r="AG8" s="116" t="s">
        <v>497</v>
      </c>
      <c r="AH8" s="116" t="s">
        <v>112</v>
      </c>
      <c r="AI8" s="123" t="s">
        <v>115</v>
      </c>
      <c r="AJ8" s="123" t="s">
        <v>498</v>
      </c>
      <c r="AK8" s="123" t="s">
        <v>499</v>
      </c>
      <c r="AL8" s="133" t="s">
        <v>500</v>
      </c>
      <c r="AM8" s="115" t="s">
        <v>501</v>
      </c>
      <c r="AN8" s="115" t="s">
        <v>119</v>
      </c>
      <c r="AO8" s="115" t="s">
        <v>121</v>
      </c>
      <c r="AP8" s="123" t="s">
        <v>502</v>
      </c>
      <c r="AQ8" s="124" t="s">
        <v>503</v>
      </c>
      <c r="AR8" s="123" t="s">
        <v>504</v>
      </c>
      <c r="AS8" s="124" t="s">
        <v>505</v>
      </c>
      <c r="AT8" s="123" t="s">
        <v>506</v>
      </c>
      <c r="AU8" s="124" t="s">
        <v>507</v>
      </c>
      <c r="AV8" s="123" t="s">
        <v>508</v>
      </c>
      <c r="AW8" s="124" t="s">
        <v>509</v>
      </c>
      <c r="AX8" s="203" t="s">
        <v>510</v>
      </c>
      <c r="AY8" s="203" t="s">
        <v>511</v>
      </c>
      <c r="AZ8" s="203" t="s">
        <v>512</v>
      </c>
      <c r="BA8" s="203" t="s">
        <v>513</v>
      </c>
      <c r="BB8" s="266" t="s">
        <v>514</v>
      </c>
      <c r="BC8" s="115" t="s">
        <v>515</v>
      </c>
      <c r="BD8" s="266" t="s">
        <v>516</v>
      </c>
      <c r="BE8" s="115" t="s">
        <v>517</v>
      </c>
      <c r="BF8" s="115" t="s">
        <v>518</v>
      </c>
    </row>
    <row r="9" spans="1:60" ht="105">
      <c r="A9" s="59" t="s">
        <v>170</v>
      </c>
      <c r="B9" s="59" t="s">
        <v>171</v>
      </c>
      <c r="C9" s="109" t="s">
        <v>172</v>
      </c>
      <c r="D9" s="125" t="s">
        <v>176</v>
      </c>
      <c r="E9" s="126" t="s">
        <v>519</v>
      </c>
      <c r="F9" s="457">
        <v>2024130010171</v>
      </c>
      <c r="G9" s="59" t="s">
        <v>520</v>
      </c>
      <c r="H9" s="59" t="s">
        <v>521</v>
      </c>
      <c r="I9" s="59" t="s">
        <v>522</v>
      </c>
      <c r="J9" s="127">
        <v>0.5</v>
      </c>
      <c r="K9" s="128" t="s">
        <v>523</v>
      </c>
      <c r="L9" s="128" t="s">
        <v>524</v>
      </c>
      <c r="M9" s="129" t="s">
        <v>525</v>
      </c>
      <c r="N9" s="56">
        <v>1</v>
      </c>
      <c r="O9" s="59">
        <v>1</v>
      </c>
      <c r="P9" s="59">
        <v>1</v>
      </c>
      <c r="Q9" s="108">
        <v>1</v>
      </c>
      <c r="R9" s="47">
        <v>1</v>
      </c>
      <c r="S9" s="109">
        <f>+O9+P9+Q9+R9</f>
        <v>4</v>
      </c>
      <c r="T9" s="127">
        <f>+IF((S9/N9)&gt;100%,100%,(S9/N9))</f>
        <v>1</v>
      </c>
      <c r="U9" s="224" t="s">
        <v>526</v>
      </c>
      <c r="V9" s="33" t="s">
        <v>527</v>
      </c>
      <c r="W9" s="33">
        <v>360</v>
      </c>
      <c r="X9" s="33" t="s">
        <v>528</v>
      </c>
      <c r="Y9" s="33" t="s">
        <v>529</v>
      </c>
      <c r="Z9" s="33" t="s">
        <v>530</v>
      </c>
      <c r="AA9" s="33" t="s">
        <v>531</v>
      </c>
      <c r="AB9" s="33" t="s">
        <v>532</v>
      </c>
      <c r="AC9" s="47" t="s">
        <v>533</v>
      </c>
      <c r="AD9" s="59" t="s">
        <v>534</v>
      </c>
      <c r="AE9" s="130">
        <v>700000000</v>
      </c>
      <c r="AF9" s="59" t="s">
        <v>535</v>
      </c>
      <c r="AG9" s="59" t="s">
        <v>536</v>
      </c>
      <c r="AH9" s="131" t="s">
        <v>537</v>
      </c>
      <c r="AI9" s="183">
        <v>700000000</v>
      </c>
      <c r="AJ9" s="183">
        <v>700000000</v>
      </c>
      <c r="AK9" s="183">
        <v>700000000</v>
      </c>
      <c r="AL9" s="219">
        <v>700000000</v>
      </c>
      <c r="AM9" s="479">
        <v>3700000000</v>
      </c>
      <c r="AN9" s="173" t="s">
        <v>538</v>
      </c>
      <c r="AO9" s="501" t="s">
        <v>539</v>
      </c>
      <c r="AP9" s="183">
        <v>316000000</v>
      </c>
      <c r="AQ9" s="185">
        <f>AP9/AJ9</f>
        <v>0.4514285714285714</v>
      </c>
      <c r="AR9" s="183">
        <v>602200000</v>
      </c>
      <c r="AS9" s="186">
        <f>AR9/AJ9</f>
        <v>0.86028571428571432</v>
      </c>
      <c r="AT9" s="183">
        <v>602200000</v>
      </c>
      <c r="AU9" s="186">
        <f>AT9/AK11</f>
        <v>0.16275675675675674</v>
      </c>
      <c r="AV9" s="187">
        <v>249900000</v>
      </c>
      <c r="AW9" s="186">
        <f>+AV9/AK11</f>
        <v>6.7540540540540539E-2</v>
      </c>
      <c r="AX9" s="188">
        <v>694873333</v>
      </c>
      <c r="AY9" s="189">
        <f>+AX9/AL9</f>
        <v>0.99267618999999996</v>
      </c>
      <c r="AZ9" s="188">
        <v>508900000</v>
      </c>
      <c r="BA9" s="189">
        <f>+AZ9/AL9</f>
        <v>0.72699999999999998</v>
      </c>
      <c r="BB9" s="403">
        <v>3480955234</v>
      </c>
      <c r="BC9" s="405">
        <f>BB9/AM9</f>
        <v>0.9407987118918919</v>
      </c>
      <c r="BD9" s="403">
        <v>3464955234</v>
      </c>
      <c r="BE9" s="409">
        <f>BD9/AM9</f>
        <v>0.93647438756756751</v>
      </c>
      <c r="BF9" s="173"/>
    </row>
    <row r="10" spans="1:60" s="114" customFormat="1" ht="105">
      <c r="A10" s="48" t="s">
        <v>170</v>
      </c>
      <c r="B10" s="48" t="s">
        <v>171</v>
      </c>
      <c r="C10" s="134" t="s">
        <v>172</v>
      </c>
      <c r="D10" s="135" t="s">
        <v>176</v>
      </c>
      <c r="E10" s="126" t="s">
        <v>519</v>
      </c>
      <c r="F10" s="458"/>
      <c r="G10" s="48" t="s">
        <v>520</v>
      </c>
      <c r="H10" s="48" t="s">
        <v>521</v>
      </c>
      <c r="I10" s="48" t="s">
        <v>522</v>
      </c>
      <c r="J10" s="151">
        <v>0.5</v>
      </c>
      <c r="K10" s="49" t="s">
        <v>540</v>
      </c>
      <c r="L10" s="134" t="s">
        <v>524</v>
      </c>
      <c r="M10" s="101" t="s">
        <v>541</v>
      </c>
      <c r="N10" s="136">
        <v>2</v>
      </c>
      <c r="O10" s="101">
        <v>0</v>
      </c>
      <c r="P10" s="101">
        <v>0</v>
      </c>
      <c r="Q10" s="303">
        <v>0</v>
      </c>
      <c r="R10" s="47">
        <v>1</v>
      </c>
      <c r="S10" s="101">
        <f>+O10+P10+Q10+R10</f>
        <v>1</v>
      </c>
      <c r="T10" s="75">
        <f>+IF((S10/N10)&gt;100%,100%,(S10/N10))</f>
        <v>0.5</v>
      </c>
      <c r="U10" s="224" t="s">
        <v>542</v>
      </c>
      <c r="V10" s="33" t="s">
        <v>527</v>
      </c>
      <c r="W10" s="33">
        <v>210</v>
      </c>
      <c r="X10" s="33" t="s">
        <v>528</v>
      </c>
      <c r="Y10" s="33" t="s">
        <v>543</v>
      </c>
      <c r="Z10" s="33" t="s">
        <v>530</v>
      </c>
      <c r="AA10" s="33" t="s">
        <v>544</v>
      </c>
      <c r="AB10" s="33" t="s">
        <v>545</v>
      </c>
      <c r="AC10" s="47" t="s">
        <v>533</v>
      </c>
      <c r="AD10" s="59" t="s">
        <v>546</v>
      </c>
      <c r="AE10" s="137">
        <v>3000000000</v>
      </c>
      <c r="AF10" s="50" t="s">
        <v>547</v>
      </c>
      <c r="AG10" s="134" t="s">
        <v>548</v>
      </c>
      <c r="AH10" s="138">
        <v>45809</v>
      </c>
      <c r="AI10" s="103">
        <v>0</v>
      </c>
      <c r="AJ10" s="183"/>
      <c r="AK10" s="183">
        <v>3000000000</v>
      </c>
      <c r="AL10" s="219">
        <v>3000000000</v>
      </c>
      <c r="AM10" s="480"/>
      <c r="AN10" s="139" t="s">
        <v>548</v>
      </c>
      <c r="AO10" s="502"/>
      <c r="AP10" s="183">
        <v>0</v>
      </c>
      <c r="AQ10" s="185">
        <v>0</v>
      </c>
      <c r="AR10" s="183">
        <v>0</v>
      </c>
      <c r="AS10" s="186">
        <v>0</v>
      </c>
      <c r="AT10" s="183">
        <v>0</v>
      </c>
      <c r="AU10" s="186">
        <v>0</v>
      </c>
      <c r="AV10" s="187">
        <v>0</v>
      </c>
      <c r="AW10" s="186">
        <v>0</v>
      </c>
      <c r="AX10" s="188">
        <v>0</v>
      </c>
      <c r="AY10" s="189">
        <v>0</v>
      </c>
      <c r="AZ10" s="188">
        <v>0</v>
      </c>
      <c r="BA10" s="189">
        <f>+AZ10/AL10</f>
        <v>0</v>
      </c>
      <c r="BB10" s="404"/>
      <c r="BC10" s="406"/>
      <c r="BD10" s="404"/>
      <c r="BE10" s="410"/>
      <c r="BF10" s="134"/>
      <c r="BH10" s="114" t="s">
        <v>549</v>
      </c>
    </row>
    <row r="11" spans="1:60" ht="15" customHeight="1">
      <c r="A11" s="361" t="s">
        <v>550</v>
      </c>
      <c r="B11" s="362"/>
      <c r="C11" s="362"/>
      <c r="D11" s="362"/>
      <c r="E11" s="362"/>
      <c r="F11" s="362"/>
      <c r="G11" s="362"/>
      <c r="H11" s="362"/>
      <c r="I11" s="362"/>
      <c r="J11" s="362"/>
      <c r="K11" s="362"/>
      <c r="L11" s="362"/>
      <c r="M11" s="362"/>
      <c r="N11" s="362"/>
      <c r="O11" s="362"/>
      <c r="P11" s="362"/>
      <c r="Q11" s="362"/>
      <c r="R11" s="362"/>
      <c r="S11" s="363"/>
      <c r="T11" s="75">
        <f>T9</f>
        <v>1</v>
      </c>
      <c r="U11" s="109"/>
      <c r="V11" s="109"/>
      <c r="W11" s="109"/>
      <c r="X11" s="54"/>
      <c r="Y11" s="109"/>
      <c r="Z11" s="109"/>
      <c r="AA11" s="59"/>
      <c r="AB11" s="59"/>
      <c r="AC11" s="109"/>
      <c r="AD11" s="59"/>
      <c r="AE11" s="137"/>
      <c r="AF11" s="59"/>
      <c r="AG11" s="109"/>
      <c r="AH11" s="109"/>
      <c r="AI11" s="103">
        <f>+SUM(AI1:AI10)</f>
        <v>700000000</v>
      </c>
      <c r="AJ11" s="103">
        <f>+SUM(AJ1:AJ10)</f>
        <v>700000000</v>
      </c>
      <c r="AK11" s="103">
        <f>+SUM(AK1:AK10)</f>
        <v>3700000000</v>
      </c>
      <c r="AL11" s="143">
        <f>SUM(AL9:AL10)</f>
        <v>3700000000</v>
      </c>
      <c r="AM11" s="267">
        <f>AM9</f>
        <v>3700000000</v>
      </c>
      <c r="AN11" s="48"/>
      <c r="AO11" s="54"/>
      <c r="AP11" s="103">
        <f>+SUM(AP1:AP10)</f>
        <v>316000000</v>
      </c>
      <c r="AQ11" s="151">
        <f t="shared" ref="AQ11:AV11" si="0">+SUM(AQ1:AQ10)</f>
        <v>0.4514285714285714</v>
      </c>
      <c r="AR11" s="103">
        <f t="shared" si="0"/>
        <v>602200000</v>
      </c>
      <c r="AS11" s="151">
        <f t="shared" si="0"/>
        <v>0.86028571428571432</v>
      </c>
      <c r="AT11" s="103">
        <f t="shared" si="0"/>
        <v>602200000</v>
      </c>
      <c r="AU11" s="151">
        <f t="shared" si="0"/>
        <v>0.16275675675675674</v>
      </c>
      <c r="AV11" s="103">
        <f t="shared" si="0"/>
        <v>249900000</v>
      </c>
      <c r="AW11" s="151">
        <f>AV11/AK11</f>
        <v>6.7540540540540539E-2</v>
      </c>
      <c r="AX11" s="190">
        <f>+AX9+AX10</f>
        <v>694873333</v>
      </c>
      <c r="AY11" s="191">
        <f>+AX11/AL11</f>
        <v>0.18780360351351352</v>
      </c>
      <c r="AZ11" s="190">
        <f>+AZ9+AZ10</f>
        <v>508900000</v>
      </c>
      <c r="BA11" s="192">
        <f>+AZ11/AL11</f>
        <v>0.13754054054054055</v>
      </c>
      <c r="BB11" s="268">
        <f>BB9</f>
        <v>3480955234</v>
      </c>
      <c r="BC11" s="269">
        <f>BC9</f>
        <v>0.9407987118918919</v>
      </c>
      <c r="BD11" s="268">
        <f>BD9</f>
        <v>3464955234</v>
      </c>
      <c r="BE11" s="269">
        <f>BE9</f>
        <v>0.93647438756756751</v>
      </c>
      <c r="BF11" s="109"/>
    </row>
    <row r="12" spans="1:60" ht="120">
      <c r="A12" s="54" t="s">
        <v>179</v>
      </c>
      <c r="B12" s="54" t="s">
        <v>171</v>
      </c>
      <c r="C12" s="102" t="s">
        <v>172</v>
      </c>
      <c r="D12" s="54" t="s">
        <v>182</v>
      </c>
      <c r="E12" s="140" t="s">
        <v>551</v>
      </c>
      <c r="F12" s="451" t="s">
        <v>552</v>
      </c>
      <c r="G12" s="54" t="s">
        <v>553</v>
      </c>
      <c r="H12" s="54" t="s">
        <v>554</v>
      </c>
      <c r="I12" s="54" t="s">
        <v>555</v>
      </c>
      <c r="J12" s="164">
        <v>0.2</v>
      </c>
      <c r="K12" s="60" t="s">
        <v>556</v>
      </c>
      <c r="L12" s="109" t="s">
        <v>524</v>
      </c>
      <c r="M12" s="102" t="s">
        <v>557</v>
      </c>
      <c r="N12" s="306">
        <v>1</v>
      </c>
      <c r="O12" s="102">
        <v>0</v>
      </c>
      <c r="P12" s="102">
        <v>0</v>
      </c>
      <c r="Q12" s="33">
        <v>0</v>
      </c>
      <c r="R12" s="47">
        <v>0</v>
      </c>
      <c r="S12" s="102">
        <f>+O12+P12+Q12+R12</f>
        <v>0</v>
      </c>
      <c r="T12" s="58">
        <f t="shared" ref="T12:T28" si="1">+IF((S12/N12)&gt;100%,100%,(S12/N12))</f>
        <v>0</v>
      </c>
      <c r="U12" s="171" t="s">
        <v>558</v>
      </c>
      <c r="V12" s="56" t="s">
        <v>527</v>
      </c>
      <c r="W12" s="56">
        <v>330</v>
      </c>
      <c r="X12" s="56" t="s">
        <v>559</v>
      </c>
      <c r="Y12" s="56" t="s">
        <v>529</v>
      </c>
      <c r="Z12" s="56" t="s">
        <v>530</v>
      </c>
      <c r="AA12" s="56" t="s">
        <v>560</v>
      </c>
      <c r="AB12" s="56" t="s">
        <v>561</v>
      </c>
      <c r="AC12" s="56" t="s">
        <v>533</v>
      </c>
      <c r="AD12" s="56" t="s">
        <v>556</v>
      </c>
      <c r="AE12" s="56">
        <v>1600000000</v>
      </c>
      <c r="AF12" s="181" t="s">
        <v>562</v>
      </c>
      <c r="AG12" s="171" t="s">
        <v>536</v>
      </c>
      <c r="AH12" s="171" t="s">
        <v>563</v>
      </c>
      <c r="AI12" s="141">
        <v>1600000000</v>
      </c>
      <c r="AJ12" s="418">
        <v>4545865852.5</v>
      </c>
      <c r="AK12" s="418">
        <v>4821870425.5</v>
      </c>
      <c r="AL12" s="510">
        <v>276004573</v>
      </c>
      <c r="AM12" s="392">
        <v>4821870425.5</v>
      </c>
      <c r="AN12" s="230" t="s">
        <v>564</v>
      </c>
      <c r="AO12" s="54" t="s">
        <v>565</v>
      </c>
      <c r="AP12" s="418">
        <v>0</v>
      </c>
      <c r="AQ12" s="474">
        <v>0</v>
      </c>
      <c r="AR12" s="418">
        <v>0</v>
      </c>
      <c r="AS12" s="474">
        <v>0</v>
      </c>
      <c r="AT12" s="418">
        <v>0</v>
      </c>
      <c r="AU12" s="474">
        <v>0</v>
      </c>
      <c r="AV12" s="418">
        <v>0</v>
      </c>
      <c r="AW12" s="474">
        <v>0</v>
      </c>
      <c r="AX12" s="401">
        <v>0</v>
      </c>
      <c r="AY12" s="396">
        <f>+AX12/AL12</f>
        <v>0</v>
      </c>
      <c r="AZ12" s="401">
        <v>0</v>
      </c>
      <c r="BA12" s="396">
        <f>+AZ12/AL12</f>
        <v>0</v>
      </c>
      <c r="BB12" s="468">
        <v>4561267244.5</v>
      </c>
      <c r="BC12" s="386">
        <f>BB12/AM12</f>
        <v>0.94595392285495172</v>
      </c>
      <c r="BD12" s="468">
        <v>1161894875</v>
      </c>
      <c r="BE12" s="471">
        <f>BD12/AM12</f>
        <v>0.24096352088920311</v>
      </c>
      <c r="BF12" s="109"/>
    </row>
    <row r="13" spans="1:60" ht="120">
      <c r="A13" s="54" t="s">
        <v>179</v>
      </c>
      <c r="B13" s="54" t="s">
        <v>171</v>
      </c>
      <c r="C13" s="102" t="s">
        <v>172</v>
      </c>
      <c r="D13" s="54" t="s">
        <v>182</v>
      </c>
      <c r="E13" s="140" t="s">
        <v>551</v>
      </c>
      <c r="F13" s="452"/>
      <c r="G13" s="54" t="s">
        <v>553</v>
      </c>
      <c r="H13" s="54" t="s">
        <v>554</v>
      </c>
      <c r="I13" s="54" t="s">
        <v>555</v>
      </c>
      <c r="J13" s="164">
        <v>0.2</v>
      </c>
      <c r="K13" s="60" t="s">
        <v>566</v>
      </c>
      <c r="L13" s="109" t="s">
        <v>524</v>
      </c>
      <c r="M13" s="102" t="s">
        <v>567</v>
      </c>
      <c r="N13" s="306">
        <v>1</v>
      </c>
      <c r="O13" s="102">
        <v>0</v>
      </c>
      <c r="P13" s="102">
        <v>0</v>
      </c>
      <c r="Q13" s="33">
        <v>0</v>
      </c>
      <c r="R13" s="47">
        <v>1</v>
      </c>
      <c r="S13" s="102">
        <f t="shared" ref="S13:S26" si="2">+O13+P13+Q13+R13</f>
        <v>1</v>
      </c>
      <c r="T13" s="58">
        <f t="shared" si="1"/>
        <v>1</v>
      </c>
      <c r="U13" s="171" t="s">
        <v>558</v>
      </c>
      <c r="V13" s="56" t="s">
        <v>527</v>
      </c>
      <c r="W13" s="56">
        <v>330</v>
      </c>
      <c r="X13" s="56" t="s">
        <v>559</v>
      </c>
      <c r="Y13" s="56" t="s">
        <v>529</v>
      </c>
      <c r="Z13" s="56" t="s">
        <v>530</v>
      </c>
      <c r="AA13" s="56" t="s">
        <v>560</v>
      </c>
      <c r="AB13" s="56" t="s">
        <v>561</v>
      </c>
      <c r="AC13" s="56" t="s">
        <v>533</v>
      </c>
      <c r="AD13" s="56" t="s">
        <v>568</v>
      </c>
      <c r="AE13" s="56">
        <v>1560870426</v>
      </c>
      <c r="AF13" s="181" t="s">
        <v>569</v>
      </c>
      <c r="AG13" s="171" t="s">
        <v>536</v>
      </c>
      <c r="AH13" s="171" t="s">
        <v>563</v>
      </c>
      <c r="AI13" s="141">
        <v>160870426</v>
      </c>
      <c r="AJ13" s="450"/>
      <c r="AK13" s="450"/>
      <c r="AL13" s="511"/>
      <c r="AM13" s="503"/>
      <c r="AN13" s="54" t="s">
        <v>564</v>
      </c>
      <c r="AO13" s="54" t="s">
        <v>565</v>
      </c>
      <c r="AP13" s="450"/>
      <c r="AQ13" s="475"/>
      <c r="AR13" s="450"/>
      <c r="AS13" s="475"/>
      <c r="AT13" s="450"/>
      <c r="AU13" s="475"/>
      <c r="AV13" s="450"/>
      <c r="AW13" s="475"/>
      <c r="AX13" s="426"/>
      <c r="AY13" s="400"/>
      <c r="AZ13" s="426"/>
      <c r="BA13" s="400"/>
      <c r="BB13" s="469"/>
      <c r="BC13" s="387"/>
      <c r="BD13" s="469"/>
      <c r="BE13" s="472"/>
      <c r="BF13" s="109"/>
    </row>
    <row r="14" spans="1:60" ht="120">
      <c r="A14" s="54" t="s">
        <v>179</v>
      </c>
      <c r="B14" s="54" t="s">
        <v>171</v>
      </c>
      <c r="C14" s="102" t="s">
        <v>172</v>
      </c>
      <c r="D14" s="54" t="s">
        <v>182</v>
      </c>
      <c r="E14" s="140" t="s">
        <v>551</v>
      </c>
      <c r="F14" s="452"/>
      <c r="G14" s="54" t="s">
        <v>553</v>
      </c>
      <c r="H14" s="54" t="s">
        <v>554</v>
      </c>
      <c r="I14" s="54" t="s">
        <v>555</v>
      </c>
      <c r="J14" s="164">
        <v>0.12</v>
      </c>
      <c r="K14" s="60" t="s">
        <v>570</v>
      </c>
      <c r="L14" s="109" t="s">
        <v>524</v>
      </c>
      <c r="M14" s="102" t="s">
        <v>567</v>
      </c>
      <c r="N14" s="306">
        <v>1</v>
      </c>
      <c r="O14" s="102">
        <v>0</v>
      </c>
      <c r="P14" s="102">
        <v>0</v>
      </c>
      <c r="Q14" s="33">
        <v>0</v>
      </c>
      <c r="R14" s="47">
        <v>1</v>
      </c>
      <c r="S14" s="102">
        <f t="shared" si="2"/>
        <v>1</v>
      </c>
      <c r="T14" s="58">
        <f t="shared" si="1"/>
        <v>1</v>
      </c>
      <c r="U14" s="171" t="s">
        <v>558</v>
      </c>
      <c r="V14" s="56" t="s">
        <v>527</v>
      </c>
      <c r="W14" s="56">
        <v>330</v>
      </c>
      <c r="X14" s="56" t="s">
        <v>559</v>
      </c>
      <c r="Y14" s="56" t="s">
        <v>529</v>
      </c>
      <c r="Z14" s="56" t="s">
        <v>530</v>
      </c>
      <c r="AA14" s="56" t="s">
        <v>560</v>
      </c>
      <c r="AB14" s="56" t="s">
        <v>561</v>
      </c>
      <c r="AC14" s="56" t="s">
        <v>533</v>
      </c>
      <c r="AD14" s="56" t="s">
        <v>571</v>
      </c>
      <c r="AE14" s="56">
        <v>500000000</v>
      </c>
      <c r="AF14" s="181" t="s">
        <v>569</v>
      </c>
      <c r="AG14" s="171" t="s">
        <v>536</v>
      </c>
      <c r="AH14" s="171" t="s">
        <v>563</v>
      </c>
      <c r="AI14" s="141">
        <v>637000000</v>
      </c>
      <c r="AJ14" s="450"/>
      <c r="AK14" s="450"/>
      <c r="AL14" s="512"/>
      <c r="AM14" s="503"/>
      <c r="AN14" s="54" t="s">
        <v>564</v>
      </c>
      <c r="AO14" s="54" t="s">
        <v>565</v>
      </c>
      <c r="AP14" s="450"/>
      <c r="AQ14" s="475"/>
      <c r="AR14" s="450"/>
      <c r="AS14" s="475"/>
      <c r="AT14" s="450"/>
      <c r="AU14" s="475"/>
      <c r="AV14" s="450"/>
      <c r="AW14" s="475"/>
      <c r="AX14" s="402"/>
      <c r="AY14" s="397"/>
      <c r="AZ14" s="402"/>
      <c r="BA14" s="397"/>
      <c r="BB14" s="469"/>
      <c r="BC14" s="387"/>
      <c r="BD14" s="469"/>
      <c r="BE14" s="472"/>
      <c r="BF14" s="109"/>
    </row>
    <row r="15" spans="1:60" ht="120">
      <c r="A15" s="54" t="s">
        <v>179</v>
      </c>
      <c r="B15" s="54" t="s">
        <v>171</v>
      </c>
      <c r="C15" s="102" t="s">
        <v>172</v>
      </c>
      <c r="D15" s="54" t="s">
        <v>182</v>
      </c>
      <c r="E15" s="140" t="s">
        <v>551</v>
      </c>
      <c r="F15" s="452"/>
      <c r="G15" s="54" t="s">
        <v>553</v>
      </c>
      <c r="H15" s="54" t="s">
        <v>554</v>
      </c>
      <c r="I15" s="54" t="s">
        <v>555</v>
      </c>
      <c r="J15" s="164">
        <v>0.12</v>
      </c>
      <c r="K15" s="60" t="s">
        <v>572</v>
      </c>
      <c r="L15" s="109" t="s">
        <v>524</v>
      </c>
      <c r="M15" s="102" t="s">
        <v>567</v>
      </c>
      <c r="N15" s="306">
        <v>1</v>
      </c>
      <c r="O15" s="102">
        <v>0</v>
      </c>
      <c r="P15" s="102">
        <v>0</v>
      </c>
      <c r="Q15" s="33">
        <v>0</v>
      </c>
      <c r="R15" s="47">
        <v>0</v>
      </c>
      <c r="S15" s="102">
        <f t="shared" si="2"/>
        <v>0</v>
      </c>
      <c r="T15" s="58">
        <f t="shared" si="1"/>
        <v>0</v>
      </c>
      <c r="U15" s="171" t="s">
        <v>558</v>
      </c>
      <c r="V15" s="56" t="s">
        <v>527</v>
      </c>
      <c r="W15" s="56">
        <v>330</v>
      </c>
      <c r="X15" s="56" t="s">
        <v>559</v>
      </c>
      <c r="Y15" s="56" t="s">
        <v>529</v>
      </c>
      <c r="Z15" s="56" t="s">
        <v>530</v>
      </c>
      <c r="AA15" s="56" t="s">
        <v>560</v>
      </c>
      <c r="AB15" s="56" t="s">
        <v>561</v>
      </c>
      <c r="AC15" s="56" t="s">
        <v>533</v>
      </c>
      <c r="AD15" s="56" t="s">
        <v>573</v>
      </c>
      <c r="AE15" s="56">
        <v>99000000</v>
      </c>
      <c r="AF15" s="181" t="s">
        <v>574</v>
      </c>
      <c r="AG15" s="171" t="s">
        <v>536</v>
      </c>
      <c r="AH15" s="171" t="s">
        <v>563</v>
      </c>
      <c r="AI15" s="141">
        <v>99000000</v>
      </c>
      <c r="AJ15" s="450"/>
      <c r="AK15" s="450"/>
      <c r="AL15" s="510">
        <v>4545865852.5</v>
      </c>
      <c r="AM15" s="503"/>
      <c r="AN15" s="54" t="s">
        <v>564</v>
      </c>
      <c r="AO15" s="54" t="s">
        <v>565</v>
      </c>
      <c r="AP15" s="450"/>
      <c r="AQ15" s="475"/>
      <c r="AR15" s="450"/>
      <c r="AS15" s="475"/>
      <c r="AT15" s="450"/>
      <c r="AU15" s="475"/>
      <c r="AV15" s="450"/>
      <c r="AW15" s="475"/>
      <c r="AX15" s="401">
        <v>0</v>
      </c>
      <c r="AY15" s="396">
        <f>+AX15/AL15</f>
        <v>0</v>
      </c>
      <c r="AZ15" s="401">
        <v>0</v>
      </c>
      <c r="BA15" s="396">
        <f>+AZ15/AL15</f>
        <v>0</v>
      </c>
      <c r="BB15" s="469"/>
      <c r="BC15" s="387"/>
      <c r="BD15" s="469"/>
      <c r="BE15" s="472"/>
      <c r="BF15" s="109"/>
    </row>
    <row r="16" spans="1:60" ht="120">
      <c r="A16" s="54" t="s">
        <v>179</v>
      </c>
      <c r="B16" s="54" t="s">
        <v>171</v>
      </c>
      <c r="C16" s="102" t="s">
        <v>172</v>
      </c>
      <c r="D16" s="54" t="s">
        <v>182</v>
      </c>
      <c r="E16" s="140" t="s">
        <v>551</v>
      </c>
      <c r="F16" s="452"/>
      <c r="G16" s="54" t="s">
        <v>553</v>
      </c>
      <c r="H16" s="54" t="s">
        <v>554</v>
      </c>
      <c r="I16" s="54" t="s">
        <v>555</v>
      </c>
      <c r="J16" s="164">
        <v>0.12</v>
      </c>
      <c r="K16" s="60" t="s">
        <v>575</v>
      </c>
      <c r="L16" s="109" t="s">
        <v>524</v>
      </c>
      <c r="M16" s="102" t="s">
        <v>567</v>
      </c>
      <c r="N16" s="222">
        <v>1</v>
      </c>
      <c r="O16" s="102">
        <v>0</v>
      </c>
      <c r="P16" s="102">
        <v>0</v>
      </c>
      <c r="Q16" s="33">
        <v>0</v>
      </c>
      <c r="R16" s="47">
        <v>1</v>
      </c>
      <c r="S16" s="102">
        <f t="shared" si="2"/>
        <v>1</v>
      </c>
      <c r="T16" s="58">
        <f t="shared" si="1"/>
        <v>1</v>
      </c>
      <c r="U16" s="171" t="s">
        <v>576</v>
      </c>
      <c r="V16" s="56" t="s">
        <v>527</v>
      </c>
      <c r="W16" s="56">
        <v>300</v>
      </c>
      <c r="X16" s="56" t="s">
        <v>559</v>
      </c>
      <c r="Y16" s="56" t="s">
        <v>529</v>
      </c>
      <c r="Z16" s="56" t="s">
        <v>530</v>
      </c>
      <c r="AA16" s="56" t="s">
        <v>560</v>
      </c>
      <c r="AB16" s="56" t="s">
        <v>561</v>
      </c>
      <c r="AC16" s="56" t="s">
        <v>533</v>
      </c>
      <c r="AD16" s="56" t="s">
        <v>577</v>
      </c>
      <c r="AE16" s="56">
        <v>662000000</v>
      </c>
      <c r="AF16" s="181" t="s">
        <v>569</v>
      </c>
      <c r="AG16" s="171" t="s">
        <v>536</v>
      </c>
      <c r="AH16" s="171" t="s">
        <v>578</v>
      </c>
      <c r="AI16" s="141">
        <v>0</v>
      </c>
      <c r="AJ16" s="450"/>
      <c r="AK16" s="450"/>
      <c r="AL16" s="511"/>
      <c r="AM16" s="503"/>
      <c r="AN16" s="54" t="s">
        <v>564</v>
      </c>
      <c r="AO16" s="54" t="s">
        <v>565</v>
      </c>
      <c r="AP16" s="450"/>
      <c r="AQ16" s="475"/>
      <c r="AR16" s="450"/>
      <c r="AS16" s="475"/>
      <c r="AT16" s="450"/>
      <c r="AU16" s="475"/>
      <c r="AV16" s="450"/>
      <c r="AW16" s="475"/>
      <c r="AX16" s="426"/>
      <c r="AY16" s="400"/>
      <c r="AZ16" s="426"/>
      <c r="BA16" s="400"/>
      <c r="BB16" s="469"/>
      <c r="BC16" s="387"/>
      <c r="BD16" s="469"/>
      <c r="BE16" s="472"/>
      <c r="BF16" s="109"/>
    </row>
    <row r="17" spans="1:137" ht="120">
      <c r="A17" s="54" t="s">
        <v>179</v>
      </c>
      <c r="B17" s="54" t="s">
        <v>171</v>
      </c>
      <c r="C17" s="102" t="s">
        <v>172</v>
      </c>
      <c r="D17" s="54" t="s">
        <v>182</v>
      </c>
      <c r="E17" s="140" t="s">
        <v>551</v>
      </c>
      <c r="F17" s="453"/>
      <c r="G17" s="54" t="s">
        <v>553</v>
      </c>
      <c r="H17" s="54" t="s">
        <v>554</v>
      </c>
      <c r="I17" s="54" t="s">
        <v>555</v>
      </c>
      <c r="J17" s="164">
        <v>0.12</v>
      </c>
      <c r="K17" s="60" t="s">
        <v>579</v>
      </c>
      <c r="L17" s="109" t="s">
        <v>524</v>
      </c>
      <c r="M17" s="102" t="s">
        <v>567</v>
      </c>
      <c r="N17" s="222">
        <v>1</v>
      </c>
      <c r="O17" s="102">
        <v>0</v>
      </c>
      <c r="P17" s="102">
        <v>0</v>
      </c>
      <c r="Q17" s="33">
        <v>0</v>
      </c>
      <c r="R17" s="84">
        <v>1</v>
      </c>
      <c r="S17" s="102">
        <f t="shared" si="2"/>
        <v>1</v>
      </c>
      <c r="T17" s="58">
        <f t="shared" si="1"/>
        <v>1</v>
      </c>
      <c r="U17" s="171" t="s">
        <v>542</v>
      </c>
      <c r="V17" s="56" t="s">
        <v>527</v>
      </c>
      <c r="W17" s="56">
        <v>210</v>
      </c>
      <c r="X17" s="56" t="s">
        <v>559</v>
      </c>
      <c r="Y17" s="56" t="s">
        <v>543</v>
      </c>
      <c r="Z17" s="56" t="s">
        <v>530</v>
      </c>
      <c r="AA17" s="56" t="s">
        <v>560</v>
      </c>
      <c r="AB17" s="56" t="s">
        <v>561</v>
      </c>
      <c r="AC17" s="56" t="s">
        <v>533</v>
      </c>
      <c r="AD17" s="56" t="s">
        <v>580</v>
      </c>
      <c r="AE17" s="56">
        <v>400000000</v>
      </c>
      <c r="AF17" s="181" t="s">
        <v>569</v>
      </c>
      <c r="AG17" s="171" t="s">
        <v>536</v>
      </c>
      <c r="AH17" s="171" t="s">
        <v>581</v>
      </c>
      <c r="AI17" s="141">
        <v>0</v>
      </c>
      <c r="AJ17" s="419"/>
      <c r="AK17" s="419"/>
      <c r="AL17" s="512"/>
      <c r="AM17" s="393"/>
      <c r="AN17" s="54" t="s">
        <v>564</v>
      </c>
      <c r="AO17" s="54" t="s">
        <v>565</v>
      </c>
      <c r="AP17" s="419"/>
      <c r="AQ17" s="476"/>
      <c r="AR17" s="419"/>
      <c r="AS17" s="476"/>
      <c r="AT17" s="419"/>
      <c r="AU17" s="476"/>
      <c r="AV17" s="419"/>
      <c r="AW17" s="476"/>
      <c r="AX17" s="402"/>
      <c r="AY17" s="397"/>
      <c r="AZ17" s="402"/>
      <c r="BA17" s="397"/>
      <c r="BB17" s="470"/>
      <c r="BC17" s="388"/>
      <c r="BD17" s="470"/>
      <c r="BE17" s="473"/>
      <c r="BF17" s="109"/>
    </row>
    <row r="18" spans="1:137" s="147" customFormat="1" ht="120" customHeight="1">
      <c r="A18" s="361" t="s">
        <v>582</v>
      </c>
      <c r="B18" s="362"/>
      <c r="C18" s="362"/>
      <c r="D18" s="362"/>
      <c r="E18" s="362"/>
      <c r="F18" s="362"/>
      <c r="G18" s="362"/>
      <c r="H18" s="362"/>
      <c r="I18" s="362"/>
      <c r="J18" s="362"/>
      <c r="K18" s="362"/>
      <c r="L18" s="362"/>
      <c r="M18" s="362"/>
      <c r="N18" s="362"/>
      <c r="O18" s="362"/>
      <c r="P18" s="362"/>
      <c r="Q18" s="362"/>
      <c r="R18" s="362"/>
      <c r="S18" s="363"/>
      <c r="T18" s="75">
        <f>+AVERAGE(T12:T17)</f>
        <v>0.66666666666666663</v>
      </c>
      <c r="U18" s="109"/>
      <c r="V18" s="109"/>
      <c r="W18" s="109"/>
      <c r="X18" s="59"/>
      <c r="Y18" s="109"/>
      <c r="Z18" s="109"/>
      <c r="AA18" s="59"/>
      <c r="AB18" s="59"/>
      <c r="AC18" s="109"/>
      <c r="AD18" s="59"/>
      <c r="AE18" s="143"/>
      <c r="AF18" s="59"/>
      <c r="AG18" s="109"/>
      <c r="AH18" s="109"/>
      <c r="AI18" s="106">
        <f>SUM(AI13:AI17)</f>
        <v>896870426</v>
      </c>
      <c r="AJ18" s="106">
        <f>AJ12</f>
        <v>4545865852.5</v>
      </c>
      <c r="AK18" s="106">
        <f>AK12</f>
        <v>4821870425.5</v>
      </c>
      <c r="AL18" s="143">
        <f>SUM(AL12:AL17)</f>
        <v>4821870425.5</v>
      </c>
      <c r="AM18" s="144">
        <f>AM12</f>
        <v>4821870425.5</v>
      </c>
      <c r="AN18" s="145" t="str">
        <f>AN12</f>
        <v xml:space="preserve">
CONTRIBUCION SOBRE CONTRATOS DE OBRA PUBLICA
</v>
      </c>
      <c r="AO18" s="145" t="str">
        <f>AO12</f>
        <v>FORTALECIMIENTO DE LAS CAPACIDADES OPERATIVAS DE LA ARMADA NACIONAL PARA LA OPORTUNA ASISTENCIA MILITAR E INCREMENTO DE LA PROTECCIÓN Y SEGURIDAD CIUDADANA EN EL DISTRITO DE CARTAGENA DE INDIAS</v>
      </c>
      <c r="AP18" s="159"/>
      <c r="AQ18" s="88"/>
      <c r="AR18" s="146"/>
      <c r="AS18" s="88"/>
      <c r="AT18" s="146"/>
      <c r="AU18" s="88"/>
      <c r="AV18" s="146"/>
      <c r="AW18" s="88"/>
      <c r="AX18" s="207">
        <f>SUM(AX12:AX17)</f>
        <v>0</v>
      </c>
      <c r="AY18" s="209">
        <f>+AX18/AL18</f>
        <v>0</v>
      </c>
      <c r="AZ18" s="207">
        <f>SUM(AZ12:AZ17)</f>
        <v>0</v>
      </c>
      <c r="BA18" s="196">
        <f>+AZ18/AL18</f>
        <v>0</v>
      </c>
      <c r="BB18" s="190">
        <f>BB12</f>
        <v>4561267244.5</v>
      </c>
      <c r="BC18" s="270">
        <f>BC12</f>
        <v>0.94595392285495172</v>
      </c>
      <c r="BD18" s="190">
        <f>BD12</f>
        <v>1161894875</v>
      </c>
      <c r="BE18" s="269">
        <f>BE12</f>
        <v>0.24096352088920311</v>
      </c>
      <c r="BF18" s="109"/>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row>
    <row r="19" spans="1:137" ht="75">
      <c r="A19" s="54" t="s">
        <v>179</v>
      </c>
      <c r="B19" s="54" t="s">
        <v>171</v>
      </c>
      <c r="C19" s="109" t="s">
        <v>172</v>
      </c>
      <c r="D19" s="57" t="s">
        <v>182</v>
      </c>
      <c r="E19" s="59" t="s">
        <v>583</v>
      </c>
      <c r="F19" s="380">
        <v>2024130010220</v>
      </c>
      <c r="G19" s="59" t="s">
        <v>584</v>
      </c>
      <c r="H19" s="59" t="s">
        <v>585</v>
      </c>
      <c r="I19" s="54" t="s">
        <v>555</v>
      </c>
      <c r="J19" s="164">
        <v>0.2</v>
      </c>
      <c r="K19" s="60" t="s">
        <v>586</v>
      </c>
      <c r="L19" s="59" t="s">
        <v>524</v>
      </c>
      <c r="M19" s="54" t="s">
        <v>587</v>
      </c>
      <c r="N19" s="222">
        <v>1</v>
      </c>
      <c r="O19" s="102">
        <v>0</v>
      </c>
      <c r="P19" s="102">
        <v>0</v>
      </c>
      <c r="Q19" s="33">
        <v>0</v>
      </c>
      <c r="R19" s="84">
        <v>1</v>
      </c>
      <c r="S19" s="102">
        <f t="shared" si="2"/>
        <v>1</v>
      </c>
      <c r="T19" s="58">
        <f t="shared" si="1"/>
        <v>1</v>
      </c>
      <c r="U19" s="59" t="s">
        <v>558</v>
      </c>
      <c r="V19" s="59" t="s">
        <v>527</v>
      </c>
      <c r="W19" s="59">
        <v>330</v>
      </c>
      <c r="X19" s="54" t="s">
        <v>528</v>
      </c>
      <c r="Y19" s="56" t="s">
        <v>529</v>
      </c>
      <c r="Z19" s="56" t="s">
        <v>530</v>
      </c>
      <c r="AA19" s="56" t="s">
        <v>588</v>
      </c>
      <c r="AB19" s="59" t="s">
        <v>589</v>
      </c>
      <c r="AC19" s="149" t="s">
        <v>533</v>
      </c>
      <c r="AD19" s="149" t="s">
        <v>590</v>
      </c>
      <c r="AE19" s="59">
        <v>800000000</v>
      </c>
      <c r="AF19" s="59" t="s">
        <v>562</v>
      </c>
      <c r="AG19" s="59" t="s">
        <v>536</v>
      </c>
      <c r="AH19" s="59" t="s">
        <v>563</v>
      </c>
      <c r="AI19" s="150">
        <v>1800000000</v>
      </c>
      <c r="AJ19" s="434">
        <v>6047542191.7700005</v>
      </c>
      <c r="AK19" s="430">
        <v>10994089112.809999</v>
      </c>
      <c r="AL19" s="505">
        <v>6047542191.7700005</v>
      </c>
      <c r="AM19" s="489">
        <v>10994089112.809999</v>
      </c>
      <c r="AN19" s="33" t="s">
        <v>564</v>
      </c>
      <c r="AO19" s="33" t="s">
        <v>591</v>
      </c>
      <c r="AP19" s="437">
        <v>0</v>
      </c>
      <c r="AQ19" s="454">
        <v>0</v>
      </c>
      <c r="AR19" s="437">
        <v>0</v>
      </c>
      <c r="AS19" s="440">
        <v>0</v>
      </c>
      <c r="AT19" s="437">
        <v>1000000000</v>
      </c>
      <c r="AU19" s="440">
        <f>AT19/AK19</f>
        <v>9.0957967480437149E-2</v>
      </c>
      <c r="AV19" s="437">
        <v>362500000</v>
      </c>
      <c r="AW19" s="440">
        <f>AV19/AK19</f>
        <v>3.2972263211658463E-2</v>
      </c>
      <c r="AX19" s="383">
        <v>1000000000</v>
      </c>
      <c r="AY19" s="386">
        <f>+AX19/AL19</f>
        <v>0.1653564321321947</v>
      </c>
      <c r="AZ19" s="383">
        <v>575000000</v>
      </c>
      <c r="BA19" s="396">
        <f>+AZ19/AL19</f>
        <v>9.507994847601195E-2</v>
      </c>
      <c r="BB19" s="520">
        <v>10405994570.860001</v>
      </c>
      <c r="BC19" s="389">
        <f>BB19/AM19</f>
        <v>0.9465081157778894</v>
      </c>
      <c r="BD19" s="520">
        <v>1863915148</v>
      </c>
      <c r="BE19" s="389">
        <f>BD19/AM19</f>
        <v>0.16953793341807818</v>
      </c>
      <c r="BF19" s="109"/>
    </row>
    <row r="20" spans="1:137" ht="75">
      <c r="A20" s="54" t="s">
        <v>179</v>
      </c>
      <c r="B20" s="54" t="s">
        <v>171</v>
      </c>
      <c r="C20" s="109" t="s">
        <v>172</v>
      </c>
      <c r="D20" s="57" t="s">
        <v>182</v>
      </c>
      <c r="E20" s="59" t="s">
        <v>583</v>
      </c>
      <c r="F20" s="381"/>
      <c r="G20" s="59" t="s">
        <v>584</v>
      </c>
      <c r="H20" s="59" t="s">
        <v>585</v>
      </c>
      <c r="I20" s="54" t="s">
        <v>555</v>
      </c>
      <c r="J20" s="164">
        <v>0.2</v>
      </c>
      <c r="K20" s="60" t="s">
        <v>592</v>
      </c>
      <c r="L20" s="59" t="s">
        <v>524</v>
      </c>
      <c r="M20" s="54" t="s">
        <v>587</v>
      </c>
      <c r="N20" s="222">
        <v>1</v>
      </c>
      <c r="O20" s="102">
        <v>0</v>
      </c>
      <c r="P20" s="102">
        <v>0</v>
      </c>
      <c r="Q20" s="33">
        <v>0</v>
      </c>
      <c r="R20" s="84">
        <v>1</v>
      </c>
      <c r="S20" s="102">
        <f t="shared" si="2"/>
        <v>1</v>
      </c>
      <c r="T20" s="58">
        <f t="shared" si="1"/>
        <v>1</v>
      </c>
      <c r="U20" s="59" t="s">
        <v>558</v>
      </c>
      <c r="V20" s="59" t="s">
        <v>527</v>
      </c>
      <c r="W20" s="59">
        <v>330</v>
      </c>
      <c r="X20" s="54" t="s">
        <v>528</v>
      </c>
      <c r="Y20" s="56" t="s">
        <v>529</v>
      </c>
      <c r="Z20" s="56" t="s">
        <v>530</v>
      </c>
      <c r="AA20" s="56" t="s">
        <v>588</v>
      </c>
      <c r="AB20" s="59" t="s">
        <v>589</v>
      </c>
      <c r="AC20" s="149" t="s">
        <v>533</v>
      </c>
      <c r="AD20" s="149" t="s">
        <v>592</v>
      </c>
      <c r="AE20" s="59">
        <v>100000000</v>
      </c>
      <c r="AF20" s="59" t="s">
        <v>312</v>
      </c>
      <c r="AG20" s="59" t="s">
        <v>536</v>
      </c>
      <c r="AH20" s="59" t="s">
        <v>563</v>
      </c>
      <c r="AI20" s="150">
        <v>100000000</v>
      </c>
      <c r="AJ20" s="435"/>
      <c r="AK20" s="504"/>
      <c r="AL20" s="506"/>
      <c r="AM20" s="490"/>
      <c r="AN20" s="33" t="s">
        <v>564</v>
      </c>
      <c r="AO20" s="33" t="s">
        <v>591</v>
      </c>
      <c r="AP20" s="438"/>
      <c r="AQ20" s="455"/>
      <c r="AR20" s="438"/>
      <c r="AS20" s="441"/>
      <c r="AT20" s="438"/>
      <c r="AU20" s="441"/>
      <c r="AV20" s="438"/>
      <c r="AW20" s="441"/>
      <c r="AX20" s="384"/>
      <c r="AY20" s="387"/>
      <c r="AZ20" s="384"/>
      <c r="BA20" s="400"/>
      <c r="BB20" s="521"/>
      <c r="BC20" s="390"/>
      <c r="BD20" s="521"/>
      <c r="BE20" s="390"/>
      <c r="BF20" s="109"/>
    </row>
    <row r="21" spans="1:137" ht="75">
      <c r="A21" s="54" t="s">
        <v>179</v>
      </c>
      <c r="B21" s="54" t="s">
        <v>171</v>
      </c>
      <c r="C21" s="109" t="s">
        <v>172</v>
      </c>
      <c r="D21" s="57" t="s">
        <v>182</v>
      </c>
      <c r="E21" s="59" t="s">
        <v>583</v>
      </c>
      <c r="F21" s="381"/>
      <c r="G21" s="59" t="s">
        <v>584</v>
      </c>
      <c r="H21" s="59" t="s">
        <v>585</v>
      </c>
      <c r="I21" s="54" t="s">
        <v>555</v>
      </c>
      <c r="J21" s="164">
        <v>0.2</v>
      </c>
      <c r="K21" s="60" t="s">
        <v>593</v>
      </c>
      <c r="L21" s="59" t="s">
        <v>524</v>
      </c>
      <c r="M21" s="54" t="s">
        <v>594</v>
      </c>
      <c r="N21" s="222">
        <v>1</v>
      </c>
      <c r="O21" s="102">
        <v>0</v>
      </c>
      <c r="P21" s="102">
        <v>1</v>
      </c>
      <c r="Q21" s="33">
        <v>0</v>
      </c>
      <c r="R21" s="84">
        <v>1</v>
      </c>
      <c r="S21" s="102">
        <f t="shared" si="2"/>
        <v>2</v>
      </c>
      <c r="T21" s="58">
        <f t="shared" si="1"/>
        <v>1</v>
      </c>
      <c r="U21" s="59" t="s">
        <v>558</v>
      </c>
      <c r="V21" s="59" t="s">
        <v>527</v>
      </c>
      <c r="W21" s="59">
        <v>330</v>
      </c>
      <c r="X21" s="56" t="s">
        <v>595</v>
      </c>
      <c r="Y21" s="56" t="s">
        <v>529</v>
      </c>
      <c r="Z21" s="56" t="s">
        <v>530</v>
      </c>
      <c r="AA21" s="56" t="s">
        <v>588</v>
      </c>
      <c r="AB21" s="59" t="s">
        <v>589</v>
      </c>
      <c r="AC21" s="149" t="s">
        <v>533</v>
      </c>
      <c r="AD21" s="149" t="s">
        <v>596</v>
      </c>
      <c r="AE21" s="59">
        <v>1000000000</v>
      </c>
      <c r="AF21" s="59" t="s">
        <v>535</v>
      </c>
      <c r="AG21" s="59" t="s">
        <v>536</v>
      </c>
      <c r="AH21" s="59" t="s">
        <v>563</v>
      </c>
      <c r="AI21" s="150">
        <v>2000000000</v>
      </c>
      <c r="AJ21" s="435"/>
      <c r="AK21" s="504"/>
      <c r="AL21" s="507"/>
      <c r="AM21" s="490"/>
      <c r="AN21" s="33" t="s">
        <v>564</v>
      </c>
      <c r="AO21" s="33" t="s">
        <v>591</v>
      </c>
      <c r="AP21" s="438"/>
      <c r="AQ21" s="455"/>
      <c r="AR21" s="438"/>
      <c r="AS21" s="441"/>
      <c r="AT21" s="438"/>
      <c r="AU21" s="441"/>
      <c r="AV21" s="438"/>
      <c r="AW21" s="441"/>
      <c r="AX21" s="385"/>
      <c r="AY21" s="388"/>
      <c r="AZ21" s="385"/>
      <c r="BA21" s="397"/>
      <c r="BB21" s="521"/>
      <c r="BC21" s="390"/>
      <c r="BD21" s="521"/>
      <c r="BE21" s="390"/>
      <c r="BF21" s="109"/>
    </row>
    <row r="22" spans="1:137" ht="75">
      <c r="A22" s="54" t="s">
        <v>179</v>
      </c>
      <c r="B22" s="54" t="s">
        <v>171</v>
      </c>
      <c r="C22" s="109" t="s">
        <v>172</v>
      </c>
      <c r="D22" s="57" t="s">
        <v>182</v>
      </c>
      <c r="E22" s="59" t="s">
        <v>583</v>
      </c>
      <c r="F22" s="381"/>
      <c r="G22" s="59" t="s">
        <v>584</v>
      </c>
      <c r="H22" s="59" t="s">
        <v>585</v>
      </c>
      <c r="I22" s="54" t="s">
        <v>555</v>
      </c>
      <c r="J22" s="164">
        <v>0.2</v>
      </c>
      <c r="K22" s="60" t="s">
        <v>597</v>
      </c>
      <c r="L22" s="59" t="s">
        <v>524</v>
      </c>
      <c r="M22" s="54" t="s">
        <v>587</v>
      </c>
      <c r="N22" s="222">
        <v>1</v>
      </c>
      <c r="O22" s="102">
        <v>0</v>
      </c>
      <c r="P22" s="241">
        <v>0</v>
      </c>
      <c r="Q22" s="242">
        <v>0</v>
      </c>
      <c r="R22" s="84">
        <v>0</v>
      </c>
      <c r="S22" s="102">
        <f t="shared" si="2"/>
        <v>0</v>
      </c>
      <c r="T22" s="58">
        <f t="shared" si="1"/>
        <v>0</v>
      </c>
      <c r="U22" s="59" t="s">
        <v>558</v>
      </c>
      <c r="V22" s="59" t="s">
        <v>527</v>
      </c>
      <c r="W22" s="59">
        <v>330</v>
      </c>
      <c r="X22" s="56" t="s">
        <v>528</v>
      </c>
      <c r="Y22" s="56" t="s">
        <v>529</v>
      </c>
      <c r="Z22" s="56" t="s">
        <v>530</v>
      </c>
      <c r="AA22" s="56" t="s">
        <v>588</v>
      </c>
      <c r="AB22" s="59" t="s">
        <v>589</v>
      </c>
      <c r="AC22" s="149" t="s">
        <v>533</v>
      </c>
      <c r="AD22" s="149" t="s">
        <v>598</v>
      </c>
      <c r="AE22" s="59">
        <v>100000000</v>
      </c>
      <c r="AF22" s="59" t="s">
        <v>574</v>
      </c>
      <c r="AG22" s="59" t="s">
        <v>536</v>
      </c>
      <c r="AH22" s="59" t="s">
        <v>563</v>
      </c>
      <c r="AI22" s="150">
        <v>100000000</v>
      </c>
      <c r="AJ22" s="435"/>
      <c r="AK22" s="504"/>
      <c r="AL22" s="505">
        <v>4946546921.04</v>
      </c>
      <c r="AM22" s="490"/>
      <c r="AN22" s="33" t="s">
        <v>564</v>
      </c>
      <c r="AO22" s="33" t="s">
        <v>591</v>
      </c>
      <c r="AP22" s="438"/>
      <c r="AQ22" s="455"/>
      <c r="AR22" s="438"/>
      <c r="AS22" s="441"/>
      <c r="AT22" s="438"/>
      <c r="AU22" s="441"/>
      <c r="AV22" s="438"/>
      <c r="AW22" s="441"/>
      <c r="AX22" s="383">
        <v>0</v>
      </c>
      <c r="AY22" s="386">
        <v>0</v>
      </c>
      <c r="AZ22" s="383">
        <v>0</v>
      </c>
      <c r="BA22" s="396">
        <v>0</v>
      </c>
      <c r="BB22" s="521"/>
      <c r="BC22" s="390"/>
      <c r="BD22" s="521"/>
      <c r="BE22" s="390"/>
      <c r="BF22" s="109"/>
    </row>
    <row r="23" spans="1:137" ht="75">
      <c r="A23" s="54" t="s">
        <v>179</v>
      </c>
      <c r="B23" s="54" t="s">
        <v>171</v>
      </c>
      <c r="C23" s="109" t="s">
        <v>172</v>
      </c>
      <c r="D23" s="57" t="s">
        <v>182</v>
      </c>
      <c r="E23" s="59" t="s">
        <v>583</v>
      </c>
      <c r="F23" s="382"/>
      <c r="G23" s="59" t="s">
        <v>584</v>
      </c>
      <c r="H23" s="59" t="s">
        <v>585</v>
      </c>
      <c r="I23" s="54" t="s">
        <v>555</v>
      </c>
      <c r="J23" s="164">
        <v>0.2</v>
      </c>
      <c r="K23" s="60" t="s">
        <v>599</v>
      </c>
      <c r="L23" s="59" t="s">
        <v>524</v>
      </c>
      <c r="M23" s="54" t="s">
        <v>587</v>
      </c>
      <c r="N23" s="222">
        <v>1</v>
      </c>
      <c r="O23" s="102">
        <v>0</v>
      </c>
      <c r="P23" s="102">
        <v>0</v>
      </c>
      <c r="Q23" s="33">
        <v>0</v>
      </c>
      <c r="R23" s="84">
        <v>0</v>
      </c>
      <c r="S23" s="102">
        <f t="shared" si="2"/>
        <v>0</v>
      </c>
      <c r="T23" s="58">
        <f t="shared" si="1"/>
        <v>0</v>
      </c>
      <c r="U23" s="59" t="s">
        <v>542</v>
      </c>
      <c r="V23" s="59" t="s">
        <v>527</v>
      </c>
      <c r="W23" s="59">
        <v>210</v>
      </c>
      <c r="X23" s="56" t="s">
        <v>528</v>
      </c>
      <c r="Y23" s="56" t="s">
        <v>600</v>
      </c>
      <c r="Z23" s="56" t="s">
        <v>530</v>
      </c>
      <c r="AA23" s="56" t="s">
        <v>588</v>
      </c>
      <c r="AB23" s="59" t="s">
        <v>589</v>
      </c>
      <c r="AC23" s="149" t="s">
        <v>533</v>
      </c>
      <c r="AD23" s="59" t="s">
        <v>601</v>
      </c>
      <c r="AE23" s="59">
        <v>8994089112.8099995</v>
      </c>
      <c r="AF23" s="59" t="s">
        <v>562</v>
      </c>
      <c r="AG23" s="59" t="s">
        <v>536</v>
      </c>
      <c r="AH23" s="59" t="s">
        <v>581</v>
      </c>
      <c r="AI23" s="152">
        <v>0</v>
      </c>
      <c r="AJ23" s="436"/>
      <c r="AK23" s="431"/>
      <c r="AL23" s="507"/>
      <c r="AM23" s="491"/>
      <c r="AN23" s="33" t="s">
        <v>564</v>
      </c>
      <c r="AO23" s="33" t="s">
        <v>591</v>
      </c>
      <c r="AP23" s="439"/>
      <c r="AQ23" s="456"/>
      <c r="AR23" s="439"/>
      <c r="AS23" s="442"/>
      <c r="AT23" s="439"/>
      <c r="AU23" s="442"/>
      <c r="AV23" s="439"/>
      <c r="AW23" s="442"/>
      <c r="AX23" s="385"/>
      <c r="AY23" s="388"/>
      <c r="AZ23" s="385"/>
      <c r="BA23" s="397"/>
      <c r="BB23" s="522"/>
      <c r="BC23" s="391"/>
      <c r="BD23" s="522"/>
      <c r="BE23" s="391"/>
      <c r="BF23" s="109"/>
    </row>
    <row r="24" spans="1:137" s="134" customFormat="1" ht="15" customHeight="1">
      <c r="A24" s="361" t="s">
        <v>582</v>
      </c>
      <c r="B24" s="362"/>
      <c r="C24" s="362"/>
      <c r="D24" s="362"/>
      <c r="E24" s="362"/>
      <c r="F24" s="362"/>
      <c r="G24" s="362"/>
      <c r="H24" s="362"/>
      <c r="I24" s="362"/>
      <c r="J24" s="362"/>
      <c r="K24" s="362"/>
      <c r="L24" s="362"/>
      <c r="M24" s="362"/>
      <c r="N24" s="362"/>
      <c r="O24" s="362"/>
      <c r="P24" s="362"/>
      <c r="Q24" s="362"/>
      <c r="R24" s="362"/>
      <c r="S24" s="363"/>
      <c r="T24" s="153">
        <f>(T19+T20+T21+T23)/4</f>
        <v>0.75</v>
      </c>
      <c r="X24" s="173"/>
      <c r="Z24" s="50"/>
      <c r="AA24" s="50"/>
      <c r="AB24" s="50"/>
      <c r="AD24" s="50"/>
      <c r="AE24" s="143"/>
      <c r="AF24" s="50"/>
      <c r="AI24" s="106">
        <f>SUM(AI19:AI23)</f>
        <v>4000000000</v>
      </c>
      <c r="AJ24" s="106">
        <f>AJ19</f>
        <v>6047542191.7700005</v>
      </c>
      <c r="AK24" s="107">
        <f>AK19</f>
        <v>10994089112.809999</v>
      </c>
      <c r="AL24" s="143">
        <f>SUM(AL19:AL23)</f>
        <v>10994089112.810001</v>
      </c>
      <c r="AM24" s="271">
        <f>AM19</f>
        <v>10994089112.809999</v>
      </c>
      <c r="AN24" s="50"/>
      <c r="AO24" s="50"/>
      <c r="AP24" s="146">
        <v>0</v>
      </c>
      <c r="AQ24" s="88">
        <f>AQ19</f>
        <v>0</v>
      </c>
      <c r="AR24" s="146">
        <f>AR19</f>
        <v>0</v>
      </c>
      <c r="AS24" s="88">
        <f>+AR24/AJ24</f>
        <v>0</v>
      </c>
      <c r="AT24" s="146">
        <f>AT19</f>
        <v>1000000000</v>
      </c>
      <c r="AU24" s="88">
        <f t="shared" ref="AU24:AV24" si="3">AU19</f>
        <v>9.0957967480437149E-2</v>
      </c>
      <c r="AV24" s="146">
        <f t="shared" si="3"/>
        <v>362500000</v>
      </c>
      <c r="AW24" s="88">
        <f>AV24/AK24</f>
        <v>3.2972263211658463E-2</v>
      </c>
      <c r="AX24" s="194">
        <f>SUM(AX19:AX23)</f>
        <v>1000000000</v>
      </c>
      <c r="AY24" s="195">
        <f>+AX24/AL24</f>
        <v>9.0957967480437135E-2</v>
      </c>
      <c r="AZ24" s="194">
        <f>SUM(AZ19:AZ23)</f>
        <v>575000000</v>
      </c>
      <c r="BA24" s="196">
        <f>+AZ24/AL24</f>
        <v>5.2300831301251349E-2</v>
      </c>
      <c r="BB24" s="194">
        <f>BB19</f>
        <v>10405994570.860001</v>
      </c>
      <c r="BC24" s="272">
        <f>BC19</f>
        <v>0.9465081157778894</v>
      </c>
      <c r="BD24" s="273">
        <f>BD19</f>
        <v>1863915148</v>
      </c>
      <c r="BE24" s="272">
        <f>BE19</f>
        <v>0.16953793341807818</v>
      </c>
      <c r="BG24" s="15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54"/>
    </row>
    <row r="25" spans="1:137" ht="105">
      <c r="A25" s="56" t="s">
        <v>179</v>
      </c>
      <c r="B25" s="56" t="s">
        <v>171</v>
      </c>
      <c r="C25" s="56" t="s">
        <v>172</v>
      </c>
      <c r="D25" s="56" t="s">
        <v>182</v>
      </c>
      <c r="E25" s="59" t="s">
        <v>602</v>
      </c>
      <c r="F25" s="457">
        <v>2024130010219</v>
      </c>
      <c r="G25" s="59" t="s">
        <v>603</v>
      </c>
      <c r="H25" s="59" t="s">
        <v>604</v>
      </c>
      <c r="I25" s="59" t="s">
        <v>605</v>
      </c>
      <c r="J25" s="104">
        <v>0.5</v>
      </c>
      <c r="K25" s="56" t="s">
        <v>606</v>
      </c>
      <c r="L25" s="59" t="s">
        <v>549</v>
      </c>
      <c r="M25" s="59" t="s">
        <v>607</v>
      </c>
      <c r="N25" s="222">
        <v>1</v>
      </c>
      <c r="O25" s="109">
        <v>0</v>
      </c>
      <c r="P25" s="109">
        <v>1</v>
      </c>
      <c r="Q25" s="33">
        <v>0</v>
      </c>
      <c r="R25" s="84">
        <v>0</v>
      </c>
      <c r="S25" s="109">
        <f t="shared" si="2"/>
        <v>1</v>
      </c>
      <c r="T25" s="127">
        <f t="shared" si="1"/>
        <v>1</v>
      </c>
      <c r="U25" s="59" t="s">
        <v>558</v>
      </c>
      <c r="V25" s="59" t="s">
        <v>542</v>
      </c>
      <c r="W25" s="59">
        <v>150</v>
      </c>
      <c r="X25" s="59" t="s">
        <v>528</v>
      </c>
      <c r="Y25" s="59" t="s">
        <v>529</v>
      </c>
      <c r="Z25" s="59" t="s">
        <v>530</v>
      </c>
      <c r="AA25" s="59" t="s">
        <v>608</v>
      </c>
      <c r="AB25" s="59" t="s">
        <v>609</v>
      </c>
      <c r="AC25" s="59" t="s">
        <v>533</v>
      </c>
      <c r="AD25" s="59" t="s">
        <v>610</v>
      </c>
      <c r="AE25" s="130">
        <v>2435523021.0699997</v>
      </c>
      <c r="AF25" s="130" t="s">
        <v>611</v>
      </c>
      <c r="AG25" s="109" t="s">
        <v>536</v>
      </c>
      <c r="AH25" s="59" t="s">
        <v>563</v>
      </c>
      <c r="AI25" s="152">
        <v>2413655754.5799999</v>
      </c>
      <c r="AJ25" s="508">
        <v>2543737692.4899998</v>
      </c>
      <c r="AK25" s="508">
        <v>2543737692.4899998</v>
      </c>
      <c r="AL25" s="518">
        <v>2543737692.4899998</v>
      </c>
      <c r="AM25" s="383">
        <v>1189234453.8499999</v>
      </c>
      <c r="AN25" s="59" t="s">
        <v>564</v>
      </c>
      <c r="AO25" s="59" t="s">
        <v>612</v>
      </c>
      <c r="AP25" s="464">
        <v>0</v>
      </c>
      <c r="AQ25" s="396">
        <v>0</v>
      </c>
      <c r="AR25" s="464">
        <v>0</v>
      </c>
      <c r="AS25" s="396">
        <v>0</v>
      </c>
      <c r="AT25" s="446">
        <v>1189234453.8499999</v>
      </c>
      <c r="AU25" s="396">
        <f>AT25/AK25</f>
        <v>0.46751457800111801</v>
      </c>
      <c r="AV25" s="394">
        <v>848874593.53999996</v>
      </c>
      <c r="AW25" s="396">
        <f>AV25/AK25</f>
        <v>0.33371152852991626</v>
      </c>
      <c r="AX25" s="462">
        <v>1189234453.8499999</v>
      </c>
      <c r="AY25" s="396">
        <f>+AX25/AL25</f>
        <v>0.46751457800111801</v>
      </c>
      <c r="AZ25" s="394">
        <v>848874593.53999996</v>
      </c>
      <c r="BA25" s="396">
        <f>+AZ25/AL25</f>
        <v>0.33371152852991626</v>
      </c>
      <c r="BB25" s="459">
        <v>1189234453.8499999</v>
      </c>
      <c r="BC25" s="440">
        <f>BB25/AM25</f>
        <v>1</v>
      </c>
      <c r="BD25" s="459">
        <v>1189234453.8499999</v>
      </c>
      <c r="BE25" s="440">
        <f>BD25/AM25</f>
        <v>1</v>
      </c>
      <c r="BF25" s="109"/>
    </row>
    <row r="26" spans="1:137" ht="105">
      <c r="A26" s="56" t="s">
        <v>179</v>
      </c>
      <c r="B26" s="56" t="s">
        <v>171</v>
      </c>
      <c r="C26" s="56" t="s">
        <v>172</v>
      </c>
      <c r="D26" s="56" t="s">
        <v>182</v>
      </c>
      <c r="E26" s="59" t="s">
        <v>602</v>
      </c>
      <c r="F26" s="458"/>
      <c r="G26" s="59" t="s">
        <v>603</v>
      </c>
      <c r="H26" s="59" t="s">
        <v>604</v>
      </c>
      <c r="I26" s="59" t="s">
        <v>605</v>
      </c>
      <c r="J26" s="104">
        <v>0.5</v>
      </c>
      <c r="K26" s="56" t="s">
        <v>613</v>
      </c>
      <c r="L26" s="59" t="s">
        <v>549</v>
      </c>
      <c r="M26" s="59" t="s">
        <v>614</v>
      </c>
      <c r="N26" s="222">
        <v>1</v>
      </c>
      <c r="O26" s="109">
        <v>0</v>
      </c>
      <c r="P26" s="109">
        <v>1</v>
      </c>
      <c r="Q26" s="47">
        <v>0</v>
      </c>
      <c r="R26" s="84">
        <v>1</v>
      </c>
      <c r="S26" s="109">
        <f t="shared" si="2"/>
        <v>2</v>
      </c>
      <c r="T26" s="127">
        <f t="shared" si="1"/>
        <v>1</v>
      </c>
      <c r="U26" s="59" t="s">
        <v>558</v>
      </c>
      <c r="V26" s="59" t="s">
        <v>581</v>
      </c>
      <c r="W26" s="59">
        <v>150</v>
      </c>
      <c r="X26" s="59" t="s">
        <v>528</v>
      </c>
      <c r="Y26" s="59" t="s">
        <v>529</v>
      </c>
      <c r="Z26" s="59" t="s">
        <v>530</v>
      </c>
      <c r="AA26" s="59" t="s">
        <v>608</v>
      </c>
      <c r="AB26" s="59" t="s">
        <v>609</v>
      </c>
      <c r="AC26" s="59" t="s">
        <v>533</v>
      </c>
      <c r="AD26" s="59" t="s">
        <v>615</v>
      </c>
      <c r="AE26" s="130">
        <v>108214670.92</v>
      </c>
      <c r="AF26" s="130" t="s">
        <v>574</v>
      </c>
      <c r="AG26" s="109" t="s">
        <v>536</v>
      </c>
      <c r="AH26" s="59" t="s">
        <v>563</v>
      </c>
      <c r="AI26" s="152">
        <v>108214670.92</v>
      </c>
      <c r="AJ26" s="509"/>
      <c r="AK26" s="509"/>
      <c r="AL26" s="519"/>
      <c r="AM26" s="385"/>
      <c r="AN26" s="59" t="s">
        <v>564</v>
      </c>
      <c r="AO26" s="59" t="s">
        <v>612</v>
      </c>
      <c r="AP26" s="465"/>
      <c r="AQ26" s="397"/>
      <c r="AR26" s="465"/>
      <c r="AS26" s="397"/>
      <c r="AT26" s="448"/>
      <c r="AU26" s="397"/>
      <c r="AV26" s="395"/>
      <c r="AW26" s="397"/>
      <c r="AX26" s="463"/>
      <c r="AY26" s="397"/>
      <c r="AZ26" s="395"/>
      <c r="BA26" s="397"/>
      <c r="BB26" s="460"/>
      <c r="BC26" s="442"/>
      <c r="BD26" s="460"/>
      <c r="BE26" s="442"/>
      <c r="BF26" s="109"/>
    </row>
    <row r="27" spans="1:137" s="134" customFormat="1" ht="15" customHeight="1">
      <c r="A27" s="361" t="s">
        <v>616</v>
      </c>
      <c r="B27" s="362"/>
      <c r="C27" s="362"/>
      <c r="D27" s="362"/>
      <c r="E27" s="362"/>
      <c r="F27" s="362"/>
      <c r="G27" s="362"/>
      <c r="H27" s="362"/>
      <c r="I27" s="362"/>
      <c r="J27" s="362"/>
      <c r="K27" s="362"/>
      <c r="L27" s="362"/>
      <c r="M27" s="362"/>
      <c r="N27" s="362"/>
      <c r="O27" s="362"/>
      <c r="P27" s="362"/>
      <c r="Q27" s="362"/>
      <c r="R27" s="362"/>
      <c r="S27" s="363"/>
      <c r="T27" s="75">
        <f>+AVERAGE(T25:T26)</f>
        <v>1</v>
      </c>
      <c r="X27" s="173"/>
      <c r="Z27" s="50"/>
      <c r="AA27" s="50"/>
      <c r="AB27" s="50"/>
      <c r="AD27" s="50"/>
      <c r="AE27" s="143"/>
      <c r="AF27" s="50"/>
      <c r="AI27" s="106">
        <f>SUM(AI25:AI26)</f>
        <v>2521870425.5</v>
      </c>
      <c r="AJ27" s="106">
        <f>AJ25</f>
        <v>2543737692.4899998</v>
      </c>
      <c r="AK27" s="107">
        <f>AK25</f>
        <v>2543737692.4899998</v>
      </c>
      <c r="AL27" s="143">
        <f>+AL25</f>
        <v>2543737692.4899998</v>
      </c>
      <c r="AM27" s="144">
        <f>AM25</f>
        <v>1189234453.8499999</v>
      </c>
      <c r="AN27" s="50"/>
      <c r="AO27" s="50"/>
      <c r="AP27" s="146">
        <f t="shared" ref="AP27:AV27" si="4">AP25</f>
        <v>0</v>
      </c>
      <c r="AQ27" s="88">
        <f t="shared" si="4"/>
        <v>0</v>
      </c>
      <c r="AR27" s="146">
        <f t="shared" si="4"/>
        <v>0</v>
      </c>
      <c r="AS27" s="88">
        <f t="shared" si="4"/>
        <v>0</v>
      </c>
      <c r="AT27" s="146">
        <f t="shared" si="4"/>
        <v>1189234453.8499999</v>
      </c>
      <c r="AU27" s="88">
        <f t="shared" si="4"/>
        <v>0.46751457800111801</v>
      </c>
      <c r="AV27" s="146">
        <f t="shared" si="4"/>
        <v>848874593.53999996</v>
      </c>
      <c r="AW27" s="88">
        <f>AW25</f>
        <v>0.33371152852991626</v>
      </c>
      <c r="AX27" s="207">
        <f>+AX25</f>
        <v>1189234453.8499999</v>
      </c>
      <c r="AY27" s="196">
        <f>+AX27/AL27</f>
        <v>0.46751457800111801</v>
      </c>
      <c r="AZ27" s="190">
        <f>+AZ25</f>
        <v>848874593.53999996</v>
      </c>
      <c r="BA27" s="196">
        <f>+AZ27/AL27</f>
        <v>0.33371152852991626</v>
      </c>
      <c r="BB27" s="268">
        <f>BB25</f>
        <v>1189234453.8499999</v>
      </c>
      <c r="BC27" s="269">
        <f>BC25</f>
        <v>1</v>
      </c>
      <c r="BD27" s="268">
        <f>BD25</f>
        <v>1189234453.8499999</v>
      </c>
      <c r="BE27" s="269">
        <f>BE25</f>
        <v>1</v>
      </c>
      <c r="BG27" s="15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54"/>
    </row>
    <row r="28" spans="1:137" ht="210">
      <c r="A28" s="56" t="s">
        <v>179</v>
      </c>
      <c r="B28" s="56" t="s">
        <v>171</v>
      </c>
      <c r="C28" s="56" t="s">
        <v>172</v>
      </c>
      <c r="D28" s="56" t="s">
        <v>182</v>
      </c>
      <c r="E28" s="59" t="s">
        <v>617</v>
      </c>
      <c r="F28" s="62">
        <v>2024130010218</v>
      </c>
      <c r="G28" s="59" t="s">
        <v>618</v>
      </c>
      <c r="H28" s="59" t="s">
        <v>619</v>
      </c>
      <c r="I28" s="59" t="s">
        <v>555</v>
      </c>
      <c r="J28" s="164">
        <v>1</v>
      </c>
      <c r="K28" s="60" t="s">
        <v>620</v>
      </c>
      <c r="L28" s="59" t="s">
        <v>524</v>
      </c>
      <c r="M28" s="54" t="s">
        <v>621</v>
      </c>
      <c r="N28" s="222">
        <v>1</v>
      </c>
      <c r="O28" s="102">
        <v>0</v>
      </c>
      <c r="P28" s="102">
        <v>1</v>
      </c>
      <c r="Q28" s="33">
        <v>0</v>
      </c>
      <c r="R28" s="102">
        <v>0</v>
      </c>
      <c r="S28" s="102">
        <f>+O28+P28+Q28+R28</f>
        <v>1</v>
      </c>
      <c r="T28" s="58">
        <f t="shared" si="1"/>
        <v>1</v>
      </c>
      <c r="U28" s="59" t="s">
        <v>558</v>
      </c>
      <c r="V28" s="59" t="s">
        <v>581</v>
      </c>
      <c r="W28" s="59">
        <v>150</v>
      </c>
      <c r="X28" s="54" t="s">
        <v>528</v>
      </c>
      <c r="Y28" s="59" t="s">
        <v>529</v>
      </c>
      <c r="Z28" s="59" t="s">
        <v>530</v>
      </c>
      <c r="AA28" s="59" t="s">
        <v>622</v>
      </c>
      <c r="AB28" s="59" t="s">
        <v>623</v>
      </c>
      <c r="AC28" s="59" t="s">
        <v>533</v>
      </c>
      <c r="AD28" s="59" t="s">
        <v>624</v>
      </c>
      <c r="AE28" s="59">
        <v>58102000</v>
      </c>
      <c r="AF28" s="59" t="s">
        <v>574</v>
      </c>
      <c r="AG28" s="59" t="s">
        <v>536</v>
      </c>
      <c r="AH28" s="59" t="s">
        <v>563</v>
      </c>
      <c r="AI28" s="152">
        <v>1300000000</v>
      </c>
      <c r="AJ28" s="159">
        <v>1511865326</v>
      </c>
      <c r="AK28" s="152">
        <v>1511865326</v>
      </c>
      <c r="AL28" s="197">
        <v>58102000</v>
      </c>
      <c r="AM28" s="197">
        <v>58102000</v>
      </c>
      <c r="AN28" s="59" t="s">
        <v>564</v>
      </c>
      <c r="AO28" s="59" t="s">
        <v>625</v>
      </c>
      <c r="AP28" s="105">
        <v>0</v>
      </c>
      <c r="AQ28" s="104">
        <v>0</v>
      </c>
      <c r="AR28" s="105">
        <v>0</v>
      </c>
      <c r="AS28" s="104">
        <f>AR28/AJ28</f>
        <v>0</v>
      </c>
      <c r="AT28" s="105">
        <v>58101948</v>
      </c>
      <c r="AU28" s="104">
        <f>AT28/AK28</f>
        <v>3.8430637306645921E-2</v>
      </c>
      <c r="AV28" s="105">
        <v>58101948</v>
      </c>
      <c r="AW28" s="104">
        <f>AV28/AK28</f>
        <v>3.8430637306645921E-2</v>
      </c>
      <c r="AX28" s="197">
        <v>58101948</v>
      </c>
      <c r="AY28" s="104">
        <f>+AX28/AL28</f>
        <v>0.99999910502220235</v>
      </c>
      <c r="AZ28" s="198">
        <v>58101948</v>
      </c>
      <c r="BA28" s="104">
        <f>+AZ28/AL28</f>
        <v>0.99999910502220235</v>
      </c>
      <c r="BB28" s="274">
        <v>58101948</v>
      </c>
      <c r="BC28" s="158">
        <f>BB28/AM28</f>
        <v>0.99999910502220235</v>
      </c>
      <c r="BD28" s="274">
        <v>58101948</v>
      </c>
      <c r="BE28" s="158">
        <f>BD28/AM28</f>
        <v>0.99999910502220235</v>
      </c>
      <c r="BF28" s="109"/>
    </row>
    <row r="29" spans="1:137" s="109" customFormat="1" ht="15" customHeight="1">
      <c r="A29" s="361" t="s">
        <v>626</v>
      </c>
      <c r="B29" s="362"/>
      <c r="C29" s="362"/>
      <c r="D29" s="362"/>
      <c r="E29" s="362"/>
      <c r="F29" s="362"/>
      <c r="G29" s="362"/>
      <c r="H29" s="362"/>
      <c r="I29" s="362"/>
      <c r="J29" s="362"/>
      <c r="K29" s="362"/>
      <c r="L29" s="362"/>
      <c r="M29" s="362"/>
      <c r="N29" s="362"/>
      <c r="O29" s="362"/>
      <c r="P29" s="362"/>
      <c r="Q29" s="362"/>
      <c r="R29" s="362"/>
      <c r="S29" s="363"/>
      <c r="T29" s="151">
        <f>+AVERAGE(T27:T28)</f>
        <v>1</v>
      </c>
      <c r="X29" s="56"/>
      <c r="Z29" s="59"/>
      <c r="AA29" s="59"/>
      <c r="AB29" s="59"/>
      <c r="AD29" s="59"/>
      <c r="AE29" s="165"/>
      <c r="AF29" s="59"/>
      <c r="AI29" s="106">
        <f>SUM(AI28)</f>
        <v>1300000000</v>
      </c>
      <c r="AJ29" s="106">
        <f>SUM(AJ28)</f>
        <v>1511865326</v>
      </c>
      <c r="AK29" s="106">
        <f>SUM(AK28)</f>
        <v>1511865326</v>
      </c>
      <c r="AL29" s="199">
        <v>58102000</v>
      </c>
      <c r="AM29" s="144">
        <f>AM28</f>
        <v>58102000</v>
      </c>
      <c r="AN29" s="59"/>
      <c r="AO29" s="59"/>
      <c r="AP29" s="105">
        <f t="shared" ref="AP29:AW29" si="5">AP28</f>
        <v>0</v>
      </c>
      <c r="AQ29" s="104">
        <f t="shared" si="5"/>
        <v>0</v>
      </c>
      <c r="AR29" s="105">
        <f t="shared" si="5"/>
        <v>0</v>
      </c>
      <c r="AS29" s="104">
        <f t="shared" si="5"/>
        <v>0</v>
      </c>
      <c r="AT29" s="146">
        <f t="shared" si="5"/>
        <v>58101948</v>
      </c>
      <c r="AU29" s="88">
        <f t="shared" si="5"/>
        <v>3.8430637306645921E-2</v>
      </c>
      <c r="AV29" s="146">
        <f t="shared" si="5"/>
        <v>58101948</v>
      </c>
      <c r="AW29" s="104">
        <f t="shared" si="5"/>
        <v>3.8430637306645921E-2</v>
      </c>
      <c r="AX29" s="199">
        <v>58101948</v>
      </c>
      <c r="AY29" s="196">
        <f>+AX29/AL29</f>
        <v>0.99999910502220235</v>
      </c>
      <c r="AZ29" s="200">
        <v>58101948</v>
      </c>
      <c r="BA29" s="196">
        <f>+AZ29/AL29</f>
        <v>0.99999910502220235</v>
      </c>
      <c r="BB29" s="268">
        <f>BB28</f>
        <v>58101948</v>
      </c>
      <c r="BC29" s="269">
        <f>BC28</f>
        <v>0.99999910502220235</v>
      </c>
      <c r="BD29" s="268">
        <f>BD28</f>
        <v>58101948</v>
      </c>
      <c r="BE29" s="269">
        <f>BE28</f>
        <v>0.99999910502220235</v>
      </c>
      <c r="BG29" s="155"/>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155"/>
    </row>
    <row r="30" spans="1:137" ht="105">
      <c r="A30" s="234" t="s">
        <v>179</v>
      </c>
      <c r="B30" s="234" t="s">
        <v>171</v>
      </c>
      <c r="C30" s="234" t="s">
        <v>172</v>
      </c>
      <c r="D30" s="234" t="s">
        <v>182</v>
      </c>
      <c r="E30" s="243" t="s">
        <v>627</v>
      </c>
      <c r="F30" s="275">
        <v>202500000023180</v>
      </c>
      <c r="G30" s="276" t="s">
        <v>628</v>
      </c>
      <c r="H30" s="276" t="s">
        <v>629</v>
      </c>
      <c r="I30" s="276" t="s">
        <v>630</v>
      </c>
      <c r="J30" s="277">
        <v>1</v>
      </c>
      <c r="K30" s="276" t="s">
        <v>631</v>
      </c>
      <c r="L30" s="278" t="s">
        <v>524</v>
      </c>
      <c r="M30" s="276" t="s">
        <v>621</v>
      </c>
      <c r="N30" s="279">
        <v>1</v>
      </c>
      <c r="O30" s="276">
        <v>0</v>
      </c>
      <c r="P30" s="276">
        <v>0</v>
      </c>
      <c r="Q30" s="276">
        <v>0</v>
      </c>
      <c r="R30" s="262">
        <v>0</v>
      </c>
      <c r="S30" s="262">
        <f>O30+P30+Q30</f>
        <v>0</v>
      </c>
      <c r="T30" s="280">
        <v>0</v>
      </c>
      <c r="U30" s="281" t="s">
        <v>632</v>
      </c>
      <c r="V30" s="281" t="s">
        <v>527</v>
      </c>
      <c r="W30" s="281">
        <v>153</v>
      </c>
      <c r="X30" s="282" t="s">
        <v>528</v>
      </c>
      <c r="Y30" s="281" t="s">
        <v>529</v>
      </c>
      <c r="Z30" s="283" t="s">
        <v>530</v>
      </c>
      <c r="AA30" s="283" t="s">
        <v>622</v>
      </c>
      <c r="AB30" s="283" t="s">
        <v>623</v>
      </c>
      <c r="AC30" s="281" t="s">
        <v>533</v>
      </c>
      <c r="AD30" s="283" t="s">
        <v>633</v>
      </c>
      <c r="AE30" s="284">
        <v>2241898000</v>
      </c>
      <c r="AF30" s="283" t="s">
        <v>562</v>
      </c>
      <c r="AG30" s="281" t="s">
        <v>536</v>
      </c>
      <c r="AH30" s="281" t="s">
        <v>576</v>
      </c>
      <c r="AI30" s="285"/>
      <c r="AJ30" s="285">
        <v>0</v>
      </c>
      <c r="AK30" s="285">
        <v>0</v>
      </c>
      <c r="AL30" s="286">
        <v>2241898000</v>
      </c>
      <c r="AM30" s="287">
        <f>AL30</f>
        <v>2241898000</v>
      </c>
      <c r="AN30" s="283" t="s">
        <v>634</v>
      </c>
      <c r="AO30" s="283" t="s">
        <v>635</v>
      </c>
      <c r="AP30" s="288"/>
      <c r="AQ30" s="289"/>
      <c r="AR30" s="288"/>
      <c r="AS30" s="289"/>
      <c r="AT30" s="285"/>
      <c r="AU30" s="280"/>
      <c r="AV30" s="285"/>
      <c r="AW30" s="289"/>
      <c r="AX30" s="290">
        <v>0</v>
      </c>
      <c r="AY30" s="291">
        <v>0</v>
      </c>
      <c r="AZ30" s="292">
        <v>0</v>
      </c>
      <c r="BA30" s="291">
        <v>0</v>
      </c>
      <c r="BB30" s="293">
        <v>2241898000</v>
      </c>
      <c r="BC30" s="263">
        <f>BB30/AM30</f>
        <v>1</v>
      </c>
      <c r="BD30" s="263">
        <v>0</v>
      </c>
      <c r="BE30" s="263">
        <v>0</v>
      </c>
      <c r="BF30" s="109"/>
    </row>
    <row r="31" spans="1:137" s="109" customFormat="1" ht="15" customHeight="1">
      <c r="A31" s="361" t="s">
        <v>636</v>
      </c>
      <c r="B31" s="362"/>
      <c r="C31" s="362"/>
      <c r="D31" s="362"/>
      <c r="E31" s="362"/>
      <c r="F31" s="362"/>
      <c r="G31" s="362"/>
      <c r="H31" s="362"/>
      <c r="I31" s="362"/>
      <c r="J31" s="362"/>
      <c r="K31" s="362"/>
      <c r="L31" s="362"/>
      <c r="M31" s="362"/>
      <c r="N31" s="362"/>
      <c r="O31" s="362"/>
      <c r="P31" s="362"/>
      <c r="Q31" s="362"/>
      <c r="R31" s="362"/>
      <c r="S31" s="363"/>
      <c r="T31" s="151">
        <v>0</v>
      </c>
      <c r="X31" s="56"/>
      <c r="Z31" s="59"/>
      <c r="AA31" s="59"/>
      <c r="AB31" s="59"/>
      <c r="AD31" s="59"/>
      <c r="AE31" s="165"/>
      <c r="AF31" s="59"/>
      <c r="AI31" s="106">
        <f>SUM(AI30)</f>
        <v>0</v>
      </c>
      <c r="AJ31" s="106">
        <f>SUM(AJ30)</f>
        <v>0</v>
      </c>
      <c r="AK31" s="106">
        <f>SUM(AK30)</f>
        <v>0</v>
      </c>
      <c r="AL31" s="211">
        <f>AL30</f>
        <v>2241898000</v>
      </c>
      <c r="AM31" s="271">
        <f>AM30</f>
        <v>2241898000</v>
      </c>
      <c r="AN31" s="59"/>
      <c r="AO31" s="59"/>
      <c r="AP31" s="294">
        <f t="shared" ref="AP31:AW31" si="6">AP30</f>
        <v>0</v>
      </c>
      <c r="AQ31" s="196">
        <f t="shared" si="6"/>
        <v>0</v>
      </c>
      <c r="AR31" s="294">
        <f t="shared" si="6"/>
        <v>0</v>
      </c>
      <c r="AS31" s="196">
        <f t="shared" si="6"/>
        <v>0</v>
      </c>
      <c r="AT31" s="146">
        <f t="shared" si="6"/>
        <v>0</v>
      </c>
      <c r="AU31" s="88">
        <f t="shared" si="6"/>
        <v>0</v>
      </c>
      <c r="AV31" s="146">
        <f t="shared" si="6"/>
        <v>0</v>
      </c>
      <c r="AW31" s="104">
        <f t="shared" si="6"/>
        <v>0</v>
      </c>
      <c r="AX31" s="199">
        <v>0</v>
      </c>
      <c r="AY31" s="196">
        <f>+AX31/AL31</f>
        <v>0</v>
      </c>
      <c r="AZ31" s="200">
        <v>0</v>
      </c>
      <c r="BA31" s="196">
        <f>+AZ31/AL31</f>
        <v>0</v>
      </c>
      <c r="BB31" s="295">
        <f>BB30</f>
        <v>2241898000</v>
      </c>
      <c r="BC31" s="209">
        <f>BC30</f>
        <v>1</v>
      </c>
      <c r="BD31" s="209">
        <v>0</v>
      </c>
      <c r="BE31" s="209">
        <v>0</v>
      </c>
      <c r="BG31" s="155"/>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155"/>
    </row>
    <row r="32" spans="1:137" ht="105">
      <c r="A32" s="56" t="s">
        <v>179</v>
      </c>
      <c r="B32" s="56" t="s">
        <v>171</v>
      </c>
      <c r="C32" s="56" t="s">
        <v>172</v>
      </c>
      <c r="D32" s="56" t="s">
        <v>182</v>
      </c>
      <c r="E32" s="59" t="s">
        <v>637</v>
      </c>
      <c r="F32" s="457">
        <v>2024130010217</v>
      </c>
      <c r="G32" s="59" t="s">
        <v>638</v>
      </c>
      <c r="H32" s="59" t="s">
        <v>639</v>
      </c>
      <c r="I32" s="59" t="s">
        <v>555</v>
      </c>
      <c r="J32" s="164">
        <v>0.25</v>
      </c>
      <c r="K32" s="60" t="s">
        <v>640</v>
      </c>
      <c r="L32" s="59" t="s">
        <v>524</v>
      </c>
      <c r="M32" s="54" t="s">
        <v>641</v>
      </c>
      <c r="N32" s="102">
        <v>1</v>
      </c>
      <c r="O32" s="102">
        <v>0</v>
      </c>
      <c r="P32" s="102">
        <v>0</v>
      </c>
      <c r="Q32" s="33">
        <v>0</v>
      </c>
      <c r="R32" s="84">
        <v>0</v>
      </c>
      <c r="S32" s="102">
        <f t="shared" ref="S32:S35" si="7">+O32+P32+Q32+R32</f>
        <v>0</v>
      </c>
      <c r="T32" s="58">
        <f t="shared" ref="T32:T35" si="8">+IF((S32/N32)&gt;100%,100%,(S32/N32))</f>
        <v>0</v>
      </c>
      <c r="U32" s="171" t="s">
        <v>558</v>
      </c>
      <c r="V32" s="56" t="s">
        <v>527</v>
      </c>
      <c r="W32" s="56">
        <v>330</v>
      </c>
      <c r="X32" s="56" t="s">
        <v>528</v>
      </c>
      <c r="Y32" s="56" t="s">
        <v>529</v>
      </c>
      <c r="Z32" s="59" t="s">
        <v>530</v>
      </c>
      <c r="AA32" s="59" t="s">
        <v>622</v>
      </c>
      <c r="AB32" s="59" t="s">
        <v>642</v>
      </c>
      <c r="AC32" s="130" t="s">
        <v>533</v>
      </c>
      <c r="AD32" s="130" t="s">
        <v>643</v>
      </c>
      <c r="AE32" s="59">
        <v>70000000</v>
      </c>
      <c r="AF32" s="59" t="s">
        <v>574</v>
      </c>
      <c r="AG32" s="59" t="s">
        <v>536</v>
      </c>
      <c r="AH32" s="59" t="s">
        <v>563</v>
      </c>
      <c r="AI32" s="152">
        <v>70000000</v>
      </c>
      <c r="AJ32" s="464">
        <v>1577505749.04</v>
      </c>
      <c r="AK32" s="513">
        <v>2000000000</v>
      </c>
      <c r="AL32" s="462">
        <v>1577505749.04</v>
      </c>
      <c r="AM32" s="383">
        <v>2000000000</v>
      </c>
      <c r="AN32" s="59" t="s">
        <v>564</v>
      </c>
      <c r="AO32" s="59" t="s">
        <v>644</v>
      </c>
      <c r="AP32" s="394">
        <v>0</v>
      </c>
      <c r="AQ32" s="396">
        <v>0</v>
      </c>
      <c r="AR32" s="394">
        <v>0</v>
      </c>
      <c r="AS32" s="396">
        <v>0</v>
      </c>
      <c r="AT32" s="394">
        <v>0</v>
      </c>
      <c r="AU32" s="396">
        <v>0</v>
      </c>
      <c r="AV32" s="394">
        <v>0</v>
      </c>
      <c r="AW32" s="396">
        <v>0</v>
      </c>
      <c r="AX32" s="466">
        <v>0</v>
      </c>
      <c r="AY32" s="396">
        <v>0</v>
      </c>
      <c r="AZ32" s="466">
        <v>0</v>
      </c>
      <c r="BA32" s="396">
        <v>0</v>
      </c>
      <c r="BB32" s="394">
        <v>1488440199.0799999</v>
      </c>
      <c r="BC32" s="396">
        <f>BB32/AM32</f>
        <v>0.74422009954000001</v>
      </c>
      <c r="BD32" s="394">
        <v>51527957.079999998</v>
      </c>
      <c r="BE32" s="398">
        <f>BD32/AM32</f>
        <v>2.5763978539999999E-2</v>
      </c>
      <c r="BF32" s="109"/>
    </row>
    <row r="33" spans="1:137" ht="105">
      <c r="A33" s="56" t="s">
        <v>179</v>
      </c>
      <c r="B33" s="56" t="s">
        <v>171</v>
      </c>
      <c r="C33" s="56" t="s">
        <v>172</v>
      </c>
      <c r="D33" s="56" t="s">
        <v>182</v>
      </c>
      <c r="E33" s="59" t="s">
        <v>637</v>
      </c>
      <c r="F33" s="461"/>
      <c r="G33" s="59" t="s">
        <v>638</v>
      </c>
      <c r="H33" s="59" t="s">
        <v>639</v>
      </c>
      <c r="I33" s="59" t="s">
        <v>555</v>
      </c>
      <c r="J33" s="164">
        <v>0.25</v>
      </c>
      <c r="K33" s="60" t="s">
        <v>645</v>
      </c>
      <c r="L33" s="59" t="s">
        <v>524</v>
      </c>
      <c r="M33" s="54" t="s">
        <v>641</v>
      </c>
      <c r="N33" s="102">
        <v>1</v>
      </c>
      <c r="O33" s="102">
        <v>0</v>
      </c>
      <c r="P33" s="102">
        <v>0</v>
      </c>
      <c r="Q33" s="33">
        <v>0</v>
      </c>
      <c r="R33" s="84">
        <v>0</v>
      </c>
      <c r="S33" s="102">
        <f t="shared" si="7"/>
        <v>0</v>
      </c>
      <c r="T33" s="58">
        <f t="shared" si="8"/>
        <v>0</v>
      </c>
      <c r="U33" s="171" t="s">
        <v>558</v>
      </c>
      <c r="V33" s="56" t="s">
        <v>527</v>
      </c>
      <c r="W33" s="56">
        <v>330</v>
      </c>
      <c r="X33" s="56" t="s">
        <v>528</v>
      </c>
      <c r="Y33" s="56" t="s">
        <v>529</v>
      </c>
      <c r="Z33" s="59" t="s">
        <v>530</v>
      </c>
      <c r="AA33" s="59" t="s">
        <v>622</v>
      </c>
      <c r="AB33" s="59" t="s">
        <v>642</v>
      </c>
      <c r="AC33" s="130" t="s">
        <v>533</v>
      </c>
      <c r="AD33" s="130" t="s">
        <v>646</v>
      </c>
      <c r="AE33" s="59">
        <v>400000000</v>
      </c>
      <c r="AF33" s="59" t="s">
        <v>569</v>
      </c>
      <c r="AG33" s="59" t="s">
        <v>536</v>
      </c>
      <c r="AH33" s="59" t="s">
        <v>563</v>
      </c>
      <c r="AI33" s="152">
        <v>400000000</v>
      </c>
      <c r="AJ33" s="526"/>
      <c r="AK33" s="514"/>
      <c r="AL33" s="463"/>
      <c r="AM33" s="384"/>
      <c r="AN33" s="59" t="s">
        <v>564</v>
      </c>
      <c r="AO33" s="59" t="s">
        <v>644</v>
      </c>
      <c r="AP33" s="414"/>
      <c r="AQ33" s="400"/>
      <c r="AR33" s="414"/>
      <c r="AS33" s="400"/>
      <c r="AT33" s="414"/>
      <c r="AU33" s="400"/>
      <c r="AV33" s="414"/>
      <c r="AW33" s="400"/>
      <c r="AX33" s="467"/>
      <c r="AY33" s="397"/>
      <c r="AZ33" s="467"/>
      <c r="BA33" s="397"/>
      <c r="BB33" s="414"/>
      <c r="BC33" s="400"/>
      <c r="BD33" s="414"/>
      <c r="BE33" s="415"/>
      <c r="BF33" s="109"/>
    </row>
    <row r="34" spans="1:137" ht="105">
      <c r="A34" s="56" t="s">
        <v>179</v>
      </c>
      <c r="B34" s="56" t="s">
        <v>171</v>
      </c>
      <c r="C34" s="56" t="s">
        <v>172</v>
      </c>
      <c r="D34" s="56" t="s">
        <v>182</v>
      </c>
      <c r="E34" s="59" t="s">
        <v>637</v>
      </c>
      <c r="F34" s="461"/>
      <c r="G34" s="59" t="s">
        <v>638</v>
      </c>
      <c r="H34" s="59" t="s">
        <v>639</v>
      </c>
      <c r="I34" s="59" t="s">
        <v>555</v>
      </c>
      <c r="J34" s="164">
        <v>0.25</v>
      </c>
      <c r="K34" s="60" t="s">
        <v>647</v>
      </c>
      <c r="L34" s="59" t="s">
        <v>524</v>
      </c>
      <c r="M34" s="54" t="s">
        <v>641</v>
      </c>
      <c r="N34" s="102">
        <v>1</v>
      </c>
      <c r="O34" s="102">
        <v>0</v>
      </c>
      <c r="P34" s="102">
        <v>0</v>
      </c>
      <c r="Q34" s="33">
        <v>0</v>
      </c>
      <c r="R34" s="84">
        <v>0</v>
      </c>
      <c r="S34" s="102">
        <f t="shared" si="7"/>
        <v>0</v>
      </c>
      <c r="T34" s="58">
        <f t="shared" si="8"/>
        <v>0</v>
      </c>
      <c r="U34" s="171" t="s">
        <v>558</v>
      </c>
      <c r="V34" s="56" t="s">
        <v>527</v>
      </c>
      <c r="W34" s="56">
        <v>330</v>
      </c>
      <c r="X34" s="56" t="s">
        <v>528</v>
      </c>
      <c r="Y34" s="56" t="s">
        <v>529</v>
      </c>
      <c r="Z34" s="59" t="s">
        <v>530</v>
      </c>
      <c r="AA34" s="59" t="s">
        <v>622</v>
      </c>
      <c r="AB34" s="59" t="s">
        <v>642</v>
      </c>
      <c r="AC34" s="130" t="s">
        <v>533</v>
      </c>
      <c r="AD34" s="130" t="s">
        <v>648</v>
      </c>
      <c r="AE34" s="59">
        <v>1500000000</v>
      </c>
      <c r="AF34" s="59" t="s">
        <v>569</v>
      </c>
      <c r="AG34" s="59" t="s">
        <v>536</v>
      </c>
      <c r="AH34" s="59" t="s">
        <v>563</v>
      </c>
      <c r="AI34" s="152">
        <v>500000000</v>
      </c>
      <c r="AJ34" s="526"/>
      <c r="AK34" s="514"/>
      <c r="AL34" s="543">
        <v>422494250.95999998</v>
      </c>
      <c r="AM34" s="384"/>
      <c r="AN34" s="59" t="s">
        <v>564</v>
      </c>
      <c r="AO34" s="59" t="s">
        <v>644</v>
      </c>
      <c r="AP34" s="414"/>
      <c r="AQ34" s="400"/>
      <c r="AR34" s="414"/>
      <c r="AS34" s="400"/>
      <c r="AT34" s="414"/>
      <c r="AU34" s="400"/>
      <c r="AV34" s="414"/>
      <c r="AW34" s="400"/>
      <c r="AX34" s="466">
        <v>0</v>
      </c>
      <c r="AY34" s="396">
        <v>0</v>
      </c>
      <c r="AZ34" s="466">
        <v>0</v>
      </c>
      <c r="BA34" s="396">
        <v>0</v>
      </c>
      <c r="BB34" s="414"/>
      <c r="BC34" s="400"/>
      <c r="BD34" s="414"/>
      <c r="BE34" s="415"/>
      <c r="BF34" s="109"/>
    </row>
    <row r="35" spans="1:137" ht="105">
      <c r="A35" s="56" t="s">
        <v>179</v>
      </c>
      <c r="B35" s="56" t="s">
        <v>171</v>
      </c>
      <c r="C35" s="56" t="s">
        <v>172</v>
      </c>
      <c r="D35" s="56" t="s">
        <v>182</v>
      </c>
      <c r="E35" s="59" t="s">
        <v>637</v>
      </c>
      <c r="F35" s="458"/>
      <c r="G35" s="59" t="s">
        <v>638</v>
      </c>
      <c r="H35" s="59" t="s">
        <v>639</v>
      </c>
      <c r="I35" s="59" t="s">
        <v>555</v>
      </c>
      <c r="J35" s="164">
        <v>0.25</v>
      </c>
      <c r="K35" s="60" t="s">
        <v>649</v>
      </c>
      <c r="L35" s="59" t="s">
        <v>524</v>
      </c>
      <c r="M35" s="54" t="s">
        <v>641</v>
      </c>
      <c r="N35" s="102">
        <v>1</v>
      </c>
      <c r="O35" s="102">
        <v>0</v>
      </c>
      <c r="P35" s="102">
        <v>0</v>
      </c>
      <c r="Q35" s="33">
        <v>0</v>
      </c>
      <c r="R35" s="102">
        <v>0</v>
      </c>
      <c r="S35" s="102">
        <f t="shared" si="7"/>
        <v>0</v>
      </c>
      <c r="T35" s="58">
        <f t="shared" si="8"/>
        <v>0</v>
      </c>
      <c r="U35" s="171" t="s">
        <v>558</v>
      </c>
      <c r="V35" s="56" t="s">
        <v>527</v>
      </c>
      <c r="W35" s="56">
        <v>330</v>
      </c>
      <c r="X35" s="56" t="s">
        <v>528</v>
      </c>
      <c r="Y35" s="56" t="s">
        <v>529</v>
      </c>
      <c r="Z35" s="59" t="s">
        <v>530</v>
      </c>
      <c r="AA35" s="59" t="s">
        <v>622</v>
      </c>
      <c r="AB35" s="59" t="s">
        <v>642</v>
      </c>
      <c r="AC35" s="130" t="s">
        <v>533</v>
      </c>
      <c r="AD35" s="130" t="s">
        <v>650</v>
      </c>
      <c r="AE35" s="59">
        <v>30000000</v>
      </c>
      <c r="AF35" s="59" t="s">
        <v>574</v>
      </c>
      <c r="AG35" s="59" t="s">
        <v>536</v>
      </c>
      <c r="AH35" s="59" t="s">
        <v>563</v>
      </c>
      <c r="AI35" s="152">
        <v>30000000</v>
      </c>
      <c r="AJ35" s="465"/>
      <c r="AK35" s="515"/>
      <c r="AL35" s="544"/>
      <c r="AM35" s="385"/>
      <c r="AN35" s="59" t="s">
        <v>564</v>
      </c>
      <c r="AO35" s="59" t="s">
        <v>644</v>
      </c>
      <c r="AP35" s="395"/>
      <c r="AQ35" s="397"/>
      <c r="AR35" s="395"/>
      <c r="AS35" s="397"/>
      <c r="AT35" s="395"/>
      <c r="AU35" s="397"/>
      <c r="AV35" s="395"/>
      <c r="AW35" s="397"/>
      <c r="AX35" s="467"/>
      <c r="AY35" s="397"/>
      <c r="AZ35" s="467"/>
      <c r="BA35" s="397"/>
      <c r="BB35" s="395"/>
      <c r="BC35" s="397"/>
      <c r="BD35" s="395"/>
      <c r="BE35" s="399"/>
      <c r="BF35" s="109"/>
    </row>
    <row r="36" spans="1:137" s="134" customFormat="1" ht="15" customHeight="1">
      <c r="A36" s="361" t="s">
        <v>651</v>
      </c>
      <c r="B36" s="362"/>
      <c r="C36" s="362"/>
      <c r="D36" s="362"/>
      <c r="E36" s="362"/>
      <c r="F36" s="362"/>
      <c r="G36" s="362"/>
      <c r="H36" s="362"/>
      <c r="I36" s="362"/>
      <c r="J36" s="362"/>
      <c r="K36" s="362"/>
      <c r="L36" s="362"/>
      <c r="M36" s="362"/>
      <c r="N36" s="362"/>
      <c r="O36" s="362"/>
      <c r="P36" s="362"/>
      <c r="Q36" s="362"/>
      <c r="R36" s="362"/>
      <c r="S36" s="363"/>
      <c r="T36" s="151">
        <f>+AVERAGE(T34:T35)</f>
        <v>0</v>
      </c>
      <c r="X36" s="173"/>
      <c r="Z36" s="50"/>
      <c r="AA36" s="50"/>
      <c r="AB36" s="50"/>
      <c r="AD36" s="50"/>
      <c r="AE36" s="143"/>
      <c r="AF36" s="50"/>
      <c r="AI36" s="106">
        <f>SUM(AI35)</f>
        <v>30000000</v>
      </c>
      <c r="AJ36" s="106">
        <f>AJ32</f>
        <v>1577505749.04</v>
      </c>
      <c r="AK36" s="106">
        <f>AK32</f>
        <v>2000000000</v>
      </c>
      <c r="AL36" s="143">
        <f>+AL32+AL34</f>
        <v>2000000000</v>
      </c>
      <c r="AM36" s="144">
        <f>AM32</f>
        <v>2000000000</v>
      </c>
      <c r="AN36" s="50"/>
      <c r="AO36" s="50"/>
      <c r="AP36" s="146">
        <f>AP35</f>
        <v>0</v>
      </c>
      <c r="AQ36" s="88">
        <f t="shared" ref="AQ36:AS36" si="9">AQ35</f>
        <v>0</v>
      </c>
      <c r="AR36" s="146">
        <f t="shared" si="9"/>
        <v>0</v>
      </c>
      <c r="AS36" s="88">
        <f t="shared" si="9"/>
        <v>0</v>
      </c>
      <c r="AT36" s="146">
        <v>0</v>
      </c>
      <c r="AU36" s="88">
        <f t="shared" ref="AU36:AW36" si="10">AU35</f>
        <v>0</v>
      </c>
      <c r="AV36" s="146">
        <f t="shared" si="10"/>
        <v>0</v>
      </c>
      <c r="AW36" s="88">
        <f t="shared" si="10"/>
        <v>0</v>
      </c>
      <c r="AX36" s="193">
        <v>0</v>
      </c>
      <c r="AY36" s="196">
        <v>0</v>
      </c>
      <c r="AZ36" s="193">
        <v>0</v>
      </c>
      <c r="BA36" s="196">
        <v>0</v>
      </c>
      <c r="BB36" s="268">
        <f>BB32</f>
        <v>1488440199.0799999</v>
      </c>
      <c r="BC36" s="269">
        <f>BC32</f>
        <v>0.74422009954000001</v>
      </c>
      <c r="BD36" s="268">
        <f>BD32</f>
        <v>51527957.079999998</v>
      </c>
      <c r="BE36" s="272">
        <f>BE32</f>
        <v>2.5763978539999999E-2</v>
      </c>
      <c r="BG36" s="15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54"/>
    </row>
    <row r="37" spans="1:137" ht="90">
      <c r="A37" s="54" t="s">
        <v>179</v>
      </c>
      <c r="B37" s="54" t="s">
        <v>171</v>
      </c>
      <c r="C37" s="102" t="s">
        <v>172</v>
      </c>
      <c r="D37" s="54" t="s">
        <v>182</v>
      </c>
      <c r="E37" s="140" t="s">
        <v>652</v>
      </c>
      <c r="F37" s="451" t="s">
        <v>653</v>
      </c>
      <c r="G37" s="54" t="s">
        <v>654</v>
      </c>
      <c r="H37" s="54" t="s">
        <v>655</v>
      </c>
      <c r="I37" s="54" t="s">
        <v>656</v>
      </c>
      <c r="J37" s="164">
        <v>0.1</v>
      </c>
      <c r="K37" s="60" t="s">
        <v>657</v>
      </c>
      <c r="L37" s="109" t="s">
        <v>524</v>
      </c>
      <c r="M37" s="102" t="s">
        <v>658</v>
      </c>
      <c r="N37" s="102">
        <v>5</v>
      </c>
      <c r="O37" s="102">
        <v>8</v>
      </c>
      <c r="P37" s="102">
        <v>1</v>
      </c>
      <c r="Q37" s="47">
        <v>12</v>
      </c>
      <c r="R37" s="102">
        <v>1</v>
      </c>
      <c r="S37" s="102">
        <f t="shared" ref="S37:S42" si="11">+O37+P37+Q37+R37</f>
        <v>22</v>
      </c>
      <c r="T37" s="58">
        <f t="shared" ref="T37:T70" si="12">+IF((S37/N37)&gt;100%,100%,(S37/N37))</f>
        <v>1</v>
      </c>
      <c r="U37" s="109" t="s">
        <v>526</v>
      </c>
      <c r="V37" s="109" t="s">
        <v>527</v>
      </c>
      <c r="W37" s="109">
        <v>360</v>
      </c>
      <c r="X37" s="56" t="s">
        <v>659</v>
      </c>
      <c r="Y37" s="109" t="s">
        <v>529</v>
      </c>
      <c r="Z37" s="59" t="s">
        <v>530</v>
      </c>
      <c r="AA37" s="59" t="s">
        <v>660</v>
      </c>
      <c r="AB37" s="59" t="s">
        <v>661</v>
      </c>
      <c r="AC37" s="109" t="s">
        <v>533</v>
      </c>
      <c r="AD37" s="59" t="s">
        <v>662</v>
      </c>
      <c r="AE37" s="143">
        <v>462567449.69</v>
      </c>
      <c r="AF37" s="59" t="s">
        <v>535</v>
      </c>
      <c r="AG37" s="109" t="s">
        <v>536</v>
      </c>
      <c r="AH37" s="109" t="s">
        <v>537</v>
      </c>
      <c r="AI37" s="106">
        <v>215156113</v>
      </c>
      <c r="AJ37" s="552">
        <v>1577505749.04</v>
      </c>
      <c r="AK37" s="555">
        <v>8966267407.0100002</v>
      </c>
      <c r="AL37" s="401">
        <v>8178132733.0100002</v>
      </c>
      <c r="AM37" s="401">
        <v>8178132733.0100002</v>
      </c>
      <c r="AN37" s="59" t="s">
        <v>564</v>
      </c>
      <c r="AO37" s="59" t="s">
        <v>663</v>
      </c>
      <c r="AP37" s="105"/>
      <c r="AQ37" s="104"/>
      <c r="AR37" s="105"/>
      <c r="AS37" s="104"/>
      <c r="AT37" s="394">
        <v>215156112</v>
      </c>
      <c r="AU37" s="396">
        <f>AT37/AK37</f>
        <v>2.399617390752665E-2</v>
      </c>
      <c r="AV37" s="394">
        <v>119078056</v>
      </c>
      <c r="AW37" s="396">
        <f>AV37/AK37</f>
        <v>1.328067194459341E-2</v>
      </c>
      <c r="AX37" s="401">
        <v>413556112</v>
      </c>
      <c r="AY37" s="396">
        <f>+AX37/AL37</f>
        <v>5.0568525298046701E-2</v>
      </c>
      <c r="AZ37" s="401">
        <v>221356112</v>
      </c>
      <c r="BA37" s="396">
        <f>+AZ37/AL37</f>
        <v>2.7066827994430075E-2</v>
      </c>
      <c r="BB37" s="394">
        <v>2975327551.4699998</v>
      </c>
      <c r="BC37" s="396">
        <f>BB37/AM37</f>
        <v>0.3638150233806387</v>
      </c>
      <c r="BD37" s="394">
        <v>2862566696.6999998</v>
      </c>
      <c r="BE37" s="398">
        <f>BD37/AM37</f>
        <v>0.35002693037074473</v>
      </c>
      <c r="BF37" s="109"/>
    </row>
    <row r="38" spans="1:137" ht="195">
      <c r="A38" s="54" t="s">
        <v>179</v>
      </c>
      <c r="B38" s="54" t="s">
        <v>171</v>
      </c>
      <c r="C38" s="102" t="s">
        <v>172</v>
      </c>
      <c r="D38" s="54" t="s">
        <v>182</v>
      </c>
      <c r="E38" s="140" t="s">
        <v>652</v>
      </c>
      <c r="F38" s="452"/>
      <c r="G38" s="54" t="s">
        <v>654</v>
      </c>
      <c r="H38" s="54" t="s">
        <v>655</v>
      </c>
      <c r="I38" s="54" t="s">
        <v>555</v>
      </c>
      <c r="J38" s="164">
        <v>0.14280000000000001</v>
      </c>
      <c r="K38" s="60" t="s">
        <v>664</v>
      </c>
      <c r="L38" s="109" t="s">
        <v>524</v>
      </c>
      <c r="M38" s="102" t="s">
        <v>658</v>
      </c>
      <c r="N38" s="102">
        <v>1</v>
      </c>
      <c r="O38" s="102">
        <v>0</v>
      </c>
      <c r="P38" s="102">
        <v>0</v>
      </c>
      <c r="Q38" s="47">
        <v>0</v>
      </c>
      <c r="R38" s="102">
        <v>1</v>
      </c>
      <c r="S38" s="102">
        <f t="shared" si="11"/>
        <v>1</v>
      </c>
      <c r="T38" s="58">
        <f t="shared" si="12"/>
        <v>1</v>
      </c>
      <c r="U38" s="109" t="s">
        <v>665</v>
      </c>
      <c r="V38" s="109" t="s">
        <v>527</v>
      </c>
      <c r="W38" s="109">
        <v>330</v>
      </c>
      <c r="X38" s="54" t="s">
        <v>659</v>
      </c>
      <c r="Y38" s="109" t="s">
        <v>529</v>
      </c>
      <c r="Z38" s="109" t="s">
        <v>530</v>
      </c>
      <c r="AA38" s="225" t="s">
        <v>660</v>
      </c>
      <c r="AB38" s="225" t="s">
        <v>661</v>
      </c>
      <c r="AC38" s="109" t="s">
        <v>533</v>
      </c>
      <c r="AD38" s="59" t="s">
        <v>666</v>
      </c>
      <c r="AE38" s="143">
        <v>2284843887</v>
      </c>
      <c r="AF38" s="59" t="s">
        <v>562</v>
      </c>
      <c r="AG38" s="109" t="s">
        <v>536</v>
      </c>
      <c r="AH38" s="109" t="s">
        <v>558</v>
      </c>
      <c r="AI38" s="106">
        <v>2284843887</v>
      </c>
      <c r="AJ38" s="553"/>
      <c r="AK38" s="556"/>
      <c r="AL38" s="426"/>
      <c r="AM38" s="426"/>
      <c r="AN38" s="59" t="s">
        <v>564</v>
      </c>
      <c r="AO38" s="59" t="s">
        <v>663</v>
      </c>
      <c r="AP38" s="105"/>
      <c r="AQ38" s="104"/>
      <c r="AR38" s="105"/>
      <c r="AS38" s="104"/>
      <c r="AT38" s="414"/>
      <c r="AU38" s="400"/>
      <c r="AV38" s="414"/>
      <c r="AW38" s="400"/>
      <c r="AX38" s="426"/>
      <c r="AY38" s="400"/>
      <c r="AZ38" s="426"/>
      <c r="BA38" s="400"/>
      <c r="BB38" s="414"/>
      <c r="BC38" s="400"/>
      <c r="BD38" s="414"/>
      <c r="BE38" s="415"/>
      <c r="BF38" s="109"/>
    </row>
    <row r="39" spans="1:137" ht="90">
      <c r="A39" s="54" t="s">
        <v>179</v>
      </c>
      <c r="B39" s="54" t="s">
        <v>171</v>
      </c>
      <c r="C39" s="102" t="s">
        <v>172</v>
      </c>
      <c r="D39" s="54" t="s">
        <v>182</v>
      </c>
      <c r="E39" s="140" t="s">
        <v>652</v>
      </c>
      <c r="F39" s="452"/>
      <c r="G39" s="54" t="s">
        <v>654</v>
      </c>
      <c r="H39" s="54" t="s">
        <v>655</v>
      </c>
      <c r="I39" s="54" t="s">
        <v>555</v>
      </c>
      <c r="J39" s="164">
        <v>0.14280000000000001</v>
      </c>
      <c r="K39" s="60" t="s">
        <v>667</v>
      </c>
      <c r="L39" s="109" t="s">
        <v>524</v>
      </c>
      <c r="M39" s="102" t="s">
        <v>658</v>
      </c>
      <c r="N39" s="102">
        <v>1</v>
      </c>
      <c r="O39" s="102">
        <v>0</v>
      </c>
      <c r="P39" s="102">
        <v>0</v>
      </c>
      <c r="Q39" s="47">
        <v>0</v>
      </c>
      <c r="R39" s="102">
        <v>0</v>
      </c>
      <c r="S39" s="102">
        <f t="shared" si="11"/>
        <v>0</v>
      </c>
      <c r="T39" s="58">
        <f t="shared" si="12"/>
        <v>0</v>
      </c>
      <c r="U39" s="109" t="s">
        <v>665</v>
      </c>
      <c r="V39" s="109" t="s">
        <v>527</v>
      </c>
      <c r="W39" s="109">
        <v>330</v>
      </c>
      <c r="X39" s="54" t="s">
        <v>528</v>
      </c>
      <c r="Y39" s="109" t="s">
        <v>529</v>
      </c>
      <c r="Z39" s="109" t="s">
        <v>530</v>
      </c>
      <c r="AA39" s="225" t="s">
        <v>660</v>
      </c>
      <c r="AB39" s="225" t="s">
        <v>661</v>
      </c>
      <c r="AC39" s="109" t="s">
        <v>533</v>
      </c>
      <c r="AD39" s="59" t="s">
        <v>668</v>
      </c>
      <c r="AE39" s="143">
        <v>500000000</v>
      </c>
      <c r="AF39" s="59" t="s">
        <v>569</v>
      </c>
      <c r="AG39" s="109" t="s">
        <v>536</v>
      </c>
      <c r="AH39" s="109" t="s">
        <v>558</v>
      </c>
      <c r="AI39" s="106">
        <v>200000000</v>
      </c>
      <c r="AJ39" s="553"/>
      <c r="AK39" s="556"/>
      <c r="AL39" s="426"/>
      <c r="AM39" s="426"/>
      <c r="AN39" s="59" t="s">
        <v>564</v>
      </c>
      <c r="AO39" s="59" t="s">
        <v>663</v>
      </c>
      <c r="AP39" s="105"/>
      <c r="AQ39" s="104"/>
      <c r="AR39" s="105"/>
      <c r="AS39" s="104"/>
      <c r="AT39" s="414"/>
      <c r="AU39" s="400"/>
      <c r="AV39" s="414"/>
      <c r="AW39" s="400"/>
      <c r="AX39" s="426"/>
      <c r="AY39" s="400"/>
      <c r="AZ39" s="426"/>
      <c r="BA39" s="400"/>
      <c r="BB39" s="414"/>
      <c r="BC39" s="400"/>
      <c r="BD39" s="414"/>
      <c r="BE39" s="415"/>
      <c r="BF39" s="109"/>
    </row>
    <row r="40" spans="1:137" ht="90">
      <c r="A40" s="54" t="s">
        <v>179</v>
      </c>
      <c r="B40" s="54" t="s">
        <v>171</v>
      </c>
      <c r="C40" s="102" t="s">
        <v>172</v>
      </c>
      <c r="D40" s="54" t="s">
        <v>182</v>
      </c>
      <c r="E40" s="140" t="s">
        <v>652</v>
      </c>
      <c r="F40" s="452"/>
      <c r="G40" s="54" t="s">
        <v>654</v>
      </c>
      <c r="H40" s="54" t="s">
        <v>655</v>
      </c>
      <c r="I40" s="54" t="s">
        <v>555</v>
      </c>
      <c r="J40" s="164">
        <v>0.14280000000000001</v>
      </c>
      <c r="K40" s="60" t="s">
        <v>669</v>
      </c>
      <c r="L40" s="109" t="s">
        <v>524</v>
      </c>
      <c r="M40" s="102" t="s">
        <v>658</v>
      </c>
      <c r="N40" s="241">
        <v>0</v>
      </c>
      <c r="O40" s="102">
        <v>0</v>
      </c>
      <c r="P40" s="102">
        <v>0</v>
      </c>
      <c r="Q40" s="33">
        <v>0</v>
      </c>
      <c r="R40" s="102">
        <v>1</v>
      </c>
      <c r="S40" s="102">
        <f t="shared" si="11"/>
        <v>1</v>
      </c>
      <c r="T40" s="58">
        <v>0</v>
      </c>
      <c r="U40" s="109" t="s">
        <v>542</v>
      </c>
      <c r="V40" s="109" t="s">
        <v>527</v>
      </c>
      <c r="W40" s="109">
        <v>210</v>
      </c>
      <c r="X40" s="54" t="s">
        <v>659</v>
      </c>
      <c r="Y40" s="109" t="s">
        <v>543</v>
      </c>
      <c r="Z40" s="109" t="s">
        <v>530</v>
      </c>
      <c r="AA40" s="59" t="s">
        <v>660</v>
      </c>
      <c r="AB40" s="59" t="s">
        <v>661</v>
      </c>
      <c r="AC40" s="109" t="s">
        <v>533</v>
      </c>
      <c r="AD40" s="59" t="s">
        <v>669</v>
      </c>
      <c r="AE40" s="143">
        <v>878132733.01000094</v>
      </c>
      <c r="AF40" s="59" t="s">
        <v>670</v>
      </c>
      <c r="AG40" s="109" t="s">
        <v>536</v>
      </c>
      <c r="AH40" s="109" t="s">
        <v>581</v>
      </c>
      <c r="AI40" s="106">
        <v>0</v>
      </c>
      <c r="AJ40" s="553"/>
      <c r="AK40" s="556"/>
      <c r="AL40" s="426"/>
      <c r="AM40" s="426"/>
      <c r="AN40" s="59" t="s">
        <v>564</v>
      </c>
      <c r="AO40" s="59" t="s">
        <v>663</v>
      </c>
      <c r="AP40" s="105"/>
      <c r="AQ40" s="104"/>
      <c r="AR40" s="105"/>
      <c r="AS40" s="104"/>
      <c r="AT40" s="414"/>
      <c r="AU40" s="400"/>
      <c r="AV40" s="414"/>
      <c r="AW40" s="400"/>
      <c r="AX40" s="426"/>
      <c r="AY40" s="400"/>
      <c r="AZ40" s="426"/>
      <c r="BA40" s="400"/>
      <c r="BB40" s="414"/>
      <c r="BC40" s="400"/>
      <c r="BD40" s="414"/>
      <c r="BE40" s="415"/>
      <c r="BF40" s="109"/>
    </row>
    <row r="41" spans="1:137" ht="90">
      <c r="A41" s="54" t="s">
        <v>179</v>
      </c>
      <c r="B41" s="54" t="s">
        <v>171</v>
      </c>
      <c r="C41" s="102" t="s">
        <v>172</v>
      </c>
      <c r="D41" s="54" t="s">
        <v>182</v>
      </c>
      <c r="E41" s="140" t="s">
        <v>652</v>
      </c>
      <c r="F41" s="452"/>
      <c r="G41" s="54" t="s">
        <v>654</v>
      </c>
      <c r="H41" s="54" t="s">
        <v>655</v>
      </c>
      <c r="I41" s="54" t="s">
        <v>555</v>
      </c>
      <c r="J41" s="164">
        <v>0.14280000000000001</v>
      </c>
      <c r="K41" s="60" t="s">
        <v>671</v>
      </c>
      <c r="L41" s="109" t="s">
        <v>524</v>
      </c>
      <c r="M41" s="102" t="s">
        <v>658</v>
      </c>
      <c r="N41" s="241">
        <v>0</v>
      </c>
      <c r="O41" s="102">
        <v>0</v>
      </c>
      <c r="P41" s="102">
        <v>0</v>
      </c>
      <c r="Q41" s="33">
        <v>0</v>
      </c>
      <c r="R41" s="102">
        <v>0</v>
      </c>
      <c r="S41" s="102">
        <f t="shared" si="11"/>
        <v>0</v>
      </c>
      <c r="T41" s="58">
        <v>0</v>
      </c>
      <c r="U41" s="109" t="s">
        <v>542</v>
      </c>
      <c r="V41" s="109" t="s">
        <v>527</v>
      </c>
      <c r="W41" s="109">
        <v>210</v>
      </c>
      <c r="X41" s="54" t="s">
        <v>528</v>
      </c>
      <c r="Y41" s="109" t="s">
        <v>543</v>
      </c>
      <c r="Z41" s="109" t="s">
        <v>530</v>
      </c>
      <c r="AA41" s="59" t="s">
        <v>660</v>
      </c>
      <c r="AB41" s="59" t="s">
        <v>661</v>
      </c>
      <c r="AC41" s="109" t="s">
        <v>672</v>
      </c>
      <c r="AD41" s="59" t="s">
        <v>671</v>
      </c>
      <c r="AE41" s="143">
        <v>500000000</v>
      </c>
      <c r="AF41" s="59" t="s">
        <v>312</v>
      </c>
      <c r="AG41" s="109" t="s">
        <v>536</v>
      </c>
      <c r="AH41" s="109" t="s">
        <v>581</v>
      </c>
      <c r="AI41" s="106">
        <v>0</v>
      </c>
      <c r="AJ41" s="553"/>
      <c r="AK41" s="556"/>
      <c r="AL41" s="426"/>
      <c r="AM41" s="426"/>
      <c r="AN41" s="59" t="s">
        <v>564</v>
      </c>
      <c r="AO41" s="59" t="s">
        <v>663</v>
      </c>
      <c r="AP41" s="105"/>
      <c r="AQ41" s="104"/>
      <c r="AR41" s="105"/>
      <c r="AS41" s="104"/>
      <c r="AT41" s="414"/>
      <c r="AU41" s="400"/>
      <c r="AV41" s="414"/>
      <c r="AW41" s="400"/>
      <c r="AX41" s="426"/>
      <c r="AY41" s="400"/>
      <c r="AZ41" s="426"/>
      <c r="BA41" s="400"/>
      <c r="BB41" s="414"/>
      <c r="BC41" s="400"/>
      <c r="BD41" s="414"/>
      <c r="BE41" s="415"/>
      <c r="BF41" s="109"/>
    </row>
    <row r="42" spans="1:137" ht="90">
      <c r="A42" s="54" t="s">
        <v>179</v>
      </c>
      <c r="B42" s="54" t="s">
        <v>171</v>
      </c>
      <c r="C42" s="102" t="s">
        <v>172</v>
      </c>
      <c r="D42" s="54" t="s">
        <v>182</v>
      </c>
      <c r="E42" s="140" t="s">
        <v>652</v>
      </c>
      <c r="F42" s="453"/>
      <c r="G42" s="54" t="s">
        <v>654</v>
      </c>
      <c r="H42" s="54" t="s">
        <v>655</v>
      </c>
      <c r="I42" s="54" t="s">
        <v>555</v>
      </c>
      <c r="J42" s="164">
        <v>0.14280000000000001</v>
      </c>
      <c r="K42" s="60" t="s">
        <v>673</v>
      </c>
      <c r="L42" s="109" t="s">
        <v>524</v>
      </c>
      <c r="M42" s="102" t="s">
        <v>658</v>
      </c>
      <c r="N42" s="241">
        <v>0</v>
      </c>
      <c r="O42" s="102">
        <v>0</v>
      </c>
      <c r="P42" s="102">
        <v>0</v>
      </c>
      <c r="Q42" s="33">
        <v>0</v>
      </c>
      <c r="R42" s="102">
        <v>7</v>
      </c>
      <c r="S42" s="102">
        <f t="shared" si="11"/>
        <v>7</v>
      </c>
      <c r="T42" s="58">
        <v>0</v>
      </c>
      <c r="U42" s="109" t="s">
        <v>542</v>
      </c>
      <c r="V42" s="109" t="s">
        <v>527</v>
      </c>
      <c r="W42" s="109">
        <v>210</v>
      </c>
      <c r="X42" s="54" t="s">
        <v>528</v>
      </c>
      <c r="Y42" s="109" t="s">
        <v>543</v>
      </c>
      <c r="Z42" s="109" t="s">
        <v>530</v>
      </c>
      <c r="AA42" s="59" t="s">
        <v>660</v>
      </c>
      <c r="AB42" s="59" t="s">
        <v>661</v>
      </c>
      <c r="AC42" s="109" t="s">
        <v>533</v>
      </c>
      <c r="AD42" s="59" t="s">
        <v>673</v>
      </c>
      <c r="AE42" s="143">
        <v>3552588663.3099999</v>
      </c>
      <c r="AF42" s="59" t="s">
        <v>611</v>
      </c>
      <c r="AG42" s="109" t="s">
        <v>536</v>
      </c>
      <c r="AH42" s="109" t="s">
        <v>581</v>
      </c>
      <c r="AI42" s="106">
        <v>0</v>
      </c>
      <c r="AJ42" s="554"/>
      <c r="AK42" s="557"/>
      <c r="AL42" s="402"/>
      <c r="AM42" s="402"/>
      <c r="AN42" s="59" t="s">
        <v>564</v>
      </c>
      <c r="AO42" s="59" t="s">
        <v>663</v>
      </c>
      <c r="AP42" s="105">
        <v>0</v>
      </c>
      <c r="AQ42" s="104">
        <f>AP36/AJ36</f>
        <v>0</v>
      </c>
      <c r="AR42" s="105">
        <v>0</v>
      </c>
      <c r="AS42" s="104">
        <f>AR36/AJ36</f>
        <v>0</v>
      </c>
      <c r="AT42" s="395"/>
      <c r="AU42" s="397"/>
      <c r="AV42" s="395"/>
      <c r="AW42" s="397"/>
      <c r="AX42" s="402"/>
      <c r="AY42" s="397"/>
      <c r="AZ42" s="402"/>
      <c r="BA42" s="397"/>
      <c r="BB42" s="395"/>
      <c r="BC42" s="397"/>
      <c r="BD42" s="395"/>
      <c r="BE42" s="399"/>
      <c r="BF42" s="109"/>
    </row>
    <row r="43" spans="1:137" s="134" customFormat="1" ht="15" customHeight="1">
      <c r="A43" s="361" t="s">
        <v>674</v>
      </c>
      <c r="B43" s="362"/>
      <c r="C43" s="362"/>
      <c r="D43" s="362"/>
      <c r="E43" s="362"/>
      <c r="F43" s="362"/>
      <c r="G43" s="362"/>
      <c r="H43" s="362"/>
      <c r="I43" s="362"/>
      <c r="J43" s="362"/>
      <c r="K43" s="362"/>
      <c r="L43" s="362"/>
      <c r="M43" s="362"/>
      <c r="N43" s="362"/>
      <c r="O43" s="362"/>
      <c r="P43" s="362"/>
      <c r="Q43" s="362"/>
      <c r="R43" s="362"/>
      <c r="S43" s="363"/>
      <c r="T43" s="153">
        <f>(T37+T38+T39)/3</f>
        <v>0.66666666666666663</v>
      </c>
      <c r="X43" s="48"/>
      <c r="AA43" s="50"/>
      <c r="AB43" s="50"/>
      <c r="AD43" s="50"/>
      <c r="AE43" s="137"/>
      <c r="AF43" s="50"/>
      <c r="AI43" s="103">
        <f>SUM(AI37:AI42)</f>
        <v>2700000000</v>
      </c>
      <c r="AJ43" s="208">
        <f>SUM(AJ37)</f>
        <v>1577505749.04</v>
      </c>
      <c r="AK43" s="208">
        <f>SUM(AK37)</f>
        <v>8966267407.0100002</v>
      </c>
      <c r="AL43" s="143">
        <f>SUM(AL37)</f>
        <v>8178132733.0100002</v>
      </c>
      <c r="AM43" s="142">
        <f>AM37</f>
        <v>8178132733.0100002</v>
      </c>
      <c r="AN43" s="231"/>
      <c r="AO43" s="231"/>
      <c r="AP43" s="103"/>
      <c r="AQ43" s="166"/>
      <c r="AR43" s="106">
        <f>AR42</f>
        <v>0</v>
      </c>
      <c r="AS43" s="166">
        <f>AS42</f>
        <v>0</v>
      </c>
      <c r="AT43" s="106">
        <f>AT42</f>
        <v>0</v>
      </c>
      <c r="AU43" s="166">
        <f>AU37</f>
        <v>2.399617390752665E-2</v>
      </c>
      <c r="AV43" s="106">
        <f t="shared" ref="AV43" si="13">AV42</f>
        <v>0</v>
      </c>
      <c r="AW43" s="166">
        <f>AW37</f>
        <v>1.328067194459341E-2</v>
      </c>
      <c r="AX43" s="207">
        <f>+AX37</f>
        <v>413556112</v>
      </c>
      <c r="AY43" s="196">
        <f>+AX37/AL37</f>
        <v>5.0568525298046701E-2</v>
      </c>
      <c r="AZ43" s="207">
        <f>+AZ37</f>
        <v>221356112</v>
      </c>
      <c r="BA43" s="196">
        <f>+AZ43/AL43</f>
        <v>2.7066827994430075E-2</v>
      </c>
      <c r="BB43" s="271">
        <f>BB37</f>
        <v>2975327551.4699998</v>
      </c>
      <c r="BC43" s="296">
        <f>BC37</f>
        <v>0.3638150233806387</v>
      </c>
      <c r="BD43" s="271">
        <f>BD37</f>
        <v>2862566696.6999998</v>
      </c>
      <c r="BE43" s="192">
        <f>BE37</f>
        <v>0.35002693037074473</v>
      </c>
      <c r="BG43" s="15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54"/>
    </row>
    <row r="44" spans="1:137" ht="135">
      <c r="A44" s="54" t="s">
        <v>197</v>
      </c>
      <c r="B44" s="54" t="s">
        <v>191</v>
      </c>
      <c r="C44" s="109" t="s">
        <v>192</v>
      </c>
      <c r="D44" s="57" t="s">
        <v>200</v>
      </c>
      <c r="E44" s="126" t="s">
        <v>675</v>
      </c>
      <c r="F44" s="380">
        <v>2024130010044</v>
      </c>
      <c r="G44" s="54" t="s">
        <v>676</v>
      </c>
      <c r="H44" s="54" t="s">
        <v>677</v>
      </c>
      <c r="I44" s="54" t="s">
        <v>678</v>
      </c>
      <c r="J44" s="164">
        <v>0.1</v>
      </c>
      <c r="K44" s="60" t="s">
        <v>679</v>
      </c>
      <c r="L44" s="59" t="s">
        <v>680</v>
      </c>
      <c r="M44" s="54" t="s">
        <v>681</v>
      </c>
      <c r="N44" s="102">
        <v>1</v>
      </c>
      <c r="O44" s="102">
        <v>0</v>
      </c>
      <c r="P44" s="102">
        <v>0</v>
      </c>
      <c r="Q44" s="47">
        <v>0</v>
      </c>
      <c r="R44" s="84">
        <v>1</v>
      </c>
      <c r="S44" s="102">
        <f t="shared" ref="S44:S70" si="14">+O44+P44+Q44+R44</f>
        <v>1</v>
      </c>
      <c r="T44" s="58">
        <f t="shared" si="12"/>
        <v>1</v>
      </c>
      <c r="U44" s="109" t="s">
        <v>665</v>
      </c>
      <c r="V44" s="109" t="s">
        <v>527</v>
      </c>
      <c r="W44" s="109">
        <v>330</v>
      </c>
      <c r="X44" s="54" t="s">
        <v>528</v>
      </c>
      <c r="Y44" s="59" t="s">
        <v>682</v>
      </c>
      <c r="Z44" s="59" t="s">
        <v>683</v>
      </c>
      <c r="AA44" s="59" t="s">
        <v>684</v>
      </c>
      <c r="AB44" s="59" t="s">
        <v>685</v>
      </c>
      <c r="AC44" s="109" t="s">
        <v>533</v>
      </c>
      <c r="AD44" s="59" t="s">
        <v>686</v>
      </c>
      <c r="AE44" s="156">
        <v>1339850943.8</v>
      </c>
      <c r="AF44" s="59" t="s">
        <v>611</v>
      </c>
      <c r="AG44" s="109" t="s">
        <v>536</v>
      </c>
      <c r="AH44" s="109" t="s">
        <v>558</v>
      </c>
      <c r="AI44" s="157">
        <v>6817424295.7399998</v>
      </c>
      <c r="AJ44" s="489">
        <v>35092222549.800003</v>
      </c>
      <c r="AK44" s="489">
        <v>35092222549.800003</v>
      </c>
      <c r="AL44" s="510">
        <v>35092222549.800003</v>
      </c>
      <c r="AM44" s="489">
        <v>35092222549.800003</v>
      </c>
      <c r="AN44" s="558" t="s">
        <v>687</v>
      </c>
      <c r="AO44" s="451" t="s">
        <v>688</v>
      </c>
      <c r="AP44" s="437">
        <v>831400000</v>
      </c>
      <c r="AQ44" s="454">
        <f>AP44/AJ44</f>
        <v>2.3691859323533737E-2</v>
      </c>
      <c r="AR44" s="437">
        <v>60700000</v>
      </c>
      <c r="AS44" s="454">
        <f>AR44/AJ44</f>
        <v>1.7297280020910485E-3</v>
      </c>
      <c r="AT44" s="446">
        <v>1795300000</v>
      </c>
      <c r="AU44" s="440">
        <f>AT44/AK44</f>
        <v>5.1159484055256332E-2</v>
      </c>
      <c r="AV44" s="446">
        <v>569800000</v>
      </c>
      <c r="AW44" s="440">
        <f>AV44/AK44</f>
        <v>1.6237216072347273E-2</v>
      </c>
      <c r="AX44" s="401">
        <v>9281803614</v>
      </c>
      <c r="AY44" s="396">
        <f>+AX44/AL44</f>
        <v>0.2644974566893854</v>
      </c>
      <c r="AZ44" s="401">
        <v>3759659600</v>
      </c>
      <c r="BA44" s="396">
        <f>+AZ44/AL44</f>
        <v>0.10713654840939754</v>
      </c>
      <c r="BB44" s="394">
        <v>29511619930.950001</v>
      </c>
      <c r="BC44" s="396">
        <f>BB44/AM44</f>
        <v>0.84097323528224899</v>
      </c>
      <c r="BD44" s="394">
        <v>10806801400.639999</v>
      </c>
      <c r="BE44" s="398">
        <f>BD44/AM44</f>
        <v>0.30795431623927133</v>
      </c>
      <c r="BF44" s="109"/>
    </row>
    <row r="45" spans="1:137" ht="135">
      <c r="A45" s="54" t="s">
        <v>190</v>
      </c>
      <c r="B45" s="54" t="s">
        <v>191</v>
      </c>
      <c r="C45" s="109" t="s">
        <v>192</v>
      </c>
      <c r="D45" s="57" t="s">
        <v>203</v>
      </c>
      <c r="E45" s="126" t="s">
        <v>675</v>
      </c>
      <c r="F45" s="381"/>
      <c r="G45" s="54" t="s">
        <v>676</v>
      </c>
      <c r="H45" s="54" t="s">
        <v>689</v>
      </c>
      <c r="I45" s="54" t="s">
        <v>690</v>
      </c>
      <c r="J45" s="164">
        <v>0.1</v>
      </c>
      <c r="K45" s="60" t="s">
        <v>691</v>
      </c>
      <c r="L45" s="59" t="s">
        <v>680</v>
      </c>
      <c r="M45" s="54" t="s">
        <v>692</v>
      </c>
      <c r="N45" s="102">
        <v>2</v>
      </c>
      <c r="O45" s="102">
        <v>0</v>
      </c>
      <c r="P45" s="102">
        <v>0</v>
      </c>
      <c r="Q45" s="33">
        <v>2</v>
      </c>
      <c r="R45" s="84">
        <v>2</v>
      </c>
      <c r="S45" s="102">
        <f t="shared" si="14"/>
        <v>4</v>
      </c>
      <c r="T45" s="58">
        <f t="shared" si="12"/>
        <v>1</v>
      </c>
      <c r="U45" s="109" t="s">
        <v>665</v>
      </c>
      <c r="V45" s="109" t="s">
        <v>527</v>
      </c>
      <c r="W45" s="109">
        <v>330</v>
      </c>
      <c r="X45" s="54" t="s">
        <v>528</v>
      </c>
      <c r="Y45" s="59" t="s">
        <v>693</v>
      </c>
      <c r="Z45" s="59" t="s">
        <v>683</v>
      </c>
      <c r="AA45" s="59" t="s">
        <v>694</v>
      </c>
      <c r="AB45" s="59" t="s">
        <v>695</v>
      </c>
      <c r="AC45" s="109" t="s">
        <v>533</v>
      </c>
      <c r="AD45" s="59" t="s">
        <v>696</v>
      </c>
      <c r="AE45" s="156">
        <v>17200000000</v>
      </c>
      <c r="AF45" s="59" t="s">
        <v>547</v>
      </c>
      <c r="AG45" s="109" t="s">
        <v>536</v>
      </c>
      <c r="AH45" s="109" t="s">
        <v>558</v>
      </c>
      <c r="AI45" s="157">
        <v>4119409333.3299999</v>
      </c>
      <c r="AJ45" s="490"/>
      <c r="AK45" s="490"/>
      <c r="AL45" s="511"/>
      <c r="AM45" s="490"/>
      <c r="AN45" s="559"/>
      <c r="AO45" s="453"/>
      <c r="AP45" s="438"/>
      <c r="AQ45" s="455"/>
      <c r="AR45" s="438"/>
      <c r="AS45" s="455"/>
      <c r="AT45" s="447"/>
      <c r="AU45" s="441"/>
      <c r="AV45" s="447"/>
      <c r="AW45" s="441"/>
      <c r="AX45" s="426"/>
      <c r="AY45" s="400"/>
      <c r="AZ45" s="426"/>
      <c r="BA45" s="400"/>
      <c r="BB45" s="414"/>
      <c r="BC45" s="400"/>
      <c r="BD45" s="414"/>
      <c r="BE45" s="415"/>
      <c r="BF45" s="109"/>
    </row>
    <row r="46" spans="1:137" ht="135">
      <c r="A46" s="54" t="s">
        <v>190</v>
      </c>
      <c r="B46" s="54" t="s">
        <v>191</v>
      </c>
      <c r="C46" s="109" t="s">
        <v>192</v>
      </c>
      <c r="D46" s="54" t="s">
        <v>697</v>
      </c>
      <c r="E46" s="126" t="s">
        <v>675</v>
      </c>
      <c r="F46" s="381"/>
      <c r="G46" s="54" t="s">
        <v>676</v>
      </c>
      <c r="H46" s="54" t="s">
        <v>689</v>
      </c>
      <c r="I46" s="54" t="s">
        <v>690</v>
      </c>
      <c r="J46" s="164">
        <v>0.1</v>
      </c>
      <c r="K46" s="60" t="s">
        <v>698</v>
      </c>
      <c r="L46" s="109" t="s">
        <v>680</v>
      </c>
      <c r="M46" s="102" t="s">
        <v>699</v>
      </c>
      <c r="N46" s="102">
        <v>1</v>
      </c>
      <c r="O46" s="102">
        <v>0</v>
      </c>
      <c r="P46" s="102">
        <v>0</v>
      </c>
      <c r="Q46" s="33">
        <v>0</v>
      </c>
      <c r="R46" s="84">
        <v>1</v>
      </c>
      <c r="S46" s="102">
        <f t="shared" si="14"/>
        <v>1</v>
      </c>
      <c r="T46" s="58">
        <f t="shared" si="12"/>
        <v>1</v>
      </c>
      <c r="U46" s="109" t="s">
        <v>665</v>
      </c>
      <c r="V46" s="109" t="s">
        <v>527</v>
      </c>
      <c r="W46" s="109">
        <v>330</v>
      </c>
      <c r="X46" s="54" t="s">
        <v>528</v>
      </c>
      <c r="Y46" s="59" t="s">
        <v>693</v>
      </c>
      <c r="Z46" s="59" t="s">
        <v>683</v>
      </c>
      <c r="AA46" s="59" t="s">
        <v>694</v>
      </c>
      <c r="AB46" s="59" t="s">
        <v>695</v>
      </c>
      <c r="AC46" s="109" t="s">
        <v>533</v>
      </c>
      <c r="AD46" s="59" t="s">
        <v>700</v>
      </c>
      <c r="AE46" s="156">
        <v>1400000000</v>
      </c>
      <c r="AF46" s="59" t="s">
        <v>562</v>
      </c>
      <c r="AG46" s="109" t="s">
        <v>536</v>
      </c>
      <c r="AH46" s="109" t="s">
        <v>558</v>
      </c>
      <c r="AI46" s="157">
        <v>1606548742</v>
      </c>
      <c r="AJ46" s="490"/>
      <c r="AK46" s="490"/>
      <c r="AL46" s="511"/>
      <c r="AM46" s="490"/>
      <c r="AN46" s="54" t="s">
        <v>687</v>
      </c>
      <c r="AO46" s="54" t="s">
        <v>688</v>
      </c>
      <c r="AP46" s="438"/>
      <c r="AQ46" s="455"/>
      <c r="AR46" s="438"/>
      <c r="AS46" s="455"/>
      <c r="AT46" s="447"/>
      <c r="AU46" s="441"/>
      <c r="AV46" s="447"/>
      <c r="AW46" s="441"/>
      <c r="AX46" s="426"/>
      <c r="AY46" s="400"/>
      <c r="AZ46" s="426"/>
      <c r="BA46" s="400"/>
      <c r="BB46" s="414"/>
      <c r="BC46" s="400"/>
      <c r="BD46" s="414"/>
      <c r="BE46" s="415"/>
      <c r="BF46" s="109"/>
    </row>
    <row r="47" spans="1:137" ht="135">
      <c r="A47" s="54" t="s">
        <v>190</v>
      </c>
      <c r="B47" s="54" t="s">
        <v>191</v>
      </c>
      <c r="C47" s="109" t="s">
        <v>192</v>
      </c>
      <c r="D47" s="54" t="s">
        <v>701</v>
      </c>
      <c r="E47" s="126" t="s">
        <v>675</v>
      </c>
      <c r="F47" s="381"/>
      <c r="G47" s="54" t="s">
        <v>676</v>
      </c>
      <c r="H47" s="54" t="s">
        <v>689</v>
      </c>
      <c r="I47" s="54" t="s">
        <v>690</v>
      </c>
      <c r="J47" s="164">
        <v>0.1</v>
      </c>
      <c r="K47" s="60" t="s">
        <v>702</v>
      </c>
      <c r="L47" s="109" t="s">
        <v>680</v>
      </c>
      <c r="M47" s="102" t="s">
        <v>703</v>
      </c>
      <c r="N47" s="102">
        <v>1</v>
      </c>
      <c r="O47" s="102">
        <v>0</v>
      </c>
      <c r="P47" s="102">
        <v>0</v>
      </c>
      <c r="Q47" s="33">
        <v>0</v>
      </c>
      <c r="R47" s="84">
        <v>0</v>
      </c>
      <c r="S47" s="102">
        <f t="shared" si="14"/>
        <v>0</v>
      </c>
      <c r="T47" s="58">
        <f t="shared" si="12"/>
        <v>0</v>
      </c>
      <c r="U47" s="109" t="s">
        <v>665</v>
      </c>
      <c r="V47" s="109" t="s">
        <v>527</v>
      </c>
      <c r="W47" s="109">
        <v>330</v>
      </c>
      <c r="X47" s="54" t="s">
        <v>528</v>
      </c>
      <c r="Y47" s="59" t="s">
        <v>693</v>
      </c>
      <c r="Z47" s="59" t="s">
        <v>683</v>
      </c>
      <c r="AA47" s="59" t="s">
        <v>694</v>
      </c>
      <c r="AB47" s="59" t="s">
        <v>695</v>
      </c>
      <c r="AC47" s="109" t="s">
        <v>533</v>
      </c>
      <c r="AD47" s="59" t="s">
        <v>702</v>
      </c>
      <c r="AE47" s="156">
        <v>600000000</v>
      </c>
      <c r="AF47" s="59" t="s">
        <v>547</v>
      </c>
      <c r="AG47" s="109" t="s">
        <v>536</v>
      </c>
      <c r="AH47" s="109" t="s">
        <v>558</v>
      </c>
      <c r="AI47" s="157">
        <v>453032549.31999999</v>
      </c>
      <c r="AJ47" s="490"/>
      <c r="AK47" s="490"/>
      <c r="AL47" s="511"/>
      <c r="AM47" s="490"/>
      <c r="AN47" s="54" t="s">
        <v>687</v>
      </c>
      <c r="AO47" s="54" t="s">
        <v>688</v>
      </c>
      <c r="AP47" s="438"/>
      <c r="AQ47" s="455"/>
      <c r="AR47" s="438"/>
      <c r="AS47" s="455"/>
      <c r="AT47" s="447"/>
      <c r="AU47" s="441"/>
      <c r="AV47" s="447"/>
      <c r="AW47" s="441"/>
      <c r="AX47" s="426"/>
      <c r="AY47" s="400"/>
      <c r="AZ47" s="426"/>
      <c r="BA47" s="400"/>
      <c r="BB47" s="414"/>
      <c r="BC47" s="400"/>
      <c r="BD47" s="414"/>
      <c r="BE47" s="415"/>
      <c r="BF47" s="109"/>
    </row>
    <row r="48" spans="1:137" ht="135">
      <c r="A48" s="54" t="s">
        <v>190</v>
      </c>
      <c r="B48" s="54" t="s">
        <v>191</v>
      </c>
      <c r="C48" s="109" t="s">
        <v>185</v>
      </c>
      <c r="D48" s="54" t="s">
        <v>704</v>
      </c>
      <c r="E48" s="126" t="s">
        <v>675</v>
      </c>
      <c r="F48" s="381"/>
      <c r="G48" s="54" t="s">
        <v>676</v>
      </c>
      <c r="H48" s="54" t="s">
        <v>689</v>
      </c>
      <c r="I48" s="54" t="s">
        <v>690</v>
      </c>
      <c r="J48" s="164">
        <v>0.1</v>
      </c>
      <c r="K48" s="60" t="s">
        <v>705</v>
      </c>
      <c r="L48" s="109" t="s">
        <v>680</v>
      </c>
      <c r="M48" s="102" t="s">
        <v>706</v>
      </c>
      <c r="N48" s="102">
        <v>1</v>
      </c>
      <c r="O48" s="102">
        <v>0</v>
      </c>
      <c r="P48" s="102">
        <v>0</v>
      </c>
      <c r="Q48" s="33">
        <v>1</v>
      </c>
      <c r="R48" s="84">
        <v>0</v>
      </c>
      <c r="S48" s="102">
        <f t="shared" si="14"/>
        <v>1</v>
      </c>
      <c r="T48" s="58">
        <f t="shared" si="12"/>
        <v>1</v>
      </c>
      <c r="U48" s="109" t="s">
        <v>665</v>
      </c>
      <c r="V48" s="109" t="s">
        <v>527</v>
      </c>
      <c r="W48" s="109">
        <v>330</v>
      </c>
      <c r="X48" s="54" t="s">
        <v>528</v>
      </c>
      <c r="Y48" s="59" t="s">
        <v>693</v>
      </c>
      <c r="Z48" s="59" t="s">
        <v>683</v>
      </c>
      <c r="AA48" s="59" t="s">
        <v>694</v>
      </c>
      <c r="AB48" s="59" t="s">
        <v>695</v>
      </c>
      <c r="AC48" s="109" t="s">
        <v>533</v>
      </c>
      <c r="AD48" s="59" t="s">
        <v>707</v>
      </c>
      <c r="AE48" s="156">
        <v>1617670738</v>
      </c>
      <c r="AF48" s="59" t="s">
        <v>547</v>
      </c>
      <c r="AG48" s="109" t="s">
        <v>536</v>
      </c>
      <c r="AH48" s="109" t="s">
        <v>558</v>
      </c>
      <c r="AI48" s="157">
        <v>965133792.48000002</v>
      </c>
      <c r="AJ48" s="490"/>
      <c r="AK48" s="490"/>
      <c r="AL48" s="511"/>
      <c r="AM48" s="490"/>
      <c r="AN48" s="54"/>
      <c r="AO48" s="54" t="s">
        <v>688</v>
      </c>
      <c r="AP48" s="438"/>
      <c r="AQ48" s="455"/>
      <c r="AR48" s="438"/>
      <c r="AS48" s="455"/>
      <c r="AT48" s="447"/>
      <c r="AU48" s="441"/>
      <c r="AV48" s="447"/>
      <c r="AW48" s="441"/>
      <c r="AX48" s="426"/>
      <c r="AY48" s="400"/>
      <c r="AZ48" s="426"/>
      <c r="BA48" s="400"/>
      <c r="BB48" s="414"/>
      <c r="BC48" s="400"/>
      <c r="BD48" s="414"/>
      <c r="BE48" s="415"/>
      <c r="BF48" s="109"/>
    </row>
    <row r="49" spans="1:58" ht="135">
      <c r="A49" s="54" t="s">
        <v>190</v>
      </c>
      <c r="B49" s="54" t="s">
        <v>191</v>
      </c>
      <c r="C49" s="109" t="s">
        <v>708</v>
      </c>
      <c r="D49" s="54" t="s">
        <v>709</v>
      </c>
      <c r="E49" s="126" t="s">
        <v>675</v>
      </c>
      <c r="F49" s="381"/>
      <c r="G49" s="54" t="s">
        <v>676</v>
      </c>
      <c r="H49" s="54" t="s">
        <v>689</v>
      </c>
      <c r="I49" s="54" t="s">
        <v>690</v>
      </c>
      <c r="J49" s="164">
        <v>0.1</v>
      </c>
      <c r="K49" s="60" t="s">
        <v>710</v>
      </c>
      <c r="L49" s="109" t="s">
        <v>680</v>
      </c>
      <c r="M49" s="102" t="s">
        <v>703</v>
      </c>
      <c r="N49" s="102">
        <v>1</v>
      </c>
      <c r="O49" s="102">
        <v>0</v>
      </c>
      <c r="P49" s="102">
        <v>0</v>
      </c>
      <c r="Q49" s="33">
        <v>0</v>
      </c>
      <c r="R49" s="84">
        <v>0</v>
      </c>
      <c r="S49" s="102">
        <f t="shared" si="14"/>
        <v>0</v>
      </c>
      <c r="T49" s="58">
        <f t="shared" si="12"/>
        <v>0</v>
      </c>
      <c r="U49" s="109" t="s">
        <v>665</v>
      </c>
      <c r="V49" s="109" t="s">
        <v>527</v>
      </c>
      <c r="W49" s="109">
        <v>330</v>
      </c>
      <c r="X49" s="54" t="s">
        <v>528</v>
      </c>
      <c r="Y49" s="59" t="s">
        <v>693</v>
      </c>
      <c r="Z49" s="59" t="s">
        <v>683</v>
      </c>
      <c r="AA49" s="59" t="s">
        <v>694</v>
      </c>
      <c r="AB49" s="59" t="s">
        <v>695</v>
      </c>
      <c r="AC49" s="109" t="s">
        <v>533</v>
      </c>
      <c r="AD49" s="59" t="s">
        <v>710</v>
      </c>
      <c r="AE49" s="156">
        <v>141000000</v>
      </c>
      <c r="AF49" s="59" t="s">
        <v>574</v>
      </c>
      <c r="AG49" s="109" t="s">
        <v>536</v>
      </c>
      <c r="AH49" s="109" t="s">
        <v>558</v>
      </c>
      <c r="AI49" s="157">
        <v>100000000</v>
      </c>
      <c r="AJ49" s="490"/>
      <c r="AK49" s="490"/>
      <c r="AL49" s="511"/>
      <c r="AM49" s="490"/>
      <c r="AN49" s="54"/>
      <c r="AO49" s="54" t="s">
        <v>688</v>
      </c>
      <c r="AP49" s="438"/>
      <c r="AQ49" s="455"/>
      <c r="AR49" s="438"/>
      <c r="AS49" s="455"/>
      <c r="AT49" s="447"/>
      <c r="AU49" s="441"/>
      <c r="AV49" s="447"/>
      <c r="AW49" s="441"/>
      <c r="AX49" s="426"/>
      <c r="AY49" s="400"/>
      <c r="AZ49" s="426"/>
      <c r="BA49" s="400"/>
      <c r="BB49" s="414"/>
      <c r="BC49" s="400"/>
      <c r="BD49" s="414"/>
      <c r="BE49" s="415"/>
      <c r="BF49" s="109"/>
    </row>
    <row r="50" spans="1:58" ht="135">
      <c r="A50" s="54" t="s">
        <v>190</v>
      </c>
      <c r="B50" s="54" t="s">
        <v>191</v>
      </c>
      <c r="C50" s="109" t="s">
        <v>192</v>
      </c>
      <c r="D50" s="54" t="s">
        <v>704</v>
      </c>
      <c r="E50" s="126" t="s">
        <v>675</v>
      </c>
      <c r="F50" s="381"/>
      <c r="G50" s="54" t="s">
        <v>676</v>
      </c>
      <c r="H50" s="54" t="s">
        <v>689</v>
      </c>
      <c r="I50" s="54" t="s">
        <v>690</v>
      </c>
      <c r="J50" s="164">
        <v>0.1</v>
      </c>
      <c r="K50" s="60" t="s">
        <v>711</v>
      </c>
      <c r="L50" s="109" t="s">
        <v>680</v>
      </c>
      <c r="M50" s="102" t="s">
        <v>703</v>
      </c>
      <c r="N50" s="102">
        <v>1</v>
      </c>
      <c r="O50" s="102">
        <v>0</v>
      </c>
      <c r="P50" s="102">
        <v>0</v>
      </c>
      <c r="Q50" s="33">
        <v>0</v>
      </c>
      <c r="R50" s="84">
        <v>0</v>
      </c>
      <c r="S50" s="102">
        <f t="shared" si="14"/>
        <v>0</v>
      </c>
      <c r="T50" s="58">
        <f t="shared" si="12"/>
        <v>0</v>
      </c>
      <c r="U50" s="109" t="s">
        <v>665</v>
      </c>
      <c r="V50" s="109" t="s">
        <v>527</v>
      </c>
      <c r="W50" s="109">
        <v>330</v>
      </c>
      <c r="X50" s="54" t="s">
        <v>528</v>
      </c>
      <c r="Y50" s="59" t="s">
        <v>693</v>
      </c>
      <c r="Z50" s="59" t="s">
        <v>683</v>
      </c>
      <c r="AA50" s="59" t="s">
        <v>694</v>
      </c>
      <c r="AB50" s="59" t="s">
        <v>695</v>
      </c>
      <c r="AC50" s="109" t="s">
        <v>533</v>
      </c>
      <c r="AD50" s="59" t="s">
        <v>711</v>
      </c>
      <c r="AE50" s="156">
        <v>1077238000</v>
      </c>
      <c r="AF50" s="59" t="s">
        <v>562</v>
      </c>
      <c r="AG50" s="109" t="s">
        <v>536</v>
      </c>
      <c r="AH50" s="109" t="s">
        <v>558</v>
      </c>
      <c r="AI50" s="157">
        <v>1007778258</v>
      </c>
      <c r="AJ50" s="490"/>
      <c r="AK50" s="490"/>
      <c r="AL50" s="511"/>
      <c r="AM50" s="490"/>
      <c r="AN50" s="54" t="s">
        <v>712</v>
      </c>
      <c r="AO50" s="54" t="s">
        <v>688</v>
      </c>
      <c r="AP50" s="438"/>
      <c r="AQ50" s="455"/>
      <c r="AR50" s="438"/>
      <c r="AS50" s="455"/>
      <c r="AT50" s="447"/>
      <c r="AU50" s="441"/>
      <c r="AV50" s="447"/>
      <c r="AW50" s="441"/>
      <c r="AX50" s="426"/>
      <c r="AY50" s="400"/>
      <c r="AZ50" s="426"/>
      <c r="BA50" s="400"/>
      <c r="BB50" s="414"/>
      <c r="BC50" s="400"/>
      <c r="BD50" s="414"/>
      <c r="BE50" s="415"/>
      <c r="BF50" s="109"/>
    </row>
    <row r="51" spans="1:58" ht="135">
      <c r="A51" s="54" t="s">
        <v>190</v>
      </c>
      <c r="B51" s="54" t="s">
        <v>191</v>
      </c>
      <c r="C51" s="109" t="s">
        <v>192</v>
      </c>
      <c r="D51" s="54" t="s">
        <v>709</v>
      </c>
      <c r="E51" s="126" t="s">
        <v>675</v>
      </c>
      <c r="F51" s="381"/>
      <c r="G51" s="54" t="s">
        <v>676</v>
      </c>
      <c r="H51" s="54" t="s">
        <v>689</v>
      </c>
      <c r="I51" s="54" t="s">
        <v>690</v>
      </c>
      <c r="J51" s="164">
        <v>0.1</v>
      </c>
      <c r="K51" s="60" t="s">
        <v>713</v>
      </c>
      <c r="L51" s="109" t="s">
        <v>680</v>
      </c>
      <c r="M51" s="102" t="s">
        <v>714</v>
      </c>
      <c r="N51" s="102">
        <v>50</v>
      </c>
      <c r="O51" s="102">
        <v>26</v>
      </c>
      <c r="P51" s="102">
        <v>45</v>
      </c>
      <c r="Q51" s="33">
        <v>18</v>
      </c>
      <c r="R51" s="84">
        <v>44</v>
      </c>
      <c r="S51" s="102">
        <f t="shared" si="14"/>
        <v>133</v>
      </c>
      <c r="T51" s="58">
        <f t="shared" si="12"/>
        <v>1</v>
      </c>
      <c r="U51" s="109" t="s">
        <v>665</v>
      </c>
      <c r="V51" s="109" t="s">
        <v>527</v>
      </c>
      <c r="W51" s="109">
        <v>330</v>
      </c>
      <c r="X51" s="54">
        <v>50</v>
      </c>
      <c r="Y51" s="59" t="s">
        <v>693</v>
      </c>
      <c r="Z51" s="59" t="s">
        <v>683</v>
      </c>
      <c r="AA51" s="59" t="s">
        <v>694</v>
      </c>
      <c r="AB51" s="59" t="s">
        <v>695</v>
      </c>
      <c r="AC51" s="109" t="s">
        <v>533</v>
      </c>
      <c r="AD51" s="59" t="s">
        <v>715</v>
      </c>
      <c r="AE51" s="156">
        <v>2900000000</v>
      </c>
      <c r="AF51" s="59" t="s">
        <v>535</v>
      </c>
      <c r="AG51" s="109" t="s">
        <v>536</v>
      </c>
      <c r="AH51" s="109" t="s">
        <v>558</v>
      </c>
      <c r="AI51" s="157">
        <v>1900000000</v>
      </c>
      <c r="AJ51" s="490"/>
      <c r="AK51" s="490"/>
      <c r="AL51" s="511"/>
      <c r="AM51" s="490"/>
      <c r="AN51" s="54" t="s">
        <v>687</v>
      </c>
      <c r="AO51" s="54" t="s">
        <v>688</v>
      </c>
      <c r="AP51" s="438"/>
      <c r="AQ51" s="455"/>
      <c r="AR51" s="438"/>
      <c r="AS51" s="455"/>
      <c r="AT51" s="447"/>
      <c r="AU51" s="441"/>
      <c r="AV51" s="447"/>
      <c r="AW51" s="441"/>
      <c r="AX51" s="426"/>
      <c r="AY51" s="400"/>
      <c r="AZ51" s="426"/>
      <c r="BA51" s="400"/>
      <c r="BB51" s="414"/>
      <c r="BC51" s="400"/>
      <c r="BD51" s="414"/>
      <c r="BE51" s="415"/>
      <c r="BF51" s="109"/>
    </row>
    <row r="52" spans="1:58" ht="135">
      <c r="A52" s="54" t="s">
        <v>190</v>
      </c>
      <c r="B52" s="54" t="s">
        <v>191</v>
      </c>
      <c r="C52" s="109" t="s">
        <v>192</v>
      </c>
      <c r="D52" s="54" t="s">
        <v>716</v>
      </c>
      <c r="E52" s="126" t="s">
        <v>675</v>
      </c>
      <c r="F52" s="381"/>
      <c r="G52" s="54" t="s">
        <v>676</v>
      </c>
      <c r="H52" s="54" t="s">
        <v>689</v>
      </c>
      <c r="I52" s="54" t="s">
        <v>690</v>
      </c>
      <c r="J52" s="164">
        <v>0.1</v>
      </c>
      <c r="K52" s="60" t="s">
        <v>717</v>
      </c>
      <c r="L52" s="109" t="s">
        <v>680</v>
      </c>
      <c r="M52" s="102" t="s">
        <v>703</v>
      </c>
      <c r="N52" s="102">
        <v>1</v>
      </c>
      <c r="O52" s="102">
        <v>0</v>
      </c>
      <c r="P52" s="102">
        <v>0</v>
      </c>
      <c r="Q52" s="33">
        <v>0</v>
      </c>
      <c r="R52" s="84">
        <v>0</v>
      </c>
      <c r="S52" s="102">
        <f t="shared" si="14"/>
        <v>0</v>
      </c>
      <c r="T52" s="58">
        <f t="shared" si="12"/>
        <v>0</v>
      </c>
      <c r="U52" s="109" t="s">
        <v>563</v>
      </c>
      <c r="V52" s="109" t="s">
        <v>527</v>
      </c>
      <c r="W52" s="109">
        <v>300</v>
      </c>
      <c r="X52" s="54" t="s">
        <v>528</v>
      </c>
      <c r="Y52" s="59" t="s">
        <v>693</v>
      </c>
      <c r="Z52" s="59" t="s">
        <v>683</v>
      </c>
      <c r="AA52" s="59" t="s">
        <v>694</v>
      </c>
      <c r="AB52" s="59" t="s">
        <v>695</v>
      </c>
      <c r="AC52" s="109" t="s">
        <v>533</v>
      </c>
      <c r="AD52" s="59" t="s">
        <v>717</v>
      </c>
      <c r="AE52" s="156">
        <v>5000000000</v>
      </c>
      <c r="AF52" s="59" t="s">
        <v>562</v>
      </c>
      <c r="AG52" s="109" t="s">
        <v>536</v>
      </c>
      <c r="AH52" s="109" t="s">
        <v>563</v>
      </c>
      <c r="AI52" s="157">
        <v>0</v>
      </c>
      <c r="AJ52" s="490"/>
      <c r="AK52" s="490"/>
      <c r="AL52" s="511"/>
      <c r="AM52" s="490"/>
      <c r="AN52" s="54" t="s">
        <v>687</v>
      </c>
      <c r="AO52" s="54" t="s">
        <v>688</v>
      </c>
      <c r="AP52" s="438"/>
      <c r="AQ52" s="455"/>
      <c r="AR52" s="438"/>
      <c r="AS52" s="455"/>
      <c r="AT52" s="447"/>
      <c r="AU52" s="441"/>
      <c r="AV52" s="447"/>
      <c r="AW52" s="441"/>
      <c r="AX52" s="426"/>
      <c r="AY52" s="400"/>
      <c r="AZ52" s="426"/>
      <c r="BA52" s="400"/>
      <c r="BB52" s="414"/>
      <c r="BC52" s="400"/>
      <c r="BD52" s="414"/>
      <c r="BE52" s="415"/>
      <c r="BF52" s="109"/>
    </row>
    <row r="53" spans="1:58" ht="135">
      <c r="A53" s="54" t="s">
        <v>190</v>
      </c>
      <c r="B53" s="54" t="s">
        <v>191</v>
      </c>
      <c r="C53" s="109" t="s">
        <v>192</v>
      </c>
      <c r="D53" s="54" t="s">
        <v>718</v>
      </c>
      <c r="E53" s="126" t="s">
        <v>675</v>
      </c>
      <c r="F53" s="381"/>
      <c r="G53" s="54" t="s">
        <v>676</v>
      </c>
      <c r="H53" s="54" t="s">
        <v>689</v>
      </c>
      <c r="I53" s="54" t="s">
        <v>690</v>
      </c>
      <c r="J53" s="164">
        <v>0.1</v>
      </c>
      <c r="K53" s="60" t="s">
        <v>719</v>
      </c>
      <c r="L53" s="109" t="s">
        <v>680</v>
      </c>
      <c r="M53" s="102" t="s">
        <v>703</v>
      </c>
      <c r="N53" s="241">
        <v>0</v>
      </c>
      <c r="O53" s="102">
        <v>0</v>
      </c>
      <c r="P53" s="102">
        <v>0</v>
      </c>
      <c r="Q53" s="47">
        <v>0</v>
      </c>
      <c r="R53" s="84">
        <v>0</v>
      </c>
      <c r="S53" s="102">
        <f t="shared" si="14"/>
        <v>0</v>
      </c>
      <c r="T53" s="58">
        <v>0</v>
      </c>
      <c r="U53" s="109" t="s">
        <v>720</v>
      </c>
      <c r="V53" s="109" t="s">
        <v>527</v>
      </c>
      <c r="W53" s="109">
        <v>120</v>
      </c>
      <c r="X53" s="54" t="s">
        <v>528</v>
      </c>
      <c r="Y53" s="59" t="s">
        <v>693</v>
      </c>
      <c r="Z53" s="59" t="s">
        <v>683</v>
      </c>
      <c r="AA53" s="59" t="s">
        <v>694</v>
      </c>
      <c r="AB53" s="59" t="s">
        <v>695</v>
      </c>
      <c r="AC53" s="109" t="s">
        <v>533</v>
      </c>
      <c r="AD53" s="59" t="s">
        <v>719</v>
      </c>
      <c r="AE53" s="156">
        <v>3466462868</v>
      </c>
      <c r="AF53" s="59" t="s">
        <v>562</v>
      </c>
      <c r="AG53" s="109" t="s">
        <v>536</v>
      </c>
      <c r="AH53" s="109" t="s">
        <v>720</v>
      </c>
      <c r="AI53" s="157">
        <v>0</v>
      </c>
      <c r="AJ53" s="490"/>
      <c r="AK53" s="490"/>
      <c r="AL53" s="511"/>
      <c r="AM53" s="490"/>
      <c r="AN53" s="54" t="s">
        <v>687</v>
      </c>
      <c r="AO53" s="54" t="s">
        <v>688</v>
      </c>
      <c r="AP53" s="438"/>
      <c r="AQ53" s="455"/>
      <c r="AR53" s="438"/>
      <c r="AS53" s="455"/>
      <c r="AT53" s="447"/>
      <c r="AU53" s="441"/>
      <c r="AV53" s="447"/>
      <c r="AW53" s="441"/>
      <c r="AX53" s="426"/>
      <c r="AY53" s="400"/>
      <c r="AZ53" s="426"/>
      <c r="BA53" s="400"/>
      <c r="BB53" s="414"/>
      <c r="BC53" s="400"/>
      <c r="BD53" s="414"/>
      <c r="BE53" s="415"/>
      <c r="BF53" s="109"/>
    </row>
    <row r="54" spans="1:58" ht="135">
      <c r="A54" s="54"/>
      <c r="B54" s="54"/>
      <c r="C54" s="109" t="s">
        <v>192</v>
      </c>
      <c r="D54" s="54" t="s">
        <v>718</v>
      </c>
      <c r="E54" s="126" t="s">
        <v>675</v>
      </c>
      <c r="F54" s="381"/>
      <c r="G54" s="54" t="s">
        <v>676</v>
      </c>
      <c r="H54" s="54" t="s">
        <v>689</v>
      </c>
      <c r="I54" s="54" t="s">
        <v>690</v>
      </c>
      <c r="J54" s="164">
        <v>0.1</v>
      </c>
      <c r="K54" s="60" t="s">
        <v>721</v>
      </c>
      <c r="L54" s="109" t="s">
        <v>680</v>
      </c>
      <c r="M54" s="102" t="s">
        <v>703</v>
      </c>
      <c r="N54" s="241">
        <v>0</v>
      </c>
      <c r="O54" s="102">
        <v>0</v>
      </c>
      <c r="P54" s="102">
        <v>0</v>
      </c>
      <c r="Q54" s="33">
        <v>0</v>
      </c>
      <c r="R54" s="304">
        <v>1</v>
      </c>
      <c r="S54" s="102">
        <f t="shared" si="14"/>
        <v>1</v>
      </c>
      <c r="T54" s="58">
        <v>0</v>
      </c>
      <c r="U54" s="109" t="s">
        <v>720</v>
      </c>
      <c r="V54" s="109" t="s">
        <v>527</v>
      </c>
      <c r="W54" s="109">
        <v>120</v>
      </c>
      <c r="X54" s="54" t="s">
        <v>528</v>
      </c>
      <c r="Y54" s="59" t="s">
        <v>693</v>
      </c>
      <c r="Z54" s="59" t="s">
        <v>683</v>
      </c>
      <c r="AA54" s="59" t="s">
        <v>694</v>
      </c>
      <c r="AB54" s="59" t="s">
        <v>695</v>
      </c>
      <c r="AC54" s="109" t="s">
        <v>533</v>
      </c>
      <c r="AD54" s="59" t="s">
        <v>719</v>
      </c>
      <c r="AE54" s="156">
        <v>150000000</v>
      </c>
      <c r="AF54" s="59" t="s">
        <v>670</v>
      </c>
      <c r="AG54" s="109" t="s">
        <v>536</v>
      </c>
      <c r="AH54" s="109" t="s">
        <v>720</v>
      </c>
      <c r="AI54" s="157">
        <v>0</v>
      </c>
      <c r="AJ54" s="490"/>
      <c r="AK54" s="490"/>
      <c r="AL54" s="511"/>
      <c r="AM54" s="490"/>
      <c r="AN54" s="54" t="s">
        <v>687</v>
      </c>
      <c r="AO54" s="54" t="s">
        <v>688</v>
      </c>
      <c r="AP54" s="438"/>
      <c r="AQ54" s="455"/>
      <c r="AR54" s="438"/>
      <c r="AS54" s="455"/>
      <c r="AT54" s="447"/>
      <c r="AU54" s="441"/>
      <c r="AV54" s="447"/>
      <c r="AW54" s="441"/>
      <c r="AX54" s="426"/>
      <c r="AY54" s="400"/>
      <c r="AZ54" s="426"/>
      <c r="BA54" s="400"/>
      <c r="BB54" s="414"/>
      <c r="BC54" s="400"/>
      <c r="BD54" s="414"/>
      <c r="BE54" s="415"/>
      <c r="BF54" s="109"/>
    </row>
    <row r="55" spans="1:58" ht="135">
      <c r="A55" s="54" t="s">
        <v>190</v>
      </c>
      <c r="B55" s="54" t="s">
        <v>191</v>
      </c>
      <c r="C55" s="109" t="s">
        <v>192</v>
      </c>
      <c r="D55" s="54" t="s">
        <v>722</v>
      </c>
      <c r="E55" s="126" t="s">
        <v>675</v>
      </c>
      <c r="F55" s="382"/>
      <c r="G55" s="54" t="s">
        <v>676</v>
      </c>
      <c r="H55" s="54" t="s">
        <v>689</v>
      </c>
      <c r="I55" s="54" t="s">
        <v>690</v>
      </c>
      <c r="J55" s="164">
        <v>0.1</v>
      </c>
      <c r="K55" s="60" t="s">
        <v>723</v>
      </c>
      <c r="L55" s="109" t="s">
        <v>680</v>
      </c>
      <c r="M55" s="102" t="s">
        <v>703</v>
      </c>
      <c r="N55" s="241">
        <v>0</v>
      </c>
      <c r="O55" s="102">
        <v>0</v>
      </c>
      <c r="P55" s="102">
        <v>0</v>
      </c>
      <c r="Q55" s="33">
        <v>0</v>
      </c>
      <c r="R55" s="47">
        <v>1</v>
      </c>
      <c r="S55" s="102">
        <f t="shared" si="14"/>
        <v>1</v>
      </c>
      <c r="T55" s="58">
        <v>0</v>
      </c>
      <c r="U55" s="109" t="s">
        <v>576</v>
      </c>
      <c r="V55" s="109" t="s">
        <v>527</v>
      </c>
      <c r="W55" s="109">
        <v>300</v>
      </c>
      <c r="X55" s="54" t="s">
        <v>528</v>
      </c>
      <c r="Y55" s="59" t="s">
        <v>693</v>
      </c>
      <c r="Z55" s="59" t="s">
        <v>683</v>
      </c>
      <c r="AA55" s="59" t="s">
        <v>694</v>
      </c>
      <c r="AB55" s="59" t="s">
        <v>695</v>
      </c>
      <c r="AC55" s="109" t="s">
        <v>533</v>
      </c>
      <c r="AD55" s="59" t="s">
        <v>724</v>
      </c>
      <c r="AE55" s="156">
        <v>200000000</v>
      </c>
      <c r="AF55" s="59" t="s">
        <v>725</v>
      </c>
      <c r="AG55" s="109" t="s">
        <v>536</v>
      </c>
      <c r="AH55" s="109" t="s">
        <v>578</v>
      </c>
      <c r="AI55" s="157">
        <v>0</v>
      </c>
      <c r="AJ55" s="491"/>
      <c r="AK55" s="491"/>
      <c r="AL55" s="512"/>
      <c r="AM55" s="491"/>
      <c r="AN55" s="54" t="s">
        <v>687</v>
      </c>
      <c r="AO55" s="54" t="s">
        <v>688</v>
      </c>
      <c r="AP55" s="439"/>
      <c r="AQ55" s="456"/>
      <c r="AR55" s="439"/>
      <c r="AS55" s="456"/>
      <c r="AT55" s="448"/>
      <c r="AU55" s="442"/>
      <c r="AV55" s="448"/>
      <c r="AW55" s="442"/>
      <c r="AX55" s="402"/>
      <c r="AY55" s="397"/>
      <c r="AZ55" s="402"/>
      <c r="BA55" s="397"/>
      <c r="BB55" s="395"/>
      <c r="BC55" s="397"/>
      <c r="BD55" s="395"/>
      <c r="BE55" s="399"/>
      <c r="BF55" s="109"/>
    </row>
    <row r="56" spans="1:58" ht="15" customHeight="1">
      <c r="A56" s="361" t="s">
        <v>726</v>
      </c>
      <c r="B56" s="362"/>
      <c r="C56" s="362"/>
      <c r="D56" s="362"/>
      <c r="E56" s="362"/>
      <c r="F56" s="362"/>
      <c r="G56" s="362"/>
      <c r="H56" s="362"/>
      <c r="I56" s="362"/>
      <c r="J56" s="362"/>
      <c r="K56" s="362"/>
      <c r="L56" s="362"/>
      <c r="M56" s="362"/>
      <c r="N56" s="362"/>
      <c r="O56" s="362"/>
      <c r="P56" s="362"/>
      <c r="Q56" s="362"/>
      <c r="R56" s="362"/>
      <c r="S56" s="363"/>
      <c r="T56" s="75">
        <f>(T45+T46+T47+T48+T49+T50+T51+T52)/8</f>
        <v>0.5</v>
      </c>
      <c r="U56" s="109"/>
      <c r="V56" s="109"/>
      <c r="W56" s="109"/>
      <c r="X56" s="54"/>
      <c r="Y56" s="109"/>
      <c r="Z56" s="109"/>
      <c r="AA56" s="59"/>
      <c r="AB56" s="59"/>
      <c r="AC56" s="109"/>
      <c r="AD56" s="59"/>
      <c r="AE56" s="137"/>
      <c r="AF56" s="59"/>
      <c r="AG56" s="109"/>
      <c r="AH56" s="109"/>
      <c r="AI56" s="103">
        <f>SUM(AI44:AI55)</f>
        <v>16969326970.869999</v>
      </c>
      <c r="AJ56" s="103">
        <f>AJ44</f>
        <v>35092222549.800003</v>
      </c>
      <c r="AK56" s="103">
        <f>AK44</f>
        <v>35092222549.800003</v>
      </c>
      <c r="AL56" s="220">
        <f>AL44</f>
        <v>35092222549.800003</v>
      </c>
      <c r="AM56" s="267">
        <f>AM44</f>
        <v>35092222549.800003</v>
      </c>
      <c r="AN56" s="54" t="s">
        <v>727</v>
      </c>
      <c r="AO56" s="54"/>
      <c r="AP56" s="159">
        <f t="shared" ref="AP56:AW56" si="15">AP44</f>
        <v>831400000</v>
      </c>
      <c r="AQ56" s="158">
        <f t="shared" si="15"/>
        <v>2.3691859323533737E-2</v>
      </c>
      <c r="AR56" s="159">
        <f t="shared" si="15"/>
        <v>60700000</v>
      </c>
      <c r="AS56" s="158">
        <f t="shared" si="15"/>
        <v>1.7297280020910485E-3</v>
      </c>
      <c r="AT56" s="159">
        <f t="shared" si="15"/>
        <v>1795300000</v>
      </c>
      <c r="AU56" s="158">
        <f t="shared" si="15"/>
        <v>5.1159484055256332E-2</v>
      </c>
      <c r="AV56" s="159">
        <f t="shared" si="15"/>
        <v>569800000</v>
      </c>
      <c r="AW56" s="158">
        <f t="shared" si="15"/>
        <v>1.6237216072347273E-2</v>
      </c>
      <c r="AX56" s="207">
        <f>+AX44</f>
        <v>9281803614</v>
      </c>
      <c r="AY56" s="196">
        <f>+AX44/AL44</f>
        <v>0.2644974566893854</v>
      </c>
      <c r="AZ56" s="207">
        <f>+AZ44</f>
        <v>3759659600</v>
      </c>
      <c r="BA56" s="196">
        <f>+AZ44/AL56</f>
        <v>0.10713654840939754</v>
      </c>
      <c r="BB56" s="190">
        <f>BB44</f>
        <v>29511619930.950001</v>
      </c>
      <c r="BC56" s="269">
        <f>BC44</f>
        <v>0.84097323528224899</v>
      </c>
      <c r="BD56" s="190">
        <f>BD44</f>
        <v>10806801400.639999</v>
      </c>
      <c r="BE56" s="272">
        <f>BE44</f>
        <v>0.30795431623927133</v>
      </c>
      <c r="BF56" s="109"/>
    </row>
    <row r="57" spans="1:58" ht="60">
      <c r="A57" s="160" t="s">
        <v>206</v>
      </c>
      <c r="B57" s="54" t="s">
        <v>207</v>
      </c>
      <c r="C57" s="102" t="s">
        <v>208</v>
      </c>
      <c r="D57" s="54" t="s">
        <v>211</v>
      </c>
      <c r="E57" s="161" t="s">
        <v>728</v>
      </c>
      <c r="F57" s="537">
        <v>2024130010179</v>
      </c>
      <c r="G57" s="54" t="s">
        <v>729</v>
      </c>
      <c r="H57" s="56" t="s">
        <v>730</v>
      </c>
      <c r="I57" s="54" t="s">
        <v>731</v>
      </c>
      <c r="J57" s="162"/>
      <c r="K57" s="60" t="s">
        <v>732</v>
      </c>
      <c r="L57" s="109" t="s">
        <v>524</v>
      </c>
      <c r="M57" s="102" t="s">
        <v>733</v>
      </c>
      <c r="N57" s="102">
        <v>1</v>
      </c>
      <c r="O57" s="102">
        <v>0</v>
      </c>
      <c r="P57" s="102">
        <v>1</v>
      </c>
      <c r="Q57" s="33">
        <v>0</v>
      </c>
      <c r="R57" s="84">
        <v>0</v>
      </c>
      <c r="S57" s="102">
        <f>O57+P57+Q57+R57</f>
        <v>1</v>
      </c>
      <c r="T57" s="58">
        <f>P57/N57</f>
        <v>1</v>
      </c>
      <c r="U57" s="109" t="s">
        <v>665</v>
      </c>
      <c r="V57" s="109" t="s">
        <v>527</v>
      </c>
      <c r="W57" s="109">
        <v>330</v>
      </c>
      <c r="X57" s="54" t="s">
        <v>528</v>
      </c>
      <c r="Y57" s="59" t="s">
        <v>693</v>
      </c>
      <c r="Z57" s="59" t="s">
        <v>530</v>
      </c>
      <c r="AA57" s="59" t="s">
        <v>734</v>
      </c>
      <c r="AB57" s="59" t="s">
        <v>735</v>
      </c>
      <c r="AC57" s="59" t="s">
        <v>533</v>
      </c>
      <c r="AD57" s="59" t="s">
        <v>736</v>
      </c>
      <c r="AE57" s="137">
        <v>900000000</v>
      </c>
      <c r="AF57" s="59" t="s">
        <v>725</v>
      </c>
      <c r="AG57" s="109" t="s">
        <v>536</v>
      </c>
      <c r="AH57" s="109" t="s">
        <v>558</v>
      </c>
      <c r="AI57" s="103">
        <v>600000000</v>
      </c>
      <c r="AJ57" s="489">
        <v>2023636565.6199999</v>
      </c>
      <c r="AK57" s="489">
        <v>2923636565.6199999</v>
      </c>
      <c r="AL57" s="505">
        <v>2923636565.6199999</v>
      </c>
      <c r="AM57" s="392">
        <v>2418676565.6199999</v>
      </c>
      <c r="AN57" s="230" t="s">
        <v>538</v>
      </c>
      <c r="AO57" s="54" t="s">
        <v>737</v>
      </c>
      <c r="AP57" s="446">
        <v>499360000</v>
      </c>
      <c r="AQ57" s="440">
        <f>AP57/AJ57</f>
        <v>0.2467636770770677</v>
      </c>
      <c r="AR57" s="446">
        <v>19500000</v>
      </c>
      <c r="AS57" s="440">
        <f>AR57/AJ57</f>
        <v>9.6361176365804633E-3</v>
      </c>
      <c r="AT57" s="446">
        <v>1364237192</v>
      </c>
      <c r="AU57" s="440">
        <f>AT57/AK57</f>
        <v>0.46662338542434173</v>
      </c>
      <c r="AV57" s="446">
        <v>265509946</v>
      </c>
      <c r="AW57" s="440">
        <f>AV57/AK57</f>
        <v>9.0814962817957076E-2</v>
      </c>
      <c r="AX57" s="401">
        <v>1576157137</v>
      </c>
      <c r="AY57" s="396">
        <f>+AX57/AL57</f>
        <v>0.53910843623128402</v>
      </c>
      <c r="AZ57" s="523">
        <v>765664392</v>
      </c>
      <c r="BA57" s="396">
        <f>+AZ57/AL57</f>
        <v>0.26188767817576863</v>
      </c>
      <c r="BB57" s="394">
        <v>1825095449</v>
      </c>
      <c r="BC57" s="396">
        <f>BB57/AM57</f>
        <v>0.75458433547610682</v>
      </c>
      <c r="BD57" s="394">
        <v>1791741605</v>
      </c>
      <c r="BE57" s="398">
        <f>BD57/AM57</f>
        <v>0.74079421385583555</v>
      </c>
      <c r="BF57" s="109"/>
    </row>
    <row r="58" spans="1:58" ht="60">
      <c r="A58" s="160" t="s">
        <v>206</v>
      </c>
      <c r="B58" s="54" t="s">
        <v>207</v>
      </c>
      <c r="C58" s="102" t="s">
        <v>738</v>
      </c>
      <c r="D58" s="54" t="s">
        <v>211</v>
      </c>
      <c r="E58" s="161" t="s">
        <v>728</v>
      </c>
      <c r="F58" s="538"/>
      <c r="G58" s="54" t="s">
        <v>729</v>
      </c>
      <c r="H58" s="56" t="s">
        <v>730</v>
      </c>
      <c r="I58" s="54" t="s">
        <v>731</v>
      </c>
      <c r="J58" s="162"/>
      <c r="K58" s="60" t="s">
        <v>739</v>
      </c>
      <c r="L58" s="109" t="s">
        <v>524</v>
      </c>
      <c r="M58" s="102" t="s">
        <v>740</v>
      </c>
      <c r="N58" s="102">
        <v>12</v>
      </c>
      <c r="O58" s="102">
        <v>0</v>
      </c>
      <c r="P58" s="102">
        <v>4</v>
      </c>
      <c r="Q58" s="33">
        <v>2</v>
      </c>
      <c r="R58" s="84">
        <v>0</v>
      </c>
      <c r="S58" s="102">
        <f t="shared" ref="S58:S62" si="16">O58+P58+Q58+R58</f>
        <v>6</v>
      </c>
      <c r="T58" s="58">
        <f>P58/N58</f>
        <v>0.33333333333333331</v>
      </c>
      <c r="U58" s="109" t="s">
        <v>665</v>
      </c>
      <c r="V58" s="109" t="s">
        <v>527</v>
      </c>
      <c r="W58" s="109">
        <v>330</v>
      </c>
      <c r="X58" s="54" t="s">
        <v>741</v>
      </c>
      <c r="Y58" s="59" t="s">
        <v>693</v>
      </c>
      <c r="Z58" s="59" t="s">
        <v>530</v>
      </c>
      <c r="AA58" s="59" t="s">
        <v>734</v>
      </c>
      <c r="AB58" s="59" t="s">
        <v>735</v>
      </c>
      <c r="AC58" s="59" t="s">
        <v>672</v>
      </c>
      <c r="AD58" s="59" t="s">
        <v>742</v>
      </c>
      <c r="AE58" s="137">
        <v>60000000</v>
      </c>
      <c r="AF58" s="59" t="s">
        <v>312</v>
      </c>
      <c r="AG58" s="109" t="s">
        <v>536</v>
      </c>
      <c r="AH58" s="109" t="s">
        <v>558</v>
      </c>
      <c r="AI58" s="103">
        <v>50000000</v>
      </c>
      <c r="AJ58" s="490"/>
      <c r="AK58" s="490"/>
      <c r="AL58" s="506"/>
      <c r="AM58" s="503"/>
      <c r="AN58" s="230" t="s">
        <v>743</v>
      </c>
      <c r="AO58" s="54" t="s">
        <v>737</v>
      </c>
      <c r="AP58" s="447"/>
      <c r="AQ58" s="441"/>
      <c r="AR58" s="447"/>
      <c r="AS58" s="441"/>
      <c r="AT58" s="447"/>
      <c r="AU58" s="441"/>
      <c r="AV58" s="447"/>
      <c r="AW58" s="441"/>
      <c r="AX58" s="426"/>
      <c r="AY58" s="400"/>
      <c r="AZ58" s="524"/>
      <c r="BA58" s="400"/>
      <c r="BB58" s="414"/>
      <c r="BC58" s="400"/>
      <c r="BD58" s="414"/>
      <c r="BE58" s="415"/>
      <c r="BF58" s="109"/>
    </row>
    <row r="59" spans="1:58" ht="60">
      <c r="A59" s="160" t="s">
        <v>206</v>
      </c>
      <c r="B59" s="54" t="s">
        <v>207</v>
      </c>
      <c r="C59" s="102" t="s">
        <v>224</v>
      </c>
      <c r="D59" s="54" t="s">
        <v>211</v>
      </c>
      <c r="E59" s="161" t="s">
        <v>728</v>
      </c>
      <c r="F59" s="538"/>
      <c r="G59" s="54" t="s">
        <v>729</v>
      </c>
      <c r="H59" s="56" t="s">
        <v>730</v>
      </c>
      <c r="I59" s="54" t="s">
        <v>731</v>
      </c>
      <c r="J59" s="162"/>
      <c r="K59" s="60" t="s">
        <v>744</v>
      </c>
      <c r="L59" s="109" t="s">
        <v>524</v>
      </c>
      <c r="M59" s="102" t="s">
        <v>740</v>
      </c>
      <c r="N59" s="102">
        <v>12</v>
      </c>
      <c r="O59" s="102">
        <v>0</v>
      </c>
      <c r="P59" s="102">
        <v>4</v>
      </c>
      <c r="Q59" s="222">
        <v>2</v>
      </c>
      <c r="R59" s="84">
        <v>3</v>
      </c>
      <c r="S59" s="102">
        <f t="shared" si="16"/>
        <v>9</v>
      </c>
      <c r="T59" s="58">
        <f>P59/N59</f>
        <v>0.33333333333333331</v>
      </c>
      <c r="U59" s="109" t="s">
        <v>665</v>
      </c>
      <c r="V59" s="109" t="s">
        <v>527</v>
      </c>
      <c r="W59" s="109">
        <v>330</v>
      </c>
      <c r="X59" s="54" t="s">
        <v>741</v>
      </c>
      <c r="Y59" s="59" t="s">
        <v>693</v>
      </c>
      <c r="Z59" s="59" t="s">
        <v>530</v>
      </c>
      <c r="AA59" s="59" t="s">
        <v>734</v>
      </c>
      <c r="AB59" s="59" t="s">
        <v>735</v>
      </c>
      <c r="AC59" s="59" t="s">
        <v>672</v>
      </c>
      <c r="AD59" s="59" t="s">
        <v>745</v>
      </c>
      <c r="AE59" s="137">
        <v>60000000</v>
      </c>
      <c r="AF59" s="59" t="s">
        <v>312</v>
      </c>
      <c r="AG59" s="109" t="s">
        <v>536</v>
      </c>
      <c r="AH59" s="109" t="s">
        <v>558</v>
      </c>
      <c r="AI59" s="103">
        <v>50000000</v>
      </c>
      <c r="AJ59" s="490"/>
      <c r="AK59" s="490"/>
      <c r="AL59" s="506"/>
      <c r="AM59" s="503"/>
      <c r="AN59" s="230" t="s">
        <v>743</v>
      </c>
      <c r="AO59" s="54" t="s">
        <v>737</v>
      </c>
      <c r="AP59" s="447"/>
      <c r="AQ59" s="441"/>
      <c r="AR59" s="447"/>
      <c r="AS59" s="441"/>
      <c r="AT59" s="447"/>
      <c r="AU59" s="441"/>
      <c r="AV59" s="447"/>
      <c r="AW59" s="441"/>
      <c r="AX59" s="426"/>
      <c r="AY59" s="400"/>
      <c r="AZ59" s="524"/>
      <c r="BA59" s="400"/>
      <c r="BB59" s="414"/>
      <c r="BC59" s="400"/>
      <c r="BD59" s="414"/>
      <c r="BE59" s="415"/>
      <c r="BF59" s="109"/>
    </row>
    <row r="60" spans="1:58" ht="60">
      <c r="A60" s="160" t="s">
        <v>206</v>
      </c>
      <c r="B60" s="54" t="s">
        <v>207</v>
      </c>
      <c r="C60" s="102" t="s">
        <v>228</v>
      </c>
      <c r="D60" s="54" t="s">
        <v>746</v>
      </c>
      <c r="E60" s="161" t="s">
        <v>728</v>
      </c>
      <c r="F60" s="538"/>
      <c r="G60" s="54" t="s">
        <v>729</v>
      </c>
      <c r="H60" s="54" t="s">
        <v>747</v>
      </c>
      <c r="I60" s="54" t="s">
        <v>748</v>
      </c>
      <c r="J60" s="162"/>
      <c r="K60" s="60" t="s">
        <v>749</v>
      </c>
      <c r="L60" s="109" t="s">
        <v>524</v>
      </c>
      <c r="M60" s="102" t="s">
        <v>750</v>
      </c>
      <c r="N60" s="102">
        <v>4</v>
      </c>
      <c r="O60" s="102">
        <v>0</v>
      </c>
      <c r="P60" s="102">
        <v>0</v>
      </c>
      <c r="Q60" s="222">
        <v>0</v>
      </c>
      <c r="R60" s="84">
        <v>3</v>
      </c>
      <c r="S60" s="102">
        <f t="shared" si="16"/>
        <v>3</v>
      </c>
      <c r="T60" s="58">
        <f t="shared" si="12"/>
        <v>0.75</v>
      </c>
      <c r="U60" s="109" t="s">
        <v>665</v>
      </c>
      <c r="V60" s="109" t="s">
        <v>527</v>
      </c>
      <c r="W60" s="109">
        <v>330</v>
      </c>
      <c r="X60" s="54" t="s">
        <v>528</v>
      </c>
      <c r="Y60" s="59" t="s">
        <v>693</v>
      </c>
      <c r="Z60" s="59" t="s">
        <v>530</v>
      </c>
      <c r="AA60" s="59" t="s">
        <v>734</v>
      </c>
      <c r="AB60" s="59" t="s">
        <v>735</v>
      </c>
      <c r="AC60" s="59" t="s">
        <v>533</v>
      </c>
      <c r="AD60" s="59" t="s">
        <v>751</v>
      </c>
      <c r="AE60" s="137">
        <v>600000000</v>
      </c>
      <c r="AF60" s="59" t="s">
        <v>535</v>
      </c>
      <c r="AG60" s="109" t="s">
        <v>536</v>
      </c>
      <c r="AH60" s="109" t="s">
        <v>558</v>
      </c>
      <c r="AI60" s="103">
        <v>600000000</v>
      </c>
      <c r="AJ60" s="490"/>
      <c r="AK60" s="490"/>
      <c r="AL60" s="506"/>
      <c r="AM60" s="503"/>
      <c r="AN60" s="230" t="s">
        <v>538</v>
      </c>
      <c r="AO60" s="54" t="s">
        <v>737</v>
      </c>
      <c r="AP60" s="447"/>
      <c r="AQ60" s="441"/>
      <c r="AR60" s="447"/>
      <c r="AS60" s="441"/>
      <c r="AT60" s="447"/>
      <c r="AU60" s="441"/>
      <c r="AV60" s="447"/>
      <c r="AW60" s="441"/>
      <c r="AX60" s="426"/>
      <c r="AY60" s="400"/>
      <c r="AZ60" s="524"/>
      <c r="BA60" s="400"/>
      <c r="BB60" s="414"/>
      <c r="BC60" s="400"/>
      <c r="BD60" s="414"/>
      <c r="BE60" s="415"/>
      <c r="BF60" s="109"/>
    </row>
    <row r="61" spans="1:58" ht="60">
      <c r="A61" s="160" t="s">
        <v>206</v>
      </c>
      <c r="B61" s="54" t="s">
        <v>207</v>
      </c>
      <c r="C61" s="102" t="s">
        <v>208</v>
      </c>
      <c r="D61" s="54" t="s">
        <v>746</v>
      </c>
      <c r="E61" s="161" t="s">
        <v>728</v>
      </c>
      <c r="F61" s="538"/>
      <c r="G61" s="54" t="s">
        <v>729</v>
      </c>
      <c r="H61" s="54" t="s">
        <v>747</v>
      </c>
      <c r="I61" s="54" t="s">
        <v>748</v>
      </c>
      <c r="J61" s="164"/>
      <c r="K61" s="60" t="s">
        <v>752</v>
      </c>
      <c r="L61" s="109" t="s">
        <v>524</v>
      </c>
      <c r="M61" s="102" t="s">
        <v>753</v>
      </c>
      <c r="N61" s="102">
        <v>4</v>
      </c>
      <c r="O61" s="102">
        <v>0</v>
      </c>
      <c r="P61" s="102">
        <v>2</v>
      </c>
      <c r="Q61" s="47">
        <v>3</v>
      </c>
      <c r="R61" s="84">
        <v>0</v>
      </c>
      <c r="S61" s="102">
        <f t="shared" si="16"/>
        <v>5</v>
      </c>
      <c r="T61" s="58">
        <f>P61/N61</f>
        <v>0.5</v>
      </c>
      <c r="U61" s="109" t="s">
        <v>665</v>
      </c>
      <c r="V61" s="109" t="s">
        <v>527</v>
      </c>
      <c r="W61" s="109">
        <v>330</v>
      </c>
      <c r="X61" s="54" t="s">
        <v>754</v>
      </c>
      <c r="Y61" s="59" t="s">
        <v>693</v>
      </c>
      <c r="Z61" s="59" t="s">
        <v>530</v>
      </c>
      <c r="AA61" s="59" t="s">
        <v>755</v>
      </c>
      <c r="AB61" s="59" t="s">
        <v>756</v>
      </c>
      <c r="AC61" s="59" t="s">
        <v>533</v>
      </c>
      <c r="AD61" s="59" t="s">
        <v>757</v>
      </c>
      <c r="AE61" s="137">
        <v>908000001</v>
      </c>
      <c r="AF61" s="59" t="s">
        <v>569</v>
      </c>
      <c r="AG61" s="109" t="s">
        <v>536</v>
      </c>
      <c r="AH61" s="109" t="s">
        <v>558</v>
      </c>
      <c r="AI61" s="103">
        <v>308000001</v>
      </c>
      <c r="AJ61" s="490"/>
      <c r="AK61" s="490"/>
      <c r="AL61" s="506"/>
      <c r="AM61" s="503"/>
      <c r="AN61" s="54" t="s">
        <v>538</v>
      </c>
      <c r="AO61" s="54" t="s">
        <v>737</v>
      </c>
      <c r="AP61" s="447"/>
      <c r="AQ61" s="441"/>
      <c r="AR61" s="447"/>
      <c r="AS61" s="441"/>
      <c r="AT61" s="447"/>
      <c r="AU61" s="441"/>
      <c r="AV61" s="447"/>
      <c r="AW61" s="441"/>
      <c r="AX61" s="426"/>
      <c r="AY61" s="400"/>
      <c r="AZ61" s="524"/>
      <c r="BA61" s="400"/>
      <c r="BB61" s="414"/>
      <c r="BC61" s="400"/>
      <c r="BD61" s="414"/>
      <c r="BE61" s="415"/>
      <c r="BF61" s="109"/>
    </row>
    <row r="62" spans="1:58" ht="90">
      <c r="A62" s="160" t="s">
        <v>206</v>
      </c>
      <c r="B62" s="54" t="s">
        <v>207</v>
      </c>
      <c r="C62" s="102" t="s">
        <v>208</v>
      </c>
      <c r="D62" s="54" t="s">
        <v>758</v>
      </c>
      <c r="E62" s="161" t="s">
        <v>728</v>
      </c>
      <c r="F62" s="539"/>
      <c r="G62" s="54" t="s">
        <v>729</v>
      </c>
      <c r="H62" s="54" t="s">
        <v>759</v>
      </c>
      <c r="I62" s="54" t="s">
        <v>760</v>
      </c>
      <c r="J62" s="164"/>
      <c r="K62" s="60" t="s">
        <v>761</v>
      </c>
      <c r="L62" s="109" t="s">
        <v>524</v>
      </c>
      <c r="M62" s="102" t="s">
        <v>753</v>
      </c>
      <c r="N62" s="102">
        <v>1</v>
      </c>
      <c r="O62" s="102">
        <v>0</v>
      </c>
      <c r="P62" s="102">
        <v>1</v>
      </c>
      <c r="Q62" s="47">
        <v>1</v>
      </c>
      <c r="R62" s="305">
        <v>3</v>
      </c>
      <c r="S62" s="102">
        <f t="shared" si="16"/>
        <v>5</v>
      </c>
      <c r="T62" s="58">
        <f>P62/N62</f>
        <v>1</v>
      </c>
      <c r="U62" s="109" t="s">
        <v>665</v>
      </c>
      <c r="V62" s="109" t="s">
        <v>527</v>
      </c>
      <c r="W62" s="109">
        <v>330</v>
      </c>
      <c r="X62" s="54" t="s">
        <v>762</v>
      </c>
      <c r="Y62" s="59" t="s">
        <v>693</v>
      </c>
      <c r="Z62" s="59" t="s">
        <v>530</v>
      </c>
      <c r="AA62" s="59" t="s">
        <v>763</v>
      </c>
      <c r="AB62" s="59" t="s">
        <v>756</v>
      </c>
      <c r="AC62" s="59" t="s">
        <v>533</v>
      </c>
      <c r="AD62" s="59" t="s">
        <v>764</v>
      </c>
      <c r="AE62" s="137">
        <v>395636564.62</v>
      </c>
      <c r="AF62" s="59" t="s">
        <v>574</v>
      </c>
      <c r="AG62" s="109" t="s">
        <v>536</v>
      </c>
      <c r="AH62" s="109" t="s">
        <v>558</v>
      </c>
      <c r="AI62" s="103">
        <v>160098601</v>
      </c>
      <c r="AJ62" s="491"/>
      <c r="AK62" s="491"/>
      <c r="AL62" s="507"/>
      <c r="AM62" s="393"/>
      <c r="AN62" s="54" t="s">
        <v>743</v>
      </c>
      <c r="AO62" s="54" t="s">
        <v>737</v>
      </c>
      <c r="AP62" s="448"/>
      <c r="AQ62" s="442"/>
      <c r="AR62" s="448"/>
      <c r="AS62" s="442"/>
      <c r="AT62" s="448"/>
      <c r="AU62" s="442"/>
      <c r="AV62" s="448"/>
      <c r="AW62" s="442"/>
      <c r="AX62" s="402"/>
      <c r="AY62" s="397"/>
      <c r="AZ62" s="525"/>
      <c r="BA62" s="397"/>
      <c r="BB62" s="395"/>
      <c r="BC62" s="397"/>
      <c r="BD62" s="395"/>
      <c r="BE62" s="399"/>
      <c r="BF62" s="109"/>
    </row>
    <row r="63" spans="1:58" s="114" customFormat="1" ht="15" customHeight="1">
      <c r="A63" s="361" t="s">
        <v>765</v>
      </c>
      <c r="B63" s="362"/>
      <c r="C63" s="362"/>
      <c r="D63" s="362"/>
      <c r="E63" s="362"/>
      <c r="F63" s="362"/>
      <c r="G63" s="362"/>
      <c r="H63" s="362"/>
      <c r="I63" s="362"/>
      <c r="J63" s="362"/>
      <c r="K63" s="362"/>
      <c r="L63" s="362"/>
      <c r="M63" s="362"/>
      <c r="N63" s="362"/>
      <c r="O63" s="362"/>
      <c r="P63" s="362"/>
      <c r="Q63" s="362"/>
      <c r="R63" s="362"/>
      <c r="S63" s="363"/>
      <c r="T63" s="153">
        <f>+AVERAGE(T57:T62)</f>
        <v>0.65277777777777779</v>
      </c>
      <c r="U63" s="134"/>
      <c r="V63" s="134"/>
      <c r="W63" s="134"/>
      <c r="X63" s="48"/>
      <c r="Y63" s="134"/>
      <c r="Z63" s="50"/>
      <c r="AA63" s="50"/>
      <c r="AB63" s="50"/>
      <c r="AC63" s="50"/>
      <c r="AD63" s="50"/>
      <c r="AE63" s="137"/>
      <c r="AF63" s="50"/>
      <c r="AG63" s="134"/>
      <c r="AH63" s="134"/>
      <c r="AI63" s="103">
        <f>SUM(AI57:AI62)</f>
        <v>1768098602</v>
      </c>
      <c r="AJ63" s="103">
        <f>AJ57</f>
        <v>2023636565.6199999</v>
      </c>
      <c r="AK63" s="103">
        <f>AK57</f>
        <v>2923636565.6199999</v>
      </c>
      <c r="AL63" s="220">
        <f>AL57</f>
        <v>2923636565.6199999</v>
      </c>
      <c r="AM63" s="142">
        <f>AM57</f>
        <v>2418676565.6199999</v>
      </c>
      <c r="AN63" s="48"/>
      <c r="AO63" s="48"/>
      <c r="AP63" s="106">
        <f>AP57</f>
        <v>499360000</v>
      </c>
      <c r="AQ63" s="166">
        <f t="shared" ref="AQ63:AV63" si="17">AQ57</f>
        <v>0.2467636770770677</v>
      </c>
      <c r="AR63" s="106">
        <f t="shared" si="17"/>
        <v>19500000</v>
      </c>
      <c r="AS63" s="166">
        <f t="shared" si="17"/>
        <v>9.6361176365804633E-3</v>
      </c>
      <c r="AT63" s="106">
        <f t="shared" si="17"/>
        <v>1364237192</v>
      </c>
      <c r="AU63" s="166">
        <f t="shared" si="17"/>
        <v>0.46662338542434173</v>
      </c>
      <c r="AV63" s="106">
        <f t="shared" si="17"/>
        <v>265509946</v>
      </c>
      <c r="AW63" s="166">
        <f>AW57</f>
        <v>9.0814962817957076E-2</v>
      </c>
      <c r="AX63" s="211">
        <v>1576157137</v>
      </c>
      <c r="AY63" s="88">
        <f>+AX57/AL57</f>
        <v>0.53910843623128402</v>
      </c>
      <c r="AZ63" s="143">
        <f>+AZ57</f>
        <v>765664392</v>
      </c>
      <c r="BA63" s="88">
        <f>+AZ63/AL63</f>
        <v>0.26188767817576863</v>
      </c>
      <c r="BB63" s="146">
        <f>BB57</f>
        <v>1825095449</v>
      </c>
      <c r="BC63" s="296">
        <f>BC57</f>
        <v>0.75458433547610682</v>
      </c>
      <c r="BD63" s="146">
        <f>BD57</f>
        <v>1791741605</v>
      </c>
      <c r="BE63" s="192">
        <f>BE57</f>
        <v>0.74079421385583555</v>
      </c>
      <c r="BF63" s="134"/>
    </row>
    <row r="64" spans="1:58" ht="75">
      <c r="A64" s="54" t="s">
        <v>227</v>
      </c>
      <c r="B64" s="54" t="s">
        <v>218</v>
      </c>
      <c r="C64" s="102" t="s">
        <v>219</v>
      </c>
      <c r="D64" s="54" t="s">
        <v>766</v>
      </c>
      <c r="E64" s="163" t="s">
        <v>767</v>
      </c>
      <c r="F64" s="537">
        <v>2024130010041</v>
      </c>
      <c r="G64" s="54" t="s">
        <v>768</v>
      </c>
      <c r="H64" s="54" t="s">
        <v>769</v>
      </c>
      <c r="I64" s="54" t="s">
        <v>770</v>
      </c>
      <c r="J64" s="164">
        <v>0.5</v>
      </c>
      <c r="K64" s="60" t="s">
        <v>771</v>
      </c>
      <c r="L64" s="102" t="s">
        <v>549</v>
      </c>
      <c r="M64" s="102" t="s">
        <v>753</v>
      </c>
      <c r="N64" s="102">
        <v>1</v>
      </c>
      <c r="O64" s="102">
        <v>1</v>
      </c>
      <c r="P64" s="102">
        <v>0</v>
      </c>
      <c r="Q64" s="47">
        <v>1</v>
      </c>
      <c r="R64" s="84">
        <v>1</v>
      </c>
      <c r="S64" s="102">
        <f t="shared" si="14"/>
        <v>3</v>
      </c>
      <c r="T64" s="58">
        <f t="shared" si="12"/>
        <v>1</v>
      </c>
      <c r="U64" s="109" t="s">
        <v>665</v>
      </c>
      <c r="V64" s="109" t="s">
        <v>527</v>
      </c>
      <c r="W64" s="109">
        <v>330</v>
      </c>
      <c r="X64" s="54" t="s">
        <v>772</v>
      </c>
      <c r="Y64" s="109" t="s">
        <v>693</v>
      </c>
      <c r="Z64" s="59" t="s">
        <v>530</v>
      </c>
      <c r="AA64" s="59" t="s">
        <v>773</v>
      </c>
      <c r="AB64" s="59" t="s">
        <v>774</v>
      </c>
      <c r="AC64" s="59" t="s">
        <v>533</v>
      </c>
      <c r="AD64" s="59" t="s">
        <v>775</v>
      </c>
      <c r="AE64" s="137">
        <v>142350000</v>
      </c>
      <c r="AF64" s="59" t="s">
        <v>569</v>
      </c>
      <c r="AG64" s="109" t="s">
        <v>536</v>
      </c>
      <c r="AH64" s="109" t="s">
        <v>558</v>
      </c>
      <c r="AI64" s="157">
        <v>200996849</v>
      </c>
      <c r="AJ64" s="489">
        <v>590996849</v>
      </c>
      <c r="AK64" s="489">
        <v>1590996849</v>
      </c>
      <c r="AL64" s="212">
        <v>590996849</v>
      </c>
      <c r="AM64" s="392">
        <v>33829996800</v>
      </c>
      <c r="AN64" s="516" t="s">
        <v>538</v>
      </c>
      <c r="AO64" s="451" t="s">
        <v>776</v>
      </c>
      <c r="AP64" s="430">
        <v>285000000</v>
      </c>
      <c r="AQ64" s="432">
        <f>AP64/AJ64</f>
        <v>0.48223607364783089</v>
      </c>
      <c r="AR64" s="430">
        <v>8500000</v>
      </c>
      <c r="AS64" s="432">
        <f>AR64/AJ64</f>
        <v>1.4382479389496711E-2</v>
      </c>
      <c r="AT64" s="446">
        <v>487350000</v>
      </c>
      <c r="AU64" s="440">
        <f>AT64/AK64</f>
        <v>0.30631738856448232</v>
      </c>
      <c r="AV64" s="446">
        <v>154500000</v>
      </c>
      <c r="AW64" s="440">
        <f>AV64/AK64</f>
        <v>9.7108928969349584E-2</v>
      </c>
      <c r="AX64" s="210">
        <v>500850000</v>
      </c>
      <c r="AY64" s="104">
        <f>+AX64/AL64</f>
        <v>0.84746644732110921</v>
      </c>
      <c r="AZ64" s="212">
        <v>318500000</v>
      </c>
      <c r="BA64" s="104">
        <f>+AZ64/AL64</f>
        <v>0.53891996300643563</v>
      </c>
      <c r="BB64" s="394">
        <v>590350000</v>
      </c>
      <c r="BC64" s="396">
        <f>BB64/AM64</f>
        <v>1.7450489383433816E-2</v>
      </c>
      <c r="BD64" s="394">
        <v>520505593.63</v>
      </c>
      <c r="BE64" s="398">
        <f>BD64/AM64</f>
        <v>1.5385919091485104E-2</v>
      </c>
      <c r="BF64" s="109"/>
    </row>
    <row r="65" spans="1:137" s="114" customFormat="1" ht="60">
      <c r="A65" s="48" t="s">
        <v>227</v>
      </c>
      <c r="B65" s="48" t="s">
        <v>218</v>
      </c>
      <c r="C65" s="101" t="s">
        <v>219</v>
      </c>
      <c r="D65" s="48" t="s">
        <v>777</v>
      </c>
      <c r="E65" s="163" t="s">
        <v>767</v>
      </c>
      <c r="F65" s="539"/>
      <c r="G65" s="48" t="s">
        <v>768</v>
      </c>
      <c r="H65" s="48" t="s">
        <v>778</v>
      </c>
      <c r="I65" s="48" t="s">
        <v>779</v>
      </c>
      <c r="J65" s="151">
        <v>0.5</v>
      </c>
      <c r="K65" s="49" t="s">
        <v>780</v>
      </c>
      <c r="L65" s="101" t="s">
        <v>549</v>
      </c>
      <c r="M65" s="101" t="s">
        <v>753</v>
      </c>
      <c r="N65" s="101">
        <v>3</v>
      </c>
      <c r="O65" s="101">
        <v>0</v>
      </c>
      <c r="P65" s="101">
        <v>0</v>
      </c>
      <c r="Q65" s="47">
        <v>0</v>
      </c>
      <c r="R65" s="84">
        <v>0</v>
      </c>
      <c r="S65" s="101">
        <f t="shared" si="14"/>
        <v>0</v>
      </c>
      <c r="T65" s="75">
        <f t="shared" si="12"/>
        <v>0</v>
      </c>
      <c r="U65" s="134" t="s">
        <v>665</v>
      </c>
      <c r="V65" s="134" t="s">
        <v>527</v>
      </c>
      <c r="W65" s="134">
        <v>330</v>
      </c>
      <c r="X65" s="48" t="s">
        <v>528</v>
      </c>
      <c r="Y65" s="134" t="s">
        <v>693</v>
      </c>
      <c r="Z65" s="50" t="s">
        <v>530</v>
      </c>
      <c r="AA65" s="50" t="s">
        <v>734</v>
      </c>
      <c r="AB65" s="50" t="s">
        <v>781</v>
      </c>
      <c r="AC65" s="50" t="s">
        <v>533</v>
      </c>
      <c r="AD65" s="50" t="s">
        <v>782</v>
      </c>
      <c r="AE65" s="137">
        <v>448646849</v>
      </c>
      <c r="AF65" s="50" t="s">
        <v>535</v>
      </c>
      <c r="AG65" s="134" t="s">
        <v>536</v>
      </c>
      <c r="AH65" s="134" t="s">
        <v>558</v>
      </c>
      <c r="AI65" s="103">
        <v>390000000</v>
      </c>
      <c r="AJ65" s="491"/>
      <c r="AK65" s="491"/>
      <c r="AL65" s="197">
        <v>33239000000</v>
      </c>
      <c r="AM65" s="393"/>
      <c r="AN65" s="517"/>
      <c r="AO65" s="453"/>
      <c r="AP65" s="431"/>
      <c r="AQ65" s="433"/>
      <c r="AR65" s="431"/>
      <c r="AS65" s="433"/>
      <c r="AT65" s="448"/>
      <c r="AU65" s="442"/>
      <c r="AV65" s="448"/>
      <c r="AW65" s="442"/>
      <c r="AX65" s="165">
        <v>0</v>
      </c>
      <c r="AY65" s="104">
        <f>+AX65/AL65</f>
        <v>0</v>
      </c>
      <c r="AZ65" s="213">
        <v>0</v>
      </c>
      <c r="BA65" s="104">
        <f t="shared" ref="BA65" si="18">+AZ65/AL65</f>
        <v>0</v>
      </c>
      <c r="BB65" s="395"/>
      <c r="BC65" s="397"/>
      <c r="BD65" s="395"/>
      <c r="BE65" s="399"/>
      <c r="BF65" s="134"/>
    </row>
    <row r="66" spans="1:137" ht="15" customHeight="1">
      <c r="A66" s="361" t="s">
        <v>783</v>
      </c>
      <c r="B66" s="362"/>
      <c r="C66" s="362"/>
      <c r="D66" s="362"/>
      <c r="E66" s="362"/>
      <c r="F66" s="362"/>
      <c r="G66" s="362"/>
      <c r="H66" s="362"/>
      <c r="I66" s="362"/>
      <c r="J66" s="362"/>
      <c r="K66" s="362"/>
      <c r="L66" s="362"/>
      <c r="M66" s="362"/>
      <c r="N66" s="362"/>
      <c r="O66" s="362"/>
      <c r="P66" s="362"/>
      <c r="Q66" s="362"/>
      <c r="R66" s="362"/>
      <c r="S66" s="363"/>
      <c r="T66" s="75">
        <f>+AVERAGE(T64:T65)</f>
        <v>0.5</v>
      </c>
      <c r="U66" s="109"/>
      <c r="V66" s="109"/>
      <c r="W66" s="109"/>
      <c r="X66" s="54"/>
      <c r="Y66" s="109"/>
      <c r="Z66" s="59"/>
      <c r="AA66" s="59"/>
      <c r="AB66" s="59"/>
      <c r="AC66" s="59"/>
      <c r="AD66" s="59"/>
      <c r="AE66" s="137"/>
      <c r="AF66" s="59"/>
      <c r="AG66" s="109"/>
      <c r="AH66" s="109"/>
      <c r="AI66" s="103">
        <f>SUM(AI64:AI65)</f>
        <v>590996849</v>
      </c>
      <c r="AJ66" s="103">
        <f>AJ64</f>
        <v>590996849</v>
      </c>
      <c r="AK66" s="103">
        <f>AK64</f>
        <v>1590996849</v>
      </c>
      <c r="AL66" s="143">
        <f>+AL65+AL64</f>
        <v>33829996849</v>
      </c>
      <c r="AM66" s="142">
        <f>AM64</f>
        <v>33829996800</v>
      </c>
      <c r="AN66" s="48"/>
      <c r="AO66" s="54"/>
      <c r="AP66" s="159">
        <f>AP64</f>
        <v>285000000</v>
      </c>
      <c r="AQ66" s="158">
        <f>AQ64</f>
        <v>0.48223607364783089</v>
      </c>
      <c r="AR66" s="159">
        <f>AR64</f>
        <v>8500000</v>
      </c>
      <c r="AS66" s="158">
        <f>AS64</f>
        <v>1.4382479389496711E-2</v>
      </c>
      <c r="AT66" s="159">
        <f t="shared" ref="AT66:AV66" si="19">AT64</f>
        <v>487350000</v>
      </c>
      <c r="AU66" s="158">
        <f t="shared" si="19"/>
        <v>0.30631738856448232</v>
      </c>
      <c r="AV66" s="159">
        <f t="shared" si="19"/>
        <v>154500000</v>
      </c>
      <c r="AW66" s="158">
        <f>AW64</f>
        <v>9.7108928969349584E-2</v>
      </c>
      <c r="AX66" s="207">
        <f>+AX64+AX65</f>
        <v>500850000</v>
      </c>
      <c r="AY66" s="196">
        <f t="shared" ref="AY66" si="20">+AX66/AL66</f>
        <v>1.480490826633952E-2</v>
      </c>
      <c r="AZ66" s="207">
        <f>SUM(AZ64:AZ65)</f>
        <v>318500000</v>
      </c>
      <c r="BA66" s="196">
        <f>+AZ66/AL66</f>
        <v>9.4147215390419023E-3</v>
      </c>
      <c r="BB66" s="190">
        <f>BB64</f>
        <v>590350000</v>
      </c>
      <c r="BC66" s="269">
        <f>BC64</f>
        <v>1.7450489383433816E-2</v>
      </c>
      <c r="BD66" s="190">
        <f>BD64</f>
        <v>520505593.63</v>
      </c>
      <c r="BE66" s="272">
        <f>BE64</f>
        <v>1.5385919091485104E-2</v>
      </c>
      <c r="BF66" s="109"/>
    </row>
    <row r="67" spans="1:137" ht="75">
      <c r="A67" s="59" t="s">
        <v>217</v>
      </c>
      <c r="B67" s="59" t="s">
        <v>218</v>
      </c>
      <c r="C67" s="109" t="s">
        <v>219</v>
      </c>
      <c r="D67" s="59" t="s">
        <v>222</v>
      </c>
      <c r="E67" s="78" t="s">
        <v>784</v>
      </c>
      <c r="F67" s="540">
        <v>2024130010042</v>
      </c>
      <c r="G67" s="59" t="s">
        <v>785</v>
      </c>
      <c r="H67" s="234" t="s">
        <v>786</v>
      </c>
      <c r="I67" s="235" t="s">
        <v>787</v>
      </c>
      <c r="J67" s="236">
        <v>0.5</v>
      </c>
      <c r="K67" s="33" t="s">
        <v>788</v>
      </c>
      <c r="L67" s="109" t="s">
        <v>549</v>
      </c>
      <c r="M67" s="102" t="s">
        <v>753</v>
      </c>
      <c r="N67" s="102">
        <v>3</v>
      </c>
      <c r="O67" s="102">
        <v>1</v>
      </c>
      <c r="P67" s="102">
        <v>1</v>
      </c>
      <c r="Q67" s="47">
        <v>2</v>
      </c>
      <c r="R67" s="84">
        <v>0</v>
      </c>
      <c r="S67" s="102">
        <f t="shared" si="14"/>
        <v>4</v>
      </c>
      <c r="T67" s="58">
        <f t="shared" si="12"/>
        <v>1</v>
      </c>
      <c r="U67" s="109" t="s">
        <v>665</v>
      </c>
      <c r="V67" s="109" t="s">
        <v>527</v>
      </c>
      <c r="W67" s="109">
        <v>330</v>
      </c>
      <c r="X67" s="102" t="s">
        <v>528</v>
      </c>
      <c r="Y67" s="59" t="s">
        <v>693</v>
      </c>
      <c r="Z67" s="59" t="s">
        <v>530</v>
      </c>
      <c r="AA67" s="59" t="s">
        <v>789</v>
      </c>
      <c r="AB67" s="59" t="s">
        <v>790</v>
      </c>
      <c r="AC67" s="59" t="s">
        <v>533</v>
      </c>
      <c r="AD67" s="59" t="s">
        <v>791</v>
      </c>
      <c r="AE67" s="165">
        <v>7224940139.9099998</v>
      </c>
      <c r="AF67" s="59" t="s">
        <v>535</v>
      </c>
      <c r="AG67" s="109" t="s">
        <v>536</v>
      </c>
      <c r="AH67" s="109" t="s">
        <v>558</v>
      </c>
      <c r="AI67" s="159">
        <v>485633930</v>
      </c>
      <c r="AJ67" s="446">
        <v>10839940139.91</v>
      </c>
      <c r="AK67" s="446">
        <v>10839940139.91</v>
      </c>
      <c r="AL67" s="462">
        <v>10839940139.91</v>
      </c>
      <c r="AM67" s="401">
        <v>11344900139.91</v>
      </c>
      <c r="AN67" s="545" t="str">
        <f>AN64</f>
        <v>ICLD</v>
      </c>
      <c r="AO67" s="548" t="s">
        <v>792</v>
      </c>
      <c r="AP67" s="464">
        <v>457110000</v>
      </c>
      <c r="AQ67" s="527">
        <f>+AP67/AJ67</f>
        <v>4.2169052051960428E-2</v>
      </c>
      <c r="AR67" s="464">
        <v>65970000</v>
      </c>
      <c r="AS67" s="527">
        <f>+AR67/AJ67</f>
        <v>6.0858269647739698E-3</v>
      </c>
      <c r="AT67" s="446">
        <v>4355906463</v>
      </c>
      <c r="AU67" s="440">
        <f>AT67/AK67</f>
        <v>0.40183860858812503</v>
      </c>
      <c r="AV67" s="446">
        <v>575310000</v>
      </c>
      <c r="AW67" s="440">
        <f>AV67/AK67</f>
        <v>5.3073171306716883E-2</v>
      </c>
      <c r="AX67" s="401">
        <v>7158373432</v>
      </c>
      <c r="AY67" s="396">
        <f>+AX67/AL67</f>
        <v>0.66037019942984976</v>
      </c>
      <c r="AZ67" s="523">
        <v>2824316300</v>
      </c>
      <c r="BA67" s="396">
        <f>+AZ67/AL67</f>
        <v>0.26054722291330379</v>
      </c>
      <c r="BB67" s="394">
        <v>10544422851.040001</v>
      </c>
      <c r="BC67" s="396">
        <f>BB67/AM67</f>
        <v>0.92944166286188667</v>
      </c>
      <c r="BD67" s="394">
        <v>8791980802.9899998</v>
      </c>
      <c r="BE67" s="398">
        <f>BD67/AM67</f>
        <v>0.77497207507899202</v>
      </c>
      <c r="BF67" s="109"/>
    </row>
    <row r="68" spans="1:137" ht="60">
      <c r="A68" s="59"/>
      <c r="B68" s="59" t="s">
        <v>218</v>
      </c>
      <c r="C68" s="109" t="s">
        <v>219</v>
      </c>
      <c r="D68" s="59" t="s">
        <v>222</v>
      </c>
      <c r="E68" s="78" t="s">
        <v>784</v>
      </c>
      <c r="F68" s="541"/>
      <c r="G68" s="59" t="s">
        <v>785</v>
      </c>
      <c r="H68" s="234" t="s">
        <v>786</v>
      </c>
      <c r="I68" s="235" t="s">
        <v>787</v>
      </c>
      <c r="J68" s="236">
        <v>0.5</v>
      </c>
      <c r="K68" s="237" t="s">
        <v>793</v>
      </c>
      <c r="L68" s="109" t="s">
        <v>549</v>
      </c>
      <c r="M68" s="102" t="s">
        <v>753</v>
      </c>
      <c r="N68" s="102">
        <v>1</v>
      </c>
      <c r="O68" s="102">
        <v>0</v>
      </c>
      <c r="P68" s="102">
        <v>1</v>
      </c>
      <c r="Q68" s="47">
        <v>0</v>
      </c>
      <c r="R68" s="84">
        <v>0</v>
      </c>
      <c r="S68" s="102">
        <f t="shared" si="14"/>
        <v>1</v>
      </c>
      <c r="T68" s="58">
        <f t="shared" si="12"/>
        <v>1</v>
      </c>
      <c r="U68" s="109" t="s">
        <v>563</v>
      </c>
      <c r="V68" s="109" t="s">
        <v>527</v>
      </c>
      <c r="W68" s="109">
        <v>300</v>
      </c>
      <c r="X68" s="102" t="s">
        <v>528</v>
      </c>
      <c r="Y68" s="59" t="s">
        <v>693</v>
      </c>
      <c r="Z68" s="59" t="s">
        <v>530</v>
      </c>
      <c r="AA68" s="59" t="s">
        <v>789</v>
      </c>
      <c r="AB68" s="59" t="s">
        <v>790</v>
      </c>
      <c r="AC68" s="59" t="s">
        <v>533</v>
      </c>
      <c r="AD68" s="59" t="s">
        <v>794</v>
      </c>
      <c r="AE68" s="165">
        <v>665000000</v>
      </c>
      <c r="AF68" s="59" t="s">
        <v>535</v>
      </c>
      <c r="AG68" s="109" t="s">
        <v>536</v>
      </c>
      <c r="AH68" s="109" t="s">
        <v>563</v>
      </c>
      <c r="AI68" s="159">
        <v>0</v>
      </c>
      <c r="AJ68" s="447"/>
      <c r="AK68" s="447"/>
      <c r="AL68" s="551"/>
      <c r="AM68" s="426"/>
      <c r="AN68" s="546"/>
      <c r="AO68" s="549"/>
      <c r="AP68" s="526"/>
      <c r="AQ68" s="528"/>
      <c r="AR68" s="526"/>
      <c r="AS68" s="528"/>
      <c r="AT68" s="447"/>
      <c r="AU68" s="441"/>
      <c r="AV68" s="447"/>
      <c r="AW68" s="441"/>
      <c r="AX68" s="426"/>
      <c r="AY68" s="400"/>
      <c r="AZ68" s="524"/>
      <c r="BA68" s="400"/>
      <c r="BB68" s="414"/>
      <c r="BC68" s="400"/>
      <c r="BD68" s="414"/>
      <c r="BE68" s="415"/>
      <c r="BF68" s="109"/>
    </row>
    <row r="69" spans="1:137" ht="60">
      <c r="A69" s="59" t="s">
        <v>217</v>
      </c>
      <c r="B69" s="59" t="s">
        <v>218</v>
      </c>
      <c r="C69" s="109" t="s">
        <v>219</v>
      </c>
      <c r="D69" s="59" t="s">
        <v>222</v>
      </c>
      <c r="E69" s="78" t="s">
        <v>784</v>
      </c>
      <c r="F69" s="541"/>
      <c r="G69" s="59" t="s">
        <v>785</v>
      </c>
      <c r="H69" s="234" t="s">
        <v>786</v>
      </c>
      <c r="I69" s="238" t="s">
        <v>795</v>
      </c>
      <c r="J69" s="236">
        <v>1</v>
      </c>
      <c r="K69" s="239" t="s">
        <v>796</v>
      </c>
      <c r="L69" s="109" t="s">
        <v>549</v>
      </c>
      <c r="M69" s="102" t="s">
        <v>753</v>
      </c>
      <c r="N69" s="102">
        <v>1</v>
      </c>
      <c r="O69" s="102">
        <v>0</v>
      </c>
      <c r="P69" s="102">
        <v>0</v>
      </c>
      <c r="Q69" s="47">
        <v>1</v>
      </c>
      <c r="R69" s="84">
        <v>0</v>
      </c>
      <c r="S69" s="102">
        <f t="shared" si="14"/>
        <v>1</v>
      </c>
      <c r="T69" s="58">
        <f t="shared" si="12"/>
        <v>1</v>
      </c>
      <c r="U69" s="109" t="s">
        <v>563</v>
      </c>
      <c r="V69" s="109" t="s">
        <v>527</v>
      </c>
      <c r="W69" s="109">
        <v>300</v>
      </c>
      <c r="X69" s="102" t="s">
        <v>797</v>
      </c>
      <c r="Y69" s="59" t="s">
        <v>798</v>
      </c>
      <c r="Z69" s="59" t="s">
        <v>530</v>
      </c>
      <c r="AA69" s="59" t="s">
        <v>789</v>
      </c>
      <c r="AB69" s="109" t="s">
        <v>790</v>
      </c>
      <c r="AC69" s="59" t="s">
        <v>533</v>
      </c>
      <c r="AD69" s="59" t="s">
        <v>799</v>
      </c>
      <c r="AE69" s="165">
        <v>1400000000</v>
      </c>
      <c r="AF69" s="59" t="s">
        <v>562</v>
      </c>
      <c r="AG69" s="109" t="s">
        <v>536</v>
      </c>
      <c r="AH69" s="109" t="s">
        <v>563</v>
      </c>
      <c r="AI69" s="159">
        <v>0</v>
      </c>
      <c r="AJ69" s="447"/>
      <c r="AK69" s="447"/>
      <c r="AL69" s="551"/>
      <c r="AM69" s="426"/>
      <c r="AN69" s="546"/>
      <c r="AO69" s="549"/>
      <c r="AP69" s="526"/>
      <c r="AQ69" s="528"/>
      <c r="AR69" s="526"/>
      <c r="AS69" s="528"/>
      <c r="AT69" s="447"/>
      <c r="AU69" s="441"/>
      <c r="AV69" s="447"/>
      <c r="AW69" s="441"/>
      <c r="AX69" s="426"/>
      <c r="AY69" s="400"/>
      <c r="AZ69" s="524"/>
      <c r="BA69" s="400"/>
      <c r="BB69" s="414"/>
      <c r="BC69" s="400"/>
      <c r="BD69" s="414"/>
      <c r="BE69" s="415"/>
      <c r="BF69" s="109"/>
    </row>
    <row r="70" spans="1:137" ht="60">
      <c r="A70" s="59" t="s">
        <v>217</v>
      </c>
      <c r="B70" s="59" t="s">
        <v>218</v>
      </c>
      <c r="C70" s="109" t="s">
        <v>219</v>
      </c>
      <c r="D70" s="59" t="s">
        <v>226</v>
      </c>
      <c r="E70" s="78" t="s">
        <v>784</v>
      </c>
      <c r="F70" s="542"/>
      <c r="G70" s="59" t="s">
        <v>785</v>
      </c>
      <c r="H70" s="234" t="s">
        <v>800</v>
      </c>
      <c r="I70" s="240" t="s">
        <v>801</v>
      </c>
      <c r="J70" s="236">
        <v>1</v>
      </c>
      <c r="K70" s="237" t="s">
        <v>802</v>
      </c>
      <c r="L70" s="109" t="s">
        <v>549</v>
      </c>
      <c r="M70" s="102" t="s">
        <v>753</v>
      </c>
      <c r="N70" s="102">
        <v>1</v>
      </c>
      <c r="O70" s="102">
        <v>0</v>
      </c>
      <c r="P70" s="102">
        <v>0</v>
      </c>
      <c r="Q70" s="47">
        <v>0</v>
      </c>
      <c r="R70" s="47">
        <v>1</v>
      </c>
      <c r="S70" s="102">
        <f t="shared" si="14"/>
        <v>1</v>
      </c>
      <c r="T70" s="58">
        <f t="shared" si="12"/>
        <v>1</v>
      </c>
      <c r="U70" s="109" t="s">
        <v>563</v>
      </c>
      <c r="V70" s="109" t="s">
        <v>527</v>
      </c>
      <c r="W70" s="109">
        <v>300</v>
      </c>
      <c r="X70" s="102" t="s">
        <v>797</v>
      </c>
      <c r="Y70" s="59" t="s">
        <v>693</v>
      </c>
      <c r="Z70" s="59" t="s">
        <v>530</v>
      </c>
      <c r="AA70" s="59" t="s">
        <v>789</v>
      </c>
      <c r="AB70" s="109" t="s">
        <v>790</v>
      </c>
      <c r="AC70" s="59" t="s">
        <v>533</v>
      </c>
      <c r="AD70" s="59" t="s">
        <v>802</v>
      </c>
      <c r="AE70" s="165">
        <v>1550000000</v>
      </c>
      <c r="AF70" s="59" t="s">
        <v>562</v>
      </c>
      <c r="AG70" s="109" t="s">
        <v>536</v>
      </c>
      <c r="AH70" s="109" t="s">
        <v>563</v>
      </c>
      <c r="AI70" s="159">
        <v>0</v>
      </c>
      <c r="AJ70" s="448"/>
      <c r="AK70" s="448"/>
      <c r="AL70" s="463"/>
      <c r="AM70" s="402"/>
      <c r="AN70" s="547"/>
      <c r="AO70" s="550"/>
      <c r="AP70" s="465"/>
      <c r="AQ70" s="529"/>
      <c r="AR70" s="465"/>
      <c r="AS70" s="529"/>
      <c r="AT70" s="448"/>
      <c r="AU70" s="442"/>
      <c r="AV70" s="448"/>
      <c r="AW70" s="442"/>
      <c r="AX70" s="402"/>
      <c r="AY70" s="397"/>
      <c r="AZ70" s="525"/>
      <c r="BA70" s="397"/>
      <c r="BB70" s="395"/>
      <c r="BC70" s="397"/>
      <c r="BD70" s="395"/>
      <c r="BE70" s="399"/>
      <c r="BF70" s="109"/>
    </row>
    <row r="71" spans="1:137" s="114" customFormat="1" ht="28.5" customHeight="1">
      <c r="A71" s="361" t="s">
        <v>803</v>
      </c>
      <c r="B71" s="362"/>
      <c r="C71" s="362"/>
      <c r="D71" s="362"/>
      <c r="E71" s="362"/>
      <c r="F71" s="362"/>
      <c r="G71" s="362"/>
      <c r="H71" s="362"/>
      <c r="I71" s="362"/>
      <c r="J71" s="362"/>
      <c r="K71" s="362"/>
      <c r="L71" s="362"/>
      <c r="M71" s="362"/>
      <c r="N71" s="362"/>
      <c r="O71" s="362"/>
      <c r="P71" s="362"/>
      <c r="Q71" s="362"/>
      <c r="R71" s="362"/>
      <c r="S71" s="363"/>
      <c r="T71" s="167">
        <f>+AVERAGE(T67:T70)</f>
        <v>1</v>
      </c>
      <c r="U71" s="134"/>
      <c r="V71" s="134"/>
      <c r="W71" s="134"/>
      <c r="X71" s="101"/>
      <c r="Y71" s="134"/>
      <c r="Z71" s="50"/>
      <c r="AA71" s="134"/>
      <c r="AB71" s="134"/>
      <c r="AC71" s="50"/>
      <c r="AD71" s="50"/>
      <c r="AE71" s="143"/>
      <c r="AF71" s="50"/>
      <c r="AG71" s="134"/>
      <c r="AH71" s="134"/>
      <c r="AI71" s="106">
        <f>SUM(AI67:AI70)</f>
        <v>485633930</v>
      </c>
      <c r="AJ71" s="106">
        <f t="shared" ref="AJ71:AL71" si="21">SUM(AJ67:AJ70)</f>
        <v>10839940139.91</v>
      </c>
      <c r="AK71" s="106">
        <f t="shared" si="21"/>
        <v>10839940139.91</v>
      </c>
      <c r="AL71" s="220">
        <f t="shared" si="21"/>
        <v>10839940139.91</v>
      </c>
      <c r="AM71" s="143">
        <f>AM67</f>
        <v>11344900139.91</v>
      </c>
      <c r="AN71" s="50"/>
      <c r="AO71" s="50"/>
      <c r="AP71" s="106">
        <f>AP67</f>
        <v>457110000</v>
      </c>
      <c r="AQ71" s="166">
        <f t="shared" ref="AQ71:AV71" si="22">AQ67</f>
        <v>4.2169052051960428E-2</v>
      </c>
      <c r="AR71" s="106">
        <f t="shared" si="22"/>
        <v>65970000</v>
      </c>
      <c r="AS71" s="166">
        <f t="shared" si="22"/>
        <v>6.0858269647739698E-3</v>
      </c>
      <c r="AT71" s="106">
        <f t="shared" si="22"/>
        <v>4355906463</v>
      </c>
      <c r="AU71" s="166">
        <f t="shared" si="22"/>
        <v>0.40183860858812503</v>
      </c>
      <c r="AV71" s="106">
        <f t="shared" si="22"/>
        <v>575310000</v>
      </c>
      <c r="AW71" s="166">
        <f>AW67</f>
        <v>5.3073171306716883E-2</v>
      </c>
      <c r="AX71" s="143">
        <v>7158373432</v>
      </c>
      <c r="AY71" s="88">
        <f>+AX71/AL71</f>
        <v>0.66037019942984976</v>
      </c>
      <c r="AZ71" s="143">
        <f>+AZ67</f>
        <v>2824316300</v>
      </c>
      <c r="BA71" s="88">
        <f>+AZ71/AL71</f>
        <v>0.26054722291330379</v>
      </c>
      <c r="BB71" s="271">
        <f>BB67</f>
        <v>10544422851.040001</v>
      </c>
      <c r="BC71" s="296">
        <f>BC67</f>
        <v>0.92944166286188667</v>
      </c>
      <c r="BD71" s="271">
        <f>BD67</f>
        <v>8791980802.9899998</v>
      </c>
      <c r="BE71" s="192">
        <f>BE67</f>
        <v>0.77497207507899202</v>
      </c>
      <c r="BF71" s="134"/>
    </row>
    <row r="72" spans="1:137" ht="75">
      <c r="A72" s="54" t="s">
        <v>206</v>
      </c>
      <c r="B72" s="54" t="s">
        <v>218</v>
      </c>
      <c r="C72" s="109" t="s">
        <v>219</v>
      </c>
      <c r="D72" s="57" t="s">
        <v>242</v>
      </c>
      <c r="E72" s="126" t="s">
        <v>804</v>
      </c>
      <c r="F72" s="380">
        <v>2024130010048</v>
      </c>
      <c r="G72" s="54" t="s">
        <v>805</v>
      </c>
      <c r="H72" s="54" t="s">
        <v>806</v>
      </c>
      <c r="I72" s="54" t="s">
        <v>807</v>
      </c>
      <c r="J72" s="168">
        <v>0.5</v>
      </c>
      <c r="K72" s="128" t="s">
        <v>808</v>
      </c>
      <c r="L72" s="128" t="s">
        <v>524</v>
      </c>
      <c r="M72" s="169" t="s">
        <v>753</v>
      </c>
      <c r="N72" s="60">
        <v>1</v>
      </c>
      <c r="O72" s="59">
        <v>1</v>
      </c>
      <c r="P72" s="59">
        <v>1</v>
      </c>
      <c r="Q72" s="47">
        <v>0</v>
      </c>
      <c r="R72" s="84">
        <v>0</v>
      </c>
      <c r="S72" s="102">
        <f>+O72+P72+Q72+R72</f>
        <v>2</v>
      </c>
      <c r="T72" s="58">
        <f>+IF((S72/N72)&gt;100%,100%,(S72/N72))</f>
        <v>1</v>
      </c>
      <c r="U72" s="128" t="s">
        <v>665</v>
      </c>
      <c r="V72" s="128" t="s">
        <v>527</v>
      </c>
      <c r="W72" s="56">
        <v>330</v>
      </c>
      <c r="X72" s="60" t="s">
        <v>528</v>
      </c>
      <c r="Y72" s="56" t="s">
        <v>693</v>
      </c>
      <c r="Z72" s="56" t="s">
        <v>530</v>
      </c>
      <c r="AA72" s="56" t="s">
        <v>734</v>
      </c>
      <c r="AB72" s="56" t="s">
        <v>809</v>
      </c>
      <c r="AC72" s="59" t="s">
        <v>533</v>
      </c>
      <c r="AD72" s="59" t="s">
        <v>782</v>
      </c>
      <c r="AE72" s="130">
        <v>1800000000</v>
      </c>
      <c r="AF72" s="59" t="s">
        <v>535</v>
      </c>
      <c r="AG72" s="59" t="s">
        <v>536</v>
      </c>
      <c r="AH72" s="131" t="s">
        <v>558</v>
      </c>
      <c r="AI72" s="132">
        <v>600000000</v>
      </c>
      <c r="AJ72" s="479">
        <v>3823369221</v>
      </c>
      <c r="AK72" s="489">
        <v>2023369221</v>
      </c>
      <c r="AL72" s="543">
        <v>2023369221</v>
      </c>
      <c r="AM72" s="530">
        <v>3023369221</v>
      </c>
      <c r="AN72" s="173" t="s">
        <v>538</v>
      </c>
      <c r="AO72" s="56" t="s">
        <v>810</v>
      </c>
      <c r="AP72" s="530">
        <v>808569221</v>
      </c>
      <c r="AQ72" s="533">
        <f>AP72/AJ72</f>
        <v>0.21148081031748203</v>
      </c>
      <c r="AR72" s="530">
        <v>12500000</v>
      </c>
      <c r="AS72" s="416">
        <f>AR72/AJ72</f>
        <v>3.2693677428126161E-3</v>
      </c>
      <c r="AT72" s="530">
        <v>2007169221</v>
      </c>
      <c r="AU72" s="416">
        <f>(AT72/AK72)</f>
        <v>0.99199355222375407</v>
      </c>
      <c r="AV72" s="418">
        <v>554300000</v>
      </c>
      <c r="AW72" s="416">
        <f>AV72/AK72</f>
        <v>0.27394901249216935</v>
      </c>
      <c r="AX72" s="574">
        <v>2020369221</v>
      </c>
      <c r="AY72" s="405">
        <f>AX72/AL75</f>
        <v>0.66825090596501779</v>
      </c>
      <c r="AZ72" s="574">
        <v>1430869221</v>
      </c>
      <c r="BA72" s="405">
        <f>AZ72/AL75</f>
        <v>0.47326975847386915</v>
      </c>
      <c r="BB72" s="403">
        <v>3013169221</v>
      </c>
      <c r="BC72" s="405">
        <f>BB72/AM72</f>
        <v>0.99662628039964429</v>
      </c>
      <c r="BD72" s="403">
        <v>2989769221</v>
      </c>
      <c r="BE72" s="409">
        <f>BD72/AM72</f>
        <v>0.98888657072823982</v>
      </c>
      <c r="BF72" s="173"/>
    </row>
    <row r="73" spans="1:137" ht="75">
      <c r="A73" s="54" t="s">
        <v>206</v>
      </c>
      <c r="B73" s="54" t="s">
        <v>218</v>
      </c>
      <c r="C73" s="109" t="s">
        <v>224</v>
      </c>
      <c r="D73" s="57" t="s">
        <v>242</v>
      </c>
      <c r="E73" s="126" t="s">
        <v>804</v>
      </c>
      <c r="F73" s="381"/>
      <c r="G73" s="54" t="s">
        <v>805</v>
      </c>
      <c r="H73" s="54" t="s">
        <v>806</v>
      </c>
      <c r="I73" s="54" t="s">
        <v>807</v>
      </c>
      <c r="J73" s="168">
        <v>0.5</v>
      </c>
      <c r="K73" s="128" t="s">
        <v>811</v>
      </c>
      <c r="L73" s="128" t="s">
        <v>524</v>
      </c>
      <c r="M73" s="169" t="s">
        <v>753</v>
      </c>
      <c r="N73" s="60">
        <v>1</v>
      </c>
      <c r="O73" s="59">
        <v>1</v>
      </c>
      <c r="P73" s="59">
        <v>0</v>
      </c>
      <c r="Q73" s="223">
        <v>0</v>
      </c>
      <c r="R73" s="84">
        <v>0</v>
      </c>
      <c r="S73" s="102">
        <f>+O73+P73+Q73+R73</f>
        <v>1</v>
      </c>
      <c r="T73" s="58">
        <f>+IF((S73/N73)&gt;100%,100%,(S73/N73))</f>
        <v>1</v>
      </c>
      <c r="U73" s="128" t="s">
        <v>665</v>
      </c>
      <c r="V73" s="128" t="s">
        <v>527</v>
      </c>
      <c r="W73" s="56">
        <v>330</v>
      </c>
      <c r="X73" s="60" t="s">
        <v>528</v>
      </c>
      <c r="Y73" s="56" t="s">
        <v>693</v>
      </c>
      <c r="Z73" s="56" t="s">
        <v>530</v>
      </c>
      <c r="AA73" s="56" t="s">
        <v>734</v>
      </c>
      <c r="AB73" s="56" t="s">
        <v>809</v>
      </c>
      <c r="AC73" s="59" t="s">
        <v>533</v>
      </c>
      <c r="AD73" s="59" t="s">
        <v>812</v>
      </c>
      <c r="AE73" s="130">
        <v>223369221</v>
      </c>
      <c r="AF73" s="59" t="s">
        <v>569</v>
      </c>
      <c r="AG73" s="59" t="s">
        <v>536</v>
      </c>
      <c r="AH73" s="131" t="s">
        <v>558</v>
      </c>
      <c r="AI73" s="132">
        <v>223369221</v>
      </c>
      <c r="AJ73" s="536"/>
      <c r="AK73" s="490"/>
      <c r="AL73" s="544"/>
      <c r="AM73" s="531"/>
      <c r="AN73" s="173"/>
      <c r="AO73" s="56" t="s">
        <v>810</v>
      </c>
      <c r="AP73" s="531"/>
      <c r="AQ73" s="534"/>
      <c r="AR73" s="531"/>
      <c r="AS73" s="449"/>
      <c r="AT73" s="531"/>
      <c r="AU73" s="449"/>
      <c r="AV73" s="450"/>
      <c r="AW73" s="449"/>
      <c r="AX73" s="576"/>
      <c r="AY73" s="444"/>
      <c r="AZ73" s="576"/>
      <c r="BA73" s="444"/>
      <c r="BB73" s="443"/>
      <c r="BC73" s="444"/>
      <c r="BD73" s="443"/>
      <c r="BE73" s="445"/>
      <c r="BF73" s="173"/>
    </row>
    <row r="74" spans="1:137" ht="180">
      <c r="A74" s="54" t="s">
        <v>206</v>
      </c>
      <c r="B74" s="54" t="s">
        <v>218</v>
      </c>
      <c r="C74" s="109" t="s">
        <v>219</v>
      </c>
      <c r="D74" s="57" t="s">
        <v>242</v>
      </c>
      <c r="E74" s="59" t="s">
        <v>804</v>
      </c>
      <c r="F74" s="382"/>
      <c r="G74" s="54" t="s">
        <v>805</v>
      </c>
      <c r="H74" s="54" t="s">
        <v>806</v>
      </c>
      <c r="I74" s="54" t="s">
        <v>807</v>
      </c>
      <c r="J74" s="164">
        <v>0.5</v>
      </c>
      <c r="K74" s="60" t="s">
        <v>813</v>
      </c>
      <c r="L74" s="59" t="s">
        <v>524</v>
      </c>
      <c r="M74" s="54" t="s">
        <v>753</v>
      </c>
      <c r="N74" s="244">
        <v>0</v>
      </c>
      <c r="O74" s="59">
        <v>0</v>
      </c>
      <c r="P74" s="109">
        <v>0</v>
      </c>
      <c r="Q74" s="223">
        <v>0</v>
      </c>
      <c r="R74" s="84">
        <v>1</v>
      </c>
      <c r="S74" s="102">
        <f>+O74+P74+Q74+R74</f>
        <v>1</v>
      </c>
      <c r="T74" s="58">
        <v>0</v>
      </c>
      <c r="U74" s="109" t="s">
        <v>720</v>
      </c>
      <c r="V74" s="109" t="s">
        <v>527</v>
      </c>
      <c r="W74" s="109">
        <v>120</v>
      </c>
      <c r="X74" s="54" t="s">
        <v>528</v>
      </c>
      <c r="Y74" s="109" t="s">
        <v>693</v>
      </c>
      <c r="Z74" s="59" t="s">
        <v>530</v>
      </c>
      <c r="AA74" s="59" t="s">
        <v>734</v>
      </c>
      <c r="AB74" s="59" t="s">
        <v>809</v>
      </c>
      <c r="AC74" s="109" t="s">
        <v>533</v>
      </c>
      <c r="AD74" s="59" t="s">
        <v>814</v>
      </c>
      <c r="AE74" s="156">
        <v>1000000000</v>
      </c>
      <c r="AF74" s="59" t="s">
        <v>815</v>
      </c>
      <c r="AG74" s="109" t="s">
        <v>536</v>
      </c>
      <c r="AH74" s="170" t="s">
        <v>720</v>
      </c>
      <c r="AI74" s="103">
        <v>0</v>
      </c>
      <c r="AJ74" s="480"/>
      <c r="AK74" s="491"/>
      <c r="AL74" s="197">
        <v>1000000000</v>
      </c>
      <c r="AM74" s="532"/>
      <c r="AN74" s="62" t="s">
        <v>538</v>
      </c>
      <c r="AO74" s="56" t="s">
        <v>810</v>
      </c>
      <c r="AP74" s="532"/>
      <c r="AQ74" s="535"/>
      <c r="AR74" s="532"/>
      <c r="AS74" s="417"/>
      <c r="AT74" s="532"/>
      <c r="AU74" s="417"/>
      <c r="AV74" s="419"/>
      <c r="AW74" s="417"/>
      <c r="AX74" s="575"/>
      <c r="AY74" s="406"/>
      <c r="AZ74" s="575"/>
      <c r="BA74" s="406"/>
      <c r="BB74" s="404"/>
      <c r="BC74" s="406"/>
      <c r="BD74" s="404"/>
      <c r="BE74" s="410"/>
      <c r="BF74" s="109"/>
      <c r="BH74" s="76" t="s">
        <v>549</v>
      </c>
    </row>
    <row r="75" spans="1:137" ht="15" customHeight="1">
      <c r="A75" s="361" t="s">
        <v>816</v>
      </c>
      <c r="B75" s="362"/>
      <c r="C75" s="362"/>
      <c r="D75" s="362"/>
      <c r="E75" s="362"/>
      <c r="F75" s="362"/>
      <c r="G75" s="362"/>
      <c r="H75" s="362"/>
      <c r="I75" s="362"/>
      <c r="J75" s="362"/>
      <c r="K75" s="362"/>
      <c r="L75" s="362"/>
      <c r="M75" s="362"/>
      <c r="N75" s="362"/>
      <c r="O75" s="362"/>
      <c r="P75" s="362"/>
      <c r="Q75" s="362"/>
      <c r="R75" s="362"/>
      <c r="S75" s="363"/>
      <c r="T75" s="58">
        <f>(T72+T73)/2</f>
        <v>1</v>
      </c>
      <c r="U75" s="109"/>
      <c r="V75" s="109"/>
      <c r="W75" s="109"/>
      <c r="X75" s="54"/>
      <c r="Y75" s="109"/>
      <c r="Z75" s="109"/>
      <c r="AA75" s="59"/>
      <c r="AB75" s="59"/>
      <c r="AC75" s="109"/>
      <c r="AD75" s="59"/>
      <c r="AE75" s="137"/>
      <c r="AF75" s="59"/>
      <c r="AG75" s="109"/>
      <c r="AH75" s="109"/>
      <c r="AI75" s="103">
        <f>+SUM(AI63:AI74)</f>
        <v>4744729381</v>
      </c>
      <c r="AJ75" s="103">
        <f>AJ72</f>
        <v>3823369221</v>
      </c>
      <c r="AK75" s="103">
        <f>AK72</f>
        <v>2023369221</v>
      </c>
      <c r="AL75" s="143">
        <f>+AL72+AL74</f>
        <v>3023369221</v>
      </c>
      <c r="AM75" s="267">
        <f>AM72</f>
        <v>3023369221</v>
      </c>
      <c r="AN75" s="48"/>
      <c r="AO75" s="54"/>
      <c r="AP75" s="103">
        <f>AP72</f>
        <v>808569221</v>
      </c>
      <c r="AQ75" s="151">
        <f t="shared" ref="AQ75:BE75" si="23">AQ72</f>
        <v>0.21148081031748203</v>
      </c>
      <c r="AR75" s="103">
        <f t="shared" si="23"/>
        <v>12500000</v>
      </c>
      <c r="AS75" s="151">
        <f t="shared" si="23"/>
        <v>3.2693677428126161E-3</v>
      </c>
      <c r="AT75" s="146">
        <f t="shared" si="23"/>
        <v>2007169221</v>
      </c>
      <c r="AU75" s="88">
        <f t="shared" si="23"/>
        <v>0.99199355222375407</v>
      </c>
      <c r="AV75" s="146">
        <f t="shared" si="23"/>
        <v>554300000</v>
      </c>
      <c r="AW75" s="88">
        <f t="shared" si="23"/>
        <v>0.27394901249216935</v>
      </c>
      <c r="AX75" s="207">
        <f t="shared" si="23"/>
        <v>2020369221</v>
      </c>
      <c r="AY75" s="196">
        <f t="shared" si="23"/>
        <v>0.66825090596501779</v>
      </c>
      <c r="AZ75" s="207">
        <f t="shared" si="23"/>
        <v>1430869221</v>
      </c>
      <c r="BA75" s="196">
        <f t="shared" si="23"/>
        <v>0.47326975847386915</v>
      </c>
      <c r="BB75" s="294">
        <f t="shared" si="23"/>
        <v>3013169221</v>
      </c>
      <c r="BC75" s="269">
        <f t="shared" si="23"/>
        <v>0.99662628039964429</v>
      </c>
      <c r="BD75" s="294">
        <f t="shared" si="23"/>
        <v>2989769221</v>
      </c>
      <c r="BE75" s="272">
        <f t="shared" si="23"/>
        <v>0.98888657072823982</v>
      </c>
      <c r="BF75" s="109"/>
    </row>
    <row r="76" spans="1:137" s="109" customFormat="1" ht="105">
      <c r="A76" s="59" t="s">
        <v>217</v>
      </c>
      <c r="B76" s="59" t="s">
        <v>244</v>
      </c>
      <c r="C76" s="59" t="s">
        <v>245</v>
      </c>
      <c r="D76" s="59" t="s">
        <v>817</v>
      </c>
      <c r="E76" s="59" t="s">
        <v>818</v>
      </c>
      <c r="F76" s="380">
        <v>2024130010065</v>
      </c>
      <c r="G76" s="59" t="s">
        <v>819</v>
      </c>
      <c r="H76" s="59" t="s">
        <v>820</v>
      </c>
      <c r="I76" s="59" t="s">
        <v>821</v>
      </c>
      <c r="J76" s="59">
        <v>35</v>
      </c>
      <c r="K76" s="59" t="s">
        <v>822</v>
      </c>
      <c r="L76" s="59" t="s">
        <v>524</v>
      </c>
      <c r="M76" s="59" t="s">
        <v>753</v>
      </c>
      <c r="N76" s="59">
        <v>5</v>
      </c>
      <c r="O76" s="59">
        <v>13</v>
      </c>
      <c r="P76" s="59">
        <v>17</v>
      </c>
      <c r="Q76" s="223">
        <v>1</v>
      </c>
      <c r="R76" s="59">
        <v>1</v>
      </c>
      <c r="S76" s="59">
        <f>+SUM(O76:R76)</f>
        <v>32</v>
      </c>
      <c r="T76" s="58">
        <f t="shared" ref="T76:T81" si="24">+IF((S76/N76)&gt;100%,100%,(S76/N76))</f>
        <v>1</v>
      </c>
      <c r="U76" s="109" t="s">
        <v>665</v>
      </c>
      <c r="V76" s="109" t="s">
        <v>527</v>
      </c>
      <c r="W76" s="109">
        <v>330</v>
      </c>
      <c r="X76" s="59" t="s">
        <v>823</v>
      </c>
      <c r="Y76" s="109" t="s">
        <v>693</v>
      </c>
      <c r="Z76" s="109" t="s">
        <v>530</v>
      </c>
      <c r="AA76" s="59" t="s">
        <v>824</v>
      </c>
      <c r="AB76" s="59" t="s">
        <v>825</v>
      </c>
      <c r="AC76" s="109" t="s">
        <v>533</v>
      </c>
      <c r="AD76" s="59" t="s">
        <v>826</v>
      </c>
      <c r="AE76" s="165">
        <v>670000000</v>
      </c>
      <c r="AF76" s="59" t="s">
        <v>535</v>
      </c>
      <c r="AG76" s="109" t="s">
        <v>536</v>
      </c>
      <c r="AH76" s="109" t="s">
        <v>558</v>
      </c>
      <c r="AI76" s="159">
        <v>270000000</v>
      </c>
      <c r="AJ76" s="418">
        <v>1400000000</v>
      </c>
      <c r="AK76" s="430">
        <v>1400000000</v>
      </c>
      <c r="AL76" s="462">
        <v>1400000000</v>
      </c>
      <c r="AM76" s="446">
        <v>1710000000</v>
      </c>
      <c r="AN76" s="56" t="s">
        <v>827</v>
      </c>
      <c r="AO76" s="56" t="s">
        <v>828</v>
      </c>
      <c r="AP76" s="418">
        <v>266600000</v>
      </c>
      <c r="AQ76" s="474">
        <f>AP76/AJ76</f>
        <v>0.19042857142857142</v>
      </c>
      <c r="AR76" s="418">
        <v>15300000</v>
      </c>
      <c r="AS76" s="474">
        <f>AR76/AK76</f>
        <v>1.0928571428571428E-2</v>
      </c>
      <c r="AT76" s="446">
        <v>636300000</v>
      </c>
      <c r="AU76" s="440">
        <f>AT76/AK76</f>
        <v>0.45450000000000002</v>
      </c>
      <c r="AV76" s="446">
        <v>223300000</v>
      </c>
      <c r="AW76" s="440">
        <f>AV76/AK76</f>
        <v>0.1595</v>
      </c>
      <c r="AX76" s="543">
        <v>1361800000</v>
      </c>
      <c r="AY76" s="396">
        <f>+AX76/AL76</f>
        <v>0.97271428571428575</v>
      </c>
      <c r="AZ76" s="401">
        <v>870924000</v>
      </c>
      <c r="BA76" s="396">
        <f>+AZ76/AL76</f>
        <v>0.62208857142857144</v>
      </c>
      <c r="BB76" s="394">
        <v>1708950000</v>
      </c>
      <c r="BC76" s="396">
        <f>BB76/AM76</f>
        <v>0.99938596491228071</v>
      </c>
      <c r="BD76" s="394">
        <v>1708735800</v>
      </c>
      <c r="BE76" s="398">
        <f>BD76/AM76</f>
        <v>0.99926070175438597</v>
      </c>
      <c r="BG76" s="155"/>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155"/>
    </row>
    <row r="77" spans="1:137" ht="120">
      <c r="A77" s="54" t="s">
        <v>217</v>
      </c>
      <c r="B77" s="54" t="s">
        <v>244</v>
      </c>
      <c r="C77" s="109" t="s">
        <v>245</v>
      </c>
      <c r="D77" s="57" t="s">
        <v>829</v>
      </c>
      <c r="E77" s="59" t="s">
        <v>818</v>
      </c>
      <c r="F77" s="381"/>
      <c r="G77" s="59" t="s">
        <v>819</v>
      </c>
      <c r="H77" s="59" t="s">
        <v>820</v>
      </c>
      <c r="I77" s="54" t="s">
        <v>821</v>
      </c>
      <c r="J77" s="164">
        <v>0.35</v>
      </c>
      <c r="K77" s="60" t="s">
        <v>830</v>
      </c>
      <c r="L77" s="59" t="s">
        <v>524</v>
      </c>
      <c r="M77" s="54" t="s">
        <v>753</v>
      </c>
      <c r="N77" s="102">
        <v>1</v>
      </c>
      <c r="O77" s="102">
        <v>0</v>
      </c>
      <c r="P77" s="102">
        <v>0</v>
      </c>
      <c r="Q77" s="47">
        <v>1</v>
      </c>
      <c r="R77" s="102">
        <v>0</v>
      </c>
      <c r="S77" s="59">
        <f t="shared" ref="S77:S78" si="25">+SUM(O77:R77)</f>
        <v>1</v>
      </c>
      <c r="T77" s="58">
        <f t="shared" si="24"/>
        <v>1</v>
      </c>
      <c r="U77" s="59" t="s">
        <v>665</v>
      </c>
      <c r="V77" s="59" t="s">
        <v>527</v>
      </c>
      <c r="W77" s="59">
        <v>330</v>
      </c>
      <c r="X77" s="59"/>
      <c r="Y77" s="109" t="s">
        <v>693</v>
      </c>
      <c r="Z77" s="109" t="s">
        <v>530</v>
      </c>
      <c r="AA77" s="59" t="s">
        <v>824</v>
      </c>
      <c r="AB77" s="59" t="s">
        <v>825</v>
      </c>
      <c r="AC77" s="59" t="s">
        <v>533</v>
      </c>
      <c r="AD77" s="59" t="s">
        <v>831</v>
      </c>
      <c r="AE77" s="156">
        <v>330000000</v>
      </c>
      <c r="AF77" s="59" t="s">
        <v>569</v>
      </c>
      <c r="AG77" s="109" t="s">
        <v>536</v>
      </c>
      <c r="AH77" s="109" t="s">
        <v>558</v>
      </c>
      <c r="AI77" s="157">
        <v>130000000</v>
      </c>
      <c r="AJ77" s="450"/>
      <c r="AK77" s="504"/>
      <c r="AL77" s="551"/>
      <c r="AM77" s="447"/>
      <c r="AN77" s="56" t="s">
        <v>827</v>
      </c>
      <c r="AO77" s="56" t="s">
        <v>828</v>
      </c>
      <c r="AP77" s="450"/>
      <c r="AQ77" s="475"/>
      <c r="AR77" s="450"/>
      <c r="AS77" s="475"/>
      <c r="AT77" s="447"/>
      <c r="AU77" s="441"/>
      <c r="AV77" s="447"/>
      <c r="AW77" s="441"/>
      <c r="AX77" s="577"/>
      <c r="AY77" s="400"/>
      <c r="AZ77" s="426"/>
      <c r="BA77" s="400"/>
      <c r="BB77" s="414"/>
      <c r="BC77" s="400"/>
      <c r="BD77" s="414"/>
      <c r="BE77" s="415"/>
      <c r="BF77" s="109"/>
      <c r="BH77" s="76" t="s">
        <v>832</v>
      </c>
    </row>
    <row r="78" spans="1:137" ht="105">
      <c r="A78" s="54" t="s">
        <v>217</v>
      </c>
      <c r="B78" s="54" t="s">
        <v>244</v>
      </c>
      <c r="C78" s="109" t="s">
        <v>245</v>
      </c>
      <c r="D78" s="57" t="s">
        <v>833</v>
      </c>
      <c r="E78" s="59" t="s">
        <v>818</v>
      </c>
      <c r="F78" s="382"/>
      <c r="G78" s="59" t="s">
        <v>819</v>
      </c>
      <c r="H78" s="59" t="s">
        <v>820</v>
      </c>
      <c r="I78" s="54" t="s">
        <v>834</v>
      </c>
      <c r="J78" s="164">
        <v>0.3</v>
      </c>
      <c r="K78" s="60" t="s">
        <v>835</v>
      </c>
      <c r="L78" s="59" t="s">
        <v>524</v>
      </c>
      <c r="M78" s="54" t="s">
        <v>753</v>
      </c>
      <c r="N78" s="102">
        <v>2</v>
      </c>
      <c r="O78" s="102">
        <v>0</v>
      </c>
      <c r="P78" s="102">
        <v>0</v>
      </c>
      <c r="Q78" s="47">
        <v>0</v>
      </c>
      <c r="R78" s="84">
        <v>2</v>
      </c>
      <c r="S78" s="59">
        <f t="shared" si="25"/>
        <v>2</v>
      </c>
      <c r="T78" s="58">
        <f t="shared" si="24"/>
        <v>1</v>
      </c>
      <c r="U78" s="59" t="s">
        <v>665</v>
      </c>
      <c r="V78" s="59" t="s">
        <v>527</v>
      </c>
      <c r="W78" s="59">
        <v>330</v>
      </c>
      <c r="X78" s="54" t="s">
        <v>836</v>
      </c>
      <c r="Y78" s="109" t="s">
        <v>693</v>
      </c>
      <c r="Z78" s="109" t="s">
        <v>530</v>
      </c>
      <c r="AA78" s="59" t="s">
        <v>837</v>
      </c>
      <c r="AB78" s="59" t="s">
        <v>838</v>
      </c>
      <c r="AC78" s="59" t="s">
        <v>533</v>
      </c>
      <c r="AD78" s="59" t="s">
        <v>839</v>
      </c>
      <c r="AE78" s="156">
        <v>400000000</v>
      </c>
      <c r="AF78" s="59" t="s">
        <v>569</v>
      </c>
      <c r="AG78" s="109" t="s">
        <v>536</v>
      </c>
      <c r="AH78" s="109" t="s">
        <v>558</v>
      </c>
      <c r="AI78" s="157">
        <v>0</v>
      </c>
      <c r="AJ78" s="419"/>
      <c r="AK78" s="431"/>
      <c r="AL78" s="463"/>
      <c r="AM78" s="448"/>
      <c r="AN78" s="56" t="s">
        <v>827</v>
      </c>
      <c r="AO78" s="56" t="s">
        <v>828</v>
      </c>
      <c r="AP78" s="419"/>
      <c r="AQ78" s="476"/>
      <c r="AR78" s="419"/>
      <c r="AS78" s="476"/>
      <c r="AT78" s="448"/>
      <c r="AU78" s="442"/>
      <c r="AV78" s="448"/>
      <c r="AW78" s="442"/>
      <c r="AX78" s="544"/>
      <c r="AY78" s="397"/>
      <c r="AZ78" s="402"/>
      <c r="BA78" s="397"/>
      <c r="BB78" s="395"/>
      <c r="BC78" s="397"/>
      <c r="BD78" s="395"/>
      <c r="BE78" s="399"/>
      <c r="BF78" s="109"/>
      <c r="BH78" s="76" t="s">
        <v>840</v>
      </c>
    </row>
    <row r="79" spans="1:137" s="114" customFormat="1" ht="28.5" customHeight="1">
      <c r="A79" s="361" t="s">
        <v>841</v>
      </c>
      <c r="B79" s="362"/>
      <c r="C79" s="362"/>
      <c r="D79" s="362"/>
      <c r="E79" s="362"/>
      <c r="F79" s="362"/>
      <c r="G79" s="362"/>
      <c r="H79" s="362"/>
      <c r="I79" s="362"/>
      <c r="J79" s="362"/>
      <c r="K79" s="362"/>
      <c r="L79" s="362"/>
      <c r="M79" s="362"/>
      <c r="N79" s="362"/>
      <c r="O79" s="362"/>
      <c r="P79" s="362"/>
      <c r="Q79" s="362"/>
      <c r="R79" s="362"/>
      <c r="S79" s="363"/>
      <c r="T79" s="167">
        <f>+AVERAGE(T76:T78)</f>
        <v>1</v>
      </c>
      <c r="U79" s="134"/>
      <c r="V79" s="134"/>
      <c r="W79" s="134"/>
      <c r="X79" s="48"/>
      <c r="Y79" s="134"/>
      <c r="Z79" s="134"/>
      <c r="AA79" s="50"/>
      <c r="AB79" s="50"/>
      <c r="AC79" s="134"/>
      <c r="AD79" s="50"/>
      <c r="AE79" s="137"/>
      <c r="AF79" s="50"/>
      <c r="AG79" s="134"/>
      <c r="AH79" s="134"/>
      <c r="AI79" s="103"/>
      <c r="AJ79" s="103">
        <f>AJ76</f>
        <v>1400000000</v>
      </c>
      <c r="AK79" s="103">
        <f t="shared" ref="AK79:AN79" si="26">AK76</f>
        <v>1400000000</v>
      </c>
      <c r="AL79" s="220">
        <f t="shared" si="26"/>
        <v>1400000000</v>
      </c>
      <c r="AM79" s="103">
        <f t="shared" si="26"/>
        <v>1710000000</v>
      </c>
      <c r="AN79" s="232" t="str">
        <f t="shared" si="26"/>
        <v>CLD</v>
      </c>
      <c r="AO79" s="232"/>
      <c r="AP79" s="103">
        <f>AP76</f>
        <v>266600000</v>
      </c>
      <c r="AQ79" s="151">
        <f t="shared" ref="AQ79:AS79" si="27">AQ76</f>
        <v>0.19042857142857142</v>
      </c>
      <c r="AR79" s="103">
        <f t="shared" si="27"/>
        <v>15300000</v>
      </c>
      <c r="AS79" s="88">
        <f t="shared" si="27"/>
        <v>1.0928571428571428E-2</v>
      </c>
      <c r="AT79" s="146">
        <f>AT76</f>
        <v>636300000</v>
      </c>
      <c r="AU79" s="88">
        <f>AU76</f>
        <v>0.45450000000000002</v>
      </c>
      <c r="AV79" s="146">
        <f>AV76</f>
        <v>223300000</v>
      </c>
      <c r="AW79" s="88">
        <f>AW76</f>
        <v>0.1595</v>
      </c>
      <c r="AX79" s="144">
        <v>1361800000</v>
      </c>
      <c r="AY79" s="88">
        <f>+AX79/AL79</f>
        <v>0.97271428571428575</v>
      </c>
      <c r="AZ79" s="144">
        <v>870924000</v>
      </c>
      <c r="BA79" s="88">
        <f>+AZ79/AL79</f>
        <v>0.62208857142857144</v>
      </c>
      <c r="BB79" s="271">
        <f>BB76</f>
        <v>1708950000</v>
      </c>
      <c r="BC79" s="296">
        <f>BC76</f>
        <v>0.99938596491228071</v>
      </c>
      <c r="BD79" s="271">
        <f>BD76</f>
        <v>1708735800</v>
      </c>
      <c r="BE79" s="192">
        <f>BE76</f>
        <v>0.99926070175438597</v>
      </c>
      <c r="BF79" s="134"/>
    </row>
    <row r="80" spans="1:137" ht="120">
      <c r="A80" s="54" t="s">
        <v>217</v>
      </c>
      <c r="B80" s="54" t="s">
        <v>244</v>
      </c>
      <c r="C80" s="109" t="s">
        <v>245</v>
      </c>
      <c r="D80" s="57" t="s">
        <v>842</v>
      </c>
      <c r="E80" s="59" t="s">
        <v>843</v>
      </c>
      <c r="F80" s="380">
        <v>2024130010173</v>
      </c>
      <c r="G80" s="59" t="s">
        <v>844</v>
      </c>
      <c r="H80" s="59" t="s">
        <v>845</v>
      </c>
      <c r="I80" s="54" t="s">
        <v>846</v>
      </c>
      <c r="J80" s="164">
        <v>0.8</v>
      </c>
      <c r="K80" s="60" t="s">
        <v>847</v>
      </c>
      <c r="L80" s="59" t="s">
        <v>524</v>
      </c>
      <c r="M80" s="54" t="s">
        <v>753</v>
      </c>
      <c r="N80" s="102">
        <v>1</v>
      </c>
      <c r="O80" s="102">
        <v>0</v>
      </c>
      <c r="P80" s="102">
        <v>0</v>
      </c>
      <c r="Q80" s="47">
        <v>0</v>
      </c>
      <c r="R80" s="84">
        <v>0</v>
      </c>
      <c r="S80" s="59">
        <f t="shared" ref="S80:S81" si="28">+SUM(O80:R80)</f>
        <v>0</v>
      </c>
      <c r="T80" s="58">
        <f t="shared" si="24"/>
        <v>0</v>
      </c>
      <c r="U80" s="59" t="s">
        <v>665</v>
      </c>
      <c r="V80" s="59" t="s">
        <v>527</v>
      </c>
      <c r="W80" s="59">
        <v>330</v>
      </c>
      <c r="X80" s="54" t="s">
        <v>848</v>
      </c>
      <c r="Y80" s="56" t="s">
        <v>693</v>
      </c>
      <c r="Z80" s="56" t="s">
        <v>530</v>
      </c>
      <c r="AA80" s="56" t="s">
        <v>849</v>
      </c>
      <c r="AB80" s="56" t="s">
        <v>850</v>
      </c>
      <c r="AC80" s="59" t="s">
        <v>533</v>
      </c>
      <c r="AD80" s="59" t="s">
        <v>851</v>
      </c>
      <c r="AE80" s="149">
        <v>200000000</v>
      </c>
      <c r="AF80" s="59" t="s">
        <v>535</v>
      </c>
      <c r="AG80" s="59" t="s">
        <v>536</v>
      </c>
      <c r="AH80" s="59" t="s">
        <v>558</v>
      </c>
      <c r="AI80" s="150">
        <v>200000000</v>
      </c>
      <c r="AJ80" s="434">
        <v>400000000</v>
      </c>
      <c r="AK80" s="430">
        <v>1300000000</v>
      </c>
      <c r="AL80" s="462">
        <v>1300000000</v>
      </c>
      <c r="AM80" s="489">
        <v>678080775</v>
      </c>
      <c r="AN80" s="54"/>
      <c r="AO80" s="54" t="s">
        <v>852</v>
      </c>
      <c r="AP80" s="437">
        <v>0</v>
      </c>
      <c r="AQ80" s="440">
        <v>0</v>
      </c>
      <c r="AR80" s="437">
        <v>0</v>
      </c>
      <c r="AS80" s="440">
        <v>0</v>
      </c>
      <c r="AT80" s="437">
        <v>0</v>
      </c>
      <c r="AU80" s="440">
        <v>0</v>
      </c>
      <c r="AV80" s="437">
        <v>0</v>
      </c>
      <c r="AW80" s="440">
        <v>0</v>
      </c>
      <c r="AX80" s="383">
        <v>870686915</v>
      </c>
      <c r="AY80" s="386">
        <f t="shared" ref="AY80" si="29">+AX80/AL80</f>
        <v>0.66975916538461533</v>
      </c>
      <c r="AZ80" s="383">
        <v>248767690</v>
      </c>
      <c r="BA80" s="386">
        <f t="shared" ref="BA80" si="30">+AZ80/AL80</f>
        <v>0.19135976153846154</v>
      </c>
      <c r="BB80" s="383">
        <v>248767690</v>
      </c>
      <c r="BC80" s="396">
        <f>BB80/AM80</f>
        <v>0.36687028916282133</v>
      </c>
      <c r="BD80" s="383">
        <v>248767690</v>
      </c>
      <c r="BE80" s="398">
        <f>BD80/AM80</f>
        <v>0.36687028916282133</v>
      </c>
      <c r="BF80" s="109"/>
    </row>
    <row r="81" spans="1:58" ht="120">
      <c r="A81" s="54" t="s">
        <v>217</v>
      </c>
      <c r="B81" s="54" t="s">
        <v>244</v>
      </c>
      <c r="C81" s="109" t="s">
        <v>228</v>
      </c>
      <c r="D81" s="57" t="s">
        <v>842</v>
      </c>
      <c r="E81" s="59" t="s">
        <v>843</v>
      </c>
      <c r="F81" s="382"/>
      <c r="G81" s="59" t="s">
        <v>844</v>
      </c>
      <c r="H81" s="59" t="s">
        <v>845</v>
      </c>
      <c r="I81" s="54" t="s">
        <v>846</v>
      </c>
      <c r="J81" s="164">
        <v>0.2</v>
      </c>
      <c r="K81" s="60" t="s">
        <v>853</v>
      </c>
      <c r="L81" s="59" t="s">
        <v>524</v>
      </c>
      <c r="M81" s="54" t="s">
        <v>753</v>
      </c>
      <c r="N81" s="102">
        <v>1</v>
      </c>
      <c r="O81" s="102">
        <v>0</v>
      </c>
      <c r="P81" s="102">
        <v>0</v>
      </c>
      <c r="Q81" s="47">
        <v>1</v>
      </c>
      <c r="R81" s="84">
        <v>0</v>
      </c>
      <c r="S81" s="59">
        <f t="shared" si="28"/>
        <v>1</v>
      </c>
      <c r="T81" s="58">
        <f t="shared" si="24"/>
        <v>1</v>
      </c>
      <c r="U81" s="59" t="s">
        <v>665</v>
      </c>
      <c r="V81" s="59" t="s">
        <v>527</v>
      </c>
      <c r="W81" s="59">
        <v>330</v>
      </c>
      <c r="X81" s="54" t="s">
        <v>854</v>
      </c>
      <c r="Y81" s="56" t="s">
        <v>693</v>
      </c>
      <c r="Z81" s="56" t="s">
        <v>530</v>
      </c>
      <c r="AA81" s="56" t="s">
        <v>855</v>
      </c>
      <c r="AB81" s="56" t="s">
        <v>856</v>
      </c>
      <c r="AC81" s="59" t="s">
        <v>533</v>
      </c>
      <c r="AD81" s="59" t="s">
        <v>857</v>
      </c>
      <c r="AE81" s="59">
        <v>1100000000</v>
      </c>
      <c r="AF81" s="59" t="s">
        <v>535</v>
      </c>
      <c r="AG81" s="59" t="s">
        <v>536</v>
      </c>
      <c r="AH81" s="59" t="s">
        <v>558</v>
      </c>
      <c r="AI81" s="152">
        <v>200000000</v>
      </c>
      <c r="AJ81" s="436"/>
      <c r="AK81" s="431"/>
      <c r="AL81" s="463"/>
      <c r="AM81" s="491"/>
      <c r="AN81" s="59"/>
      <c r="AO81" s="54" t="s">
        <v>852</v>
      </c>
      <c r="AP81" s="439"/>
      <c r="AQ81" s="442"/>
      <c r="AR81" s="439"/>
      <c r="AS81" s="442"/>
      <c r="AT81" s="439"/>
      <c r="AU81" s="442"/>
      <c r="AV81" s="439"/>
      <c r="AW81" s="442"/>
      <c r="AX81" s="385"/>
      <c r="AY81" s="388"/>
      <c r="AZ81" s="385"/>
      <c r="BA81" s="388"/>
      <c r="BB81" s="385"/>
      <c r="BC81" s="397"/>
      <c r="BD81" s="385"/>
      <c r="BE81" s="399"/>
      <c r="BF81" s="109"/>
    </row>
    <row r="82" spans="1:58" ht="15" customHeight="1">
      <c r="A82" s="361" t="s">
        <v>858</v>
      </c>
      <c r="B82" s="362"/>
      <c r="C82" s="362"/>
      <c r="D82" s="362"/>
      <c r="E82" s="362"/>
      <c r="F82" s="362"/>
      <c r="G82" s="362"/>
      <c r="H82" s="362"/>
      <c r="I82" s="362"/>
      <c r="J82" s="362"/>
      <c r="K82" s="362"/>
      <c r="L82" s="362"/>
      <c r="M82" s="362"/>
      <c r="N82" s="362"/>
      <c r="O82" s="362"/>
      <c r="P82" s="362"/>
      <c r="Q82" s="362"/>
      <c r="R82" s="362"/>
      <c r="S82" s="363"/>
      <c r="T82" s="151">
        <f>+AVERAGE(T80:T81)</f>
        <v>0.5</v>
      </c>
      <c r="U82" s="109"/>
      <c r="V82" s="109"/>
      <c r="W82" s="109"/>
      <c r="X82" s="102"/>
      <c r="Y82" s="109"/>
      <c r="Z82" s="109"/>
      <c r="AA82" s="109"/>
      <c r="AB82" s="109"/>
      <c r="AC82" s="109"/>
      <c r="AD82" s="59"/>
      <c r="AE82" s="165"/>
      <c r="AF82" s="59"/>
      <c r="AG82" s="109"/>
      <c r="AH82" s="109"/>
      <c r="AI82" s="159">
        <f>SUM(AI80:AI81)</f>
        <v>400000000</v>
      </c>
      <c r="AJ82" s="214">
        <f t="shared" ref="AJ82:AL82" si="31">SUM(AJ80:AJ81)</f>
        <v>400000000</v>
      </c>
      <c r="AK82" s="214">
        <f t="shared" si="31"/>
        <v>1300000000</v>
      </c>
      <c r="AL82" s="218">
        <f t="shared" si="31"/>
        <v>1300000000</v>
      </c>
      <c r="AM82" s="190">
        <f>AM80</f>
        <v>678080775</v>
      </c>
      <c r="AN82" s="59"/>
      <c r="AO82" s="59"/>
      <c r="AP82" s="159">
        <f>AP80</f>
        <v>0</v>
      </c>
      <c r="AQ82" s="158">
        <f t="shared" ref="AQ82:AV82" si="32">AQ80</f>
        <v>0</v>
      </c>
      <c r="AR82" s="159">
        <f t="shared" si="32"/>
        <v>0</v>
      </c>
      <c r="AS82" s="158">
        <f t="shared" si="32"/>
        <v>0</v>
      </c>
      <c r="AT82" s="159">
        <f t="shared" si="32"/>
        <v>0</v>
      </c>
      <c r="AU82" s="158">
        <f t="shared" si="32"/>
        <v>0</v>
      </c>
      <c r="AV82" s="159">
        <f t="shared" si="32"/>
        <v>0</v>
      </c>
      <c r="AW82" s="158">
        <f>AW80</f>
        <v>0</v>
      </c>
      <c r="AX82" s="207">
        <v>870686915</v>
      </c>
      <c r="AY82" s="196">
        <f>+AX80/AL80</f>
        <v>0.66975916538461533</v>
      </c>
      <c r="AZ82" s="207">
        <v>248767690</v>
      </c>
      <c r="BA82" s="196">
        <f>+AZ82/AL82</f>
        <v>0.19135976153846154</v>
      </c>
      <c r="BB82" s="194">
        <f>BB80</f>
        <v>248767690</v>
      </c>
      <c r="BC82" s="269">
        <f>BC80</f>
        <v>0.36687028916282133</v>
      </c>
      <c r="BD82" s="194">
        <f>BD80</f>
        <v>248767690</v>
      </c>
      <c r="BE82" s="272">
        <f>BE80</f>
        <v>0.36687028916282133</v>
      </c>
      <c r="BF82" s="109"/>
    </row>
    <row r="83" spans="1:58" ht="120">
      <c r="A83" s="54" t="s">
        <v>256</v>
      </c>
      <c r="B83" s="54" t="s">
        <v>257</v>
      </c>
      <c r="C83" s="109" t="s">
        <v>258</v>
      </c>
      <c r="D83" s="57" t="s">
        <v>859</v>
      </c>
      <c r="E83" s="59" t="s">
        <v>860</v>
      </c>
      <c r="F83" s="380">
        <v>2024130010215</v>
      </c>
      <c r="G83" s="59" t="s">
        <v>861</v>
      </c>
      <c r="H83" s="59" t="s">
        <v>862</v>
      </c>
      <c r="I83" s="54" t="s">
        <v>863</v>
      </c>
      <c r="J83" s="164">
        <v>1</v>
      </c>
      <c r="K83" s="60" t="s">
        <v>864</v>
      </c>
      <c r="L83" s="59" t="s">
        <v>865</v>
      </c>
      <c r="M83" s="54" t="s">
        <v>866</v>
      </c>
      <c r="N83" s="102">
        <v>10</v>
      </c>
      <c r="O83" s="102">
        <v>11</v>
      </c>
      <c r="P83" s="102">
        <v>1</v>
      </c>
      <c r="Q83" s="47">
        <v>2</v>
      </c>
      <c r="R83" s="102">
        <v>0</v>
      </c>
      <c r="S83" s="59">
        <f t="shared" ref="S83:S86" si="33">+SUM(O83:R83)</f>
        <v>14</v>
      </c>
      <c r="T83" s="58">
        <f t="shared" ref="T83:T95" si="34">+IF((S83/N83)&gt;100%,100%,(S83/N83))</f>
        <v>1</v>
      </c>
      <c r="U83" s="59" t="s">
        <v>665</v>
      </c>
      <c r="V83" s="59" t="s">
        <v>527</v>
      </c>
      <c r="W83" s="59">
        <v>330</v>
      </c>
      <c r="X83" s="54" t="s">
        <v>867</v>
      </c>
      <c r="Y83" s="56" t="s">
        <v>693</v>
      </c>
      <c r="Z83" s="56" t="s">
        <v>530</v>
      </c>
      <c r="AA83" s="56" t="s">
        <v>868</v>
      </c>
      <c r="AB83" s="56" t="s">
        <v>869</v>
      </c>
      <c r="AC83" s="59" t="s">
        <v>533</v>
      </c>
      <c r="AD83" s="59" t="s">
        <v>870</v>
      </c>
      <c r="AE83" s="149">
        <v>300000000</v>
      </c>
      <c r="AF83" s="59" t="s">
        <v>535</v>
      </c>
      <c r="AG83" s="59" t="s">
        <v>536</v>
      </c>
      <c r="AH83" s="59" t="s">
        <v>558</v>
      </c>
      <c r="AI83" s="150">
        <v>300000000</v>
      </c>
      <c r="AJ83" s="434">
        <v>1000000000</v>
      </c>
      <c r="AK83" s="434">
        <v>1000000000</v>
      </c>
      <c r="AL83" s="427">
        <v>1000000000</v>
      </c>
      <c r="AM83" s="427">
        <v>1000000000</v>
      </c>
      <c r="AN83" s="56" t="s">
        <v>827</v>
      </c>
      <c r="AO83" s="56" t="s">
        <v>871</v>
      </c>
      <c r="AP83" s="103"/>
      <c r="AQ83" s="158"/>
      <c r="AR83" s="437">
        <v>17300000</v>
      </c>
      <c r="AS83" s="440">
        <f>AR83/AJ83</f>
        <v>1.7299999999999999E-2</v>
      </c>
      <c r="AT83" s="437">
        <v>792671472</v>
      </c>
      <c r="AU83" s="440">
        <f>AT83/AK83</f>
        <v>0.79267147199999999</v>
      </c>
      <c r="AV83" s="437">
        <v>212113832</v>
      </c>
      <c r="AW83" s="440">
        <f>AV83/AK83</f>
        <v>0.212113832</v>
      </c>
      <c r="AX83" s="383">
        <v>858829736</v>
      </c>
      <c r="AY83" s="396">
        <f>+AX83/AL83</f>
        <v>0.85882973600000001</v>
      </c>
      <c r="AZ83" s="383">
        <v>688895943</v>
      </c>
      <c r="BA83" s="396">
        <f>+AZ83/AL83</f>
        <v>0.68889594300000001</v>
      </c>
      <c r="BB83" s="383">
        <v>997138136</v>
      </c>
      <c r="BC83" s="386">
        <f>BB83/AM83</f>
        <v>0.99713813600000001</v>
      </c>
      <c r="BD83" s="383">
        <v>992417408</v>
      </c>
      <c r="BE83" s="398">
        <f>BD83/AM83</f>
        <v>0.992417408</v>
      </c>
      <c r="BF83" s="109"/>
    </row>
    <row r="84" spans="1:58" ht="120">
      <c r="A84" s="54" t="s">
        <v>265</v>
      </c>
      <c r="B84" s="54" t="s">
        <v>257</v>
      </c>
      <c r="C84" s="109" t="s">
        <v>258</v>
      </c>
      <c r="D84" s="57" t="s">
        <v>268</v>
      </c>
      <c r="E84" s="59" t="s">
        <v>860</v>
      </c>
      <c r="F84" s="381"/>
      <c r="G84" s="59" t="s">
        <v>861</v>
      </c>
      <c r="H84" s="59" t="s">
        <v>872</v>
      </c>
      <c r="I84" s="54" t="s">
        <v>873</v>
      </c>
      <c r="J84" s="164">
        <v>0.5</v>
      </c>
      <c r="K84" s="60" t="s">
        <v>874</v>
      </c>
      <c r="L84" s="59" t="s">
        <v>865</v>
      </c>
      <c r="M84" s="54" t="s">
        <v>875</v>
      </c>
      <c r="N84" s="102">
        <v>1</v>
      </c>
      <c r="O84" s="102">
        <v>1</v>
      </c>
      <c r="P84" s="102">
        <v>1</v>
      </c>
      <c r="Q84" s="47">
        <v>2</v>
      </c>
      <c r="R84" s="102">
        <v>0</v>
      </c>
      <c r="S84" s="59">
        <f t="shared" si="33"/>
        <v>4</v>
      </c>
      <c r="T84" s="58">
        <f t="shared" si="34"/>
        <v>1</v>
      </c>
      <c r="U84" s="59" t="s">
        <v>665</v>
      </c>
      <c r="V84" s="59" t="s">
        <v>527</v>
      </c>
      <c r="W84" s="59">
        <v>330</v>
      </c>
      <c r="X84" s="54" t="s">
        <v>876</v>
      </c>
      <c r="Y84" s="56" t="s">
        <v>693</v>
      </c>
      <c r="Z84" s="56" t="s">
        <v>530</v>
      </c>
      <c r="AA84" s="56" t="s">
        <v>877</v>
      </c>
      <c r="AB84" s="56" t="s">
        <v>878</v>
      </c>
      <c r="AC84" s="59" t="s">
        <v>672</v>
      </c>
      <c r="AD84" s="59" t="s">
        <v>745</v>
      </c>
      <c r="AE84" s="149">
        <v>150000000</v>
      </c>
      <c r="AF84" s="59" t="s">
        <v>312</v>
      </c>
      <c r="AG84" s="59" t="s">
        <v>536</v>
      </c>
      <c r="AH84" s="59" t="s">
        <v>558</v>
      </c>
      <c r="AI84" s="150">
        <v>150000000</v>
      </c>
      <c r="AJ84" s="435"/>
      <c r="AK84" s="435"/>
      <c r="AL84" s="428"/>
      <c r="AM84" s="428"/>
      <c r="AN84" s="56" t="s">
        <v>827</v>
      </c>
      <c r="AO84" s="56" t="s">
        <v>871</v>
      </c>
      <c r="AP84" s="103"/>
      <c r="AQ84" s="158"/>
      <c r="AR84" s="438"/>
      <c r="AS84" s="441"/>
      <c r="AT84" s="438"/>
      <c r="AU84" s="441"/>
      <c r="AV84" s="438"/>
      <c r="AW84" s="441"/>
      <c r="AX84" s="384"/>
      <c r="AY84" s="400"/>
      <c r="AZ84" s="384"/>
      <c r="BA84" s="400"/>
      <c r="BB84" s="384"/>
      <c r="BC84" s="387"/>
      <c r="BD84" s="384"/>
      <c r="BE84" s="415"/>
      <c r="BF84" s="109"/>
    </row>
    <row r="85" spans="1:58" ht="120">
      <c r="A85" s="54" t="s">
        <v>265</v>
      </c>
      <c r="B85" s="54" t="s">
        <v>257</v>
      </c>
      <c r="C85" s="109" t="s">
        <v>258</v>
      </c>
      <c r="D85" s="57" t="s">
        <v>879</v>
      </c>
      <c r="E85" s="59" t="s">
        <v>860</v>
      </c>
      <c r="F85" s="381"/>
      <c r="G85" s="59" t="s">
        <v>861</v>
      </c>
      <c r="H85" s="59" t="s">
        <v>872</v>
      </c>
      <c r="I85" s="54" t="s">
        <v>873</v>
      </c>
      <c r="J85" s="164">
        <v>0.5</v>
      </c>
      <c r="K85" s="60" t="s">
        <v>880</v>
      </c>
      <c r="L85" s="59" t="s">
        <v>865</v>
      </c>
      <c r="M85" s="54" t="s">
        <v>881</v>
      </c>
      <c r="N85" s="102">
        <v>1</v>
      </c>
      <c r="O85" s="102">
        <v>0</v>
      </c>
      <c r="P85" s="102">
        <v>1</v>
      </c>
      <c r="Q85" s="47">
        <v>0</v>
      </c>
      <c r="R85" s="102">
        <v>0</v>
      </c>
      <c r="S85" s="59">
        <f t="shared" si="33"/>
        <v>1</v>
      </c>
      <c r="T85" s="58">
        <f t="shared" si="34"/>
        <v>1</v>
      </c>
      <c r="U85" s="59" t="s">
        <v>665</v>
      </c>
      <c r="V85" s="59" t="s">
        <v>527</v>
      </c>
      <c r="W85" s="59">
        <v>330</v>
      </c>
      <c r="X85" s="54" t="s">
        <v>876</v>
      </c>
      <c r="Y85" s="56" t="s">
        <v>693</v>
      </c>
      <c r="Z85" s="56" t="s">
        <v>530</v>
      </c>
      <c r="AA85" s="56" t="s">
        <v>877</v>
      </c>
      <c r="AB85" s="56" t="s">
        <v>878</v>
      </c>
      <c r="AC85" s="59" t="s">
        <v>533</v>
      </c>
      <c r="AD85" s="59" t="s">
        <v>882</v>
      </c>
      <c r="AE85" s="149">
        <v>400000000</v>
      </c>
      <c r="AF85" s="59" t="s">
        <v>569</v>
      </c>
      <c r="AG85" s="59" t="s">
        <v>536</v>
      </c>
      <c r="AH85" s="59" t="s">
        <v>558</v>
      </c>
      <c r="AI85" s="150">
        <v>400000000</v>
      </c>
      <c r="AJ85" s="435"/>
      <c r="AK85" s="435"/>
      <c r="AL85" s="428"/>
      <c r="AM85" s="428"/>
      <c r="AN85" s="56" t="s">
        <v>827</v>
      </c>
      <c r="AO85" s="56" t="s">
        <v>871</v>
      </c>
      <c r="AP85" s="430">
        <v>283934784</v>
      </c>
      <c r="AQ85" s="432">
        <f>AP85/AJ83</f>
        <v>0.283934784</v>
      </c>
      <c r="AR85" s="438"/>
      <c r="AS85" s="441"/>
      <c r="AT85" s="438"/>
      <c r="AU85" s="441"/>
      <c r="AV85" s="438"/>
      <c r="AW85" s="441"/>
      <c r="AX85" s="384"/>
      <c r="AY85" s="400"/>
      <c r="AZ85" s="384"/>
      <c r="BA85" s="400"/>
      <c r="BB85" s="384"/>
      <c r="BC85" s="387"/>
      <c r="BD85" s="384"/>
      <c r="BE85" s="415"/>
      <c r="BF85" s="109"/>
    </row>
    <row r="86" spans="1:58" ht="120">
      <c r="A86" s="54" t="s">
        <v>256</v>
      </c>
      <c r="B86" s="54" t="s">
        <v>257</v>
      </c>
      <c r="C86" s="109" t="s">
        <v>258</v>
      </c>
      <c r="D86" s="57" t="s">
        <v>274</v>
      </c>
      <c r="E86" s="59" t="s">
        <v>860</v>
      </c>
      <c r="F86" s="382"/>
      <c r="G86" s="59" t="s">
        <v>861</v>
      </c>
      <c r="H86" s="59" t="s">
        <v>883</v>
      </c>
      <c r="I86" s="54" t="s">
        <v>884</v>
      </c>
      <c r="J86" s="164">
        <v>1</v>
      </c>
      <c r="K86" s="60" t="s">
        <v>885</v>
      </c>
      <c r="L86" s="59" t="s">
        <v>865</v>
      </c>
      <c r="M86" s="54" t="s">
        <v>886</v>
      </c>
      <c r="N86" s="102">
        <v>1</v>
      </c>
      <c r="O86" s="102">
        <v>0</v>
      </c>
      <c r="P86" s="102">
        <v>0</v>
      </c>
      <c r="Q86" s="47">
        <v>1</v>
      </c>
      <c r="R86" s="102">
        <v>2</v>
      </c>
      <c r="S86" s="59">
        <f t="shared" si="33"/>
        <v>3</v>
      </c>
      <c r="T86" s="58">
        <f t="shared" si="34"/>
        <v>1</v>
      </c>
      <c r="U86" s="59" t="s">
        <v>665</v>
      </c>
      <c r="V86" s="59" t="s">
        <v>527</v>
      </c>
      <c r="W86" s="59">
        <v>330</v>
      </c>
      <c r="X86" s="54" t="s">
        <v>887</v>
      </c>
      <c r="Y86" s="56" t="s">
        <v>693</v>
      </c>
      <c r="Z86" s="56" t="s">
        <v>530</v>
      </c>
      <c r="AA86" s="56" t="s">
        <v>877</v>
      </c>
      <c r="AB86" s="56" t="s">
        <v>878</v>
      </c>
      <c r="AC86" s="59" t="s">
        <v>672</v>
      </c>
      <c r="AD86" s="59" t="s">
        <v>745</v>
      </c>
      <c r="AE86" s="59">
        <v>150000000</v>
      </c>
      <c r="AF86" s="59" t="s">
        <v>312</v>
      </c>
      <c r="AG86" s="59" t="s">
        <v>536</v>
      </c>
      <c r="AH86" s="59" t="s">
        <v>558</v>
      </c>
      <c r="AI86" s="152">
        <v>150000000</v>
      </c>
      <c r="AJ86" s="436"/>
      <c r="AK86" s="436"/>
      <c r="AL86" s="429"/>
      <c r="AM86" s="429"/>
      <c r="AN86" s="56" t="s">
        <v>827</v>
      </c>
      <c r="AO86" s="56" t="s">
        <v>871</v>
      </c>
      <c r="AP86" s="431"/>
      <c r="AQ86" s="433"/>
      <c r="AR86" s="439"/>
      <c r="AS86" s="442"/>
      <c r="AT86" s="439"/>
      <c r="AU86" s="442"/>
      <c r="AV86" s="439"/>
      <c r="AW86" s="442"/>
      <c r="AX86" s="385"/>
      <c r="AY86" s="397"/>
      <c r="AZ86" s="385"/>
      <c r="BA86" s="397"/>
      <c r="BB86" s="385"/>
      <c r="BC86" s="388"/>
      <c r="BD86" s="385"/>
      <c r="BE86" s="399"/>
      <c r="BF86" s="109"/>
    </row>
    <row r="87" spans="1:58" ht="15" customHeight="1">
      <c r="A87" s="361" t="s">
        <v>888</v>
      </c>
      <c r="B87" s="362"/>
      <c r="C87" s="362"/>
      <c r="D87" s="362"/>
      <c r="E87" s="362"/>
      <c r="F87" s="362"/>
      <c r="G87" s="362"/>
      <c r="H87" s="362"/>
      <c r="I87" s="362"/>
      <c r="J87" s="362"/>
      <c r="K87" s="362"/>
      <c r="L87" s="362"/>
      <c r="M87" s="362"/>
      <c r="N87" s="362"/>
      <c r="O87" s="362"/>
      <c r="P87" s="362"/>
      <c r="Q87" s="362"/>
      <c r="R87" s="362"/>
      <c r="S87" s="363"/>
      <c r="T87" s="75">
        <f>+AVERAGE(T83:T86)</f>
        <v>1</v>
      </c>
      <c r="U87" s="109"/>
      <c r="V87" s="109"/>
      <c r="W87" s="109"/>
      <c r="X87" s="102"/>
      <c r="Y87" s="109"/>
      <c r="Z87" s="109"/>
      <c r="AA87" s="109"/>
      <c r="AB87" s="109"/>
      <c r="AC87" s="109"/>
      <c r="AD87" s="59"/>
      <c r="AE87" s="165"/>
      <c r="AF87" s="59"/>
      <c r="AG87" s="109"/>
      <c r="AH87" s="109"/>
      <c r="AI87" s="159"/>
      <c r="AJ87" s="106">
        <f>AJ83</f>
        <v>1000000000</v>
      </c>
      <c r="AK87" s="106">
        <f>AK83</f>
        <v>1000000000</v>
      </c>
      <c r="AL87" s="220">
        <f>AL83</f>
        <v>1000000000</v>
      </c>
      <c r="AM87" s="207">
        <f>AM83</f>
        <v>1000000000</v>
      </c>
      <c r="AN87" s="59"/>
      <c r="AO87" s="59"/>
      <c r="AP87" s="159">
        <f>AP85</f>
        <v>283934784</v>
      </c>
      <c r="AQ87" s="158">
        <f>AQ85</f>
        <v>0.283934784</v>
      </c>
      <c r="AR87" s="159">
        <f t="shared" ref="AR87:AV87" si="35">AR83</f>
        <v>17300000</v>
      </c>
      <c r="AS87" s="104">
        <f t="shared" si="35"/>
        <v>1.7299999999999999E-2</v>
      </c>
      <c r="AT87" s="105">
        <f t="shared" si="35"/>
        <v>792671472</v>
      </c>
      <c r="AU87" s="104">
        <f t="shared" si="35"/>
        <v>0.79267147199999999</v>
      </c>
      <c r="AV87" s="105">
        <f t="shared" si="35"/>
        <v>212113832</v>
      </c>
      <c r="AW87" s="104">
        <f>AW83</f>
        <v>0.212113832</v>
      </c>
      <c r="AX87" s="194">
        <f>+AX83</f>
        <v>858829736</v>
      </c>
      <c r="AY87" s="196">
        <f>+AX87/AL87</f>
        <v>0.85882973600000001</v>
      </c>
      <c r="AZ87" s="194">
        <f>+AZ83</f>
        <v>688895943</v>
      </c>
      <c r="BA87" s="196">
        <f>+AZ87/AL87</f>
        <v>0.68889594300000001</v>
      </c>
      <c r="BB87" s="194">
        <f>BB83</f>
        <v>997138136</v>
      </c>
      <c r="BC87" s="269">
        <f>BC83</f>
        <v>0.99713813600000001</v>
      </c>
      <c r="BD87" s="194">
        <f>BD83</f>
        <v>992417408</v>
      </c>
      <c r="BE87" s="272">
        <f>BE83</f>
        <v>0.992417408</v>
      </c>
      <c r="BF87" s="109"/>
    </row>
    <row r="88" spans="1:58" ht="135">
      <c r="A88" s="54" t="s">
        <v>256</v>
      </c>
      <c r="B88" s="54" t="s">
        <v>257</v>
      </c>
      <c r="C88" s="109" t="s">
        <v>258</v>
      </c>
      <c r="D88" s="57" t="s">
        <v>889</v>
      </c>
      <c r="E88" s="56" t="s">
        <v>890</v>
      </c>
      <c r="F88" s="571">
        <v>2024130010210</v>
      </c>
      <c r="G88" s="56" t="s">
        <v>891</v>
      </c>
      <c r="H88" s="59" t="s">
        <v>892</v>
      </c>
      <c r="I88" s="54" t="s">
        <v>893</v>
      </c>
      <c r="J88" s="164">
        <v>1</v>
      </c>
      <c r="K88" s="60" t="s">
        <v>894</v>
      </c>
      <c r="L88" s="59" t="s">
        <v>865</v>
      </c>
      <c r="M88" s="54" t="s">
        <v>895</v>
      </c>
      <c r="N88" s="102">
        <v>2</v>
      </c>
      <c r="O88" s="102">
        <v>0</v>
      </c>
      <c r="P88" s="102">
        <v>3</v>
      </c>
      <c r="Q88" s="47">
        <v>0</v>
      </c>
      <c r="R88" s="84">
        <v>0</v>
      </c>
      <c r="S88" s="59">
        <f t="shared" ref="S88:S90" si="36">+SUM(O88:R88)</f>
        <v>3</v>
      </c>
      <c r="T88" s="58">
        <f t="shared" si="34"/>
        <v>1</v>
      </c>
      <c r="U88" s="59" t="s">
        <v>665</v>
      </c>
      <c r="V88" s="59" t="s">
        <v>527</v>
      </c>
      <c r="W88" s="59">
        <v>330</v>
      </c>
      <c r="X88" s="54" t="s">
        <v>896</v>
      </c>
      <c r="Y88" s="109" t="s">
        <v>693</v>
      </c>
      <c r="Z88" s="109" t="s">
        <v>530</v>
      </c>
      <c r="AA88" s="109" t="s">
        <v>897</v>
      </c>
      <c r="AB88" s="109" t="s">
        <v>898</v>
      </c>
      <c r="AC88" s="109" t="s">
        <v>533</v>
      </c>
      <c r="AD88" s="59" t="s">
        <v>899</v>
      </c>
      <c r="AE88" s="165">
        <v>100000000</v>
      </c>
      <c r="AF88" s="59" t="s">
        <v>535</v>
      </c>
      <c r="AG88" s="109" t="s">
        <v>536</v>
      </c>
      <c r="AH88" s="109" t="s">
        <v>558</v>
      </c>
      <c r="AI88" s="159">
        <v>100000000</v>
      </c>
      <c r="AJ88" s="446">
        <v>300000000</v>
      </c>
      <c r="AK88" s="446">
        <v>300000000</v>
      </c>
      <c r="AL88" s="462">
        <v>300000000</v>
      </c>
      <c r="AM88" s="462">
        <v>300000000</v>
      </c>
      <c r="AN88" s="56" t="s">
        <v>538</v>
      </c>
      <c r="AO88" s="56" t="s">
        <v>900</v>
      </c>
      <c r="AP88" s="446">
        <v>128000000</v>
      </c>
      <c r="AQ88" s="440">
        <f>AP88/AJ88</f>
        <v>0.42666666666666669</v>
      </c>
      <c r="AR88" s="446">
        <v>0</v>
      </c>
      <c r="AS88" s="440">
        <v>0</v>
      </c>
      <c r="AT88" s="446">
        <v>260077000</v>
      </c>
      <c r="AU88" s="440">
        <f>AT88/AK88</f>
        <v>0.86692333333333338</v>
      </c>
      <c r="AV88" s="446">
        <v>54100000</v>
      </c>
      <c r="AW88" s="440">
        <f>AV88/AK88</f>
        <v>0.18033333333333335</v>
      </c>
      <c r="AX88" s="401">
        <v>276577000</v>
      </c>
      <c r="AY88" s="396">
        <f>+AX88/AL88</f>
        <v>0.92192333333333332</v>
      </c>
      <c r="AZ88" s="401">
        <v>89600000</v>
      </c>
      <c r="BA88" s="396">
        <f>+AZ88/AL88</f>
        <v>0.29866666666666669</v>
      </c>
      <c r="BB88" s="394">
        <v>299427000</v>
      </c>
      <c r="BC88" s="396">
        <f>BB88/AM88</f>
        <v>0.99809000000000003</v>
      </c>
      <c r="BD88" s="420">
        <v>234623068.41999999</v>
      </c>
      <c r="BE88" s="398">
        <f>BD88/AM88</f>
        <v>0.78207689473333331</v>
      </c>
      <c r="BF88" s="109"/>
    </row>
    <row r="89" spans="1:58" ht="105">
      <c r="A89" s="54" t="s">
        <v>256</v>
      </c>
      <c r="B89" s="54" t="s">
        <v>257</v>
      </c>
      <c r="C89" s="109" t="s">
        <v>258</v>
      </c>
      <c r="D89" s="57" t="s">
        <v>296</v>
      </c>
      <c r="E89" s="56" t="s">
        <v>890</v>
      </c>
      <c r="F89" s="572"/>
      <c r="G89" s="56" t="s">
        <v>891</v>
      </c>
      <c r="H89" s="59" t="s">
        <v>901</v>
      </c>
      <c r="I89" s="54" t="s">
        <v>902</v>
      </c>
      <c r="J89" s="164">
        <v>1</v>
      </c>
      <c r="K89" s="60" t="s">
        <v>903</v>
      </c>
      <c r="L89" s="59" t="s">
        <v>865</v>
      </c>
      <c r="M89" s="54" t="s">
        <v>904</v>
      </c>
      <c r="N89" s="102">
        <v>1</v>
      </c>
      <c r="O89" s="102">
        <v>0</v>
      </c>
      <c r="P89" s="102">
        <v>1</v>
      </c>
      <c r="Q89" s="47">
        <v>0</v>
      </c>
      <c r="R89" s="84">
        <v>0</v>
      </c>
      <c r="S89" s="59">
        <f t="shared" si="36"/>
        <v>1</v>
      </c>
      <c r="T89" s="58">
        <f t="shared" si="34"/>
        <v>1</v>
      </c>
      <c r="U89" s="59" t="s">
        <v>665</v>
      </c>
      <c r="V89" s="59" t="s">
        <v>527</v>
      </c>
      <c r="W89" s="59">
        <v>330</v>
      </c>
      <c r="X89" s="54" t="s">
        <v>905</v>
      </c>
      <c r="Y89" s="109" t="s">
        <v>905</v>
      </c>
      <c r="Z89" s="109" t="s">
        <v>530</v>
      </c>
      <c r="AA89" s="109" t="s">
        <v>906</v>
      </c>
      <c r="AB89" s="109" t="s">
        <v>907</v>
      </c>
      <c r="AC89" s="109" t="s">
        <v>533</v>
      </c>
      <c r="AD89" s="59" t="s">
        <v>899</v>
      </c>
      <c r="AE89" s="165">
        <v>50000000</v>
      </c>
      <c r="AF89" s="59" t="s">
        <v>535</v>
      </c>
      <c r="AG89" s="109" t="s">
        <v>536</v>
      </c>
      <c r="AH89" s="109" t="s">
        <v>558</v>
      </c>
      <c r="AI89" s="159">
        <v>50000000</v>
      </c>
      <c r="AJ89" s="447"/>
      <c r="AK89" s="447"/>
      <c r="AL89" s="551"/>
      <c r="AM89" s="551"/>
      <c r="AN89" s="56" t="s">
        <v>538</v>
      </c>
      <c r="AO89" s="56" t="s">
        <v>900</v>
      </c>
      <c r="AP89" s="447"/>
      <c r="AQ89" s="441"/>
      <c r="AR89" s="447"/>
      <c r="AS89" s="441"/>
      <c r="AT89" s="447"/>
      <c r="AU89" s="441"/>
      <c r="AV89" s="447"/>
      <c r="AW89" s="441"/>
      <c r="AX89" s="426"/>
      <c r="AY89" s="400"/>
      <c r="AZ89" s="426"/>
      <c r="BA89" s="400"/>
      <c r="BB89" s="414"/>
      <c r="BC89" s="400"/>
      <c r="BD89" s="421"/>
      <c r="BE89" s="415"/>
      <c r="BF89" s="109"/>
    </row>
    <row r="90" spans="1:58" ht="90">
      <c r="A90" s="54" t="s">
        <v>256</v>
      </c>
      <c r="B90" s="54" t="s">
        <v>257</v>
      </c>
      <c r="C90" s="109" t="s">
        <v>258</v>
      </c>
      <c r="D90" s="57" t="s">
        <v>908</v>
      </c>
      <c r="E90" s="56" t="s">
        <v>890</v>
      </c>
      <c r="F90" s="573"/>
      <c r="G90" s="56" t="s">
        <v>891</v>
      </c>
      <c r="H90" s="59" t="s">
        <v>909</v>
      </c>
      <c r="I90" s="54" t="s">
        <v>910</v>
      </c>
      <c r="J90" s="164">
        <v>1</v>
      </c>
      <c r="K90" s="60" t="s">
        <v>911</v>
      </c>
      <c r="L90" s="59" t="s">
        <v>865</v>
      </c>
      <c r="M90" s="54" t="s">
        <v>912</v>
      </c>
      <c r="N90" s="102">
        <v>2</v>
      </c>
      <c r="O90" s="102">
        <v>0</v>
      </c>
      <c r="P90" s="102">
        <v>1</v>
      </c>
      <c r="Q90" s="47">
        <v>0</v>
      </c>
      <c r="R90" s="84">
        <v>0</v>
      </c>
      <c r="S90" s="59">
        <f t="shared" si="36"/>
        <v>1</v>
      </c>
      <c r="T90" s="58">
        <f t="shared" si="34"/>
        <v>0.5</v>
      </c>
      <c r="U90" s="59" t="s">
        <v>665</v>
      </c>
      <c r="V90" s="59" t="s">
        <v>527</v>
      </c>
      <c r="W90" s="59">
        <v>330</v>
      </c>
      <c r="X90" s="54" t="s">
        <v>896</v>
      </c>
      <c r="Y90" s="109" t="s">
        <v>693</v>
      </c>
      <c r="Z90" s="109" t="s">
        <v>530</v>
      </c>
      <c r="AA90" s="109" t="s">
        <v>897</v>
      </c>
      <c r="AB90" s="109" t="s">
        <v>898</v>
      </c>
      <c r="AC90" s="109" t="s">
        <v>533</v>
      </c>
      <c r="AD90" s="59" t="s">
        <v>913</v>
      </c>
      <c r="AE90" s="165">
        <v>150000000</v>
      </c>
      <c r="AF90" s="59" t="s">
        <v>574</v>
      </c>
      <c r="AG90" s="109" t="s">
        <v>536</v>
      </c>
      <c r="AH90" s="109" t="s">
        <v>558</v>
      </c>
      <c r="AI90" s="159">
        <v>150000000</v>
      </c>
      <c r="AJ90" s="448"/>
      <c r="AK90" s="448"/>
      <c r="AL90" s="463"/>
      <c r="AM90" s="463"/>
      <c r="AN90" s="56" t="s">
        <v>538</v>
      </c>
      <c r="AO90" s="56" t="s">
        <v>900</v>
      </c>
      <c r="AP90" s="448"/>
      <c r="AQ90" s="442"/>
      <c r="AR90" s="448"/>
      <c r="AS90" s="442"/>
      <c r="AT90" s="448"/>
      <c r="AU90" s="442"/>
      <c r="AV90" s="448"/>
      <c r="AW90" s="442"/>
      <c r="AX90" s="402"/>
      <c r="AY90" s="397"/>
      <c r="AZ90" s="402"/>
      <c r="BA90" s="397"/>
      <c r="BB90" s="395"/>
      <c r="BC90" s="397"/>
      <c r="BD90" s="422"/>
      <c r="BE90" s="399"/>
      <c r="BF90" s="109"/>
    </row>
    <row r="91" spans="1:58" s="114" customFormat="1" ht="15" customHeight="1">
      <c r="A91" s="361" t="s">
        <v>914</v>
      </c>
      <c r="B91" s="362"/>
      <c r="C91" s="362"/>
      <c r="D91" s="362"/>
      <c r="E91" s="362"/>
      <c r="F91" s="362"/>
      <c r="G91" s="362"/>
      <c r="H91" s="362"/>
      <c r="I91" s="362"/>
      <c r="J91" s="362"/>
      <c r="K91" s="362"/>
      <c r="L91" s="362"/>
      <c r="M91" s="362"/>
      <c r="N91" s="362"/>
      <c r="O91" s="362"/>
      <c r="P91" s="362"/>
      <c r="Q91" s="362"/>
      <c r="R91" s="362"/>
      <c r="S91" s="363"/>
      <c r="T91" s="75">
        <f>+AVERAGE(T88:T90)</f>
        <v>0.83333333333333337</v>
      </c>
      <c r="U91" s="134"/>
      <c r="V91" s="134"/>
      <c r="W91" s="134"/>
      <c r="X91" s="101"/>
      <c r="Y91" s="134"/>
      <c r="Z91" s="134"/>
      <c r="AA91" s="134"/>
      <c r="AB91" s="134"/>
      <c r="AC91" s="134"/>
      <c r="AD91" s="50"/>
      <c r="AE91" s="143"/>
      <c r="AF91" s="50"/>
      <c r="AG91" s="134"/>
      <c r="AH91" s="134"/>
      <c r="AI91" s="106">
        <f>SUM(AI88:AI90)</f>
        <v>300000000</v>
      </c>
      <c r="AJ91" s="106">
        <f t="shared" ref="AJ91:AL91" si="37">SUM(AJ88:AJ90)</f>
        <v>300000000</v>
      </c>
      <c r="AK91" s="106">
        <f t="shared" si="37"/>
        <v>300000000</v>
      </c>
      <c r="AL91" s="220">
        <f t="shared" si="37"/>
        <v>300000000</v>
      </c>
      <c r="AM91" s="143">
        <f>AM88</f>
        <v>300000000</v>
      </c>
      <c r="AN91" s="50"/>
      <c r="AO91" s="50"/>
      <c r="AP91" s="106">
        <f>SUM(AP88)</f>
        <v>128000000</v>
      </c>
      <c r="AQ91" s="166">
        <f t="shared" ref="AQ91:AV91" si="38">SUM(AQ88)</f>
        <v>0.42666666666666669</v>
      </c>
      <c r="AR91" s="106">
        <f t="shared" si="38"/>
        <v>0</v>
      </c>
      <c r="AS91" s="166">
        <f t="shared" si="38"/>
        <v>0</v>
      </c>
      <c r="AT91" s="106">
        <f t="shared" si="38"/>
        <v>260077000</v>
      </c>
      <c r="AU91" s="166">
        <f t="shared" si="38"/>
        <v>0.86692333333333338</v>
      </c>
      <c r="AV91" s="106">
        <f t="shared" si="38"/>
        <v>54100000</v>
      </c>
      <c r="AW91" s="166">
        <f>SUM(AW88)</f>
        <v>0.18033333333333335</v>
      </c>
      <c r="AX91" s="143">
        <f>+AX88</f>
        <v>276577000</v>
      </c>
      <c r="AY91" s="88">
        <f>+AX91/AL91</f>
        <v>0.92192333333333332</v>
      </c>
      <c r="AZ91" s="143">
        <f>+AZ88</f>
        <v>89600000</v>
      </c>
      <c r="BA91" s="88">
        <f>+AZ91/AL91</f>
        <v>0.29866666666666669</v>
      </c>
      <c r="BB91" s="271">
        <f>BB88</f>
        <v>299427000</v>
      </c>
      <c r="BC91" s="296">
        <f>BC88</f>
        <v>0.99809000000000003</v>
      </c>
      <c r="BD91" s="271">
        <f>BD88</f>
        <v>234623068.41999999</v>
      </c>
      <c r="BE91" s="192">
        <f>BE88</f>
        <v>0.78207689473333331</v>
      </c>
      <c r="BF91" s="134"/>
    </row>
    <row r="92" spans="1:58" ht="90">
      <c r="A92" s="54" t="s">
        <v>312</v>
      </c>
      <c r="B92" s="54" t="s">
        <v>313</v>
      </c>
      <c r="C92" s="109" t="s">
        <v>314</v>
      </c>
      <c r="D92" s="57" t="s">
        <v>328</v>
      </c>
      <c r="E92" s="60" t="s">
        <v>915</v>
      </c>
      <c r="F92" s="423">
        <v>2024130010209</v>
      </c>
      <c r="G92" s="56" t="s">
        <v>916</v>
      </c>
      <c r="H92" s="59" t="s">
        <v>917</v>
      </c>
      <c r="I92" s="54" t="s">
        <v>918</v>
      </c>
      <c r="J92" s="164">
        <v>1</v>
      </c>
      <c r="K92" s="60" t="s">
        <v>919</v>
      </c>
      <c r="L92" s="59" t="s">
        <v>524</v>
      </c>
      <c r="M92" s="54" t="s">
        <v>753</v>
      </c>
      <c r="N92" s="102">
        <v>1</v>
      </c>
      <c r="O92" s="102">
        <v>0</v>
      </c>
      <c r="P92" s="102">
        <v>0</v>
      </c>
      <c r="Q92" s="47">
        <v>1</v>
      </c>
      <c r="R92" s="102">
        <v>0</v>
      </c>
      <c r="S92" s="59">
        <f t="shared" ref="S92:S95" si="39">+SUM(O92:R92)</f>
        <v>1</v>
      </c>
      <c r="T92" s="58">
        <f t="shared" si="34"/>
        <v>1</v>
      </c>
      <c r="U92" s="171" t="s">
        <v>665</v>
      </c>
      <c r="V92" s="56" t="s">
        <v>527</v>
      </c>
      <c r="W92" s="56">
        <v>330</v>
      </c>
      <c r="X92" s="56" t="s">
        <v>920</v>
      </c>
      <c r="Y92" s="59" t="s">
        <v>693</v>
      </c>
      <c r="Z92" s="59" t="s">
        <v>530</v>
      </c>
      <c r="AA92" s="59" t="s">
        <v>921</v>
      </c>
      <c r="AB92" s="59" t="s">
        <v>922</v>
      </c>
      <c r="AC92" s="59" t="s">
        <v>533</v>
      </c>
      <c r="AD92" s="59" t="s">
        <v>923</v>
      </c>
      <c r="AE92" s="130">
        <v>100000000</v>
      </c>
      <c r="AF92" s="59" t="s">
        <v>574</v>
      </c>
      <c r="AG92" s="59" t="s">
        <v>536</v>
      </c>
      <c r="AH92" s="59" t="s">
        <v>558</v>
      </c>
      <c r="AI92" s="159">
        <v>100000000</v>
      </c>
      <c r="AJ92" s="446">
        <v>300000000</v>
      </c>
      <c r="AK92" s="446">
        <v>300000000</v>
      </c>
      <c r="AL92" s="462">
        <v>300000000</v>
      </c>
      <c r="AM92" s="401">
        <f>AL92</f>
        <v>300000000</v>
      </c>
      <c r="AN92" s="56" t="s">
        <v>538</v>
      </c>
      <c r="AO92" s="56" t="s">
        <v>924</v>
      </c>
      <c r="AP92" s="446">
        <v>147900000</v>
      </c>
      <c r="AQ92" s="440">
        <f>AP92/AJ92</f>
        <v>0.49299999999999999</v>
      </c>
      <c r="AR92" s="446">
        <v>2400000</v>
      </c>
      <c r="AS92" s="158">
        <f>AR92/AJ92</f>
        <v>8.0000000000000002E-3</v>
      </c>
      <c r="AT92" s="446">
        <v>147900000</v>
      </c>
      <c r="AU92" s="440">
        <f>AT92/AK92</f>
        <v>0.49299999999999999</v>
      </c>
      <c r="AV92" s="446">
        <v>57150000</v>
      </c>
      <c r="AW92" s="440">
        <f>AV92/AK92</f>
        <v>0.1905</v>
      </c>
      <c r="AX92" s="401">
        <v>299900000</v>
      </c>
      <c r="AY92" s="396">
        <f>+AX92/AL92</f>
        <v>0.9996666666666667</v>
      </c>
      <c r="AZ92" s="401">
        <v>104100000</v>
      </c>
      <c r="BA92" s="396">
        <f>+AZ92/AL92</f>
        <v>0.34699999999999998</v>
      </c>
      <c r="BB92" s="394">
        <v>299900000</v>
      </c>
      <c r="BC92" s="396">
        <f>BB92/AM92</f>
        <v>0.9996666666666667</v>
      </c>
      <c r="BD92" s="394">
        <v>299900000</v>
      </c>
      <c r="BE92" s="398">
        <f>BD92/AM92</f>
        <v>0.9996666666666667</v>
      </c>
      <c r="BF92" s="109"/>
    </row>
    <row r="93" spans="1:58" ht="90">
      <c r="A93" s="54" t="s">
        <v>312</v>
      </c>
      <c r="B93" s="54" t="s">
        <v>313</v>
      </c>
      <c r="C93" s="109" t="s">
        <v>314</v>
      </c>
      <c r="D93" s="57" t="s">
        <v>319</v>
      </c>
      <c r="E93" s="60" t="s">
        <v>915</v>
      </c>
      <c r="F93" s="424"/>
      <c r="G93" s="56" t="s">
        <v>916</v>
      </c>
      <c r="H93" s="59" t="s">
        <v>925</v>
      </c>
      <c r="I93" s="54" t="s">
        <v>926</v>
      </c>
      <c r="J93" s="164">
        <v>1</v>
      </c>
      <c r="K93" s="60" t="s">
        <v>927</v>
      </c>
      <c r="L93" s="59" t="s">
        <v>524</v>
      </c>
      <c r="M93" s="54" t="s">
        <v>928</v>
      </c>
      <c r="N93" s="102">
        <v>1</v>
      </c>
      <c r="O93" s="102">
        <v>1</v>
      </c>
      <c r="P93" s="102">
        <v>1</v>
      </c>
      <c r="Q93" s="47">
        <v>1</v>
      </c>
      <c r="R93" s="102">
        <v>1</v>
      </c>
      <c r="S93" s="59">
        <f t="shared" si="39"/>
        <v>4</v>
      </c>
      <c r="T93" s="58">
        <f t="shared" si="34"/>
        <v>1</v>
      </c>
      <c r="U93" s="171" t="s">
        <v>665</v>
      </c>
      <c r="V93" s="56" t="s">
        <v>527</v>
      </c>
      <c r="W93" s="56">
        <v>330</v>
      </c>
      <c r="X93" s="56" t="s">
        <v>876</v>
      </c>
      <c r="Y93" s="59" t="s">
        <v>693</v>
      </c>
      <c r="Z93" s="59" t="s">
        <v>530</v>
      </c>
      <c r="AA93" s="59" t="s">
        <v>929</v>
      </c>
      <c r="AB93" s="59" t="s">
        <v>930</v>
      </c>
      <c r="AC93" s="59" t="s">
        <v>533</v>
      </c>
      <c r="AD93" s="59" t="s">
        <v>931</v>
      </c>
      <c r="AE93" s="130">
        <v>100000000</v>
      </c>
      <c r="AF93" s="59" t="s">
        <v>535</v>
      </c>
      <c r="AG93" s="59" t="s">
        <v>536</v>
      </c>
      <c r="AH93" s="59" t="s">
        <v>558</v>
      </c>
      <c r="AI93" s="159">
        <v>100000000</v>
      </c>
      <c r="AJ93" s="447"/>
      <c r="AK93" s="447"/>
      <c r="AL93" s="551"/>
      <c r="AM93" s="426"/>
      <c r="AN93" s="56" t="s">
        <v>538</v>
      </c>
      <c r="AO93" s="56" t="s">
        <v>924</v>
      </c>
      <c r="AP93" s="447"/>
      <c r="AQ93" s="441"/>
      <c r="AR93" s="447"/>
      <c r="AS93" s="158"/>
      <c r="AT93" s="447"/>
      <c r="AU93" s="441"/>
      <c r="AV93" s="447"/>
      <c r="AW93" s="441"/>
      <c r="AX93" s="426"/>
      <c r="AY93" s="400"/>
      <c r="AZ93" s="426"/>
      <c r="BA93" s="400"/>
      <c r="BB93" s="414"/>
      <c r="BC93" s="400"/>
      <c r="BD93" s="414"/>
      <c r="BE93" s="415"/>
      <c r="BF93" s="109"/>
    </row>
    <row r="94" spans="1:58" ht="90">
      <c r="A94" s="54" t="s">
        <v>312</v>
      </c>
      <c r="B94" s="54" t="s">
        <v>313</v>
      </c>
      <c r="C94" s="109" t="s">
        <v>314</v>
      </c>
      <c r="D94" s="57" t="s">
        <v>932</v>
      </c>
      <c r="E94" s="60" t="s">
        <v>915</v>
      </c>
      <c r="F94" s="424"/>
      <c r="G94" s="56" t="s">
        <v>916</v>
      </c>
      <c r="H94" s="59" t="s">
        <v>933</v>
      </c>
      <c r="I94" s="54" t="s">
        <v>934</v>
      </c>
      <c r="J94" s="164">
        <v>1</v>
      </c>
      <c r="K94" s="60" t="s">
        <v>935</v>
      </c>
      <c r="L94" s="59" t="s">
        <v>524</v>
      </c>
      <c r="M94" s="54" t="s">
        <v>753</v>
      </c>
      <c r="N94" s="102">
        <v>3</v>
      </c>
      <c r="O94" s="102">
        <v>0</v>
      </c>
      <c r="P94" s="102">
        <v>4</v>
      </c>
      <c r="Q94" s="47">
        <v>0</v>
      </c>
      <c r="R94" s="102"/>
      <c r="S94" s="59">
        <f t="shared" si="39"/>
        <v>4</v>
      </c>
      <c r="T94" s="58">
        <f t="shared" si="34"/>
        <v>1</v>
      </c>
      <c r="U94" s="171" t="s">
        <v>665</v>
      </c>
      <c r="V94" s="56" t="s">
        <v>527</v>
      </c>
      <c r="W94" s="56">
        <v>330</v>
      </c>
      <c r="X94" s="56" t="s">
        <v>920</v>
      </c>
      <c r="Y94" s="59" t="s">
        <v>693</v>
      </c>
      <c r="Z94" s="59" t="s">
        <v>530</v>
      </c>
      <c r="AA94" s="59" t="s">
        <v>936</v>
      </c>
      <c r="AB94" s="59" t="s">
        <v>937</v>
      </c>
      <c r="AC94" s="59" t="s">
        <v>533</v>
      </c>
      <c r="AD94" s="59" t="s">
        <v>931</v>
      </c>
      <c r="AE94" s="130">
        <v>50000000</v>
      </c>
      <c r="AF94" s="59" t="s">
        <v>535</v>
      </c>
      <c r="AG94" s="59" t="s">
        <v>536</v>
      </c>
      <c r="AH94" s="59" t="s">
        <v>558</v>
      </c>
      <c r="AI94" s="159">
        <v>50000000</v>
      </c>
      <c r="AJ94" s="447"/>
      <c r="AK94" s="447"/>
      <c r="AL94" s="551"/>
      <c r="AM94" s="426"/>
      <c r="AN94" s="56" t="s">
        <v>538</v>
      </c>
      <c r="AO94" s="56" t="s">
        <v>924</v>
      </c>
      <c r="AP94" s="447"/>
      <c r="AQ94" s="441"/>
      <c r="AR94" s="447"/>
      <c r="AS94" s="158"/>
      <c r="AT94" s="447"/>
      <c r="AU94" s="441"/>
      <c r="AV94" s="447"/>
      <c r="AW94" s="441"/>
      <c r="AX94" s="426"/>
      <c r="AY94" s="400"/>
      <c r="AZ94" s="426"/>
      <c r="BA94" s="400"/>
      <c r="BB94" s="414"/>
      <c r="BC94" s="400"/>
      <c r="BD94" s="414"/>
      <c r="BE94" s="415"/>
      <c r="BF94" s="109"/>
    </row>
    <row r="95" spans="1:58" ht="120">
      <c r="A95" s="54" t="s">
        <v>312</v>
      </c>
      <c r="B95" s="54" t="s">
        <v>313</v>
      </c>
      <c r="C95" s="109" t="s">
        <v>314</v>
      </c>
      <c r="D95" s="57" t="s">
        <v>938</v>
      </c>
      <c r="E95" s="60" t="s">
        <v>915</v>
      </c>
      <c r="F95" s="425"/>
      <c r="G95" s="56" t="s">
        <v>916</v>
      </c>
      <c r="H95" s="59" t="s">
        <v>939</v>
      </c>
      <c r="I95" s="54" t="s">
        <v>940</v>
      </c>
      <c r="J95" s="164">
        <v>1</v>
      </c>
      <c r="K95" s="60" t="s">
        <v>941</v>
      </c>
      <c r="L95" s="59" t="s">
        <v>524</v>
      </c>
      <c r="M95" s="54" t="s">
        <v>753</v>
      </c>
      <c r="N95" s="102">
        <v>1</v>
      </c>
      <c r="O95" s="102">
        <v>0</v>
      </c>
      <c r="P95" s="102">
        <v>0</v>
      </c>
      <c r="Q95" s="47">
        <v>1</v>
      </c>
      <c r="R95" s="102">
        <v>0</v>
      </c>
      <c r="S95" s="59">
        <f t="shared" si="39"/>
        <v>1</v>
      </c>
      <c r="T95" s="58">
        <f t="shared" si="34"/>
        <v>1</v>
      </c>
      <c r="U95" s="171" t="s">
        <v>665</v>
      </c>
      <c r="V95" s="56" t="s">
        <v>527</v>
      </c>
      <c r="W95" s="56">
        <v>330</v>
      </c>
      <c r="X95" s="56" t="s">
        <v>942</v>
      </c>
      <c r="Y95" s="59" t="s">
        <v>693</v>
      </c>
      <c r="Z95" s="59" t="s">
        <v>530</v>
      </c>
      <c r="AA95" s="59" t="s">
        <v>936</v>
      </c>
      <c r="AB95" s="59" t="s">
        <v>937</v>
      </c>
      <c r="AC95" s="59" t="s">
        <v>533</v>
      </c>
      <c r="AD95" s="59" t="s">
        <v>943</v>
      </c>
      <c r="AE95" s="130">
        <v>50000000</v>
      </c>
      <c r="AF95" s="59" t="s">
        <v>574</v>
      </c>
      <c r="AG95" s="59" t="s">
        <v>536</v>
      </c>
      <c r="AH95" s="59" t="s">
        <v>558</v>
      </c>
      <c r="AI95" s="159">
        <v>50000000</v>
      </c>
      <c r="AJ95" s="448"/>
      <c r="AK95" s="448"/>
      <c r="AL95" s="463"/>
      <c r="AM95" s="402"/>
      <c r="AN95" s="56" t="s">
        <v>538</v>
      </c>
      <c r="AO95" s="56" t="s">
        <v>924</v>
      </c>
      <c r="AP95" s="448"/>
      <c r="AQ95" s="442"/>
      <c r="AR95" s="448"/>
      <c r="AS95" s="158">
        <f>AR92/AJ92</f>
        <v>8.0000000000000002E-3</v>
      </c>
      <c r="AT95" s="448"/>
      <c r="AU95" s="442"/>
      <c r="AV95" s="448"/>
      <c r="AW95" s="442"/>
      <c r="AX95" s="402"/>
      <c r="AY95" s="397"/>
      <c r="AZ95" s="402"/>
      <c r="BA95" s="397"/>
      <c r="BB95" s="395"/>
      <c r="BC95" s="397"/>
      <c r="BD95" s="395"/>
      <c r="BE95" s="399"/>
      <c r="BF95" s="109"/>
    </row>
    <row r="96" spans="1:58" s="114" customFormat="1" ht="15" customHeight="1">
      <c r="A96" s="361" t="s">
        <v>944</v>
      </c>
      <c r="B96" s="362"/>
      <c r="C96" s="362"/>
      <c r="D96" s="362"/>
      <c r="E96" s="362"/>
      <c r="F96" s="362"/>
      <c r="G96" s="362"/>
      <c r="H96" s="362"/>
      <c r="I96" s="362"/>
      <c r="J96" s="362"/>
      <c r="K96" s="362"/>
      <c r="L96" s="362"/>
      <c r="M96" s="362"/>
      <c r="N96" s="362"/>
      <c r="O96" s="362"/>
      <c r="P96" s="362"/>
      <c r="Q96" s="362"/>
      <c r="R96" s="362"/>
      <c r="S96" s="363"/>
      <c r="T96" s="151">
        <f>+AVERAGE(T92:T95)</f>
        <v>1</v>
      </c>
      <c r="U96" s="134"/>
      <c r="V96" s="134"/>
      <c r="W96" s="134"/>
      <c r="X96" s="101"/>
      <c r="Y96" s="134"/>
      <c r="Z96" s="134"/>
      <c r="AA96" s="134"/>
      <c r="AB96" s="134"/>
      <c r="AC96" s="134"/>
      <c r="AD96" s="50"/>
      <c r="AE96" s="143"/>
      <c r="AF96" s="50"/>
      <c r="AG96" s="134"/>
      <c r="AH96" s="134"/>
      <c r="AI96" s="106">
        <f>SUM(AI92:AI95)</f>
        <v>300000000</v>
      </c>
      <c r="AJ96" s="106">
        <f>SUM(AJ92:AJ95)</f>
        <v>300000000</v>
      </c>
      <c r="AK96" s="106">
        <f>SUM(AK92:AK95)</f>
        <v>300000000</v>
      </c>
      <c r="AL96" s="220">
        <f>SUM(AL92:AL95)</f>
        <v>300000000</v>
      </c>
      <c r="AM96" s="143">
        <f>AM92</f>
        <v>300000000</v>
      </c>
      <c r="AN96" s="173"/>
      <c r="AO96" s="173"/>
      <c r="AP96" s="106">
        <f t="shared" ref="AP96:AW96" si="40">AP92</f>
        <v>147900000</v>
      </c>
      <c r="AQ96" s="166">
        <f t="shared" si="40"/>
        <v>0.49299999999999999</v>
      </c>
      <c r="AR96" s="106">
        <f t="shared" si="40"/>
        <v>2400000</v>
      </c>
      <c r="AS96" s="166">
        <f t="shared" si="40"/>
        <v>8.0000000000000002E-3</v>
      </c>
      <c r="AT96" s="106">
        <f t="shared" si="40"/>
        <v>147900000</v>
      </c>
      <c r="AU96" s="166">
        <f t="shared" si="40"/>
        <v>0.49299999999999999</v>
      </c>
      <c r="AV96" s="106">
        <f t="shared" si="40"/>
        <v>57150000</v>
      </c>
      <c r="AW96" s="166">
        <f t="shared" si="40"/>
        <v>0.1905</v>
      </c>
      <c r="AX96" s="143">
        <f>+AX92</f>
        <v>299900000</v>
      </c>
      <c r="AY96" s="88">
        <f>+AX96/AL96</f>
        <v>0.9996666666666667</v>
      </c>
      <c r="AZ96" s="143">
        <f>+AZ92</f>
        <v>104100000</v>
      </c>
      <c r="BA96" s="88">
        <f>+AZ96/AL96</f>
        <v>0.34699999999999998</v>
      </c>
      <c r="BB96" s="271">
        <f>BB92</f>
        <v>299900000</v>
      </c>
      <c r="BC96" s="296">
        <f>BC92</f>
        <v>0.9996666666666667</v>
      </c>
      <c r="BD96" s="271">
        <f>BD92</f>
        <v>299900000</v>
      </c>
      <c r="BE96" s="192">
        <f>BE92</f>
        <v>0.9996666666666667</v>
      </c>
      <c r="BF96" s="134"/>
    </row>
    <row r="97" spans="1:137" ht="105">
      <c r="A97" s="59" t="s">
        <v>227</v>
      </c>
      <c r="B97" s="59" t="s">
        <v>313</v>
      </c>
      <c r="C97" s="109" t="s">
        <v>314</v>
      </c>
      <c r="D97" s="125" t="s">
        <v>945</v>
      </c>
      <c r="E97" s="59" t="s">
        <v>946</v>
      </c>
      <c r="F97" s="457">
        <v>2024130010195</v>
      </c>
      <c r="G97" s="59" t="s">
        <v>947</v>
      </c>
      <c r="H97" s="59" t="s">
        <v>948</v>
      </c>
      <c r="I97" s="59" t="s">
        <v>926</v>
      </c>
      <c r="J97" s="127">
        <v>0.5</v>
      </c>
      <c r="K97" s="128" t="s">
        <v>949</v>
      </c>
      <c r="L97" s="128" t="s">
        <v>549</v>
      </c>
      <c r="M97" s="128" t="s">
        <v>950</v>
      </c>
      <c r="N97" s="56">
        <v>1</v>
      </c>
      <c r="O97" s="59">
        <v>0</v>
      </c>
      <c r="P97" s="59">
        <v>1</v>
      </c>
      <c r="Q97" s="47">
        <v>1</v>
      </c>
      <c r="R97" s="84">
        <v>2</v>
      </c>
      <c r="S97" s="109">
        <f>+O97+P97+Q97+R97</f>
        <v>4</v>
      </c>
      <c r="T97" s="127">
        <f>+IF((S97/N97)&gt;100%,100%,(S97/N97))</f>
        <v>1</v>
      </c>
      <c r="U97" s="128" t="s">
        <v>665</v>
      </c>
      <c r="V97" s="128" t="s">
        <v>527</v>
      </c>
      <c r="W97" s="56">
        <v>330</v>
      </c>
      <c r="X97" s="56" t="s">
        <v>951</v>
      </c>
      <c r="Y97" s="56" t="s">
        <v>693</v>
      </c>
      <c r="Z97" s="56" t="s">
        <v>530</v>
      </c>
      <c r="AA97" s="56" t="s">
        <v>897</v>
      </c>
      <c r="AB97" s="56" t="s">
        <v>952</v>
      </c>
      <c r="AC97" s="59" t="s">
        <v>533</v>
      </c>
      <c r="AD97" s="59" t="s">
        <v>953</v>
      </c>
      <c r="AE97" s="130">
        <v>700000000</v>
      </c>
      <c r="AF97" s="59" t="s">
        <v>569</v>
      </c>
      <c r="AG97" s="59" t="s">
        <v>536</v>
      </c>
      <c r="AH97" s="131" t="s">
        <v>558</v>
      </c>
      <c r="AI97" s="172">
        <v>150000000</v>
      </c>
      <c r="AJ97" s="479">
        <v>1300000000</v>
      </c>
      <c r="AK97" s="479">
        <v>1300000000</v>
      </c>
      <c r="AL97" s="566">
        <v>1300000000</v>
      </c>
      <c r="AM97" s="479">
        <v>1611919225</v>
      </c>
      <c r="AN97" s="56" t="s">
        <v>538</v>
      </c>
      <c r="AO97" s="56" t="s">
        <v>954</v>
      </c>
      <c r="AP97" s="530">
        <v>92400000</v>
      </c>
      <c r="AQ97" s="533">
        <f>AP97/AJ97</f>
        <v>7.1076923076923079E-2</v>
      </c>
      <c r="AR97" s="530">
        <v>0</v>
      </c>
      <c r="AS97" s="416">
        <v>0</v>
      </c>
      <c r="AT97" s="530">
        <v>566100000</v>
      </c>
      <c r="AU97" s="416">
        <f>AT97/AK97</f>
        <v>0.43546153846153846</v>
      </c>
      <c r="AV97" s="418">
        <v>126200000</v>
      </c>
      <c r="AW97" s="416">
        <f>AV97/AK97</f>
        <v>9.7076923076923075E-2</v>
      </c>
      <c r="AX97" s="566">
        <v>1270466666</v>
      </c>
      <c r="AY97" s="405">
        <f>+AX97/AL97</f>
        <v>0.9772820507692308</v>
      </c>
      <c r="AZ97" s="574">
        <v>536552000</v>
      </c>
      <c r="BA97" s="405">
        <f>+AZ97/AL97</f>
        <v>0.41273230769230768</v>
      </c>
      <c r="BB97" s="403">
        <v>1608685466</v>
      </c>
      <c r="BC97" s="405">
        <f>BB97/AM97</f>
        <v>0.99799384550426218</v>
      </c>
      <c r="BD97" s="407">
        <v>1606018800</v>
      </c>
      <c r="BE97" s="409">
        <f>BD97/AM97</f>
        <v>0.99633950330234444</v>
      </c>
      <c r="BF97" s="173"/>
    </row>
    <row r="98" spans="1:137" ht="105">
      <c r="A98" s="54" t="s">
        <v>227</v>
      </c>
      <c r="B98" s="54" t="s">
        <v>313</v>
      </c>
      <c r="C98" s="109" t="s">
        <v>314</v>
      </c>
      <c r="D98" s="57" t="s">
        <v>331</v>
      </c>
      <c r="E98" s="59" t="s">
        <v>946</v>
      </c>
      <c r="F98" s="458"/>
      <c r="G98" s="54" t="s">
        <v>947</v>
      </c>
      <c r="H98" s="54" t="s">
        <v>955</v>
      </c>
      <c r="I98" s="54" t="s">
        <v>934</v>
      </c>
      <c r="J98" s="164">
        <v>0.5</v>
      </c>
      <c r="K98" s="60" t="s">
        <v>956</v>
      </c>
      <c r="L98" s="59" t="s">
        <v>549</v>
      </c>
      <c r="M98" s="54" t="s">
        <v>753</v>
      </c>
      <c r="N98" s="160">
        <v>5</v>
      </c>
      <c r="O98" s="54">
        <v>3</v>
      </c>
      <c r="P98" s="102">
        <v>19</v>
      </c>
      <c r="Q98" s="47">
        <v>0</v>
      </c>
      <c r="R98" s="84">
        <v>0</v>
      </c>
      <c r="S98" s="102">
        <f>+O98+P98+Q98+R98</f>
        <v>22</v>
      </c>
      <c r="T98" s="58">
        <f>+IF((S98/N98)&gt;100%,100%,(S98/N98))</f>
        <v>1</v>
      </c>
      <c r="U98" s="109" t="s">
        <v>665</v>
      </c>
      <c r="V98" s="109" t="s">
        <v>527</v>
      </c>
      <c r="W98" s="109">
        <v>330</v>
      </c>
      <c r="X98" s="54" t="s">
        <v>876</v>
      </c>
      <c r="Y98" s="109" t="s">
        <v>693</v>
      </c>
      <c r="Z98" s="59" t="s">
        <v>530</v>
      </c>
      <c r="AA98" s="59" t="s">
        <v>957</v>
      </c>
      <c r="AB98" s="59" t="s">
        <v>958</v>
      </c>
      <c r="AC98" s="109" t="s">
        <v>533</v>
      </c>
      <c r="AD98" s="59" t="s">
        <v>959</v>
      </c>
      <c r="AE98" s="156">
        <v>600000000</v>
      </c>
      <c r="AF98" s="59" t="s">
        <v>535</v>
      </c>
      <c r="AG98" s="109" t="s">
        <v>536</v>
      </c>
      <c r="AH98" s="170" t="s">
        <v>558</v>
      </c>
      <c r="AI98" s="174">
        <v>150000000</v>
      </c>
      <c r="AJ98" s="480"/>
      <c r="AK98" s="480"/>
      <c r="AL98" s="567"/>
      <c r="AM98" s="480"/>
      <c r="AN98" s="56" t="s">
        <v>538</v>
      </c>
      <c r="AO98" s="56" t="s">
        <v>954</v>
      </c>
      <c r="AP98" s="532"/>
      <c r="AQ98" s="535"/>
      <c r="AR98" s="532"/>
      <c r="AS98" s="417"/>
      <c r="AT98" s="532"/>
      <c r="AU98" s="417"/>
      <c r="AV98" s="419"/>
      <c r="AW98" s="417"/>
      <c r="AX98" s="567"/>
      <c r="AY98" s="406"/>
      <c r="AZ98" s="575"/>
      <c r="BA98" s="406"/>
      <c r="BB98" s="404"/>
      <c r="BC98" s="406"/>
      <c r="BD98" s="408"/>
      <c r="BE98" s="410"/>
      <c r="BF98" s="109"/>
      <c r="BH98" s="76" t="s">
        <v>549</v>
      </c>
    </row>
    <row r="99" spans="1:137" ht="15" customHeight="1">
      <c r="A99" s="361" t="s">
        <v>960</v>
      </c>
      <c r="B99" s="362"/>
      <c r="C99" s="362"/>
      <c r="D99" s="362"/>
      <c r="E99" s="362"/>
      <c r="F99" s="362"/>
      <c r="G99" s="362"/>
      <c r="H99" s="362"/>
      <c r="I99" s="362"/>
      <c r="J99" s="362"/>
      <c r="K99" s="362"/>
      <c r="L99" s="362"/>
      <c r="M99" s="362"/>
      <c r="N99" s="362"/>
      <c r="O99" s="362"/>
      <c r="P99" s="362"/>
      <c r="Q99" s="362"/>
      <c r="R99" s="362"/>
      <c r="S99" s="363"/>
      <c r="T99" s="75">
        <f>+AVERAGE(T97:T98)</f>
        <v>1</v>
      </c>
      <c r="U99" s="109"/>
      <c r="V99" s="109"/>
      <c r="W99" s="109"/>
      <c r="X99" s="54"/>
      <c r="Y99" s="109"/>
      <c r="Z99" s="109"/>
      <c r="AA99" s="59"/>
      <c r="AB99" s="59"/>
      <c r="AC99" s="109"/>
      <c r="AD99" s="59"/>
      <c r="AE99" s="137"/>
      <c r="AF99" s="59"/>
      <c r="AG99" s="109"/>
      <c r="AH99" s="109"/>
      <c r="AI99" s="103">
        <f>+SUM(AI94:AI98)</f>
        <v>700000000</v>
      </c>
      <c r="AJ99" s="215">
        <f>AJ97</f>
        <v>1300000000</v>
      </c>
      <c r="AK99" s="215">
        <f t="shared" ref="AK99:AL99" si="41">AK97</f>
        <v>1300000000</v>
      </c>
      <c r="AL99" s="218">
        <f t="shared" si="41"/>
        <v>1300000000</v>
      </c>
      <c r="AM99" s="297">
        <f>AM97</f>
        <v>1611919225</v>
      </c>
      <c r="AN99" s="48"/>
      <c r="AO99" s="54"/>
      <c r="AP99" s="103">
        <f>AP97</f>
        <v>92400000</v>
      </c>
      <c r="AQ99" s="151">
        <f t="shared" ref="AQ99:AV99" si="42">AQ97</f>
        <v>7.1076923076923079E-2</v>
      </c>
      <c r="AR99" s="103">
        <f t="shared" si="42"/>
        <v>0</v>
      </c>
      <c r="AS99" s="151">
        <f t="shared" si="42"/>
        <v>0</v>
      </c>
      <c r="AT99" s="103">
        <f t="shared" si="42"/>
        <v>566100000</v>
      </c>
      <c r="AU99" s="151">
        <f t="shared" si="42"/>
        <v>0.43546153846153846</v>
      </c>
      <c r="AV99" s="103">
        <f t="shared" si="42"/>
        <v>126200000</v>
      </c>
      <c r="AW99" s="151">
        <f>AW97</f>
        <v>9.7076923076923075E-2</v>
      </c>
      <c r="AX99" s="207">
        <f>+AX97</f>
        <v>1270466666</v>
      </c>
      <c r="AY99" s="196">
        <f>+AX99/AL99</f>
        <v>0.9772820507692308</v>
      </c>
      <c r="AZ99" s="207">
        <f>+AZ97</f>
        <v>536552000</v>
      </c>
      <c r="BA99" s="196">
        <f>+AZ99/AL99</f>
        <v>0.41273230769230768</v>
      </c>
      <c r="BB99" s="190">
        <f>BB97</f>
        <v>1608685466</v>
      </c>
      <c r="BC99" s="269">
        <f>BC97</f>
        <v>0.99799384550426218</v>
      </c>
      <c r="BD99" s="190">
        <f>BD97</f>
        <v>1606018800</v>
      </c>
      <c r="BE99" s="272">
        <f>BE97</f>
        <v>0.99633950330234444</v>
      </c>
      <c r="BF99" s="109"/>
    </row>
    <row r="100" spans="1:137" s="109" customFormat="1" ht="75">
      <c r="A100" s="59" t="s">
        <v>312</v>
      </c>
      <c r="B100" s="59" t="s">
        <v>337</v>
      </c>
      <c r="C100" s="59" t="s">
        <v>338</v>
      </c>
      <c r="D100" s="59" t="s">
        <v>343</v>
      </c>
      <c r="E100" s="59" t="s">
        <v>961</v>
      </c>
      <c r="F100" s="380">
        <v>2024130010043</v>
      </c>
      <c r="G100" s="59" t="s">
        <v>962</v>
      </c>
      <c r="H100" s="59" t="s">
        <v>963</v>
      </c>
      <c r="I100" s="59" t="s">
        <v>964</v>
      </c>
      <c r="J100" s="175">
        <v>0.1666</v>
      </c>
      <c r="K100" s="59" t="s">
        <v>965</v>
      </c>
      <c r="L100" s="59" t="s">
        <v>524</v>
      </c>
      <c r="M100" s="59" t="s">
        <v>753</v>
      </c>
      <c r="N100" s="47">
        <v>10</v>
      </c>
      <c r="O100" s="47">
        <v>4</v>
      </c>
      <c r="P100" s="47">
        <v>19</v>
      </c>
      <c r="Q100" s="47">
        <v>1</v>
      </c>
      <c r="R100" s="33">
        <v>1</v>
      </c>
      <c r="S100" s="59">
        <f>+SUM(O100:R100)</f>
        <v>25</v>
      </c>
      <c r="T100" s="58">
        <f t="shared" ref="T100:T111" si="43">+IF((S100/N100)&gt;100%,100%,(S100/N100))</f>
        <v>1</v>
      </c>
      <c r="U100" s="47" t="s">
        <v>665</v>
      </c>
      <c r="V100" s="33" t="s">
        <v>527</v>
      </c>
      <c r="W100" s="33">
        <v>330</v>
      </c>
      <c r="X100" s="33" t="s">
        <v>966</v>
      </c>
      <c r="Y100" s="109" t="s">
        <v>693</v>
      </c>
      <c r="Z100" s="109" t="s">
        <v>967</v>
      </c>
      <c r="AA100" s="59" t="s">
        <v>968</v>
      </c>
      <c r="AB100" s="59" t="s">
        <v>969</v>
      </c>
      <c r="AC100" s="109" t="s">
        <v>533</v>
      </c>
      <c r="AD100" s="59" t="s">
        <v>970</v>
      </c>
      <c r="AE100" s="165">
        <v>600000000</v>
      </c>
      <c r="AF100" s="59" t="s">
        <v>535</v>
      </c>
      <c r="AG100" s="109" t="s">
        <v>536</v>
      </c>
      <c r="AH100" s="109" t="s">
        <v>558</v>
      </c>
      <c r="AI100" s="159">
        <v>640000000</v>
      </c>
      <c r="AJ100" s="418">
        <v>2050000000</v>
      </c>
      <c r="AK100" s="430">
        <v>2050000000</v>
      </c>
      <c r="AL100" s="462">
        <v>2050000000</v>
      </c>
      <c r="AM100" s="411">
        <f>AL100</f>
        <v>2050000000</v>
      </c>
      <c r="AN100" s="56" t="s">
        <v>971</v>
      </c>
      <c r="AO100" s="56" t="s">
        <v>972</v>
      </c>
      <c r="AP100" s="418">
        <v>1196866666</v>
      </c>
      <c r="AQ100" s="474">
        <f>AP100/AJ100</f>
        <v>0.58383739804878054</v>
      </c>
      <c r="AR100" s="418">
        <v>734100300</v>
      </c>
      <c r="AS100" s="474">
        <f>AR100/AJ100</f>
        <v>0.35809770731707319</v>
      </c>
      <c r="AT100" s="418">
        <v>1196866666</v>
      </c>
      <c r="AU100" s="474">
        <f>AT100/AK100</f>
        <v>0.58383739804878054</v>
      </c>
      <c r="AV100" s="418">
        <v>734100300</v>
      </c>
      <c r="AW100" s="474">
        <f>AV100/AK100</f>
        <v>0.35809770731707319</v>
      </c>
      <c r="AX100" s="462">
        <v>1196866666</v>
      </c>
      <c r="AY100" s="396">
        <f>+AX100/AL100</f>
        <v>0.58383739804878054</v>
      </c>
      <c r="AZ100" s="401">
        <v>936900000</v>
      </c>
      <c r="BA100" s="396">
        <f>+AZ100/AL100</f>
        <v>0.45702439024390246</v>
      </c>
      <c r="BB100" s="394">
        <v>1885805166</v>
      </c>
      <c r="BC100" s="396">
        <f>BB100/AM100</f>
        <v>0.91990495902439029</v>
      </c>
      <c r="BD100" s="394">
        <v>1885805166</v>
      </c>
      <c r="BE100" s="398">
        <f>BD100/AM100</f>
        <v>0.91990495902439029</v>
      </c>
      <c r="BG100" s="155"/>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155"/>
    </row>
    <row r="101" spans="1:137" ht="75">
      <c r="A101" s="59" t="s">
        <v>312</v>
      </c>
      <c r="B101" s="59" t="s">
        <v>337</v>
      </c>
      <c r="C101" s="59" t="s">
        <v>973</v>
      </c>
      <c r="D101" s="59" t="s">
        <v>343</v>
      </c>
      <c r="E101" s="59" t="s">
        <v>961</v>
      </c>
      <c r="F101" s="381"/>
      <c r="G101" s="59" t="s">
        <v>962</v>
      </c>
      <c r="H101" s="59" t="s">
        <v>963</v>
      </c>
      <c r="I101" s="59" t="s">
        <v>964</v>
      </c>
      <c r="J101" s="175">
        <v>0.1666</v>
      </c>
      <c r="K101" s="59" t="s">
        <v>974</v>
      </c>
      <c r="L101" s="59" t="s">
        <v>524</v>
      </c>
      <c r="M101" s="59" t="s">
        <v>753</v>
      </c>
      <c r="N101" s="47">
        <v>1</v>
      </c>
      <c r="O101" s="47">
        <v>0</v>
      </c>
      <c r="P101" s="33">
        <v>0</v>
      </c>
      <c r="Q101" s="47">
        <v>1</v>
      </c>
      <c r="R101" s="33">
        <v>1</v>
      </c>
      <c r="S101" s="59">
        <f t="shared" ref="S101:S103" si="44">+SUM(O101:R101)</f>
        <v>2</v>
      </c>
      <c r="T101" s="58">
        <f t="shared" si="43"/>
        <v>1</v>
      </c>
      <c r="U101" s="47" t="s">
        <v>665</v>
      </c>
      <c r="V101" s="33" t="s">
        <v>527</v>
      </c>
      <c r="W101" s="33">
        <v>330</v>
      </c>
      <c r="X101" s="33" t="s">
        <v>966</v>
      </c>
      <c r="Y101" s="109" t="s">
        <v>693</v>
      </c>
      <c r="Z101" s="109" t="s">
        <v>967</v>
      </c>
      <c r="AA101" s="59" t="s">
        <v>968</v>
      </c>
      <c r="AB101" s="59" t="s">
        <v>969</v>
      </c>
      <c r="AC101" s="109" t="s">
        <v>533</v>
      </c>
      <c r="AD101" s="59" t="s">
        <v>974</v>
      </c>
      <c r="AE101" s="165">
        <v>10000000</v>
      </c>
      <c r="AF101" s="59" t="s">
        <v>574</v>
      </c>
      <c r="AG101" s="109" t="s">
        <v>536</v>
      </c>
      <c r="AH101" s="109" t="s">
        <v>558</v>
      </c>
      <c r="AI101" s="159">
        <v>10000000</v>
      </c>
      <c r="AJ101" s="450"/>
      <c r="AK101" s="504"/>
      <c r="AL101" s="551"/>
      <c r="AM101" s="412"/>
      <c r="AN101" s="56" t="s">
        <v>971</v>
      </c>
      <c r="AO101" s="56" t="s">
        <v>972</v>
      </c>
      <c r="AP101" s="450"/>
      <c r="AQ101" s="475"/>
      <c r="AR101" s="450"/>
      <c r="AS101" s="475"/>
      <c r="AT101" s="450"/>
      <c r="AU101" s="475"/>
      <c r="AV101" s="450"/>
      <c r="AW101" s="475"/>
      <c r="AX101" s="551"/>
      <c r="AY101" s="400"/>
      <c r="AZ101" s="426"/>
      <c r="BA101" s="400"/>
      <c r="BB101" s="414"/>
      <c r="BC101" s="400"/>
      <c r="BD101" s="414"/>
      <c r="BE101" s="415"/>
      <c r="BF101" s="109"/>
    </row>
    <row r="102" spans="1:137" ht="210">
      <c r="A102" s="59" t="s">
        <v>312</v>
      </c>
      <c r="B102" s="59" t="s">
        <v>337</v>
      </c>
      <c r="C102" s="59" t="s">
        <v>975</v>
      </c>
      <c r="D102" s="59" t="s">
        <v>343</v>
      </c>
      <c r="E102" s="59" t="s">
        <v>961</v>
      </c>
      <c r="F102" s="381"/>
      <c r="G102" s="59" t="s">
        <v>962</v>
      </c>
      <c r="H102" s="59" t="s">
        <v>963</v>
      </c>
      <c r="I102" s="59" t="s">
        <v>964</v>
      </c>
      <c r="J102" s="175">
        <v>0.5</v>
      </c>
      <c r="K102" s="60" t="s">
        <v>976</v>
      </c>
      <c r="L102" s="59" t="s">
        <v>524</v>
      </c>
      <c r="M102" s="54" t="s">
        <v>753</v>
      </c>
      <c r="N102" s="47">
        <v>1</v>
      </c>
      <c r="O102" s="47">
        <v>0</v>
      </c>
      <c r="P102" s="47">
        <v>0</v>
      </c>
      <c r="Q102" s="47">
        <v>0</v>
      </c>
      <c r="R102" s="84">
        <v>1</v>
      </c>
      <c r="S102" s="59">
        <f t="shared" si="44"/>
        <v>1</v>
      </c>
      <c r="T102" s="58">
        <f t="shared" si="43"/>
        <v>1</v>
      </c>
      <c r="U102" s="47" t="s">
        <v>665</v>
      </c>
      <c r="V102" s="33" t="s">
        <v>527</v>
      </c>
      <c r="W102" s="33">
        <v>330</v>
      </c>
      <c r="X102" s="33" t="s">
        <v>977</v>
      </c>
      <c r="Y102" s="109" t="s">
        <v>693</v>
      </c>
      <c r="Z102" s="109" t="s">
        <v>967</v>
      </c>
      <c r="AA102" s="59" t="s">
        <v>978</v>
      </c>
      <c r="AB102" s="59" t="s">
        <v>979</v>
      </c>
      <c r="AC102" s="59" t="s">
        <v>533</v>
      </c>
      <c r="AD102" s="59" t="s">
        <v>980</v>
      </c>
      <c r="AE102" s="156">
        <v>459000000</v>
      </c>
      <c r="AF102" s="59" t="s">
        <v>535</v>
      </c>
      <c r="AG102" s="109" t="s">
        <v>536</v>
      </c>
      <c r="AH102" s="109" t="s">
        <v>558</v>
      </c>
      <c r="AI102" s="157">
        <v>650000000</v>
      </c>
      <c r="AJ102" s="450"/>
      <c r="AK102" s="504"/>
      <c r="AL102" s="551"/>
      <c r="AM102" s="412"/>
      <c r="AN102" s="56" t="s">
        <v>971</v>
      </c>
      <c r="AO102" s="56" t="s">
        <v>972</v>
      </c>
      <c r="AP102" s="450"/>
      <c r="AQ102" s="475"/>
      <c r="AR102" s="450"/>
      <c r="AS102" s="475"/>
      <c r="AT102" s="450"/>
      <c r="AU102" s="475"/>
      <c r="AV102" s="450"/>
      <c r="AW102" s="475"/>
      <c r="AX102" s="551"/>
      <c r="AY102" s="400"/>
      <c r="AZ102" s="426"/>
      <c r="BA102" s="400"/>
      <c r="BB102" s="414"/>
      <c r="BC102" s="400"/>
      <c r="BD102" s="414"/>
      <c r="BE102" s="415"/>
      <c r="BF102" s="109"/>
      <c r="BH102" s="76" t="s">
        <v>832</v>
      </c>
    </row>
    <row r="103" spans="1:137" ht="120">
      <c r="A103" s="59" t="s">
        <v>312</v>
      </c>
      <c r="B103" s="59" t="s">
        <v>337</v>
      </c>
      <c r="C103" s="59" t="s">
        <v>981</v>
      </c>
      <c r="D103" s="59" t="s">
        <v>343</v>
      </c>
      <c r="E103" s="59" t="s">
        <v>961</v>
      </c>
      <c r="F103" s="382"/>
      <c r="G103" s="59" t="s">
        <v>962</v>
      </c>
      <c r="H103" s="59" t="s">
        <v>963</v>
      </c>
      <c r="I103" s="59" t="s">
        <v>964</v>
      </c>
      <c r="J103" s="175">
        <v>0.5</v>
      </c>
      <c r="K103" s="60" t="s">
        <v>982</v>
      </c>
      <c r="L103" s="59" t="s">
        <v>524</v>
      </c>
      <c r="M103" s="54" t="s">
        <v>753</v>
      </c>
      <c r="N103" s="47">
        <v>1</v>
      </c>
      <c r="O103" s="47">
        <v>1</v>
      </c>
      <c r="P103" s="47">
        <v>0</v>
      </c>
      <c r="Q103" s="47">
        <v>8</v>
      </c>
      <c r="R103" s="84">
        <v>1</v>
      </c>
      <c r="S103" s="59">
        <f t="shared" si="44"/>
        <v>10</v>
      </c>
      <c r="T103" s="58">
        <f t="shared" si="43"/>
        <v>1</v>
      </c>
      <c r="U103" s="47" t="s">
        <v>665</v>
      </c>
      <c r="V103" s="33" t="s">
        <v>527</v>
      </c>
      <c r="W103" s="33">
        <v>330</v>
      </c>
      <c r="X103" s="33" t="s">
        <v>983</v>
      </c>
      <c r="Y103" s="109" t="s">
        <v>693</v>
      </c>
      <c r="Z103" s="109" t="s">
        <v>967</v>
      </c>
      <c r="AA103" s="59" t="s">
        <v>968</v>
      </c>
      <c r="AB103" s="59" t="s">
        <v>969</v>
      </c>
      <c r="AC103" s="59" t="s">
        <v>533</v>
      </c>
      <c r="AD103" s="59" t="s">
        <v>982</v>
      </c>
      <c r="AE103" s="156">
        <v>600000000</v>
      </c>
      <c r="AF103" s="59" t="s">
        <v>535</v>
      </c>
      <c r="AG103" s="109" t="s">
        <v>536</v>
      </c>
      <c r="AH103" s="109" t="s">
        <v>558</v>
      </c>
      <c r="AI103" s="157">
        <v>0</v>
      </c>
      <c r="AJ103" s="419"/>
      <c r="AK103" s="431"/>
      <c r="AL103" s="463"/>
      <c r="AM103" s="413"/>
      <c r="AN103" s="56" t="s">
        <v>971</v>
      </c>
      <c r="AO103" s="56" t="s">
        <v>972</v>
      </c>
      <c r="AP103" s="419"/>
      <c r="AQ103" s="476"/>
      <c r="AR103" s="419"/>
      <c r="AS103" s="476"/>
      <c r="AT103" s="419"/>
      <c r="AU103" s="476"/>
      <c r="AV103" s="419"/>
      <c r="AW103" s="476"/>
      <c r="AX103" s="463"/>
      <c r="AY103" s="397"/>
      <c r="AZ103" s="402"/>
      <c r="BA103" s="397"/>
      <c r="BB103" s="395"/>
      <c r="BC103" s="397"/>
      <c r="BD103" s="395"/>
      <c r="BE103" s="399"/>
      <c r="BF103" s="109"/>
      <c r="BH103" s="76" t="s">
        <v>840</v>
      </c>
    </row>
    <row r="104" spans="1:137" ht="15" customHeight="1">
      <c r="A104" s="361" t="s">
        <v>984</v>
      </c>
      <c r="B104" s="362"/>
      <c r="C104" s="362"/>
      <c r="D104" s="362"/>
      <c r="E104" s="362"/>
      <c r="F104" s="362"/>
      <c r="G104" s="362"/>
      <c r="H104" s="362"/>
      <c r="I104" s="362"/>
      <c r="J104" s="362"/>
      <c r="K104" s="362"/>
      <c r="L104" s="362"/>
      <c r="M104" s="362"/>
      <c r="N104" s="362"/>
      <c r="O104" s="362"/>
      <c r="P104" s="362"/>
      <c r="Q104" s="362"/>
      <c r="R104" s="362"/>
      <c r="S104" s="363"/>
      <c r="T104" s="75">
        <f>+AVERAGE(T100:T103)</f>
        <v>1</v>
      </c>
      <c r="U104" s="109"/>
      <c r="V104" s="109"/>
      <c r="W104" s="109"/>
      <c r="X104" s="54"/>
      <c r="Y104" s="109"/>
      <c r="Z104" s="109"/>
      <c r="AA104" s="59"/>
      <c r="AB104" s="59"/>
      <c r="AC104" s="109"/>
      <c r="AD104" s="59"/>
      <c r="AE104" s="137"/>
      <c r="AF104" s="59"/>
      <c r="AG104" s="109"/>
      <c r="AH104" s="109"/>
      <c r="AI104" s="157"/>
      <c r="AJ104" s="215">
        <f>AJ100</f>
        <v>2050000000</v>
      </c>
      <c r="AK104" s="215">
        <f>AK100</f>
        <v>2050000000</v>
      </c>
      <c r="AL104" s="218">
        <f>AL100</f>
        <v>2050000000</v>
      </c>
      <c r="AM104" s="142">
        <f>AM100</f>
        <v>2050000000</v>
      </c>
      <c r="AN104" s="54"/>
      <c r="AO104" s="54"/>
      <c r="AP104" s="103">
        <f t="shared" ref="AP104:AW104" si="45">AP100</f>
        <v>1196866666</v>
      </c>
      <c r="AQ104" s="151">
        <f t="shared" si="45"/>
        <v>0.58383739804878054</v>
      </c>
      <c r="AR104" s="103">
        <f t="shared" si="45"/>
        <v>734100300</v>
      </c>
      <c r="AS104" s="151">
        <f t="shared" si="45"/>
        <v>0.35809770731707319</v>
      </c>
      <c r="AT104" s="103">
        <f t="shared" si="45"/>
        <v>1196866666</v>
      </c>
      <c r="AU104" s="151">
        <f t="shared" si="45"/>
        <v>0.58383739804878054</v>
      </c>
      <c r="AV104" s="103">
        <f t="shared" si="45"/>
        <v>734100300</v>
      </c>
      <c r="AW104" s="151">
        <f t="shared" si="45"/>
        <v>0.35809770731707319</v>
      </c>
      <c r="AX104" s="216">
        <f>+AX100</f>
        <v>1196866666</v>
      </c>
      <c r="AY104" s="196">
        <f>+AX104/AL104</f>
        <v>0.58383739804878054</v>
      </c>
      <c r="AZ104" s="144">
        <f>+AZ100</f>
        <v>936900000</v>
      </c>
      <c r="BA104" s="196">
        <f>+AZ104/AL104</f>
        <v>0.45702439024390246</v>
      </c>
      <c r="BB104" s="190">
        <f>BB100</f>
        <v>1885805166</v>
      </c>
      <c r="BC104" s="269">
        <f>BC100</f>
        <v>0.91990495902439029</v>
      </c>
      <c r="BD104" s="190">
        <f>BD100</f>
        <v>1885805166</v>
      </c>
      <c r="BE104" s="272">
        <f>BE100</f>
        <v>0.91990495902439029</v>
      </c>
      <c r="BF104" s="109"/>
    </row>
    <row r="105" spans="1:137" ht="120">
      <c r="A105" s="33" t="s">
        <v>349</v>
      </c>
      <c r="B105" s="33" t="s">
        <v>350</v>
      </c>
      <c r="C105" s="33" t="s">
        <v>351</v>
      </c>
      <c r="D105" s="33" t="s">
        <v>354</v>
      </c>
      <c r="E105" s="59" t="s">
        <v>985</v>
      </c>
      <c r="F105" s="380">
        <v>2024130010067</v>
      </c>
      <c r="G105" s="59" t="s">
        <v>986</v>
      </c>
      <c r="H105" s="59" t="s">
        <v>987</v>
      </c>
      <c r="I105" s="59" t="s">
        <v>988</v>
      </c>
      <c r="J105" s="175">
        <v>0.5</v>
      </c>
      <c r="K105" s="60" t="s">
        <v>989</v>
      </c>
      <c r="L105" s="59" t="s">
        <v>549</v>
      </c>
      <c r="M105" s="54" t="s">
        <v>990</v>
      </c>
      <c r="N105" s="47">
        <v>5</v>
      </c>
      <c r="O105" s="47">
        <v>5</v>
      </c>
      <c r="P105" s="47">
        <v>0</v>
      </c>
      <c r="Q105" s="47">
        <v>8</v>
      </c>
      <c r="R105" s="102">
        <v>0</v>
      </c>
      <c r="S105" s="59">
        <f t="shared" ref="S105:S106" si="46">+SUM(O105:R105)</f>
        <v>13</v>
      </c>
      <c r="T105" s="58">
        <f t="shared" ref="T105:T106" si="47">+IF((S105/N105)&gt;100%,100%,(S105/N105))</f>
        <v>1</v>
      </c>
      <c r="U105" s="47" t="s">
        <v>665</v>
      </c>
      <c r="V105" s="33" t="s">
        <v>527</v>
      </c>
      <c r="W105" s="33">
        <v>330</v>
      </c>
      <c r="X105" s="33" t="s">
        <v>991</v>
      </c>
      <c r="Y105" s="109" t="s">
        <v>693</v>
      </c>
      <c r="Z105" s="109" t="s">
        <v>530</v>
      </c>
      <c r="AA105" s="59" t="s">
        <v>992</v>
      </c>
      <c r="AB105" s="59" t="s">
        <v>993</v>
      </c>
      <c r="AC105" s="59" t="s">
        <v>533</v>
      </c>
      <c r="AD105" s="59" t="s">
        <v>970</v>
      </c>
      <c r="AE105" s="156">
        <v>150000000</v>
      </c>
      <c r="AF105" s="59" t="s">
        <v>535</v>
      </c>
      <c r="AG105" s="109" t="s">
        <v>536</v>
      </c>
      <c r="AH105" s="109" t="s">
        <v>558</v>
      </c>
      <c r="AI105" s="184">
        <v>150000000</v>
      </c>
      <c r="AJ105" s="430">
        <v>400000000</v>
      </c>
      <c r="AK105" s="430">
        <v>400000000</v>
      </c>
      <c r="AL105" s="518">
        <v>400000000</v>
      </c>
      <c r="AM105" s="392">
        <f>AL105</f>
        <v>400000000</v>
      </c>
      <c r="AN105" s="33" t="s">
        <v>971</v>
      </c>
      <c r="AO105" s="33" t="s">
        <v>994</v>
      </c>
      <c r="AP105" s="430">
        <v>120000000</v>
      </c>
      <c r="AQ105" s="432">
        <f>AP105/AJ105</f>
        <v>0.3</v>
      </c>
      <c r="AR105" s="430">
        <v>6000000</v>
      </c>
      <c r="AS105" s="432">
        <f>AR105/AJ105</f>
        <v>1.4999999999999999E-2</v>
      </c>
      <c r="AT105" s="430">
        <v>256545600</v>
      </c>
      <c r="AU105" s="432">
        <f>AT105/AK105</f>
        <v>0.64136400000000005</v>
      </c>
      <c r="AV105" s="430">
        <v>61500000</v>
      </c>
      <c r="AW105" s="454">
        <f>AV105/AK105</f>
        <v>0.15375</v>
      </c>
      <c r="AX105" s="401">
        <v>348145600</v>
      </c>
      <c r="AY105" s="396">
        <f>+AX105/AL105</f>
        <v>0.87036400000000003</v>
      </c>
      <c r="AZ105" s="401">
        <v>97000000</v>
      </c>
      <c r="BA105" s="386">
        <f t="shared" ref="BA105" si="48">+AZ105/AL105</f>
        <v>0.24249999999999999</v>
      </c>
      <c r="BB105" s="394">
        <v>394608933</v>
      </c>
      <c r="BC105" s="396">
        <f>BB105/AM105</f>
        <v>0.98652233249999999</v>
      </c>
      <c r="BD105" s="394">
        <v>323212470.94999999</v>
      </c>
      <c r="BE105" s="398">
        <f>BD105/AM105</f>
        <v>0.80803117737499996</v>
      </c>
      <c r="BF105" s="109"/>
      <c r="BH105" s="76" t="s">
        <v>832</v>
      </c>
    </row>
    <row r="106" spans="1:137" ht="120">
      <c r="A106" s="33" t="s">
        <v>349</v>
      </c>
      <c r="B106" s="33" t="s">
        <v>350</v>
      </c>
      <c r="C106" s="33" t="s">
        <v>351</v>
      </c>
      <c r="D106" s="33" t="s">
        <v>357</v>
      </c>
      <c r="E106" s="59" t="s">
        <v>985</v>
      </c>
      <c r="F106" s="382"/>
      <c r="G106" s="59" t="s">
        <v>986</v>
      </c>
      <c r="H106" s="59" t="s">
        <v>995</v>
      </c>
      <c r="I106" s="59" t="s">
        <v>996</v>
      </c>
      <c r="J106" s="175">
        <v>1</v>
      </c>
      <c r="K106" s="60" t="s">
        <v>997</v>
      </c>
      <c r="L106" s="59" t="s">
        <v>549</v>
      </c>
      <c r="M106" s="54" t="s">
        <v>998</v>
      </c>
      <c r="N106" s="47">
        <v>2</v>
      </c>
      <c r="O106" s="47">
        <v>0</v>
      </c>
      <c r="P106" s="47">
        <v>2</v>
      </c>
      <c r="Q106" s="47">
        <v>0</v>
      </c>
      <c r="R106" s="102">
        <v>1</v>
      </c>
      <c r="S106" s="59">
        <f t="shared" si="46"/>
        <v>3</v>
      </c>
      <c r="T106" s="58">
        <f t="shared" si="47"/>
        <v>1</v>
      </c>
      <c r="U106" s="47" t="s">
        <v>665</v>
      </c>
      <c r="V106" s="33" t="s">
        <v>527</v>
      </c>
      <c r="W106" s="33">
        <v>330</v>
      </c>
      <c r="X106" s="33" t="s">
        <v>999</v>
      </c>
      <c r="Y106" s="109" t="s">
        <v>693</v>
      </c>
      <c r="Z106" s="109" t="s">
        <v>530</v>
      </c>
      <c r="AA106" s="59" t="s">
        <v>1000</v>
      </c>
      <c r="AB106" s="59" t="s">
        <v>1001</v>
      </c>
      <c r="AC106" s="59" t="s">
        <v>533</v>
      </c>
      <c r="AD106" s="59" t="s">
        <v>1002</v>
      </c>
      <c r="AE106" s="156">
        <v>250000000</v>
      </c>
      <c r="AF106" s="59" t="s">
        <v>574</v>
      </c>
      <c r="AG106" s="109" t="s">
        <v>536</v>
      </c>
      <c r="AH106" s="109" t="s">
        <v>558</v>
      </c>
      <c r="AI106" s="184">
        <v>250000000</v>
      </c>
      <c r="AJ106" s="431"/>
      <c r="AK106" s="431"/>
      <c r="AL106" s="519"/>
      <c r="AM106" s="393"/>
      <c r="AN106" s="33" t="s">
        <v>538</v>
      </c>
      <c r="AO106" s="33" t="s">
        <v>994</v>
      </c>
      <c r="AP106" s="431"/>
      <c r="AQ106" s="433"/>
      <c r="AR106" s="431"/>
      <c r="AS106" s="433"/>
      <c r="AT106" s="431"/>
      <c r="AU106" s="433"/>
      <c r="AV106" s="431"/>
      <c r="AW106" s="456"/>
      <c r="AX106" s="402"/>
      <c r="AY106" s="397"/>
      <c r="AZ106" s="402"/>
      <c r="BA106" s="388"/>
      <c r="BB106" s="395"/>
      <c r="BC106" s="397"/>
      <c r="BD106" s="395"/>
      <c r="BE106" s="399"/>
      <c r="BF106" s="109"/>
      <c r="BH106" s="76" t="s">
        <v>840</v>
      </c>
    </row>
    <row r="107" spans="1:137" ht="15" customHeight="1">
      <c r="A107" s="361" t="s">
        <v>1003</v>
      </c>
      <c r="B107" s="362"/>
      <c r="C107" s="362"/>
      <c r="D107" s="362"/>
      <c r="E107" s="362"/>
      <c r="F107" s="362"/>
      <c r="G107" s="362"/>
      <c r="H107" s="362"/>
      <c r="I107" s="362"/>
      <c r="J107" s="362"/>
      <c r="K107" s="362"/>
      <c r="L107" s="362"/>
      <c r="M107" s="362"/>
      <c r="N107" s="362"/>
      <c r="O107" s="362"/>
      <c r="P107" s="362"/>
      <c r="Q107" s="362"/>
      <c r="R107" s="362"/>
      <c r="S107" s="363"/>
      <c r="T107" s="75">
        <f>+AVERAGE(T102:T106)</f>
        <v>1</v>
      </c>
      <c r="U107" s="109"/>
      <c r="V107" s="109"/>
      <c r="W107" s="109"/>
      <c r="X107" s="54"/>
      <c r="Y107" s="109"/>
      <c r="Z107" s="109"/>
      <c r="AA107" s="59"/>
      <c r="AB107" s="59"/>
      <c r="AC107" s="109"/>
      <c r="AD107" s="59"/>
      <c r="AE107" s="137"/>
      <c r="AF107" s="59"/>
      <c r="AG107" s="109"/>
      <c r="AH107" s="109"/>
      <c r="AI107" s="157"/>
      <c r="AJ107" s="215">
        <f>AJ105</f>
        <v>400000000</v>
      </c>
      <c r="AK107" s="215">
        <f>AK105</f>
        <v>400000000</v>
      </c>
      <c r="AL107" s="218">
        <f>AL105</f>
        <v>400000000</v>
      </c>
      <c r="AM107" s="142">
        <f>AM105</f>
        <v>400000000</v>
      </c>
      <c r="AN107" s="54"/>
      <c r="AO107" s="54"/>
      <c r="AP107" s="103">
        <f>AP105</f>
        <v>120000000</v>
      </c>
      <c r="AQ107" s="151">
        <f t="shared" ref="AQ107:AV107" si="49">AQ105</f>
        <v>0.3</v>
      </c>
      <c r="AR107" s="103">
        <f t="shared" si="49"/>
        <v>6000000</v>
      </c>
      <c r="AS107" s="151">
        <f t="shared" si="49"/>
        <v>1.4999999999999999E-2</v>
      </c>
      <c r="AT107" s="103">
        <f t="shared" si="49"/>
        <v>256545600</v>
      </c>
      <c r="AU107" s="151">
        <f t="shared" si="49"/>
        <v>0.64136400000000005</v>
      </c>
      <c r="AV107" s="103">
        <f t="shared" si="49"/>
        <v>61500000</v>
      </c>
      <c r="AW107" s="151">
        <f>AW105</f>
        <v>0.15375</v>
      </c>
      <c r="AX107" s="144">
        <f>+AX105</f>
        <v>348145600</v>
      </c>
      <c r="AY107" s="196">
        <f>+AX107/AL107</f>
        <v>0.87036400000000003</v>
      </c>
      <c r="AZ107" s="144">
        <f>+AZ105</f>
        <v>97000000</v>
      </c>
      <c r="BA107" s="196">
        <f>+AZ107/AL107</f>
        <v>0.24249999999999999</v>
      </c>
      <c r="BB107" s="190">
        <f>BB105</f>
        <v>394608933</v>
      </c>
      <c r="BC107" s="269">
        <f>BC105</f>
        <v>0.98652233249999999</v>
      </c>
      <c r="BD107" s="190">
        <f>BD105</f>
        <v>323212470.94999999</v>
      </c>
      <c r="BE107" s="272">
        <f>BE105</f>
        <v>0.80803117737499996</v>
      </c>
      <c r="BF107" s="109"/>
    </row>
    <row r="108" spans="1:137" ht="165">
      <c r="A108" s="54" t="s">
        <v>363</v>
      </c>
      <c r="B108" s="54" t="s">
        <v>364</v>
      </c>
      <c r="C108" s="109" t="s">
        <v>365</v>
      </c>
      <c r="D108" s="57" t="s">
        <v>1004</v>
      </c>
      <c r="E108" s="59" t="s">
        <v>1005</v>
      </c>
      <c r="F108" s="380">
        <v>2024130010096</v>
      </c>
      <c r="G108" s="59" t="s">
        <v>1006</v>
      </c>
      <c r="H108" s="59" t="s">
        <v>934</v>
      </c>
      <c r="I108" s="54" t="s">
        <v>1007</v>
      </c>
      <c r="J108" s="164">
        <v>0.25</v>
      </c>
      <c r="K108" s="60" t="s">
        <v>1008</v>
      </c>
      <c r="L108" s="59" t="s">
        <v>840</v>
      </c>
      <c r="M108" s="54" t="s">
        <v>1009</v>
      </c>
      <c r="N108" s="102">
        <v>1</v>
      </c>
      <c r="O108" s="102">
        <v>1</v>
      </c>
      <c r="P108" s="102">
        <v>1</v>
      </c>
      <c r="Q108" s="47">
        <v>1</v>
      </c>
      <c r="R108" s="102">
        <v>1</v>
      </c>
      <c r="S108" s="59">
        <f t="shared" ref="S108:S111" si="50">+SUM(O108:R108)</f>
        <v>4</v>
      </c>
      <c r="T108" s="58">
        <f t="shared" si="43"/>
        <v>1</v>
      </c>
      <c r="U108" s="59" t="s">
        <v>665</v>
      </c>
      <c r="V108" s="59" t="s">
        <v>527</v>
      </c>
      <c r="W108" s="59">
        <v>330</v>
      </c>
      <c r="X108" s="54" t="s">
        <v>1010</v>
      </c>
      <c r="Y108" s="56" t="s">
        <v>693</v>
      </c>
      <c r="Z108" s="56" t="s">
        <v>1011</v>
      </c>
      <c r="AA108" s="56" t="s">
        <v>734</v>
      </c>
      <c r="AB108" s="59" t="s">
        <v>1012</v>
      </c>
      <c r="AC108" s="149" t="s">
        <v>533</v>
      </c>
      <c r="AD108" s="149" t="s">
        <v>1013</v>
      </c>
      <c r="AE108" s="59">
        <v>150000000</v>
      </c>
      <c r="AF108" s="59" t="s">
        <v>574</v>
      </c>
      <c r="AG108" s="59" t="s">
        <v>536</v>
      </c>
      <c r="AH108" s="59" t="s">
        <v>558</v>
      </c>
      <c r="AI108" s="150">
        <v>150000000</v>
      </c>
      <c r="AJ108" s="430">
        <v>300000000</v>
      </c>
      <c r="AK108" s="430">
        <v>300000000</v>
      </c>
      <c r="AL108" s="462">
        <v>300000001</v>
      </c>
      <c r="AM108" s="568">
        <f>AL108</f>
        <v>300000001</v>
      </c>
      <c r="AN108" s="56" t="s">
        <v>538</v>
      </c>
      <c r="AO108" s="56" t="s">
        <v>1014</v>
      </c>
      <c r="AP108" s="437">
        <v>0</v>
      </c>
      <c r="AQ108" s="454">
        <v>0</v>
      </c>
      <c r="AR108" s="437">
        <v>0</v>
      </c>
      <c r="AS108" s="440">
        <v>0</v>
      </c>
      <c r="AT108" s="437">
        <v>129600000</v>
      </c>
      <c r="AU108" s="440">
        <f>AT108/AK108</f>
        <v>0.432</v>
      </c>
      <c r="AV108" s="437">
        <v>43200000</v>
      </c>
      <c r="AW108" s="440">
        <f>AV108/AK108</f>
        <v>0.14399999999999999</v>
      </c>
      <c r="AX108" s="383">
        <v>147600000</v>
      </c>
      <c r="AY108" s="386">
        <f t="shared" ref="AY108" si="51">+AX108/AL108</f>
        <v>0.49199999836000002</v>
      </c>
      <c r="AZ108" s="383">
        <v>86400000</v>
      </c>
      <c r="BA108" s="386">
        <f>+AZ108/AL108</f>
        <v>0.28799999904000001</v>
      </c>
      <c r="BB108" s="383">
        <v>286600799</v>
      </c>
      <c r="BC108" s="386">
        <f>BB108/AM108</f>
        <v>0.95533599348221332</v>
      </c>
      <c r="BD108" s="383">
        <v>286600799</v>
      </c>
      <c r="BE108" s="389">
        <f>BD108/AM108</f>
        <v>0.95533599348221332</v>
      </c>
      <c r="BF108" s="109"/>
    </row>
    <row r="109" spans="1:137" ht="150">
      <c r="A109" s="54" t="s">
        <v>363</v>
      </c>
      <c r="B109" s="54" t="s">
        <v>364</v>
      </c>
      <c r="C109" s="109" t="s">
        <v>365</v>
      </c>
      <c r="D109" s="57" t="s">
        <v>1015</v>
      </c>
      <c r="E109" s="59" t="s">
        <v>1005</v>
      </c>
      <c r="F109" s="381"/>
      <c r="G109" s="59" t="s">
        <v>1016</v>
      </c>
      <c r="H109" s="59" t="s">
        <v>926</v>
      </c>
      <c r="I109" s="54" t="s">
        <v>1007</v>
      </c>
      <c r="J109" s="164">
        <v>0.25</v>
      </c>
      <c r="K109" s="60" t="s">
        <v>1017</v>
      </c>
      <c r="L109" s="59" t="s">
        <v>840</v>
      </c>
      <c r="M109" s="54" t="s">
        <v>1009</v>
      </c>
      <c r="N109" s="102">
        <v>1</v>
      </c>
      <c r="O109" s="102">
        <v>1</v>
      </c>
      <c r="P109" s="102">
        <v>1</v>
      </c>
      <c r="Q109" s="47">
        <v>1</v>
      </c>
      <c r="R109" s="102">
        <v>0</v>
      </c>
      <c r="S109" s="59">
        <f t="shared" si="50"/>
        <v>3</v>
      </c>
      <c r="T109" s="58">
        <f t="shared" si="43"/>
        <v>1</v>
      </c>
      <c r="U109" s="59" t="s">
        <v>665</v>
      </c>
      <c r="V109" s="59" t="s">
        <v>527</v>
      </c>
      <c r="W109" s="59">
        <v>330</v>
      </c>
      <c r="X109" s="54" t="s">
        <v>1018</v>
      </c>
      <c r="Y109" s="56" t="s">
        <v>693</v>
      </c>
      <c r="Z109" s="56" t="s">
        <v>1011</v>
      </c>
      <c r="AA109" s="56" t="s">
        <v>734</v>
      </c>
      <c r="AB109" s="59" t="s">
        <v>1012</v>
      </c>
      <c r="AC109" s="149" t="s">
        <v>533</v>
      </c>
      <c r="AD109" s="149" t="s">
        <v>1019</v>
      </c>
      <c r="AE109" s="59">
        <v>50000000</v>
      </c>
      <c r="AF109" s="59" t="s">
        <v>535</v>
      </c>
      <c r="AG109" s="59" t="s">
        <v>536</v>
      </c>
      <c r="AH109" s="59" t="s">
        <v>558</v>
      </c>
      <c r="AI109" s="150">
        <v>50000000</v>
      </c>
      <c r="AJ109" s="504"/>
      <c r="AK109" s="504"/>
      <c r="AL109" s="551"/>
      <c r="AM109" s="569"/>
      <c r="AN109" s="56" t="s">
        <v>538</v>
      </c>
      <c r="AO109" s="56" t="s">
        <v>1014</v>
      </c>
      <c r="AP109" s="438"/>
      <c r="AQ109" s="455"/>
      <c r="AR109" s="438"/>
      <c r="AS109" s="441"/>
      <c r="AT109" s="438"/>
      <c r="AU109" s="441"/>
      <c r="AV109" s="438"/>
      <c r="AW109" s="441"/>
      <c r="AX109" s="384"/>
      <c r="AY109" s="387"/>
      <c r="AZ109" s="384"/>
      <c r="BA109" s="387"/>
      <c r="BB109" s="384"/>
      <c r="BC109" s="387"/>
      <c r="BD109" s="384"/>
      <c r="BE109" s="390"/>
      <c r="BF109" s="109"/>
    </row>
    <row r="110" spans="1:137" ht="150">
      <c r="A110" s="54" t="s">
        <v>363</v>
      </c>
      <c r="B110" s="54" t="s">
        <v>364</v>
      </c>
      <c r="C110" s="109" t="s">
        <v>365</v>
      </c>
      <c r="D110" s="57" t="s">
        <v>377</v>
      </c>
      <c r="E110" s="59" t="s">
        <v>1005</v>
      </c>
      <c r="F110" s="381"/>
      <c r="G110" s="59" t="s">
        <v>1020</v>
      </c>
      <c r="H110" s="59" t="s">
        <v>1021</v>
      </c>
      <c r="I110" s="54" t="s">
        <v>1007</v>
      </c>
      <c r="J110" s="164">
        <v>0.25</v>
      </c>
      <c r="K110" s="60" t="s">
        <v>1022</v>
      </c>
      <c r="L110" s="59" t="s">
        <v>840</v>
      </c>
      <c r="M110" s="54" t="s">
        <v>1009</v>
      </c>
      <c r="N110" s="102">
        <v>1</v>
      </c>
      <c r="O110" s="102">
        <v>0</v>
      </c>
      <c r="P110" s="102">
        <v>1</v>
      </c>
      <c r="Q110" s="47">
        <v>1</v>
      </c>
      <c r="R110" s="102">
        <v>1</v>
      </c>
      <c r="S110" s="59">
        <f t="shared" si="50"/>
        <v>3</v>
      </c>
      <c r="T110" s="58">
        <f t="shared" si="43"/>
        <v>1</v>
      </c>
      <c r="U110" s="59" t="s">
        <v>665</v>
      </c>
      <c r="V110" s="59" t="s">
        <v>527</v>
      </c>
      <c r="W110" s="59">
        <v>330</v>
      </c>
      <c r="X110" s="54" t="s">
        <v>528</v>
      </c>
      <c r="Y110" s="56" t="s">
        <v>693</v>
      </c>
      <c r="Z110" s="56" t="s">
        <v>1011</v>
      </c>
      <c r="AA110" s="56" t="s">
        <v>734</v>
      </c>
      <c r="AB110" s="59" t="s">
        <v>1012</v>
      </c>
      <c r="AC110" s="149" t="s">
        <v>533</v>
      </c>
      <c r="AD110" s="149" t="s">
        <v>1019</v>
      </c>
      <c r="AE110" s="59">
        <v>50000000</v>
      </c>
      <c r="AF110" s="59" t="s">
        <v>535</v>
      </c>
      <c r="AG110" s="59" t="s">
        <v>536</v>
      </c>
      <c r="AH110" s="59" t="s">
        <v>558</v>
      </c>
      <c r="AI110" s="150">
        <v>50000000</v>
      </c>
      <c r="AJ110" s="504"/>
      <c r="AK110" s="504"/>
      <c r="AL110" s="551"/>
      <c r="AM110" s="569"/>
      <c r="AN110" s="56" t="s">
        <v>538</v>
      </c>
      <c r="AO110" s="56" t="s">
        <v>1014</v>
      </c>
      <c r="AP110" s="438"/>
      <c r="AQ110" s="455"/>
      <c r="AR110" s="438"/>
      <c r="AS110" s="441"/>
      <c r="AT110" s="438"/>
      <c r="AU110" s="441"/>
      <c r="AV110" s="438"/>
      <c r="AW110" s="441"/>
      <c r="AX110" s="384"/>
      <c r="AY110" s="387"/>
      <c r="AZ110" s="384"/>
      <c r="BA110" s="387"/>
      <c r="BB110" s="384"/>
      <c r="BC110" s="387"/>
      <c r="BD110" s="384"/>
      <c r="BE110" s="390"/>
      <c r="BF110" s="109"/>
    </row>
    <row r="111" spans="1:137" ht="150">
      <c r="A111" s="54" t="s">
        <v>363</v>
      </c>
      <c r="B111" s="54" t="s">
        <v>364</v>
      </c>
      <c r="C111" s="109" t="s">
        <v>365</v>
      </c>
      <c r="D111" s="57" t="s">
        <v>389</v>
      </c>
      <c r="E111" s="59" t="s">
        <v>1005</v>
      </c>
      <c r="F111" s="382"/>
      <c r="G111" s="59" t="s">
        <v>1020</v>
      </c>
      <c r="H111" s="59" t="s">
        <v>1021</v>
      </c>
      <c r="I111" s="54" t="s">
        <v>1007</v>
      </c>
      <c r="J111" s="164">
        <v>0.25</v>
      </c>
      <c r="K111" s="60" t="s">
        <v>1023</v>
      </c>
      <c r="L111" s="59" t="s">
        <v>840</v>
      </c>
      <c r="M111" s="54" t="s">
        <v>1009</v>
      </c>
      <c r="N111" s="102">
        <v>1</v>
      </c>
      <c r="O111" s="102">
        <v>0</v>
      </c>
      <c r="P111" s="102">
        <v>1</v>
      </c>
      <c r="Q111" s="47">
        <v>1</v>
      </c>
      <c r="R111" s="84">
        <v>1</v>
      </c>
      <c r="S111" s="59">
        <f t="shared" si="50"/>
        <v>3</v>
      </c>
      <c r="T111" s="58">
        <f t="shared" si="43"/>
        <v>1</v>
      </c>
      <c r="U111" s="59" t="s">
        <v>665</v>
      </c>
      <c r="V111" s="59" t="s">
        <v>527</v>
      </c>
      <c r="W111" s="59">
        <v>330</v>
      </c>
      <c r="X111" s="54" t="s">
        <v>1024</v>
      </c>
      <c r="Y111" s="56" t="s">
        <v>1025</v>
      </c>
      <c r="Z111" s="56" t="s">
        <v>1011</v>
      </c>
      <c r="AA111" s="56" t="s">
        <v>734</v>
      </c>
      <c r="AB111" s="59" t="s">
        <v>1012</v>
      </c>
      <c r="AC111" s="149" t="s">
        <v>533</v>
      </c>
      <c r="AD111" s="59" t="s">
        <v>1019</v>
      </c>
      <c r="AE111" s="59">
        <v>50000000</v>
      </c>
      <c r="AF111" s="59" t="s">
        <v>535</v>
      </c>
      <c r="AG111" s="59" t="s">
        <v>536</v>
      </c>
      <c r="AH111" s="59" t="s">
        <v>558</v>
      </c>
      <c r="AI111" s="152">
        <v>50000000</v>
      </c>
      <c r="AJ111" s="431"/>
      <c r="AK111" s="431"/>
      <c r="AL111" s="463"/>
      <c r="AM111" s="570"/>
      <c r="AN111" s="56" t="s">
        <v>538</v>
      </c>
      <c r="AO111" s="56" t="s">
        <v>1014</v>
      </c>
      <c r="AP111" s="439"/>
      <c r="AQ111" s="456"/>
      <c r="AR111" s="439"/>
      <c r="AS111" s="442"/>
      <c r="AT111" s="439"/>
      <c r="AU111" s="442"/>
      <c r="AV111" s="439"/>
      <c r="AW111" s="442"/>
      <c r="AX111" s="385"/>
      <c r="AY111" s="388"/>
      <c r="AZ111" s="385"/>
      <c r="BA111" s="388"/>
      <c r="BB111" s="385"/>
      <c r="BC111" s="388"/>
      <c r="BD111" s="385"/>
      <c r="BE111" s="391"/>
      <c r="BF111" s="109"/>
    </row>
    <row r="112" spans="1:137" ht="15" customHeight="1">
      <c r="A112" s="361" t="s">
        <v>1026</v>
      </c>
      <c r="B112" s="362"/>
      <c r="C112" s="362"/>
      <c r="D112" s="362"/>
      <c r="E112" s="362"/>
      <c r="F112" s="362"/>
      <c r="G112" s="362"/>
      <c r="H112" s="362"/>
      <c r="I112" s="362"/>
      <c r="J112" s="362"/>
      <c r="K112" s="362"/>
      <c r="L112" s="362"/>
      <c r="M112" s="362"/>
      <c r="N112" s="362"/>
      <c r="O112" s="362"/>
      <c r="P112" s="362"/>
      <c r="Q112" s="362"/>
      <c r="R112" s="362"/>
      <c r="S112" s="363"/>
      <c r="T112" s="151">
        <f>+AVERAGE(T108:T111)</f>
        <v>1</v>
      </c>
      <c r="U112" s="109"/>
      <c r="V112" s="109"/>
      <c r="W112" s="109"/>
      <c r="X112" s="102"/>
      <c r="Y112" s="109"/>
      <c r="Z112" s="109"/>
      <c r="AA112" s="109"/>
      <c r="AB112" s="109"/>
      <c r="AC112" s="109"/>
      <c r="AD112" s="59"/>
      <c r="AE112" s="165"/>
      <c r="AF112" s="59"/>
      <c r="AG112" s="109"/>
      <c r="AH112" s="109"/>
      <c r="AI112" s="159">
        <f>SUM(AI108:AI111)</f>
        <v>300000000</v>
      </c>
      <c r="AJ112" s="214">
        <f t="shared" ref="AJ112:AK112" si="52">SUM(AJ108:AJ111)</f>
        <v>300000000</v>
      </c>
      <c r="AK112" s="214">
        <f t="shared" si="52"/>
        <v>300000000</v>
      </c>
      <c r="AL112" s="207">
        <f>+AL108</f>
        <v>300000001</v>
      </c>
      <c r="AM112" s="207">
        <f>AM108</f>
        <v>300000001</v>
      </c>
      <c r="AN112" s="59"/>
      <c r="AO112" s="59"/>
      <c r="AP112" s="159">
        <f>AP108</f>
        <v>0</v>
      </c>
      <c r="AQ112" s="158">
        <f t="shared" ref="AQ112:AV112" si="53">AQ108</f>
        <v>0</v>
      </c>
      <c r="AR112" s="159">
        <f t="shared" si="53"/>
        <v>0</v>
      </c>
      <c r="AS112" s="158">
        <f t="shared" si="53"/>
        <v>0</v>
      </c>
      <c r="AT112" s="159">
        <f t="shared" si="53"/>
        <v>129600000</v>
      </c>
      <c r="AU112" s="158">
        <f t="shared" si="53"/>
        <v>0.432</v>
      </c>
      <c r="AV112" s="159">
        <f t="shared" si="53"/>
        <v>43200000</v>
      </c>
      <c r="AW112" s="158">
        <f>AW108</f>
        <v>0.14399999999999999</v>
      </c>
      <c r="AX112" s="194">
        <f>+AX108</f>
        <v>147600000</v>
      </c>
      <c r="AY112" s="196">
        <f>+AX112/AL112</f>
        <v>0.49199999836000002</v>
      </c>
      <c r="AZ112" s="194">
        <f>+AZ108</f>
        <v>86400000</v>
      </c>
      <c r="BA112" s="196">
        <f>+AZ112/AL112</f>
        <v>0.28799999904000001</v>
      </c>
      <c r="BB112" s="194">
        <f>BB108</f>
        <v>286600799</v>
      </c>
      <c r="BC112" s="269">
        <f>BC108</f>
        <v>0.95533599348221332</v>
      </c>
      <c r="BD112" s="194">
        <f>BD108</f>
        <v>286600799</v>
      </c>
      <c r="BE112" s="272">
        <f>BE108</f>
        <v>0.95533599348221332</v>
      </c>
      <c r="BF112" s="109"/>
    </row>
    <row r="113" spans="1:58" ht="150">
      <c r="A113" s="54" t="s">
        <v>392</v>
      </c>
      <c r="B113" s="54" t="s">
        <v>393</v>
      </c>
      <c r="C113" s="109" t="s">
        <v>394</v>
      </c>
      <c r="D113" s="57" t="s">
        <v>399</v>
      </c>
      <c r="E113" s="59" t="s">
        <v>1027</v>
      </c>
      <c r="F113" s="380">
        <v>2024130010080</v>
      </c>
      <c r="G113" s="59" t="s">
        <v>1028</v>
      </c>
      <c r="H113" s="59" t="s">
        <v>1006</v>
      </c>
      <c r="I113" s="54" t="s">
        <v>934</v>
      </c>
      <c r="J113" s="164">
        <v>0.25</v>
      </c>
      <c r="K113" s="60" t="s">
        <v>1029</v>
      </c>
      <c r="L113" s="59" t="s">
        <v>840</v>
      </c>
      <c r="M113" s="54" t="s">
        <v>1009</v>
      </c>
      <c r="N113" s="102">
        <v>1</v>
      </c>
      <c r="O113" s="102">
        <v>0</v>
      </c>
      <c r="P113" s="102">
        <v>1</v>
      </c>
      <c r="Q113" s="47">
        <v>0</v>
      </c>
      <c r="R113" s="102">
        <v>0</v>
      </c>
      <c r="S113" s="59">
        <f t="shared" ref="S113:S117" si="54">+SUM(O113:R113)</f>
        <v>1</v>
      </c>
      <c r="T113" s="58">
        <f t="shared" ref="T113:T117" si="55">+IF((S113/N113)&gt;100%,100%,(S113/N113))</f>
        <v>1</v>
      </c>
      <c r="U113" s="59" t="s">
        <v>665</v>
      </c>
      <c r="V113" s="59" t="s">
        <v>527</v>
      </c>
      <c r="W113" s="59">
        <v>330</v>
      </c>
      <c r="X113" s="54" t="s">
        <v>1030</v>
      </c>
      <c r="Y113" s="56" t="s">
        <v>1030</v>
      </c>
      <c r="Z113" s="56" t="s">
        <v>1031</v>
      </c>
      <c r="AA113" s="56" t="s">
        <v>1011</v>
      </c>
      <c r="AB113" s="59" t="s">
        <v>1032</v>
      </c>
      <c r="AC113" s="149" t="s">
        <v>1033</v>
      </c>
      <c r="AD113" s="149" t="s">
        <v>533</v>
      </c>
      <c r="AE113" s="59" t="s">
        <v>1034</v>
      </c>
      <c r="AF113" s="59">
        <v>10000000</v>
      </c>
      <c r="AG113" s="59" t="s">
        <v>535</v>
      </c>
      <c r="AH113" s="59" t="s">
        <v>536</v>
      </c>
      <c r="AI113" s="150">
        <v>10000000</v>
      </c>
      <c r="AJ113" s="430">
        <v>1937856733.01</v>
      </c>
      <c r="AK113" s="430">
        <v>1937856733.01</v>
      </c>
      <c r="AL113" s="246">
        <v>1487856733.01</v>
      </c>
      <c r="AM113" s="563">
        <f>AK113</f>
        <v>1937856733.01</v>
      </c>
      <c r="AN113" s="56" t="s">
        <v>538</v>
      </c>
      <c r="AO113" s="56" t="s">
        <v>1035</v>
      </c>
      <c r="AP113" s="437">
        <v>0</v>
      </c>
      <c r="AQ113" s="454">
        <v>0</v>
      </c>
      <c r="AR113" s="437">
        <v>0</v>
      </c>
      <c r="AS113" s="440">
        <v>0</v>
      </c>
      <c r="AT113" s="437">
        <v>171400000</v>
      </c>
      <c r="AU113" s="440">
        <f>AT113/AK113</f>
        <v>8.844823101745547E-2</v>
      </c>
      <c r="AV113" s="489">
        <v>31100000</v>
      </c>
      <c r="AW113" s="440">
        <f>AV113/AK113</f>
        <v>1.6048658020086728E-2</v>
      </c>
      <c r="AX113" s="383">
        <v>171400000</v>
      </c>
      <c r="AY113" s="396">
        <v>0</v>
      </c>
      <c r="AZ113" s="383">
        <v>103884197</v>
      </c>
      <c r="BA113" s="396">
        <v>0</v>
      </c>
      <c r="BB113" s="383">
        <v>436100000</v>
      </c>
      <c r="BC113" s="386">
        <f>BB113/AM113</f>
        <v>0.22504243609517111</v>
      </c>
      <c r="BD113" s="383">
        <v>434284197</v>
      </c>
      <c r="BE113" s="389">
        <f>BD113/AM113</f>
        <v>0.22410541997366476</v>
      </c>
      <c r="BF113" s="109"/>
    </row>
    <row r="114" spans="1:58" ht="150">
      <c r="A114" s="54" t="s">
        <v>392</v>
      </c>
      <c r="B114" s="54" t="s">
        <v>393</v>
      </c>
      <c r="C114" s="109" t="s">
        <v>394</v>
      </c>
      <c r="D114" s="57" t="s">
        <v>399</v>
      </c>
      <c r="E114" s="59" t="s">
        <v>1027</v>
      </c>
      <c r="F114" s="381"/>
      <c r="G114" s="59" t="s">
        <v>1028</v>
      </c>
      <c r="H114" s="59" t="s">
        <v>1016</v>
      </c>
      <c r="I114" s="54" t="s">
        <v>926</v>
      </c>
      <c r="J114" s="164">
        <v>0.25</v>
      </c>
      <c r="K114" s="60" t="s">
        <v>1036</v>
      </c>
      <c r="L114" s="59" t="s">
        <v>840</v>
      </c>
      <c r="M114" s="54" t="s">
        <v>1009</v>
      </c>
      <c r="N114" s="102">
        <v>1</v>
      </c>
      <c r="O114" s="102">
        <v>0</v>
      </c>
      <c r="P114" s="102">
        <v>0</v>
      </c>
      <c r="Q114" s="47">
        <v>0</v>
      </c>
      <c r="R114" s="102">
        <v>0</v>
      </c>
      <c r="S114" s="59">
        <f t="shared" si="54"/>
        <v>0</v>
      </c>
      <c r="T114" s="58">
        <f t="shared" si="55"/>
        <v>0</v>
      </c>
      <c r="U114" s="59" t="s">
        <v>563</v>
      </c>
      <c r="V114" s="59" t="s">
        <v>527</v>
      </c>
      <c r="W114" s="59">
        <v>300</v>
      </c>
      <c r="X114" s="54" t="s">
        <v>1030</v>
      </c>
      <c r="Y114" s="56">
        <v>0</v>
      </c>
      <c r="Z114" s="56" t="s">
        <v>1031</v>
      </c>
      <c r="AA114" s="56" t="s">
        <v>1011</v>
      </c>
      <c r="AB114" s="59" t="s">
        <v>1032</v>
      </c>
      <c r="AC114" s="149" t="s">
        <v>1033</v>
      </c>
      <c r="AD114" s="149" t="s">
        <v>533</v>
      </c>
      <c r="AE114" s="59" t="s">
        <v>1037</v>
      </c>
      <c r="AF114" s="59">
        <v>1487856733.01</v>
      </c>
      <c r="AG114" s="59" t="s">
        <v>535</v>
      </c>
      <c r="AH114" s="59" t="s">
        <v>536</v>
      </c>
      <c r="AI114" s="150">
        <v>0</v>
      </c>
      <c r="AJ114" s="504"/>
      <c r="AK114" s="504"/>
      <c r="AL114" s="246"/>
      <c r="AM114" s="564"/>
      <c r="AN114" s="56" t="s">
        <v>1038</v>
      </c>
      <c r="AO114" s="56" t="s">
        <v>1035</v>
      </c>
      <c r="AP114" s="438"/>
      <c r="AQ114" s="455"/>
      <c r="AR114" s="438"/>
      <c r="AS114" s="441"/>
      <c r="AT114" s="438"/>
      <c r="AU114" s="441"/>
      <c r="AV114" s="490"/>
      <c r="AW114" s="441"/>
      <c r="AX114" s="384"/>
      <c r="AY114" s="400"/>
      <c r="AZ114" s="384"/>
      <c r="BA114" s="400"/>
      <c r="BB114" s="384"/>
      <c r="BC114" s="387"/>
      <c r="BD114" s="384"/>
      <c r="BE114" s="390"/>
      <c r="BF114" s="109"/>
    </row>
    <row r="115" spans="1:58" ht="150">
      <c r="A115" s="54" t="s">
        <v>392</v>
      </c>
      <c r="B115" s="54" t="s">
        <v>393</v>
      </c>
      <c r="C115" s="109" t="s">
        <v>394</v>
      </c>
      <c r="D115" s="57" t="s">
        <v>1039</v>
      </c>
      <c r="E115" s="59" t="s">
        <v>1027</v>
      </c>
      <c r="F115" s="381"/>
      <c r="G115" s="59" t="s">
        <v>1028</v>
      </c>
      <c r="H115" s="59" t="s">
        <v>1020</v>
      </c>
      <c r="I115" s="54" t="s">
        <v>1021</v>
      </c>
      <c r="J115" s="164">
        <v>0.25</v>
      </c>
      <c r="K115" s="60" t="s">
        <v>1040</v>
      </c>
      <c r="L115" s="59" t="s">
        <v>840</v>
      </c>
      <c r="M115" s="54" t="s">
        <v>1009</v>
      </c>
      <c r="N115" s="102">
        <v>1</v>
      </c>
      <c r="O115" s="102">
        <v>0</v>
      </c>
      <c r="P115" s="102">
        <v>0</v>
      </c>
      <c r="Q115" s="47">
        <v>0</v>
      </c>
      <c r="R115" s="102">
        <v>0</v>
      </c>
      <c r="S115" s="59">
        <f t="shared" si="54"/>
        <v>0</v>
      </c>
      <c r="T115" s="58">
        <f t="shared" si="55"/>
        <v>0</v>
      </c>
      <c r="U115" s="59" t="s">
        <v>665</v>
      </c>
      <c r="V115" s="59" t="s">
        <v>527</v>
      </c>
      <c r="W115" s="59">
        <v>330</v>
      </c>
      <c r="X115" s="54" t="s">
        <v>1041</v>
      </c>
      <c r="Y115" s="56">
        <v>0</v>
      </c>
      <c r="Z115" s="56" t="s">
        <v>1031</v>
      </c>
      <c r="AA115" s="56" t="s">
        <v>1011</v>
      </c>
      <c r="AB115" s="59" t="s">
        <v>734</v>
      </c>
      <c r="AC115" s="149" t="s">
        <v>1042</v>
      </c>
      <c r="AD115" s="149" t="s">
        <v>533</v>
      </c>
      <c r="AE115" s="59" t="s">
        <v>1043</v>
      </c>
      <c r="AF115" s="59">
        <v>230000000</v>
      </c>
      <c r="AG115" s="59" t="s">
        <v>535</v>
      </c>
      <c r="AH115" s="59" t="s">
        <v>536</v>
      </c>
      <c r="AI115" s="150">
        <v>230000000</v>
      </c>
      <c r="AJ115" s="504"/>
      <c r="AK115" s="504"/>
      <c r="AL115" s="246">
        <v>450000000</v>
      </c>
      <c r="AM115" s="564"/>
      <c r="AN115" s="56" t="s">
        <v>538</v>
      </c>
      <c r="AO115" s="56" t="s">
        <v>1035</v>
      </c>
      <c r="AP115" s="438"/>
      <c r="AQ115" s="455"/>
      <c r="AR115" s="438"/>
      <c r="AS115" s="441"/>
      <c r="AT115" s="438"/>
      <c r="AU115" s="441"/>
      <c r="AV115" s="490"/>
      <c r="AW115" s="441"/>
      <c r="AX115" s="384"/>
      <c r="AY115" s="400"/>
      <c r="AZ115" s="384"/>
      <c r="BA115" s="400"/>
      <c r="BB115" s="384"/>
      <c r="BC115" s="387"/>
      <c r="BD115" s="384"/>
      <c r="BE115" s="390"/>
      <c r="BF115" s="109"/>
    </row>
    <row r="116" spans="1:58" ht="150">
      <c r="A116" s="54" t="s">
        <v>392</v>
      </c>
      <c r="B116" s="54" t="s">
        <v>393</v>
      </c>
      <c r="C116" s="109" t="s">
        <v>394</v>
      </c>
      <c r="D116" s="57" t="s">
        <v>1044</v>
      </c>
      <c r="E116" s="59" t="s">
        <v>1027</v>
      </c>
      <c r="F116" s="381"/>
      <c r="G116" s="59" t="s">
        <v>1028</v>
      </c>
      <c r="H116" s="59" t="s">
        <v>1020</v>
      </c>
      <c r="I116" s="54" t="s">
        <v>1021</v>
      </c>
      <c r="J116" s="164">
        <v>0.25</v>
      </c>
      <c r="K116" s="60" t="s">
        <v>1045</v>
      </c>
      <c r="L116" s="59" t="s">
        <v>840</v>
      </c>
      <c r="M116" s="54" t="s">
        <v>1009</v>
      </c>
      <c r="N116" s="102">
        <v>2</v>
      </c>
      <c r="O116" s="102">
        <v>0</v>
      </c>
      <c r="P116" s="102">
        <v>0</v>
      </c>
      <c r="Q116" s="47">
        <v>2</v>
      </c>
      <c r="R116" s="102">
        <v>2</v>
      </c>
      <c r="S116" s="59">
        <f t="shared" si="54"/>
        <v>4</v>
      </c>
      <c r="T116" s="58">
        <f t="shared" si="55"/>
        <v>1</v>
      </c>
      <c r="U116" s="59" t="s">
        <v>665</v>
      </c>
      <c r="V116" s="59" t="s">
        <v>527</v>
      </c>
      <c r="W116" s="59">
        <v>330</v>
      </c>
      <c r="X116" s="54" t="s">
        <v>1041</v>
      </c>
      <c r="Y116" s="56">
        <v>0</v>
      </c>
      <c r="Z116" s="56" t="s">
        <v>1031</v>
      </c>
      <c r="AA116" s="56" t="s">
        <v>1011</v>
      </c>
      <c r="AB116" s="59" t="s">
        <v>734</v>
      </c>
      <c r="AC116" s="149" t="s">
        <v>1042</v>
      </c>
      <c r="AD116" s="149" t="s">
        <v>533</v>
      </c>
      <c r="AE116" s="59" t="s">
        <v>1046</v>
      </c>
      <c r="AF116" s="59">
        <v>130000000</v>
      </c>
      <c r="AG116" s="59" t="s">
        <v>574</v>
      </c>
      <c r="AH116" s="59" t="s">
        <v>536</v>
      </c>
      <c r="AI116" s="150">
        <v>130000000</v>
      </c>
      <c r="AJ116" s="504"/>
      <c r="AK116" s="504"/>
      <c r="AL116" s="246"/>
      <c r="AM116" s="564"/>
      <c r="AN116" s="56" t="s">
        <v>538</v>
      </c>
      <c r="AO116" s="56" t="s">
        <v>1035</v>
      </c>
      <c r="AP116" s="438"/>
      <c r="AQ116" s="455"/>
      <c r="AR116" s="438"/>
      <c r="AS116" s="441"/>
      <c r="AT116" s="438"/>
      <c r="AU116" s="441"/>
      <c r="AV116" s="490"/>
      <c r="AW116" s="441"/>
      <c r="AX116" s="384"/>
      <c r="AY116" s="400"/>
      <c r="AZ116" s="384"/>
      <c r="BA116" s="400"/>
      <c r="BB116" s="384"/>
      <c r="BC116" s="387"/>
      <c r="BD116" s="384"/>
      <c r="BE116" s="390"/>
      <c r="BF116" s="109"/>
    </row>
    <row r="117" spans="1:58" ht="150">
      <c r="A117" s="54" t="s">
        <v>392</v>
      </c>
      <c r="B117" s="54" t="s">
        <v>393</v>
      </c>
      <c r="C117" s="109" t="s">
        <v>394</v>
      </c>
      <c r="D117" s="57" t="s">
        <v>1047</v>
      </c>
      <c r="E117" s="59" t="s">
        <v>1027</v>
      </c>
      <c r="F117" s="382"/>
      <c r="G117" s="59" t="s">
        <v>1028</v>
      </c>
      <c r="H117" s="59" t="s">
        <v>1020</v>
      </c>
      <c r="I117" s="54" t="s">
        <v>1021</v>
      </c>
      <c r="J117" s="164">
        <v>1</v>
      </c>
      <c r="K117" s="60" t="s">
        <v>1048</v>
      </c>
      <c r="L117" s="59" t="s">
        <v>840</v>
      </c>
      <c r="M117" s="54" t="s">
        <v>1009</v>
      </c>
      <c r="N117" s="102">
        <v>1</v>
      </c>
      <c r="O117" s="102">
        <v>0</v>
      </c>
      <c r="P117" s="102">
        <v>0</v>
      </c>
      <c r="Q117" s="102"/>
      <c r="R117" s="102"/>
      <c r="S117" s="59">
        <f t="shared" si="54"/>
        <v>0</v>
      </c>
      <c r="T117" s="58">
        <f t="shared" si="55"/>
        <v>0</v>
      </c>
      <c r="U117" s="59" t="s">
        <v>665</v>
      </c>
      <c r="V117" s="59" t="s">
        <v>527</v>
      </c>
      <c r="W117" s="59">
        <v>330</v>
      </c>
      <c r="X117" s="54" t="s">
        <v>1041</v>
      </c>
      <c r="Y117" s="56">
        <v>0</v>
      </c>
      <c r="Z117" s="56" t="s">
        <v>1031</v>
      </c>
      <c r="AA117" s="56" t="s">
        <v>1011</v>
      </c>
      <c r="AB117" s="59" t="s">
        <v>734</v>
      </c>
      <c r="AC117" s="149" t="s">
        <v>1042</v>
      </c>
      <c r="AD117" s="59" t="s">
        <v>533</v>
      </c>
      <c r="AE117" s="59" t="s">
        <v>1049</v>
      </c>
      <c r="AF117" s="59">
        <v>80000000</v>
      </c>
      <c r="AG117" s="59" t="s">
        <v>574</v>
      </c>
      <c r="AH117" s="59" t="s">
        <v>536</v>
      </c>
      <c r="AI117" s="152">
        <v>80000000</v>
      </c>
      <c r="AJ117" s="431"/>
      <c r="AK117" s="431"/>
      <c r="AL117" s="246"/>
      <c r="AM117" s="565"/>
      <c r="AN117" s="56" t="s">
        <v>538</v>
      </c>
      <c r="AO117" s="56" t="s">
        <v>1035</v>
      </c>
      <c r="AP117" s="439"/>
      <c r="AQ117" s="456"/>
      <c r="AR117" s="439"/>
      <c r="AS117" s="442"/>
      <c r="AT117" s="439"/>
      <c r="AU117" s="442"/>
      <c r="AV117" s="491"/>
      <c r="AW117" s="442"/>
      <c r="AX117" s="385"/>
      <c r="AY117" s="397"/>
      <c r="AZ117" s="385"/>
      <c r="BA117" s="397"/>
      <c r="BB117" s="385"/>
      <c r="BC117" s="388"/>
      <c r="BD117" s="385"/>
      <c r="BE117" s="391"/>
      <c r="BF117" s="109"/>
    </row>
    <row r="118" spans="1:58" ht="105" customHeight="1">
      <c r="A118" s="361" t="s">
        <v>1026</v>
      </c>
      <c r="B118" s="362"/>
      <c r="C118" s="362"/>
      <c r="D118" s="362"/>
      <c r="E118" s="362"/>
      <c r="F118" s="362"/>
      <c r="G118" s="362"/>
      <c r="H118" s="362"/>
      <c r="I118" s="362"/>
      <c r="J118" s="362"/>
      <c r="K118" s="362"/>
      <c r="L118" s="362"/>
      <c r="M118" s="362"/>
      <c r="N118" s="362"/>
      <c r="O118" s="362"/>
      <c r="P118" s="362"/>
      <c r="Q118" s="362"/>
      <c r="R118" s="362"/>
      <c r="S118" s="363"/>
      <c r="T118" s="151">
        <f>+AVERAGE(T113)</f>
        <v>1</v>
      </c>
      <c r="U118" s="151"/>
      <c r="V118" s="151"/>
      <c r="W118" s="151"/>
      <c r="X118" s="151"/>
      <c r="Y118" s="151"/>
      <c r="Z118" s="151"/>
      <c r="AA118" s="151"/>
      <c r="AB118" s="151"/>
      <c r="AC118" s="151"/>
      <c r="AD118" s="75"/>
      <c r="AE118" s="151"/>
      <c r="AF118" s="75"/>
      <c r="AG118" s="151"/>
      <c r="AH118" s="151"/>
      <c r="AI118" s="103">
        <f>AI117</f>
        <v>80000000</v>
      </c>
      <c r="AJ118" s="103">
        <v>1937856733.01</v>
      </c>
      <c r="AK118" s="99">
        <v>1937856733.01</v>
      </c>
      <c r="AL118" s="217">
        <f>AL113+AL115</f>
        <v>1937856733.01</v>
      </c>
      <c r="AM118" s="298">
        <f>AM113</f>
        <v>1937856733.01</v>
      </c>
      <c r="AN118" s="75" t="str">
        <f t="shared" ref="AN118:AS118" si="56">AN117</f>
        <v>ICLD</v>
      </c>
      <c r="AO118" s="75" t="str">
        <f t="shared" si="56"/>
        <v>FORTALECIMIENTO DE LA GOBERNANZA Y LA AUTODETERMINACION DE LA CULTURA E INSTITUCIONES PROPIAS DE LA POBLACION INDIGENA EN EL DISTRITO DE  CARTAGENA DE INDIAS</v>
      </c>
      <c r="AP118" s="103">
        <f t="shared" si="56"/>
        <v>0</v>
      </c>
      <c r="AQ118" s="151">
        <f t="shared" si="56"/>
        <v>0</v>
      </c>
      <c r="AR118" s="103">
        <f t="shared" si="56"/>
        <v>0</v>
      </c>
      <c r="AS118" s="151">
        <f t="shared" si="56"/>
        <v>0</v>
      </c>
      <c r="AT118" s="103">
        <f>AT113</f>
        <v>171400000</v>
      </c>
      <c r="AU118" s="151">
        <f>AU113</f>
        <v>8.844823101745547E-2</v>
      </c>
      <c r="AV118" s="103">
        <f>AV113</f>
        <v>31100000</v>
      </c>
      <c r="AW118" s="151">
        <f>AW113</f>
        <v>1.6048658020086728E-2</v>
      </c>
      <c r="AX118" s="221">
        <f>SUM(AX113)</f>
        <v>171400000</v>
      </c>
      <c r="AY118" s="88">
        <f>SUM(AY113)</f>
        <v>0</v>
      </c>
      <c r="AZ118" s="221">
        <f>SUM(AZ113)</f>
        <v>103884197</v>
      </c>
      <c r="BA118" s="88">
        <f>SUM(BA113)</f>
        <v>0</v>
      </c>
      <c r="BB118" s="299">
        <f>BB113</f>
        <v>436100000</v>
      </c>
      <c r="BC118" s="151">
        <f>BC113</f>
        <v>0.22504243609517111</v>
      </c>
      <c r="BD118" s="299">
        <f>BD113</f>
        <v>434284197</v>
      </c>
      <c r="BE118" s="300">
        <f>BE113</f>
        <v>0.22410541997366476</v>
      </c>
      <c r="BF118" s="151"/>
    </row>
    <row r="119" spans="1:58">
      <c r="Q119" s="76"/>
      <c r="AL119" s="177"/>
      <c r="AW119" s="179"/>
    </row>
    <row r="120" spans="1:58">
      <c r="M120" s="76"/>
      <c r="N120" s="76"/>
      <c r="O120" s="76"/>
      <c r="P120" s="76"/>
      <c r="Q120" s="76"/>
      <c r="R120" s="76"/>
      <c r="S120" s="76"/>
      <c r="AL120" s="177"/>
      <c r="AW120" s="179"/>
    </row>
    <row r="121" spans="1:58" s="90" customFormat="1" ht="45.75" thickBot="1">
      <c r="A121" s="245"/>
      <c r="B121" s="245"/>
      <c r="C121" s="245"/>
      <c r="D121" s="245"/>
      <c r="E121" s="245"/>
      <c r="F121" s="245"/>
      <c r="G121" s="245"/>
      <c r="H121" s="245"/>
      <c r="I121" s="245"/>
      <c r="J121" s="245"/>
      <c r="K121" s="245"/>
      <c r="L121" s="245"/>
      <c r="M121" s="245"/>
      <c r="N121" s="245"/>
      <c r="O121" s="245"/>
      <c r="P121" s="245"/>
      <c r="Q121" s="245"/>
      <c r="R121" s="245"/>
      <c r="S121" s="245"/>
      <c r="T121" s="89"/>
      <c r="X121" s="91"/>
      <c r="AD121" s="110"/>
      <c r="AE121" s="92"/>
      <c r="AF121" s="110"/>
      <c r="AH121" s="93"/>
      <c r="AI121" s="96"/>
      <c r="AJ121" s="96"/>
      <c r="AK121" s="96"/>
      <c r="AL121" s="92"/>
      <c r="AN121" s="110"/>
      <c r="AO121" s="110"/>
      <c r="AP121" s="97" t="s">
        <v>1050</v>
      </c>
      <c r="AQ121" s="94" t="s">
        <v>1051</v>
      </c>
      <c r="AR121" s="97" t="s">
        <v>1052</v>
      </c>
      <c r="AS121" s="94" t="s">
        <v>1053</v>
      </c>
      <c r="AT121" s="97" t="s">
        <v>1054</v>
      </c>
      <c r="AU121" s="94" t="s">
        <v>1055</v>
      </c>
      <c r="AV121" s="97" t="s">
        <v>1056</v>
      </c>
      <c r="AW121" s="94" t="s">
        <v>1057</v>
      </c>
      <c r="AX121" s="201" t="s">
        <v>1058</v>
      </c>
      <c r="AY121" s="202" t="s">
        <v>1059</v>
      </c>
      <c r="AZ121" s="201" t="s">
        <v>1060</v>
      </c>
      <c r="BA121" s="202" t="s">
        <v>1061</v>
      </c>
      <c r="BB121" s="201" t="s">
        <v>1102</v>
      </c>
      <c r="BC121" s="202" t="s">
        <v>1103</v>
      </c>
      <c r="BD121" s="201" t="s">
        <v>1104</v>
      </c>
      <c r="BE121" s="202" t="s">
        <v>1105</v>
      </c>
    </row>
    <row r="122" spans="1:58" s="90" customFormat="1" ht="36.75" thickBot="1">
      <c r="A122" s="560" t="s">
        <v>1062</v>
      </c>
      <c r="B122" s="561"/>
      <c r="C122" s="561"/>
      <c r="D122" s="561"/>
      <c r="E122" s="561"/>
      <c r="F122" s="561"/>
      <c r="G122" s="561"/>
      <c r="H122" s="561"/>
      <c r="I122" s="561"/>
      <c r="J122" s="561"/>
      <c r="K122" s="561"/>
      <c r="L122" s="561"/>
      <c r="M122" s="561"/>
      <c r="N122" s="561"/>
      <c r="O122" s="561"/>
      <c r="P122" s="561"/>
      <c r="Q122" s="561"/>
      <c r="R122" s="561"/>
      <c r="S122" s="562"/>
      <c r="T122" s="95">
        <f>+(T11+T18+T24+T27+T29+T31+T36+T43+T56+T63+T66+T71+T75+T79+T82+T87+T91+T96+T99+T104+T107+T112+T118)/23</f>
        <v>0.78562801932367143</v>
      </c>
      <c r="X122" s="91"/>
      <c r="AD122" s="110"/>
      <c r="AE122" s="560" t="s">
        <v>1063</v>
      </c>
      <c r="AF122" s="561"/>
      <c r="AG122" s="561"/>
      <c r="AH122" s="561"/>
      <c r="AI122" s="562"/>
      <c r="AJ122" s="98">
        <f>SUM(AJ11+AJ18+AJ24+AJ27+AJ29+AJ36+AJ43+AJ56+AJ63+AJ66+AJ71+AJ75+AJ79+AJ82+AJ87+AJ91+AJ96+AJ99+AJ104+AJ107+AJ112+AJ118)</f>
        <v>80262044619.179993</v>
      </c>
      <c r="AK122" s="98">
        <f>SUM(AK11+AK18+AK24+AK28+AK29+AK36+AK43+AK56+AK63+AK66+AK71+AK75+AK79+AK82+AK87+AK91+AK96+AK99+AK104+AK107+AK112+AK118)</f>
        <v>96263979655.660004</v>
      </c>
      <c r="AL122" s="248">
        <f>AL11+AL18+AL24+AL27+AL29+AL31+AL36+AL43+AL56+AL63+AL66+AL71+AL75+AL79+AL82+AL87+AL91+AL96+AL99+AL104+AL107+AL112+AL118</f>
        <v>130534852023.15001</v>
      </c>
      <c r="AM122" s="98">
        <f>SUM(AM11+AM18+AM24+AM27+AM29+AM31+AM36+AM43+AM56+AM63+AM66+AM71+AM75+AM79+AM82+AM87+AM91+AM96+AM99+AM104+AM107+AM112+AM118)</f>
        <v>129180348735.50999</v>
      </c>
      <c r="AN122" s="233"/>
      <c r="AO122" s="233"/>
      <c r="AP122" s="98">
        <f>SUM(AP9+AP12+AP19+AP25+AP28+AP32+AP37+AP44+AP57+AP64+AP67+AP72+AP76+AP80+AP83+AP88+AP92+AP97+AP100+AP105+AP108+AP113)</f>
        <v>5149205887</v>
      </c>
      <c r="AQ122" s="100">
        <f>AP122/AJ122</f>
        <v>6.4154930408656802E-2</v>
      </c>
      <c r="AR122" s="98">
        <f>SUM(AR9+AR12+AR19+AR25+AR28+AR32+AR37+AR44+AR57+AR64+AR67+AR72+AR76+AR80+AR83+AR88+AR92+AR97+AR100+AR105+AR108+AR113)</f>
        <v>1544470300</v>
      </c>
      <c r="AS122" s="100">
        <f>AR122/AJ122</f>
        <v>1.9242847691309902E-2</v>
      </c>
      <c r="AT122" s="98">
        <f>SUM(AT9+AT12+AT19+AT25+AT28+AT32+AT37+AT44+AT57+AT64+AT67+AT72+AT76+AT80+AT83+AT88+AT92+AT97+AT100+AT105+AT108+AT113)</f>
        <v>17232116127.849998</v>
      </c>
      <c r="AU122" s="100">
        <f>AT122/AK122</f>
        <v>0.17900897292517873</v>
      </c>
      <c r="AV122" s="98">
        <f>SUM(AV9+AV12+AV19+AV25+AV28+AV32+AV37+AV44+AV57+AV64+AV67+AV72+AV76+AV80+AV83+AV88+AV92+AV97+AV100+AV105+AV108+AV113)</f>
        <v>5300638675.54</v>
      </c>
      <c r="AW122" s="100">
        <f>AV122/AK122</f>
        <v>5.5063573046746979E-2</v>
      </c>
      <c r="AX122" s="204">
        <f>SUM(AX11+AX18+AX24+AX27+AX29+AX31+AX36+AX43+AX56+AX63+AX66+AX71+AX75+AX79+AX82+AX87+AX91+AX96+AX99+AX104+AX107+AX112+AX118)</f>
        <v>30695591833.849998</v>
      </c>
      <c r="AY122" s="205">
        <f>AX122/AL122</f>
        <v>0.23515246202911555</v>
      </c>
      <c r="AZ122" s="206">
        <f>SUM(AZ11+AZ18+AZ24+AZ27+AZ29+AZ36+AZ43+AZ56+AZ63+AZ66+AZ71+AZ75+AZ79+AZ82+AZ87+AZ91+AZ96+AZ99+AZ104+AZ107+AZ112+AZ118)</f>
        <v>15074265996.540001</v>
      </c>
      <c r="BA122" s="205">
        <f>+AZ122/AL122</f>
        <v>0.11548077592233084</v>
      </c>
      <c r="BB122" s="301">
        <f>SUM(BB118+BB112+BB107+BB104+BB99+BB96+BB91+BB87+BB82+BB79+BB75+BB71+BB66+BB63+BB56+BB43+BB36+BB29+BB27+BB24+BB18+BB11)</f>
        <v>77809961843.75</v>
      </c>
      <c r="BC122" s="302">
        <f>BB122/AM122</f>
        <v>0.60233590174819718</v>
      </c>
      <c r="BD122" s="301">
        <f>SUM(BD118+BD112+BD107+BD104+BD99+BD96+BD91+BD87+BD82+BD79+BD75+BD71+BD66+BD63+BD56+BD43+BD36+BD29+BD27+BD24+BD18+BD11)</f>
        <v>43573360335.260002</v>
      </c>
      <c r="BE122" s="302">
        <f>BD122/AM122</f>
        <v>0.33730641511484211</v>
      </c>
    </row>
    <row r="123" spans="1:58">
      <c r="M123" s="76"/>
      <c r="N123" s="76"/>
      <c r="O123" s="76"/>
      <c r="P123" s="76"/>
      <c r="Q123" s="76"/>
      <c r="R123" s="76"/>
      <c r="S123" s="76"/>
      <c r="AL123" s="76"/>
    </row>
    <row r="124" spans="1:58">
      <c r="M124" s="76"/>
      <c r="N124" s="76"/>
      <c r="O124" s="76"/>
      <c r="P124" s="76"/>
      <c r="Q124" s="76"/>
      <c r="R124" s="76"/>
      <c r="S124" s="76"/>
      <c r="AL124" s="76"/>
    </row>
    <row r="125" spans="1:58">
      <c r="M125" s="76"/>
      <c r="N125" s="76"/>
      <c r="O125" s="76"/>
      <c r="P125" s="76"/>
      <c r="Q125" s="76"/>
      <c r="R125" s="76"/>
      <c r="S125" s="76"/>
      <c r="AL125" s="76"/>
    </row>
    <row r="126" spans="1:58">
      <c r="M126" s="76"/>
      <c r="N126" s="76"/>
      <c r="O126" s="76"/>
      <c r="P126" s="76"/>
      <c r="Q126" s="76"/>
      <c r="R126" s="76"/>
      <c r="S126" s="76"/>
      <c r="AL126" s="76"/>
    </row>
    <row r="127" spans="1:58">
      <c r="M127" s="76"/>
      <c r="N127" s="76"/>
      <c r="O127" s="76"/>
      <c r="P127" s="76"/>
      <c r="Q127" s="76"/>
      <c r="R127" s="76"/>
      <c r="S127" s="76"/>
      <c r="AL127" s="76"/>
    </row>
    <row r="128" spans="1:58">
      <c r="M128" s="76"/>
      <c r="N128" s="76"/>
      <c r="O128" s="76"/>
      <c r="P128" s="76"/>
      <c r="Q128" s="76"/>
      <c r="R128" s="76"/>
      <c r="S128" s="76"/>
      <c r="AL128" s="76"/>
    </row>
    <row r="129" spans="13:55">
      <c r="M129" s="76"/>
      <c r="N129" s="76"/>
      <c r="O129" s="76"/>
      <c r="P129" s="76"/>
      <c r="Q129" s="76"/>
      <c r="R129" s="76"/>
      <c r="S129" s="76"/>
      <c r="AL129" s="76"/>
    </row>
    <row r="130" spans="13:55">
      <c r="M130" s="76"/>
      <c r="N130" s="76"/>
      <c r="O130" s="76"/>
      <c r="P130" s="76"/>
      <c r="Q130" s="76"/>
      <c r="R130" s="76"/>
      <c r="S130" s="76"/>
      <c r="AL130" s="76"/>
    </row>
    <row r="131" spans="13:55">
      <c r="M131" s="76"/>
      <c r="N131" s="76"/>
      <c r="O131" s="76"/>
      <c r="P131" s="76"/>
      <c r="Q131" s="76"/>
      <c r="R131" s="76"/>
      <c r="S131" s="76"/>
      <c r="AL131" s="76"/>
    </row>
    <row r="132" spans="13:55">
      <c r="M132" s="76"/>
      <c r="N132" s="76"/>
      <c r="O132" s="76"/>
      <c r="P132" s="76"/>
      <c r="Q132" s="76"/>
      <c r="R132" s="76"/>
      <c r="S132" s="76"/>
      <c r="AL132" s="76"/>
    </row>
    <row r="133" spans="13:55">
      <c r="M133" s="76"/>
      <c r="N133" s="76"/>
      <c r="O133" s="76"/>
      <c r="P133" s="76"/>
      <c r="Q133" s="76"/>
      <c r="R133" s="76"/>
      <c r="S133" s="76"/>
      <c r="AL133" s="76"/>
      <c r="BC133" s="247"/>
    </row>
    <row r="134" spans="13:55">
      <c r="M134" s="76"/>
      <c r="N134" s="76"/>
      <c r="O134" s="76"/>
      <c r="P134" s="76"/>
      <c r="Q134" s="76"/>
      <c r="R134" s="76"/>
      <c r="S134" s="76"/>
      <c r="AL134" s="76"/>
    </row>
    <row r="135" spans="13:55">
      <c r="M135" s="76"/>
      <c r="N135" s="76"/>
      <c r="O135" s="76"/>
      <c r="P135" s="76"/>
      <c r="Q135" s="76"/>
      <c r="R135" s="76"/>
      <c r="S135" s="76"/>
      <c r="AL135" s="76"/>
    </row>
    <row r="136" spans="13:55">
      <c r="M136" s="76"/>
      <c r="N136" s="76"/>
      <c r="O136" s="76"/>
      <c r="P136" s="76"/>
      <c r="Q136" s="76"/>
      <c r="R136" s="76"/>
      <c r="S136" s="76"/>
      <c r="AL136" s="76"/>
    </row>
    <row r="137" spans="13:55">
      <c r="M137" s="76"/>
      <c r="N137" s="76"/>
      <c r="O137" s="76"/>
      <c r="P137" s="76"/>
      <c r="Q137" s="76"/>
      <c r="R137" s="76"/>
      <c r="S137" s="76"/>
      <c r="AL137" s="76"/>
    </row>
    <row r="138" spans="13:55">
      <c r="M138" s="76"/>
      <c r="N138" s="76"/>
      <c r="O138" s="76"/>
      <c r="P138" s="76"/>
      <c r="Q138" s="76"/>
      <c r="R138" s="76"/>
      <c r="S138" s="76"/>
      <c r="AL138" s="76"/>
    </row>
    <row r="139" spans="13:55">
      <c r="M139" s="76"/>
      <c r="N139" s="76"/>
      <c r="O139" s="76"/>
      <c r="P139" s="76"/>
      <c r="Q139" s="76"/>
      <c r="R139" s="76"/>
      <c r="S139" s="76"/>
      <c r="AL139" s="76"/>
    </row>
    <row r="140" spans="13:55">
      <c r="M140" s="76"/>
      <c r="N140" s="76"/>
      <c r="O140" s="76"/>
      <c r="P140" s="76"/>
      <c r="Q140" s="76"/>
      <c r="R140" s="76"/>
      <c r="S140" s="76"/>
      <c r="AL140" s="76"/>
    </row>
    <row r="141" spans="13:55">
      <c r="M141" s="76"/>
      <c r="N141" s="76"/>
      <c r="O141" s="76"/>
      <c r="P141" s="76"/>
      <c r="Q141" s="76"/>
      <c r="R141" s="76"/>
      <c r="S141" s="76"/>
      <c r="AL141" s="76"/>
    </row>
    <row r="142" spans="13:55">
      <c r="M142" s="76"/>
      <c r="N142" s="76"/>
      <c r="O142" s="76"/>
      <c r="P142" s="76"/>
      <c r="Q142" s="76"/>
      <c r="R142" s="76"/>
      <c r="S142" s="76"/>
      <c r="AL142" s="76"/>
    </row>
    <row r="143" spans="13:55">
      <c r="M143" s="76"/>
      <c r="N143" s="76"/>
      <c r="O143" s="76"/>
      <c r="P143" s="76"/>
      <c r="Q143" s="76"/>
      <c r="R143" s="76"/>
      <c r="S143" s="76"/>
      <c r="AL143" s="76"/>
    </row>
    <row r="144" spans="13:55">
      <c r="M144" s="76"/>
      <c r="N144" s="76"/>
      <c r="O144" s="76"/>
      <c r="P144" s="76"/>
      <c r="Q144" s="76"/>
      <c r="R144" s="76"/>
      <c r="S144" s="76"/>
      <c r="AL144" s="76"/>
    </row>
    <row r="145" spans="13:38">
      <c r="M145" s="76"/>
      <c r="N145" s="76"/>
      <c r="O145" s="76"/>
      <c r="P145" s="76"/>
      <c r="Q145" s="76"/>
      <c r="R145" s="76"/>
      <c r="S145" s="76"/>
      <c r="AL145" s="76"/>
    </row>
    <row r="146" spans="13:38">
      <c r="M146" s="76"/>
      <c r="N146" s="76"/>
      <c r="O146" s="76"/>
      <c r="P146" s="76"/>
      <c r="Q146" s="76"/>
      <c r="R146" s="76"/>
      <c r="S146" s="76"/>
      <c r="AL146" s="76"/>
    </row>
    <row r="147" spans="13:38">
      <c r="M147" s="76"/>
      <c r="N147" s="76"/>
      <c r="O147" s="76"/>
      <c r="P147" s="76"/>
      <c r="Q147" s="76"/>
      <c r="R147" s="76"/>
      <c r="S147" s="76"/>
      <c r="AL147" s="76"/>
    </row>
    <row r="148" spans="13:38">
      <c r="M148" s="76"/>
      <c r="N148" s="76"/>
      <c r="O148" s="76"/>
      <c r="P148" s="76"/>
      <c r="Q148" s="76"/>
      <c r="R148" s="76"/>
      <c r="S148" s="76"/>
      <c r="AL148" s="76"/>
    </row>
    <row r="149" spans="13:38">
      <c r="M149" s="76"/>
      <c r="N149" s="76"/>
      <c r="O149" s="76"/>
      <c r="P149" s="76"/>
      <c r="Q149" s="76"/>
      <c r="R149" s="76"/>
      <c r="S149" s="76"/>
      <c r="AL149" s="76"/>
    </row>
    <row r="150" spans="13:38">
      <c r="M150" s="76"/>
      <c r="N150" s="76"/>
      <c r="O150" s="76"/>
      <c r="P150" s="76"/>
      <c r="Q150" s="76"/>
      <c r="R150" s="76"/>
      <c r="S150" s="76"/>
      <c r="AL150" s="76"/>
    </row>
    <row r="151" spans="13:38">
      <c r="M151" s="76"/>
      <c r="N151" s="76"/>
      <c r="O151" s="76"/>
      <c r="P151" s="76"/>
      <c r="Q151" s="76"/>
      <c r="R151" s="76"/>
      <c r="S151" s="76"/>
      <c r="AL151" s="76"/>
    </row>
    <row r="152" spans="13:38">
      <c r="M152" s="76"/>
      <c r="N152" s="76"/>
      <c r="O152" s="76"/>
      <c r="P152" s="76"/>
      <c r="Q152" s="76"/>
      <c r="R152" s="76"/>
      <c r="S152" s="76"/>
      <c r="AL152" s="76"/>
    </row>
    <row r="153" spans="13:38">
      <c r="M153" s="76"/>
      <c r="N153" s="76"/>
      <c r="O153" s="76"/>
      <c r="P153" s="76"/>
      <c r="Q153" s="76"/>
      <c r="R153" s="76"/>
      <c r="S153" s="76"/>
      <c r="AL153" s="76"/>
    </row>
    <row r="154" spans="13:38">
      <c r="M154" s="76"/>
      <c r="N154" s="76"/>
      <c r="O154" s="76"/>
      <c r="P154" s="76"/>
      <c r="Q154" s="76"/>
      <c r="R154" s="76"/>
      <c r="S154" s="76"/>
      <c r="AL154" s="76"/>
    </row>
    <row r="155" spans="13:38">
      <c r="M155" s="76"/>
      <c r="N155" s="76"/>
      <c r="O155" s="76"/>
      <c r="P155" s="76"/>
      <c r="Q155" s="76"/>
      <c r="R155" s="76"/>
      <c r="S155" s="76"/>
      <c r="AL155" s="76"/>
    </row>
    <row r="156" spans="13:38">
      <c r="M156" s="76"/>
      <c r="N156" s="76"/>
      <c r="O156" s="76"/>
      <c r="P156" s="76"/>
      <c r="Q156" s="76"/>
      <c r="R156" s="76"/>
      <c r="S156" s="76"/>
      <c r="AL156" s="76"/>
    </row>
    <row r="157" spans="13:38">
      <c r="M157" s="76"/>
      <c r="N157" s="76"/>
      <c r="O157" s="76"/>
      <c r="P157" s="76"/>
      <c r="Q157" s="76"/>
      <c r="R157" s="76"/>
      <c r="S157" s="76"/>
      <c r="AL157" s="76"/>
    </row>
    <row r="158" spans="13:38">
      <c r="M158" s="76"/>
      <c r="N158" s="76"/>
      <c r="O158" s="76"/>
      <c r="P158" s="76"/>
      <c r="Q158" s="76"/>
      <c r="R158" s="76"/>
      <c r="S158" s="76"/>
      <c r="AL158" s="76"/>
    </row>
    <row r="159" spans="13:38">
      <c r="M159" s="76"/>
      <c r="N159" s="76"/>
      <c r="O159" s="76"/>
      <c r="P159" s="76"/>
      <c r="Q159" s="76"/>
      <c r="R159" s="76"/>
      <c r="S159" s="76"/>
      <c r="AL159" s="76"/>
    </row>
    <row r="160" spans="13:38">
      <c r="M160" s="76"/>
      <c r="N160" s="76"/>
      <c r="O160" s="76"/>
      <c r="P160" s="76"/>
      <c r="Q160" s="76"/>
      <c r="R160" s="76"/>
      <c r="S160" s="76"/>
      <c r="AL160" s="76"/>
    </row>
    <row r="161" spans="13:38">
      <c r="M161" s="76"/>
      <c r="N161" s="76"/>
      <c r="O161" s="76"/>
      <c r="P161" s="76"/>
      <c r="Q161" s="76"/>
      <c r="R161" s="76"/>
      <c r="S161" s="76"/>
      <c r="AL161" s="76"/>
    </row>
    <row r="162" spans="13:38">
      <c r="M162" s="76"/>
      <c r="N162" s="76"/>
      <c r="O162" s="76"/>
      <c r="P162" s="76"/>
      <c r="Q162" s="76"/>
      <c r="R162" s="76"/>
      <c r="S162" s="76"/>
      <c r="AL162" s="76"/>
    </row>
    <row r="163" spans="13:38">
      <c r="M163" s="76"/>
      <c r="N163" s="76"/>
      <c r="O163" s="76"/>
      <c r="P163" s="76"/>
      <c r="Q163" s="76"/>
      <c r="R163" s="76"/>
      <c r="S163" s="76"/>
      <c r="AL163" s="76"/>
    </row>
    <row r="164" spans="13:38">
      <c r="M164" s="76"/>
      <c r="N164" s="76"/>
      <c r="O164" s="76"/>
      <c r="P164" s="76"/>
      <c r="Q164" s="76"/>
      <c r="R164" s="76"/>
      <c r="S164" s="76"/>
      <c r="AL164" s="76"/>
    </row>
    <row r="165" spans="13:38">
      <c r="M165" s="76"/>
      <c r="N165" s="76"/>
      <c r="O165" s="76"/>
      <c r="P165" s="76"/>
      <c r="Q165" s="76"/>
      <c r="R165" s="76"/>
      <c r="S165" s="76"/>
      <c r="AL165" s="76"/>
    </row>
    <row r="166" spans="13:38">
      <c r="M166" s="76"/>
      <c r="N166" s="76"/>
      <c r="O166" s="76"/>
      <c r="P166" s="76"/>
      <c r="Q166" s="76"/>
      <c r="R166" s="76"/>
      <c r="S166" s="76"/>
      <c r="AL166" s="76"/>
    </row>
    <row r="167" spans="13:38">
      <c r="M167" s="76"/>
      <c r="N167" s="76"/>
      <c r="O167" s="76"/>
      <c r="P167" s="76"/>
      <c r="Q167" s="76"/>
      <c r="R167" s="76"/>
      <c r="S167" s="76"/>
      <c r="AL167" s="76"/>
    </row>
    <row r="168" spans="13:38">
      <c r="M168" s="76"/>
      <c r="N168" s="76"/>
      <c r="O168" s="76"/>
      <c r="P168" s="76"/>
      <c r="Q168" s="76"/>
      <c r="R168" s="76"/>
      <c r="S168" s="76"/>
      <c r="AL168" s="76"/>
    </row>
    <row r="169" spans="13:38">
      <c r="M169" s="76"/>
      <c r="N169" s="76"/>
      <c r="O169" s="76"/>
      <c r="P169" s="76"/>
      <c r="Q169" s="76"/>
      <c r="R169" s="76"/>
      <c r="S169" s="76"/>
      <c r="AL169" s="76"/>
    </row>
    <row r="170" spans="13:38">
      <c r="M170" s="76"/>
      <c r="N170" s="76"/>
      <c r="O170" s="76"/>
      <c r="P170" s="76"/>
      <c r="Q170" s="76"/>
      <c r="R170" s="76"/>
      <c r="S170" s="76"/>
      <c r="AL170" s="76"/>
    </row>
    <row r="171" spans="13:38">
      <c r="M171" s="76"/>
      <c r="N171" s="76"/>
      <c r="O171" s="76"/>
      <c r="P171" s="76"/>
      <c r="Q171" s="76"/>
      <c r="R171" s="76"/>
      <c r="S171" s="76"/>
      <c r="AL171" s="76"/>
    </row>
    <row r="172" spans="13:38">
      <c r="M172" s="76"/>
      <c r="N172" s="76"/>
      <c r="O172" s="76"/>
      <c r="P172" s="76"/>
      <c r="Q172" s="76"/>
      <c r="R172" s="76"/>
      <c r="S172" s="76"/>
      <c r="AL172" s="76"/>
    </row>
    <row r="173" spans="13:38">
      <c r="M173" s="76"/>
      <c r="N173" s="76"/>
      <c r="O173" s="76"/>
      <c r="P173" s="76"/>
      <c r="Q173" s="76"/>
      <c r="R173" s="76"/>
      <c r="S173" s="76"/>
      <c r="AL173" s="76"/>
    </row>
    <row r="174" spans="13:38">
      <c r="M174" s="76"/>
      <c r="N174" s="76"/>
      <c r="O174" s="76"/>
      <c r="P174" s="76"/>
      <c r="Q174" s="76"/>
      <c r="R174" s="76"/>
      <c r="S174" s="76"/>
      <c r="AL174" s="76"/>
    </row>
    <row r="175" spans="13:38">
      <c r="M175" s="76"/>
      <c r="N175" s="76"/>
      <c r="O175" s="76"/>
      <c r="P175" s="76"/>
      <c r="Q175" s="76"/>
      <c r="R175" s="76"/>
      <c r="S175" s="76"/>
      <c r="AL175" s="76"/>
    </row>
    <row r="176" spans="13:38">
      <c r="M176" s="76"/>
      <c r="N176" s="76"/>
      <c r="O176" s="76"/>
      <c r="P176" s="76"/>
      <c r="Q176" s="76"/>
      <c r="R176" s="76"/>
      <c r="S176" s="76"/>
      <c r="AL176" s="76"/>
    </row>
    <row r="177" spans="13:38">
      <c r="M177" s="76"/>
      <c r="N177" s="76"/>
      <c r="O177" s="76"/>
      <c r="P177" s="76"/>
      <c r="Q177" s="76"/>
      <c r="R177" s="76"/>
      <c r="S177" s="76"/>
      <c r="AL177" s="76"/>
    </row>
    <row r="178" spans="13:38">
      <c r="M178" s="76"/>
      <c r="N178" s="76"/>
      <c r="O178" s="76"/>
      <c r="P178" s="76"/>
      <c r="Q178" s="76"/>
      <c r="R178" s="76"/>
      <c r="S178" s="76"/>
      <c r="AL178" s="76"/>
    </row>
    <row r="179" spans="13:38">
      <c r="M179" s="76"/>
      <c r="N179" s="76"/>
      <c r="O179" s="76"/>
      <c r="P179" s="76"/>
      <c r="Q179" s="76"/>
      <c r="R179" s="76"/>
      <c r="S179" s="76"/>
      <c r="AL179" s="76"/>
    </row>
    <row r="180" spans="13:38">
      <c r="M180" s="76"/>
      <c r="N180" s="76"/>
      <c r="O180" s="76"/>
      <c r="P180" s="76"/>
      <c r="Q180" s="76"/>
      <c r="R180" s="76"/>
      <c r="S180" s="76"/>
      <c r="AL180" s="76"/>
    </row>
    <row r="181" spans="13:38">
      <c r="M181" s="76"/>
      <c r="N181" s="76"/>
      <c r="O181" s="76"/>
      <c r="P181" s="76"/>
      <c r="Q181" s="76"/>
      <c r="R181" s="76"/>
      <c r="S181" s="76"/>
      <c r="AL181" s="76"/>
    </row>
    <row r="182" spans="13:38">
      <c r="M182" s="76"/>
      <c r="N182" s="76"/>
      <c r="O182" s="76"/>
      <c r="P182" s="76"/>
      <c r="Q182" s="76"/>
      <c r="R182" s="76"/>
      <c r="S182" s="76"/>
      <c r="AL182" s="76"/>
    </row>
    <row r="183" spans="13:38">
      <c r="M183" s="76"/>
      <c r="N183" s="76"/>
      <c r="O183" s="76"/>
      <c r="P183" s="76"/>
      <c r="Q183" s="76"/>
      <c r="R183" s="76"/>
      <c r="S183" s="76"/>
      <c r="AL183" s="76"/>
    </row>
    <row r="184" spans="13:38">
      <c r="M184" s="76"/>
      <c r="N184" s="76"/>
      <c r="O184" s="76"/>
      <c r="P184" s="76"/>
      <c r="Q184" s="76"/>
      <c r="R184" s="76"/>
      <c r="S184" s="76"/>
      <c r="AL184" s="76"/>
    </row>
    <row r="185" spans="13:38">
      <c r="M185" s="76"/>
      <c r="N185" s="76"/>
      <c r="O185" s="76"/>
      <c r="P185" s="76"/>
      <c r="Q185" s="76"/>
      <c r="R185" s="76"/>
      <c r="S185" s="76"/>
      <c r="AL185" s="76"/>
    </row>
    <row r="186" spans="13:38">
      <c r="M186" s="76"/>
      <c r="N186" s="76"/>
      <c r="O186" s="76"/>
      <c r="P186" s="76"/>
      <c r="Q186" s="76"/>
      <c r="R186" s="76"/>
      <c r="S186" s="76"/>
      <c r="AL186" s="76"/>
    </row>
    <row r="187" spans="13:38">
      <c r="M187" s="76"/>
      <c r="N187" s="76"/>
      <c r="O187" s="76"/>
      <c r="P187" s="76"/>
      <c r="Q187" s="76"/>
      <c r="R187" s="76"/>
      <c r="S187" s="76"/>
      <c r="AL187" s="76"/>
    </row>
    <row r="188" spans="13:38">
      <c r="M188" s="76"/>
      <c r="N188" s="76"/>
      <c r="O188" s="76"/>
      <c r="P188" s="76"/>
      <c r="Q188" s="76"/>
      <c r="R188" s="76"/>
      <c r="S188" s="76"/>
      <c r="AL188" s="76"/>
    </row>
    <row r="189" spans="13:38">
      <c r="M189" s="76"/>
      <c r="N189" s="76"/>
      <c r="O189" s="76"/>
      <c r="P189" s="76"/>
      <c r="Q189" s="76"/>
      <c r="R189" s="76"/>
      <c r="S189" s="76"/>
      <c r="AL189" s="76"/>
    </row>
    <row r="190" spans="13:38">
      <c r="M190" s="76"/>
      <c r="N190" s="76"/>
      <c r="O190" s="76"/>
      <c r="P190" s="76"/>
      <c r="Q190" s="76"/>
      <c r="R190" s="76"/>
      <c r="S190" s="76"/>
      <c r="AL190" s="76"/>
    </row>
    <row r="191" spans="13:38">
      <c r="M191" s="76"/>
      <c r="N191" s="76"/>
      <c r="O191" s="76"/>
      <c r="P191" s="76"/>
      <c r="Q191" s="76"/>
      <c r="R191" s="76"/>
      <c r="S191" s="76"/>
      <c r="AL191" s="76"/>
    </row>
    <row r="192" spans="13:38">
      <c r="M192" s="76"/>
      <c r="N192" s="76"/>
      <c r="O192" s="76"/>
      <c r="P192" s="76"/>
      <c r="Q192" s="76"/>
      <c r="R192" s="76"/>
      <c r="S192" s="76"/>
      <c r="AL192" s="76"/>
    </row>
    <row r="193" spans="13:38">
      <c r="M193" s="76"/>
      <c r="N193" s="76"/>
      <c r="O193" s="76"/>
      <c r="P193" s="76"/>
      <c r="Q193" s="76"/>
      <c r="R193" s="76"/>
      <c r="S193" s="76"/>
      <c r="AL193" s="76"/>
    </row>
    <row r="194" spans="13:38">
      <c r="M194" s="76"/>
      <c r="N194" s="76"/>
      <c r="O194" s="76"/>
      <c r="P194" s="76"/>
      <c r="Q194" s="76"/>
      <c r="R194" s="76"/>
      <c r="S194" s="76"/>
      <c r="AL194" s="76"/>
    </row>
    <row r="195" spans="13:38">
      <c r="M195" s="76"/>
      <c r="N195" s="76"/>
      <c r="O195" s="76"/>
      <c r="P195" s="76"/>
      <c r="Q195" s="76"/>
      <c r="R195" s="76"/>
      <c r="S195" s="76"/>
      <c r="AL195" s="76"/>
    </row>
    <row r="196" spans="13:38">
      <c r="M196" s="76"/>
      <c r="N196" s="76"/>
      <c r="O196" s="76"/>
      <c r="P196" s="76"/>
      <c r="Q196" s="76"/>
      <c r="R196" s="76"/>
      <c r="S196" s="76"/>
      <c r="AL196" s="76"/>
    </row>
    <row r="197" spans="13:38">
      <c r="M197" s="76"/>
      <c r="N197" s="76"/>
      <c r="O197" s="76"/>
      <c r="P197" s="76"/>
      <c r="Q197" s="76"/>
      <c r="R197" s="76"/>
      <c r="S197" s="76"/>
      <c r="AL197" s="76"/>
    </row>
    <row r="198" spans="13:38">
      <c r="M198" s="76"/>
      <c r="N198" s="76"/>
      <c r="O198" s="76"/>
      <c r="P198" s="76"/>
      <c r="Q198" s="76"/>
      <c r="R198" s="76"/>
      <c r="S198" s="76"/>
      <c r="AL198" s="76"/>
    </row>
    <row r="199" spans="13:38">
      <c r="M199" s="76"/>
      <c r="N199" s="76"/>
      <c r="O199" s="76"/>
      <c r="P199" s="76"/>
      <c r="Q199" s="76"/>
      <c r="R199" s="76"/>
      <c r="S199" s="76"/>
      <c r="AL199" s="76"/>
    </row>
    <row r="200" spans="13:38">
      <c r="M200" s="76"/>
      <c r="N200" s="76"/>
      <c r="O200" s="76"/>
      <c r="P200" s="76"/>
      <c r="Q200" s="76"/>
      <c r="R200" s="76"/>
      <c r="S200" s="76"/>
      <c r="AL200" s="76"/>
    </row>
    <row r="201" spans="13:38">
      <c r="M201" s="76"/>
      <c r="N201" s="76"/>
      <c r="O201" s="76"/>
      <c r="P201" s="76"/>
      <c r="Q201" s="76"/>
      <c r="R201" s="76"/>
      <c r="S201" s="76"/>
      <c r="AL201" s="76"/>
    </row>
    <row r="202" spans="13:38">
      <c r="M202" s="76"/>
      <c r="N202" s="76"/>
      <c r="O202" s="76"/>
      <c r="P202" s="76"/>
      <c r="Q202" s="76"/>
      <c r="R202" s="76"/>
      <c r="S202" s="76"/>
      <c r="AL202" s="76"/>
    </row>
    <row r="203" spans="13:38">
      <c r="M203" s="76"/>
      <c r="N203" s="76"/>
      <c r="O203" s="76"/>
      <c r="P203" s="76"/>
      <c r="Q203" s="76"/>
      <c r="R203" s="76"/>
      <c r="S203" s="76"/>
      <c r="AL203" s="76"/>
    </row>
    <row r="204" spans="13:38">
      <c r="M204" s="76"/>
      <c r="N204" s="76"/>
      <c r="O204" s="76"/>
      <c r="P204" s="76"/>
      <c r="Q204" s="76"/>
      <c r="R204" s="76"/>
      <c r="S204" s="76"/>
      <c r="AL204" s="76"/>
    </row>
    <row r="205" spans="13:38">
      <c r="M205" s="76"/>
      <c r="N205" s="76"/>
      <c r="O205" s="76"/>
      <c r="P205" s="76"/>
      <c r="Q205" s="76"/>
      <c r="R205" s="76"/>
      <c r="S205" s="76"/>
      <c r="AL205" s="76"/>
    </row>
    <row r="206" spans="13:38">
      <c r="M206" s="76"/>
      <c r="N206" s="76"/>
      <c r="O206" s="76"/>
      <c r="P206" s="76"/>
      <c r="Q206" s="76"/>
      <c r="R206" s="76"/>
      <c r="S206" s="76"/>
      <c r="AL206" s="76"/>
    </row>
    <row r="207" spans="13:38">
      <c r="M207" s="76"/>
      <c r="N207" s="76"/>
      <c r="O207" s="76"/>
      <c r="P207" s="76"/>
      <c r="Q207" s="76"/>
      <c r="R207" s="76"/>
      <c r="S207" s="76"/>
      <c r="AL207" s="76"/>
    </row>
    <row r="208" spans="13:38">
      <c r="M208" s="76"/>
      <c r="N208" s="76"/>
      <c r="O208" s="76"/>
      <c r="P208" s="76"/>
      <c r="Q208" s="76"/>
      <c r="R208" s="76"/>
      <c r="S208" s="76"/>
      <c r="AL208" s="76"/>
    </row>
    <row r="209" spans="13:38">
      <c r="M209" s="76"/>
      <c r="N209" s="76"/>
      <c r="O209" s="76"/>
      <c r="P209" s="76"/>
      <c r="Q209" s="76"/>
      <c r="R209" s="76"/>
      <c r="S209" s="76"/>
      <c r="AL209" s="76"/>
    </row>
    <row r="210" spans="13:38">
      <c r="M210" s="76"/>
      <c r="N210" s="76"/>
      <c r="O210" s="76"/>
      <c r="P210" s="76"/>
      <c r="Q210" s="76"/>
      <c r="R210" s="76"/>
      <c r="S210" s="76"/>
      <c r="AL210" s="76"/>
    </row>
    <row r="211" spans="13:38">
      <c r="M211" s="76"/>
      <c r="N211" s="76"/>
      <c r="O211" s="76"/>
      <c r="P211" s="76"/>
      <c r="Q211" s="76"/>
      <c r="R211" s="76"/>
      <c r="S211" s="76"/>
      <c r="AL211" s="76"/>
    </row>
    <row r="212" spans="13:38">
      <c r="M212" s="76"/>
      <c r="N212" s="76"/>
      <c r="O212" s="76"/>
      <c r="P212" s="76"/>
      <c r="Q212" s="76"/>
      <c r="R212" s="76"/>
      <c r="S212" s="76"/>
      <c r="AL212" s="76"/>
    </row>
    <row r="213" spans="13:38">
      <c r="M213" s="76"/>
      <c r="N213" s="76"/>
      <c r="O213" s="76"/>
      <c r="P213" s="76"/>
      <c r="Q213" s="76"/>
      <c r="R213" s="76"/>
      <c r="S213" s="76"/>
      <c r="AL213" s="76"/>
    </row>
    <row r="214" spans="13:38">
      <c r="M214" s="76"/>
      <c r="N214" s="76"/>
      <c r="O214" s="76"/>
      <c r="P214" s="76"/>
      <c r="Q214" s="76"/>
      <c r="R214" s="76"/>
      <c r="S214" s="76"/>
      <c r="AL214" s="76"/>
    </row>
    <row r="215" spans="13:38">
      <c r="M215" s="76"/>
      <c r="N215" s="76"/>
      <c r="O215" s="76"/>
      <c r="P215" s="76"/>
      <c r="Q215" s="76"/>
      <c r="R215" s="76"/>
      <c r="S215" s="76"/>
      <c r="AL215" s="76"/>
    </row>
    <row r="216" spans="13:38">
      <c r="M216" s="76"/>
      <c r="N216" s="76"/>
      <c r="O216" s="76"/>
      <c r="P216" s="76"/>
      <c r="Q216" s="76"/>
      <c r="R216" s="76"/>
      <c r="S216" s="76"/>
      <c r="AL216" s="76"/>
    </row>
    <row r="217" spans="13:38">
      <c r="M217" s="76"/>
      <c r="N217" s="76"/>
      <c r="O217" s="76"/>
      <c r="P217" s="76"/>
      <c r="Q217" s="76"/>
      <c r="R217" s="76"/>
      <c r="S217" s="76"/>
      <c r="AL217" s="76"/>
    </row>
    <row r="218" spans="13:38">
      <c r="M218" s="76"/>
      <c r="N218" s="76"/>
      <c r="O218" s="76"/>
      <c r="P218" s="76"/>
      <c r="Q218" s="76"/>
      <c r="R218" s="76"/>
      <c r="S218" s="76"/>
      <c r="AL218" s="76"/>
    </row>
    <row r="219" spans="13:38">
      <c r="M219" s="76"/>
      <c r="N219" s="76"/>
      <c r="O219" s="76"/>
      <c r="P219" s="76"/>
      <c r="Q219" s="76"/>
      <c r="R219" s="76"/>
      <c r="S219" s="76"/>
      <c r="AL219" s="76"/>
    </row>
    <row r="220" spans="13:38">
      <c r="M220" s="76"/>
      <c r="N220" s="76"/>
      <c r="O220" s="76"/>
      <c r="P220" s="76"/>
      <c r="Q220" s="76"/>
      <c r="R220" s="76"/>
      <c r="S220" s="76"/>
      <c r="AL220" s="76"/>
    </row>
    <row r="221" spans="13:38">
      <c r="M221" s="76"/>
      <c r="N221" s="76"/>
      <c r="O221" s="76"/>
      <c r="P221" s="76"/>
      <c r="Q221" s="76"/>
      <c r="R221" s="76"/>
      <c r="S221" s="76"/>
      <c r="AL221" s="76"/>
    </row>
    <row r="222" spans="13:38">
      <c r="M222" s="76"/>
      <c r="N222" s="76"/>
      <c r="O222" s="76"/>
      <c r="P222" s="76"/>
      <c r="Q222" s="76"/>
      <c r="R222" s="76"/>
      <c r="S222" s="76"/>
      <c r="AL222" s="76"/>
    </row>
    <row r="223" spans="13:38">
      <c r="M223" s="76"/>
      <c r="N223" s="76"/>
      <c r="O223" s="76"/>
      <c r="P223" s="76"/>
      <c r="Q223" s="76"/>
      <c r="R223" s="76"/>
      <c r="S223" s="76"/>
      <c r="AL223" s="76"/>
    </row>
    <row r="224" spans="13:38">
      <c r="M224" s="76"/>
      <c r="N224" s="76"/>
      <c r="O224" s="76"/>
      <c r="P224" s="76"/>
      <c r="Q224" s="76"/>
      <c r="R224" s="76"/>
      <c r="S224" s="76"/>
      <c r="AL224" s="76"/>
    </row>
    <row r="225" spans="13:38">
      <c r="M225" s="76"/>
      <c r="N225" s="76"/>
      <c r="O225" s="76"/>
      <c r="P225" s="76"/>
      <c r="Q225" s="76"/>
      <c r="R225" s="76"/>
      <c r="S225" s="76"/>
      <c r="AL225" s="76"/>
    </row>
    <row r="226" spans="13:38">
      <c r="M226" s="76"/>
      <c r="N226" s="76"/>
      <c r="O226" s="76"/>
      <c r="P226" s="76"/>
      <c r="Q226" s="76"/>
      <c r="R226" s="76"/>
      <c r="S226" s="76"/>
      <c r="AL226" s="76"/>
    </row>
    <row r="227" spans="13:38">
      <c r="M227" s="76"/>
      <c r="N227" s="76"/>
      <c r="O227" s="76"/>
      <c r="P227" s="76"/>
      <c r="Q227" s="76"/>
      <c r="R227" s="76"/>
      <c r="S227" s="76"/>
      <c r="AL227" s="76"/>
    </row>
    <row r="228" spans="13:38">
      <c r="M228" s="76"/>
      <c r="N228" s="76"/>
      <c r="O228" s="76"/>
      <c r="P228" s="76"/>
      <c r="Q228" s="76"/>
      <c r="R228" s="76"/>
      <c r="S228" s="76"/>
      <c r="AL228" s="76"/>
    </row>
    <row r="229" spans="13:38">
      <c r="M229" s="76"/>
      <c r="N229" s="76"/>
      <c r="O229" s="76"/>
      <c r="P229" s="76"/>
      <c r="Q229" s="76"/>
      <c r="R229" s="76"/>
      <c r="S229" s="76"/>
      <c r="AL229" s="76"/>
    </row>
    <row r="230" spans="13:38">
      <c r="M230" s="76"/>
      <c r="N230" s="76"/>
      <c r="O230" s="76"/>
      <c r="P230" s="76"/>
      <c r="Q230" s="76"/>
      <c r="R230" s="76"/>
      <c r="S230" s="76"/>
      <c r="AL230" s="76"/>
    </row>
    <row r="231" spans="13:38">
      <c r="M231" s="76"/>
      <c r="N231" s="76"/>
      <c r="O231" s="76"/>
      <c r="P231" s="76"/>
      <c r="Q231" s="76"/>
      <c r="R231" s="76"/>
      <c r="S231" s="76"/>
      <c r="AL231" s="76"/>
    </row>
    <row r="232" spans="13:38">
      <c r="M232" s="76"/>
      <c r="N232" s="76"/>
      <c r="O232" s="76"/>
      <c r="P232" s="76"/>
      <c r="Q232" s="76"/>
      <c r="R232" s="76"/>
      <c r="S232" s="76"/>
      <c r="AL232" s="76"/>
    </row>
    <row r="233" spans="13:38">
      <c r="M233" s="76"/>
      <c r="N233" s="76"/>
      <c r="O233" s="76"/>
      <c r="P233" s="76"/>
      <c r="Q233" s="76"/>
      <c r="R233" s="76"/>
      <c r="S233" s="76"/>
      <c r="AL233" s="76"/>
    </row>
    <row r="234" spans="13:38">
      <c r="M234" s="76"/>
      <c r="N234" s="76"/>
      <c r="O234" s="76"/>
      <c r="P234" s="76"/>
      <c r="Q234" s="76"/>
      <c r="R234" s="76"/>
      <c r="S234" s="76"/>
      <c r="AL234" s="76"/>
    </row>
    <row r="235" spans="13:38">
      <c r="M235" s="76"/>
      <c r="N235" s="76"/>
      <c r="O235" s="76"/>
      <c r="P235" s="76"/>
      <c r="Q235" s="76"/>
      <c r="R235" s="76"/>
      <c r="S235" s="76"/>
      <c r="AL235" s="76"/>
    </row>
    <row r="236" spans="13:38">
      <c r="M236" s="76"/>
      <c r="N236" s="76"/>
      <c r="O236" s="76"/>
      <c r="P236" s="76"/>
      <c r="Q236" s="76"/>
      <c r="R236" s="76"/>
      <c r="S236" s="76"/>
      <c r="AL236" s="76"/>
    </row>
    <row r="237" spans="13:38">
      <c r="M237" s="76"/>
      <c r="N237" s="76"/>
      <c r="O237" s="76"/>
      <c r="P237" s="76"/>
      <c r="Q237" s="76"/>
      <c r="R237" s="76"/>
      <c r="S237" s="76"/>
      <c r="AL237" s="76"/>
    </row>
    <row r="238" spans="13:38">
      <c r="M238" s="76"/>
      <c r="N238" s="76"/>
      <c r="O238" s="76"/>
      <c r="P238" s="76"/>
      <c r="Q238" s="76"/>
      <c r="R238" s="76"/>
      <c r="S238" s="76"/>
      <c r="AL238" s="76"/>
    </row>
    <row r="239" spans="13:38">
      <c r="M239" s="76"/>
      <c r="N239" s="76"/>
      <c r="O239" s="76"/>
      <c r="P239" s="76"/>
      <c r="Q239" s="76"/>
      <c r="R239" s="76"/>
      <c r="S239" s="76"/>
      <c r="AL239" s="76"/>
    </row>
    <row r="240" spans="13:38">
      <c r="M240" s="76"/>
      <c r="N240" s="76"/>
      <c r="O240" s="76"/>
      <c r="P240" s="76"/>
      <c r="Q240" s="76"/>
      <c r="R240" s="76"/>
      <c r="S240" s="76"/>
      <c r="AL240" s="76"/>
    </row>
    <row r="241" spans="13:38">
      <c r="M241" s="76"/>
      <c r="N241" s="76"/>
      <c r="O241" s="76"/>
      <c r="P241" s="76"/>
      <c r="Q241" s="76"/>
      <c r="R241" s="76"/>
      <c r="S241" s="76"/>
      <c r="AL241" s="76"/>
    </row>
    <row r="242" spans="13:38">
      <c r="M242" s="76"/>
      <c r="N242" s="76"/>
      <c r="O242" s="76"/>
      <c r="P242" s="76"/>
      <c r="Q242" s="76"/>
      <c r="R242" s="76"/>
      <c r="S242" s="76"/>
      <c r="AL242" s="76"/>
    </row>
    <row r="243" spans="13:38">
      <c r="M243" s="76"/>
      <c r="N243" s="76"/>
      <c r="O243" s="76"/>
      <c r="P243" s="76"/>
      <c r="Q243" s="76"/>
      <c r="R243" s="76"/>
      <c r="S243" s="76"/>
      <c r="AL243" s="76"/>
    </row>
    <row r="244" spans="13:38">
      <c r="M244" s="76"/>
      <c r="N244" s="76"/>
      <c r="O244" s="76"/>
      <c r="P244" s="76"/>
      <c r="Q244" s="76"/>
      <c r="R244" s="76"/>
      <c r="S244" s="76"/>
      <c r="AL244" s="76"/>
    </row>
    <row r="245" spans="13:38">
      <c r="M245" s="76"/>
      <c r="N245" s="76"/>
      <c r="O245" s="76"/>
      <c r="P245" s="76"/>
      <c r="Q245" s="76"/>
      <c r="R245" s="76"/>
      <c r="S245" s="76"/>
      <c r="AL245" s="76"/>
    </row>
    <row r="246" spans="13:38">
      <c r="M246" s="76"/>
      <c r="N246" s="76"/>
      <c r="O246" s="76"/>
      <c r="P246" s="76"/>
      <c r="Q246" s="76"/>
      <c r="R246" s="76"/>
      <c r="S246" s="76"/>
      <c r="AL246" s="76"/>
    </row>
    <row r="247" spans="13:38">
      <c r="M247" s="76"/>
      <c r="N247" s="76"/>
      <c r="O247" s="76"/>
      <c r="P247" s="76"/>
      <c r="Q247" s="76"/>
      <c r="R247" s="76"/>
      <c r="S247" s="76"/>
      <c r="AL247" s="76"/>
    </row>
    <row r="248" spans="13:38">
      <c r="M248" s="76"/>
      <c r="N248" s="76"/>
      <c r="O248" s="76"/>
      <c r="P248" s="76"/>
      <c r="Q248" s="76"/>
      <c r="R248" s="76"/>
      <c r="S248" s="76"/>
      <c r="AL248" s="76"/>
    </row>
    <row r="249" spans="13:38">
      <c r="M249" s="76"/>
      <c r="N249" s="76"/>
      <c r="O249" s="76"/>
      <c r="P249" s="76"/>
      <c r="Q249" s="76"/>
      <c r="R249" s="76"/>
      <c r="S249" s="76"/>
      <c r="AL249" s="76"/>
    </row>
    <row r="250" spans="13:38">
      <c r="M250" s="76"/>
      <c r="N250" s="76"/>
      <c r="O250" s="76"/>
      <c r="P250" s="76"/>
      <c r="Q250" s="76"/>
      <c r="R250" s="76"/>
      <c r="S250" s="76"/>
      <c r="AL250" s="76"/>
    </row>
    <row r="251" spans="13:38">
      <c r="M251" s="76"/>
      <c r="N251" s="76"/>
      <c r="O251" s="76"/>
      <c r="P251" s="76"/>
      <c r="Q251" s="76"/>
      <c r="R251" s="76"/>
      <c r="S251" s="76"/>
      <c r="AL251" s="76"/>
    </row>
    <row r="252" spans="13:38">
      <c r="M252" s="76"/>
      <c r="N252" s="76"/>
      <c r="O252" s="76"/>
      <c r="P252" s="76"/>
      <c r="Q252" s="76"/>
      <c r="R252" s="76"/>
      <c r="S252" s="76"/>
      <c r="AL252" s="76"/>
    </row>
    <row r="253" spans="13:38">
      <c r="M253" s="76"/>
      <c r="N253" s="76"/>
      <c r="O253" s="76"/>
      <c r="P253" s="76"/>
      <c r="Q253" s="76"/>
      <c r="R253" s="76"/>
      <c r="S253" s="76"/>
      <c r="AL253" s="76"/>
    </row>
    <row r="254" spans="13:38">
      <c r="M254" s="76"/>
      <c r="N254" s="76"/>
      <c r="O254" s="76"/>
      <c r="P254" s="76"/>
      <c r="Q254" s="76"/>
      <c r="R254" s="76"/>
      <c r="S254" s="76"/>
      <c r="AL254" s="76"/>
    </row>
    <row r="255" spans="13:38">
      <c r="M255" s="76"/>
      <c r="N255" s="76"/>
      <c r="O255" s="76"/>
      <c r="P255" s="76"/>
      <c r="Q255" s="76"/>
      <c r="R255" s="76"/>
      <c r="S255" s="76"/>
      <c r="AL255" s="76"/>
    </row>
    <row r="256" spans="13:38">
      <c r="M256" s="76"/>
      <c r="N256" s="76"/>
      <c r="O256" s="76"/>
      <c r="P256" s="76"/>
      <c r="Q256" s="76"/>
      <c r="R256" s="76"/>
      <c r="S256" s="76"/>
      <c r="AL256" s="76"/>
    </row>
    <row r="257" spans="13:38">
      <c r="M257" s="76"/>
      <c r="N257" s="76"/>
      <c r="O257" s="76"/>
      <c r="P257" s="76"/>
      <c r="Q257" s="76"/>
      <c r="R257" s="76"/>
      <c r="S257" s="76"/>
      <c r="AL257" s="76"/>
    </row>
    <row r="258" spans="13:38">
      <c r="M258" s="76"/>
      <c r="N258" s="76"/>
      <c r="O258" s="76"/>
      <c r="P258" s="76"/>
      <c r="Q258" s="76"/>
      <c r="R258" s="76"/>
      <c r="S258" s="76"/>
      <c r="AL258" s="76"/>
    </row>
    <row r="259" spans="13:38">
      <c r="M259" s="76"/>
      <c r="N259" s="76"/>
      <c r="O259" s="76"/>
      <c r="P259" s="76"/>
      <c r="Q259" s="76"/>
      <c r="R259" s="76"/>
      <c r="S259" s="76"/>
      <c r="AL259" s="76"/>
    </row>
    <row r="260" spans="13:38">
      <c r="M260" s="76"/>
      <c r="N260" s="76"/>
      <c r="O260" s="76"/>
      <c r="P260" s="76"/>
      <c r="Q260" s="76"/>
      <c r="R260" s="76"/>
      <c r="S260" s="76"/>
      <c r="AL260" s="76"/>
    </row>
    <row r="261" spans="13:38">
      <c r="M261" s="76"/>
      <c r="N261" s="76"/>
      <c r="O261" s="76"/>
      <c r="P261" s="76"/>
      <c r="Q261" s="76"/>
      <c r="R261" s="76"/>
      <c r="S261" s="76"/>
      <c r="AL261" s="76"/>
    </row>
    <row r="262" spans="13:38">
      <c r="M262" s="76"/>
      <c r="N262" s="76"/>
      <c r="O262" s="76"/>
      <c r="P262" s="76"/>
      <c r="Q262" s="76"/>
      <c r="R262" s="76"/>
      <c r="S262" s="76"/>
      <c r="AL262" s="76"/>
    </row>
    <row r="263" spans="13:38">
      <c r="M263" s="76"/>
      <c r="N263" s="76"/>
      <c r="O263" s="76"/>
      <c r="P263" s="76"/>
      <c r="Q263" s="76"/>
      <c r="R263" s="76"/>
      <c r="S263" s="76"/>
      <c r="AL263" s="76"/>
    </row>
    <row r="264" spans="13:38">
      <c r="M264" s="76"/>
      <c r="N264" s="76"/>
      <c r="O264" s="76"/>
      <c r="P264" s="76"/>
      <c r="Q264" s="76"/>
      <c r="R264" s="76"/>
      <c r="S264" s="76"/>
      <c r="AL264" s="76"/>
    </row>
    <row r="265" spans="13:38">
      <c r="M265" s="76"/>
      <c r="N265" s="76"/>
      <c r="O265" s="76"/>
      <c r="P265" s="76"/>
      <c r="Q265" s="76"/>
      <c r="R265" s="76"/>
      <c r="S265" s="76"/>
      <c r="AL265" s="76"/>
    </row>
    <row r="266" spans="13:38">
      <c r="M266" s="76"/>
      <c r="N266" s="76"/>
      <c r="O266" s="76"/>
      <c r="P266" s="76"/>
      <c r="Q266" s="76"/>
      <c r="R266" s="76"/>
      <c r="S266" s="76"/>
      <c r="AL266" s="76"/>
    </row>
    <row r="267" spans="13:38">
      <c r="M267" s="76"/>
      <c r="N267" s="76"/>
      <c r="O267" s="76"/>
      <c r="P267" s="76"/>
      <c r="Q267" s="76"/>
      <c r="R267" s="76"/>
      <c r="S267" s="76"/>
      <c r="AL267" s="76"/>
    </row>
    <row r="268" spans="13:38">
      <c r="M268" s="76"/>
      <c r="N268" s="76"/>
      <c r="O268" s="76"/>
      <c r="P268" s="76"/>
      <c r="Q268" s="76"/>
      <c r="R268" s="76"/>
      <c r="S268" s="76"/>
      <c r="AL268" s="76"/>
    </row>
    <row r="269" spans="13:38">
      <c r="M269" s="76"/>
      <c r="N269" s="76"/>
      <c r="O269" s="76"/>
      <c r="P269" s="76"/>
      <c r="Q269" s="76"/>
      <c r="R269" s="76"/>
      <c r="S269" s="76"/>
      <c r="AL269" s="76"/>
    </row>
    <row r="270" spans="13:38">
      <c r="M270" s="76"/>
      <c r="N270" s="76"/>
      <c r="O270" s="76"/>
      <c r="P270" s="76"/>
      <c r="Q270" s="76"/>
      <c r="R270" s="76"/>
      <c r="S270" s="76"/>
      <c r="AL270" s="76"/>
    </row>
    <row r="271" spans="13:38">
      <c r="M271" s="76"/>
      <c r="N271" s="76"/>
      <c r="O271" s="76"/>
      <c r="P271" s="76"/>
      <c r="Q271" s="76"/>
      <c r="R271" s="76"/>
      <c r="S271" s="76"/>
      <c r="AL271" s="76"/>
    </row>
    <row r="272" spans="13:38">
      <c r="M272" s="76"/>
      <c r="N272" s="76"/>
      <c r="O272" s="76"/>
      <c r="P272" s="76"/>
      <c r="Q272" s="76"/>
      <c r="R272" s="76"/>
      <c r="S272" s="76"/>
      <c r="AL272" s="76"/>
    </row>
    <row r="273" spans="13:38">
      <c r="M273" s="76"/>
      <c r="N273" s="76"/>
      <c r="O273" s="76"/>
      <c r="P273" s="76"/>
      <c r="Q273" s="76"/>
      <c r="R273" s="76"/>
      <c r="S273" s="76"/>
      <c r="AL273" s="76"/>
    </row>
    <row r="274" spans="13:38">
      <c r="M274" s="76"/>
      <c r="N274" s="76"/>
      <c r="O274" s="76"/>
      <c r="P274" s="76"/>
      <c r="Q274" s="76"/>
      <c r="R274" s="76"/>
      <c r="S274" s="76"/>
      <c r="AL274" s="76"/>
    </row>
    <row r="275" spans="13:38">
      <c r="M275" s="76"/>
      <c r="N275" s="76"/>
      <c r="O275" s="76"/>
      <c r="P275" s="76"/>
      <c r="Q275" s="76"/>
      <c r="R275" s="76"/>
      <c r="S275" s="76"/>
      <c r="AL275" s="76"/>
    </row>
    <row r="276" spans="13:38">
      <c r="M276" s="76"/>
      <c r="N276" s="76"/>
      <c r="O276" s="76"/>
      <c r="P276" s="76"/>
      <c r="Q276" s="76"/>
      <c r="R276" s="76"/>
      <c r="S276" s="76"/>
      <c r="AL276" s="76"/>
    </row>
    <row r="277" spans="13:38">
      <c r="M277" s="76"/>
      <c r="N277" s="76"/>
      <c r="O277" s="76"/>
      <c r="P277" s="76"/>
      <c r="Q277" s="76"/>
      <c r="R277" s="76"/>
      <c r="S277" s="76"/>
      <c r="AL277" s="76"/>
    </row>
    <row r="278" spans="13:38">
      <c r="M278" s="76"/>
      <c r="N278" s="76"/>
      <c r="O278" s="76"/>
      <c r="P278" s="76"/>
      <c r="Q278" s="76"/>
      <c r="R278" s="76"/>
      <c r="S278" s="76"/>
      <c r="AL278" s="76"/>
    </row>
    <row r="279" spans="13:38">
      <c r="M279" s="76"/>
      <c r="N279" s="76"/>
      <c r="O279" s="76"/>
      <c r="P279" s="76"/>
      <c r="Q279" s="76"/>
      <c r="R279" s="76"/>
      <c r="S279" s="76"/>
      <c r="AL279" s="76"/>
    </row>
    <row r="280" spans="13:38">
      <c r="M280" s="76"/>
      <c r="N280" s="76"/>
      <c r="O280" s="76"/>
      <c r="P280" s="76"/>
      <c r="Q280" s="76"/>
      <c r="R280" s="76"/>
      <c r="S280" s="76"/>
      <c r="AL280" s="76"/>
    </row>
    <row r="281" spans="13:38">
      <c r="M281" s="76"/>
      <c r="N281" s="76"/>
      <c r="O281" s="76"/>
      <c r="P281" s="76"/>
      <c r="Q281" s="76"/>
      <c r="R281" s="76"/>
      <c r="S281" s="76"/>
      <c r="AL281" s="76"/>
    </row>
    <row r="282" spans="13:38">
      <c r="M282" s="76"/>
      <c r="N282" s="76"/>
      <c r="O282" s="76"/>
      <c r="P282" s="76"/>
      <c r="Q282" s="76"/>
      <c r="R282" s="76"/>
      <c r="S282" s="76"/>
      <c r="AL282" s="76"/>
    </row>
    <row r="283" spans="13:38">
      <c r="M283" s="76"/>
      <c r="N283" s="76"/>
      <c r="O283" s="76"/>
      <c r="P283" s="76"/>
      <c r="Q283" s="76"/>
      <c r="R283" s="76"/>
      <c r="S283" s="76"/>
      <c r="AL283" s="76"/>
    </row>
    <row r="284" spans="13:38">
      <c r="M284" s="76"/>
      <c r="N284" s="76"/>
      <c r="O284" s="76"/>
      <c r="P284" s="76"/>
      <c r="Q284" s="76"/>
      <c r="R284" s="76"/>
      <c r="S284" s="76"/>
      <c r="AL284" s="76"/>
    </row>
    <row r="285" spans="13:38">
      <c r="M285" s="76"/>
      <c r="N285" s="76"/>
      <c r="O285" s="76"/>
      <c r="P285" s="76"/>
      <c r="Q285" s="76"/>
      <c r="R285" s="76"/>
      <c r="S285" s="76"/>
      <c r="AL285" s="76"/>
    </row>
    <row r="286" spans="13:38">
      <c r="M286" s="76"/>
      <c r="N286" s="76"/>
      <c r="O286" s="76"/>
      <c r="P286" s="76"/>
      <c r="Q286" s="76"/>
      <c r="R286" s="76"/>
      <c r="S286" s="76"/>
      <c r="AL286" s="76"/>
    </row>
    <row r="287" spans="13:38">
      <c r="M287" s="76"/>
      <c r="N287" s="76"/>
      <c r="O287" s="76"/>
      <c r="P287" s="76"/>
      <c r="Q287" s="76"/>
      <c r="R287" s="76"/>
      <c r="S287" s="76"/>
      <c r="AL287" s="76"/>
    </row>
    <row r="288" spans="13:38">
      <c r="M288" s="76"/>
      <c r="N288" s="76"/>
      <c r="O288" s="76"/>
      <c r="P288" s="76"/>
      <c r="Q288" s="76"/>
      <c r="R288" s="76"/>
      <c r="S288" s="76"/>
      <c r="AL288" s="76"/>
    </row>
    <row r="289" spans="13:38">
      <c r="M289" s="76"/>
      <c r="N289" s="76"/>
      <c r="O289" s="76"/>
      <c r="P289" s="76"/>
      <c r="Q289" s="76"/>
      <c r="R289" s="76"/>
      <c r="S289" s="76"/>
      <c r="AL289" s="76"/>
    </row>
    <row r="290" spans="13:38">
      <c r="M290" s="76"/>
      <c r="N290" s="76"/>
      <c r="O290" s="76"/>
      <c r="P290" s="76"/>
      <c r="Q290" s="76"/>
      <c r="R290" s="76"/>
      <c r="S290" s="76"/>
      <c r="AL290" s="76"/>
    </row>
    <row r="291" spans="13:38">
      <c r="M291" s="76"/>
      <c r="N291" s="76"/>
      <c r="O291" s="76"/>
      <c r="P291" s="76"/>
      <c r="Q291" s="76"/>
      <c r="R291" s="76"/>
      <c r="S291" s="76"/>
      <c r="AL291" s="76"/>
    </row>
    <row r="292" spans="13:38">
      <c r="M292" s="76"/>
      <c r="N292" s="76"/>
      <c r="O292" s="76"/>
      <c r="P292" s="76"/>
      <c r="Q292" s="76"/>
      <c r="R292" s="76"/>
      <c r="S292" s="76"/>
      <c r="AL292" s="76"/>
    </row>
    <row r="293" spans="13:38">
      <c r="M293" s="76"/>
      <c r="N293" s="76"/>
      <c r="O293" s="76"/>
      <c r="P293" s="76"/>
      <c r="Q293" s="76"/>
      <c r="R293" s="76"/>
      <c r="S293" s="76"/>
      <c r="AL293" s="76"/>
    </row>
    <row r="294" spans="13:38">
      <c r="M294" s="76"/>
      <c r="N294" s="76"/>
      <c r="O294" s="76"/>
      <c r="P294" s="76"/>
      <c r="Q294" s="76"/>
      <c r="R294" s="76"/>
      <c r="S294" s="76"/>
      <c r="AL294" s="76"/>
    </row>
    <row r="295" spans="13:38">
      <c r="M295" s="76"/>
      <c r="N295" s="76"/>
      <c r="O295" s="76"/>
      <c r="P295" s="76"/>
      <c r="Q295" s="76"/>
      <c r="R295" s="76"/>
      <c r="S295" s="76"/>
      <c r="AL295" s="76"/>
    </row>
    <row r="296" spans="13:38">
      <c r="M296" s="76"/>
      <c r="N296" s="76"/>
      <c r="O296" s="76"/>
      <c r="P296" s="76"/>
      <c r="Q296" s="76"/>
      <c r="R296" s="76"/>
      <c r="S296" s="76"/>
      <c r="AL296" s="76"/>
    </row>
    <row r="297" spans="13:38">
      <c r="M297" s="76"/>
      <c r="N297" s="76"/>
      <c r="O297" s="76"/>
      <c r="P297" s="76"/>
      <c r="Q297" s="76"/>
      <c r="R297" s="76"/>
      <c r="S297" s="76"/>
      <c r="AL297" s="76"/>
    </row>
    <row r="298" spans="13:38">
      <c r="M298" s="76"/>
      <c r="N298" s="76"/>
      <c r="O298" s="76"/>
      <c r="P298" s="76"/>
      <c r="Q298" s="76"/>
      <c r="R298" s="76"/>
      <c r="S298" s="76"/>
      <c r="AL298" s="76"/>
    </row>
    <row r="299" spans="13:38">
      <c r="M299" s="76"/>
      <c r="N299" s="76"/>
      <c r="O299" s="76"/>
      <c r="P299" s="76"/>
      <c r="Q299" s="76"/>
      <c r="R299" s="76"/>
      <c r="S299" s="76"/>
      <c r="AL299" s="76"/>
    </row>
    <row r="300" spans="13:38">
      <c r="M300" s="76"/>
      <c r="N300" s="76"/>
      <c r="O300" s="76"/>
      <c r="P300" s="76"/>
      <c r="Q300" s="76"/>
      <c r="R300" s="76"/>
      <c r="S300" s="76"/>
      <c r="AL300" s="76"/>
    </row>
    <row r="301" spans="13:38">
      <c r="M301" s="76"/>
      <c r="N301" s="76"/>
      <c r="O301" s="76"/>
      <c r="P301" s="76"/>
      <c r="Q301" s="76"/>
      <c r="R301" s="76"/>
      <c r="S301" s="76"/>
      <c r="AL301" s="76"/>
    </row>
    <row r="302" spans="13:38">
      <c r="M302" s="76"/>
      <c r="N302" s="76"/>
      <c r="O302" s="76"/>
      <c r="P302" s="76"/>
      <c r="Q302" s="76"/>
      <c r="R302" s="76"/>
      <c r="S302" s="76"/>
      <c r="AL302" s="76"/>
    </row>
    <row r="303" spans="13:38">
      <c r="M303" s="76"/>
      <c r="N303" s="76"/>
      <c r="O303" s="76"/>
      <c r="P303" s="76"/>
      <c r="Q303" s="76"/>
      <c r="R303" s="76"/>
      <c r="S303" s="76"/>
      <c r="AL303" s="76"/>
    </row>
    <row r="304" spans="13:38">
      <c r="M304" s="76"/>
      <c r="N304" s="76"/>
      <c r="O304" s="76"/>
      <c r="P304" s="76"/>
      <c r="Q304" s="76"/>
      <c r="R304" s="76"/>
      <c r="S304" s="76"/>
      <c r="AL304" s="76"/>
    </row>
    <row r="305" spans="13:38">
      <c r="M305" s="76"/>
      <c r="N305" s="76"/>
      <c r="O305" s="76"/>
      <c r="P305" s="76"/>
      <c r="Q305" s="76"/>
      <c r="R305" s="76"/>
      <c r="S305" s="76"/>
      <c r="AL305" s="76"/>
    </row>
    <row r="306" spans="13:38">
      <c r="M306" s="76"/>
      <c r="N306" s="76"/>
      <c r="O306" s="76"/>
      <c r="P306" s="76"/>
      <c r="Q306" s="76"/>
      <c r="R306" s="76"/>
      <c r="S306" s="76"/>
      <c r="AL306" s="76"/>
    </row>
    <row r="307" spans="13:38">
      <c r="M307" s="76"/>
      <c r="N307" s="76"/>
      <c r="O307" s="76"/>
      <c r="P307" s="76"/>
      <c r="Q307" s="76"/>
      <c r="R307" s="76"/>
      <c r="S307" s="76"/>
      <c r="AL307" s="76"/>
    </row>
    <row r="308" spans="13:38">
      <c r="M308" s="76"/>
      <c r="N308" s="76"/>
      <c r="O308" s="76"/>
      <c r="P308" s="76"/>
      <c r="Q308" s="76"/>
      <c r="R308" s="76"/>
      <c r="S308" s="76"/>
      <c r="AL308" s="76"/>
    </row>
    <row r="309" spans="13:38">
      <c r="M309" s="76"/>
      <c r="N309" s="76"/>
      <c r="O309" s="76"/>
      <c r="P309" s="76"/>
      <c r="Q309" s="76"/>
      <c r="R309" s="76"/>
      <c r="S309" s="76"/>
      <c r="AL309" s="76"/>
    </row>
    <row r="310" spans="13:38">
      <c r="M310" s="76"/>
      <c r="N310" s="76"/>
      <c r="O310" s="76"/>
      <c r="P310" s="76"/>
      <c r="Q310" s="76"/>
      <c r="R310" s="76"/>
      <c r="S310" s="76"/>
      <c r="AL310" s="76"/>
    </row>
    <row r="311" spans="13:38">
      <c r="M311" s="76"/>
      <c r="N311" s="76"/>
      <c r="O311" s="76"/>
      <c r="P311" s="76"/>
      <c r="Q311" s="76"/>
      <c r="R311" s="76"/>
      <c r="S311" s="76"/>
      <c r="AL311" s="76"/>
    </row>
    <row r="312" spans="13:38">
      <c r="M312" s="76"/>
      <c r="N312" s="76"/>
      <c r="O312" s="76"/>
      <c r="P312" s="76"/>
      <c r="Q312" s="76"/>
      <c r="R312" s="76"/>
      <c r="S312" s="76"/>
      <c r="AL312" s="76"/>
    </row>
    <row r="313" spans="13:38">
      <c r="M313" s="76"/>
      <c r="N313" s="76"/>
      <c r="O313" s="76"/>
      <c r="P313" s="76"/>
      <c r="Q313" s="76"/>
      <c r="R313" s="76"/>
      <c r="S313" s="76"/>
      <c r="AL313" s="76"/>
    </row>
    <row r="314" spans="13:38">
      <c r="M314" s="76"/>
      <c r="N314" s="76"/>
      <c r="O314" s="76"/>
      <c r="P314" s="76"/>
      <c r="Q314" s="76"/>
      <c r="R314" s="76"/>
      <c r="S314" s="76"/>
      <c r="AL314" s="76"/>
    </row>
    <row r="315" spans="13:38">
      <c r="M315" s="76"/>
      <c r="N315" s="76"/>
      <c r="O315" s="76"/>
      <c r="P315" s="76"/>
      <c r="Q315" s="76"/>
      <c r="R315" s="76"/>
      <c r="S315" s="76"/>
      <c r="AL315" s="76"/>
    </row>
    <row r="316" spans="13:38">
      <c r="M316" s="76"/>
      <c r="N316" s="76"/>
      <c r="O316" s="76"/>
      <c r="P316" s="76"/>
      <c r="Q316" s="76"/>
      <c r="R316" s="76"/>
      <c r="S316" s="76"/>
      <c r="AL316" s="76"/>
    </row>
    <row r="317" spans="13:38">
      <c r="M317" s="76"/>
      <c r="N317" s="76"/>
      <c r="O317" s="76"/>
      <c r="P317" s="76"/>
      <c r="Q317" s="76"/>
      <c r="R317" s="76"/>
      <c r="S317" s="76"/>
      <c r="AL317" s="76"/>
    </row>
    <row r="318" spans="13:38">
      <c r="M318" s="76"/>
      <c r="N318" s="76"/>
      <c r="O318" s="76"/>
      <c r="P318" s="76"/>
      <c r="Q318" s="76"/>
      <c r="R318" s="76"/>
      <c r="S318" s="76"/>
      <c r="AL318" s="76"/>
    </row>
    <row r="319" spans="13:38">
      <c r="M319" s="76"/>
      <c r="N319" s="76"/>
      <c r="O319" s="76"/>
      <c r="P319" s="76"/>
      <c r="Q319" s="76"/>
      <c r="R319" s="76"/>
      <c r="S319" s="76"/>
      <c r="AL319" s="76"/>
    </row>
    <row r="320" spans="13:38">
      <c r="M320" s="76"/>
      <c r="N320" s="76"/>
      <c r="O320" s="76"/>
      <c r="P320" s="76"/>
      <c r="Q320" s="76"/>
      <c r="R320" s="76"/>
      <c r="S320" s="76"/>
      <c r="AL320" s="76"/>
    </row>
    <row r="321" spans="13:38">
      <c r="M321" s="76"/>
      <c r="N321" s="76"/>
      <c r="O321" s="76"/>
      <c r="P321" s="76"/>
      <c r="Q321" s="76"/>
      <c r="R321" s="76"/>
      <c r="S321" s="76"/>
      <c r="AL321" s="76"/>
    </row>
    <row r="322" spans="13:38">
      <c r="M322" s="76"/>
      <c r="N322" s="76"/>
      <c r="O322" s="76"/>
      <c r="P322" s="76"/>
      <c r="Q322" s="76"/>
      <c r="R322" s="76"/>
      <c r="S322" s="76"/>
      <c r="AL322" s="76"/>
    </row>
    <row r="323" spans="13:38">
      <c r="M323" s="76"/>
      <c r="N323" s="76"/>
      <c r="O323" s="76"/>
      <c r="P323" s="76"/>
      <c r="Q323" s="76"/>
      <c r="R323" s="76"/>
      <c r="S323" s="76"/>
      <c r="AL323" s="76"/>
    </row>
    <row r="324" spans="13:38">
      <c r="M324" s="76"/>
      <c r="N324" s="76"/>
      <c r="O324" s="76"/>
      <c r="P324" s="76"/>
      <c r="Q324" s="76"/>
      <c r="R324" s="76"/>
      <c r="S324" s="76"/>
      <c r="AL324" s="76"/>
    </row>
    <row r="325" spans="13:38">
      <c r="M325" s="76"/>
      <c r="N325" s="76"/>
      <c r="O325" s="76"/>
      <c r="P325" s="76"/>
      <c r="Q325" s="76"/>
      <c r="R325" s="76"/>
      <c r="S325" s="76"/>
      <c r="AL325" s="76"/>
    </row>
    <row r="326" spans="13:38">
      <c r="M326" s="76"/>
      <c r="N326" s="76"/>
      <c r="O326" s="76"/>
      <c r="P326" s="76"/>
      <c r="Q326" s="76"/>
      <c r="R326" s="76"/>
      <c r="S326" s="76"/>
      <c r="AL326" s="76"/>
    </row>
    <row r="327" spans="13:38">
      <c r="M327" s="76"/>
      <c r="N327" s="76"/>
      <c r="O327" s="76"/>
      <c r="P327" s="76"/>
      <c r="Q327" s="76"/>
      <c r="R327" s="76"/>
      <c r="S327" s="76"/>
      <c r="AL327" s="76"/>
    </row>
    <row r="328" spans="13:38">
      <c r="M328" s="76"/>
      <c r="N328" s="76"/>
      <c r="O328" s="76"/>
      <c r="P328" s="76"/>
      <c r="Q328" s="76"/>
      <c r="R328" s="76"/>
      <c r="S328" s="76"/>
      <c r="AL328" s="76"/>
    </row>
    <row r="329" spans="13:38">
      <c r="M329" s="76"/>
      <c r="N329" s="76"/>
      <c r="O329" s="76"/>
      <c r="P329" s="76"/>
      <c r="Q329" s="76"/>
      <c r="R329" s="76"/>
      <c r="S329" s="76"/>
      <c r="AL329" s="76"/>
    </row>
    <row r="330" spans="13:38">
      <c r="M330" s="76"/>
      <c r="N330" s="76"/>
      <c r="O330" s="76"/>
      <c r="P330" s="76"/>
      <c r="Q330" s="76"/>
      <c r="R330" s="76"/>
      <c r="S330" s="76"/>
      <c r="AL330" s="76"/>
    </row>
    <row r="331" spans="13:38">
      <c r="M331" s="76"/>
      <c r="N331" s="76"/>
      <c r="O331" s="76"/>
      <c r="P331" s="76"/>
      <c r="Q331" s="76"/>
      <c r="R331" s="76"/>
      <c r="S331" s="76"/>
      <c r="AL331" s="76"/>
    </row>
    <row r="332" spans="13:38">
      <c r="M332" s="76"/>
      <c r="N332" s="76"/>
      <c r="O332" s="76"/>
      <c r="P332" s="76"/>
      <c r="Q332" s="76"/>
      <c r="R332" s="76"/>
      <c r="S332" s="76"/>
      <c r="AL332" s="76"/>
    </row>
    <row r="333" spans="13:38">
      <c r="M333" s="76"/>
      <c r="N333" s="76"/>
      <c r="O333" s="76"/>
      <c r="P333" s="76"/>
      <c r="Q333" s="76"/>
      <c r="R333" s="76"/>
      <c r="S333" s="76"/>
      <c r="AL333" s="76"/>
    </row>
    <row r="334" spans="13:38">
      <c r="M334" s="76"/>
      <c r="N334" s="76"/>
      <c r="O334" s="76"/>
      <c r="P334" s="76"/>
      <c r="Q334" s="76"/>
      <c r="R334" s="76"/>
      <c r="S334" s="76"/>
      <c r="AL334" s="76"/>
    </row>
    <row r="335" spans="13:38">
      <c r="M335" s="76"/>
      <c r="N335" s="76"/>
      <c r="O335" s="76"/>
      <c r="P335" s="76"/>
      <c r="Q335" s="76"/>
      <c r="R335" s="76"/>
      <c r="S335" s="76"/>
      <c r="AL335" s="76"/>
    </row>
    <row r="336" spans="13:38">
      <c r="M336" s="76"/>
      <c r="N336" s="76"/>
      <c r="O336" s="76"/>
      <c r="P336" s="76"/>
      <c r="Q336" s="76"/>
      <c r="R336" s="76"/>
      <c r="S336" s="76"/>
      <c r="AL336" s="76"/>
    </row>
    <row r="337" spans="13:38">
      <c r="M337" s="76"/>
      <c r="N337" s="76"/>
      <c r="O337" s="76"/>
      <c r="P337" s="76"/>
      <c r="Q337" s="76"/>
      <c r="R337" s="76"/>
      <c r="S337" s="76"/>
      <c r="AL337" s="76"/>
    </row>
    <row r="338" spans="13:38">
      <c r="M338" s="76"/>
      <c r="N338" s="76"/>
      <c r="O338" s="76"/>
      <c r="P338" s="76"/>
      <c r="Q338" s="76"/>
      <c r="R338" s="76"/>
      <c r="S338" s="76"/>
      <c r="AL338" s="76"/>
    </row>
    <row r="339" spans="13:38">
      <c r="M339" s="76"/>
      <c r="N339" s="76"/>
      <c r="O339" s="76"/>
      <c r="P339" s="76"/>
      <c r="Q339" s="76"/>
      <c r="R339" s="76"/>
      <c r="S339" s="76"/>
      <c r="AL339" s="76"/>
    </row>
    <row r="340" spans="13:38">
      <c r="M340" s="76"/>
      <c r="N340" s="76"/>
      <c r="O340" s="76"/>
      <c r="P340" s="76"/>
      <c r="Q340" s="76"/>
      <c r="R340" s="76"/>
      <c r="S340" s="76"/>
      <c r="AL340" s="76"/>
    </row>
    <row r="341" spans="13:38">
      <c r="M341" s="76"/>
      <c r="N341" s="76"/>
      <c r="O341" s="76"/>
      <c r="P341" s="76"/>
      <c r="Q341" s="76"/>
      <c r="R341" s="76"/>
      <c r="S341" s="76"/>
      <c r="AL341" s="76"/>
    </row>
    <row r="342" spans="13:38">
      <c r="M342" s="76"/>
      <c r="N342" s="76"/>
      <c r="O342" s="76"/>
      <c r="P342" s="76"/>
      <c r="Q342" s="76"/>
      <c r="R342" s="76"/>
      <c r="S342" s="76"/>
      <c r="AL342" s="76"/>
    </row>
    <row r="343" spans="13:38">
      <c r="M343" s="76"/>
      <c r="N343" s="76"/>
      <c r="O343" s="76"/>
      <c r="P343" s="76"/>
      <c r="Q343" s="76"/>
      <c r="R343" s="76"/>
      <c r="S343" s="76"/>
      <c r="AL343" s="76"/>
    </row>
    <row r="344" spans="13:38">
      <c r="M344" s="76"/>
      <c r="N344" s="76"/>
      <c r="O344" s="76"/>
      <c r="P344" s="76"/>
      <c r="Q344" s="76"/>
      <c r="R344" s="76"/>
      <c r="S344" s="76"/>
      <c r="AL344" s="76"/>
    </row>
    <row r="345" spans="13:38">
      <c r="M345" s="76"/>
      <c r="N345" s="76"/>
      <c r="O345" s="76"/>
      <c r="P345" s="76"/>
      <c r="Q345" s="76"/>
      <c r="R345" s="76"/>
      <c r="S345" s="76"/>
      <c r="AL345" s="76"/>
    </row>
    <row r="346" spans="13:38">
      <c r="M346" s="76"/>
      <c r="N346" s="76"/>
      <c r="O346" s="76"/>
      <c r="P346" s="76"/>
      <c r="Q346" s="76"/>
      <c r="R346" s="76"/>
      <c r="S346" s="76"/>
      <c r="AL346" s="76"/>
    </row>
    <row r="347" spans="13:38">
      <c r="M347" s="76"/>
      <c r="N347" s="76"/>
      <c r="O347" s="76"/>
      <c r="P347" s="76"/>
      <c r="Q347" s="76"/>
      <c r="R347" s="76"/>
      <c r="S347" s="76"/>
      <c r="AL347" s="76"/>
    </row>
    <row r="348" spans="13:38">
      <c r="M348" s="76"/>
      <c r="N348" s="76"/>
      <c r="O348" s="76"/>
      <c r="P348" s="76"/>
      <c r="Q348" s="76"/>
      <c r="R348" s="76"/>
      <c r="S348" s="76"/>
      <c r="AL348" s="76"/>
    </row>
    <row r="349" spans="13:38">
      <c r="M349" s="76"/>
      <c r="N349" s="76"/>
      <c r="O349" s="76"/>
      <c r="P349" s="76"/>
      <c r="Q349" s="76"/>
      <c r="R349" s="76"/>
      <c r="S349" s="76"/>
      <c r="AL349" s="76"/>
    </row>
    <row r="350" spans="13:38">
      <c r="M350" s="76"/>
      <c r="N350" s="76"/>
      <c r="O350" s="76"/>
      <c r="P350" s="76"/>
      <c r="Q350" s="76"/>
      <c r="R350" s="76"/>
      <c r="S350" s="76"/>
      <c r="AL350" s="76"/>
    </row>
    <row r="351" spans="13:38">
      <c r="M351" s="76"/>
      <c r="N351" s="76"/>
      <c r="O351" s="76"/>
      <c r="P351" s="76"/>
      <c r="Q351" s="76"/>
      <c r="R351" s="76"/>
      <c r="S351" s="76"/>
      <c r="AL351" s="76"/>
    </row>
    <row r="352" spans="13:38">
      <c r="M352" s="76"/>
      <c r="N352" s="76"/>
      <c r="O352" s="76"/>
      <c r="P352" s="76"/>
      <c r="Q352" s="76"/>
      <c r="R352" s="76"/>
      <c r="S352" s="76"/>
      <c r="AL352" s="76"/>
    </row>
    <row r="353" spans="13:38">
      <c r="M353" s="76"/>
      <c r="N353" s="76"/>
      <c r="O353" s="76"/>
      <c r="P353" s="76"/>
      <c r="Q353" s="76"/>
      <c r="R353" s="76"/>
      <c r="S353" s="76"/>
      <c r="AL353" s="76"/>
    </row>
    <row r="354" spans="13:38">
      <c r="M354" s="76"/>
      <c r="N354" s="76"/>
      <c r="O354" s="76"/>
      <c r="P354" s="76"/>
      <c r="Q354" s="76"/>
      <c r="R354" s="76"/>
      <c r="S354" s="76"/>
      <c r="AL354" s="76"/>
    </row>
    <row r="355" spans="13:38">
      <c r="M355" s="76"/>
      <c r="N355" s="76"/>
      <c r="O355" s="76"/>
      <c r="P355" s="76"/>
      <c r="Q355" s="76"/>
      <c r="R355" s="76"/>
      <c r="S355" s="76"/>
      <c r="AL355" s="76"/>
    </row>
    <row r="356" spans="13:38">
      <c r="M356" s="76"/>
      <c r="N356" s="76"/>
      <c r="O356" s="76"/>
      <c r="P356" s="76"/>
      <c r="Q356" s="76"/>
      <c r="R356" s="76"/>
      <c r="S356" s="76"/>
      <c r="AL356" s="76"/>
    </row>
    <row r="357" spans="13:38">
      <c r="M357" s="76"/>
      <c r="N357" s="76"/>
      <c r="O357" s="76"/>
      <c r="P357" s="76"/>
      <c r="Q357" s="76"/>
      <c r="R357" s="76"/>
      <c r="S357" s="76"/>
      <c r="AL357" s="76"/>
    </row>
    <row r="358" spans="13:38">
      <c r="M358" s="76"/>
      <c r="N358" s="76"/>
      <c r="O358" s="76"/>
      <c r="P358" s="76"/>
      <c r="Q358" s="76"/>
      <c r="R358" s="76"/>
      <c r="S358" s="76"/>
      <c r="AL358" s="76"/>
    </row>
    <row r="359" spans="13:38">
      <c r="M359" s="76"/>
      <c r="N359" s="76"/>
      <c r="O359" s="76"/>
      <c r="P359" s="76"/>
      <c r="Q359" s="76"/>
      <c r="R359" s="76"/>
      <c r="S359" s="76"/>
      <c r="AL359" s="76"/>
    </row>
    <row r="360" spans="13:38">
      <c r="M360" s="76"/>
      <c r="N360" s="76"/>
      <c r="O360" s="76"/>
      <c r="P360" s="76"/>
      <c r="Q360" s="76"/>
      <c r="R360" s="76"/>
      <c r="S360" s="76"/>
      <c r="AL360" s="76"/>
    </row>
    <row r="361" spans="13:38">
      <c r="M361" s="76"/>
      <c r="N361" s="76"/>
      <c r="O361" s="76"/>
      <c r="P361" s="76"/>
      <c r="Q361" s="76"/>
      <c r="R361" s="76"/>
      <c r="S361" s="76"/>
      <c r="AL361" s="76"/>
    </row>
    <row r="362" spans="13:38">
      <c r="M362" s="76"/>
      <c r="N362" s="76"/>
      <c r="O362" s="76"/>
      <c r="P362" s="76"/>
      <c r="Q362" s="76"/>
      <c r="R362" s="76"/>
      <c r="S362" s="76"/>
      <c r="AL362" s="76"/>
    </row>
    <row r="363" spans="13:38">
      <c r="M363" s="76"/>
      <c r="N363" s="76"/>
      <c r="O363" s="76"/>
      <c r="P363" s="76"/>
      <c r="Q363" s="76"/>
      <c r="R363" s="76"/>
      <c r="S363" s="76"/>
      <c r="AL363" s="76"/>
    </row>
    <row r="364" spans="13:38">
      <c r="M364" s="76"/>
      <c r="N364" s="76"/>
      <c r="O364" s="76"/>
      <c r="P364" s="76"/>
      <c r="Q364" s="76"/>
      <c r="R364" s="76"/>
      <c r="S364" s="76"/>
      <c r="AL364" s="76"/>
    </row>
    <row r="365" spans="13:38">
      <c r="M365" s="76"/>
      <c r="N365" s="76"/>
      <c r="O365" s="76"/>
      <c r="P365" s="76"/>
      <c r="Q365" s="76"/>
      <c r="R365" s="76"/>
      <c r="S365" s="76"/>
      <c r="AL365" s="76"/>
    </row>
    <row r="366" spans="13:38">
      <c r="M366" s="76"/>
      <c r="N366" s="76"/>
      <c r="O366" s="76"/>
      <c r="P366" s="76"/>
      <c r="Q366" s="76"/>
      <c r="R366" s="76"/>
      <c r="S366" s="76"/>
      <c r="AL366" s="76"/>
    </row>
    <row r="367" spans="13:38">
      <c r="M367" s="76"/>
      <c r="N367" s="76"/>
      <c r="O367" s="76"/>
      <c r="P367" s="76"/>
      <c r="Q367" s="76"/>
      <c r="R367" s="76"/>
      <c r="S367" s="76"/>
      <c r="AL367" s="76"/>
    </row>
    <row r="368" spans="13:38">
      <c r="M368" s="76"/>
      <c r="N368" s="76"/>
      <c r="O368" s="76"/>
      <c r="P368" s="76"/>
      <c r="Q368" s="76"/>
      <c r="R368" s="76"/>
      <c r="S368" s="76"/>
      <c r="AL368" s="76"/>
    </row>
    <row r="369" spans="13:38">
      <c r="M369" s="76"/>
      <c r="N369" s="76"/>
      <c r="O369" s="76"/>
      <c r="P369" s="76"/>
      <c r="Q369" s="76"/>
      <c r="R369" s="76"/>
      <c r="S369" s="76"/>
      <c r="AL369" s="76"/>
    </row>
    <row r="370" spans="13:38">
      <c r="M370" s="76"/>
      <c r="N370" s="76"/>
      <c r="O370" s="76"/>
      <c r="P370" s="76"/>
      <c r="Q370" s="76"/>
      <c r="R370" s="76"/>
      <c r="S370" s="76"/>
      <c r="AL370" s="76"/>
    </row>
    <row r="371" spans="13:38">
      <c r="M371" s="76"/>
      <c r="N371" s="76"/>
      <c r="O371" s="76"/>
      <c r="P371" s="76"/>
      <c r="Q371" s="76"/>
      <c r="R371" s="76"/>
      <c r="S371" s="76"/>
      <c r="AL371" s="76"/>
    </row>
    <row r="372" spans="13:38">
      <c r="M372" s="76"/>
      <c r="N372" s="76"/>
      <c r="O372" s="76"/>
      <c r="P372" s="76"/>
      <c r="Q372" s="76"/>
      <c r="R372" s="76"/>
      <c r="S372" s="76"/>
      <c r="AL372" s="76"/>
    </row>
    <row r="373" spans="13:38">
      <c r="M373" s="76"/>
      <c r="N373" s="76"/>
      <c r="O373" s="76"/>
      <c r="P373" s="76"/>
      <c r="Q373" s="76"/>
      <c r="R373" s="76"/>
      <c r="S373" s="76"/>
      <c r="AL373" s="76"/>
    </row>
    <row r="374" spans="13:38">
      <c r="M374" s="76"/>
      <c r="N374" s="76"/>
      <c r="O374" s="76"/>
      <c r="P374" s="76"/>
      <c r="Q374" s="76"/>
      <c r="R374" s="76"/>
      <c r="S374" s="76"/>
      <c r="AL374" s="76"/>
    </row>
    <row r="375" spans="13:38">
      <c r="M375" s="76"/>
      <c r="N375" s="76"/>
      <c r="O375" s="76"/>
      <c r="P375" s="76"/>
      <c r="Q375" s="76"/>
      <c r="R375" s="76"/>
      <c r="S375" s="76"/>
      <c r="AL375" s="76"/>
    </row>
    <row r="376" spans="13:38">
      <c r="M376" s="76"/>
      <c r="N376" s="76"/>
      <c r="O376" s="76"/>
      <c r="P376" s="76"/>
      <c r="Q376" s="76"/>
      <c r="R376" s="76"/>
      <c r="S376" s="76"/>
      <c r="AL376" s="76"/>
    </row>
    <row r="377" spans="13:38">
      <c r="M377" s="76"/>
      <c r="N377" s="76"/>
      <c r="O377" s="76"/>
      <c r="P377" s="76"/>
      <c r="Q377" s="76"/>
      <c r="R377" s="76"/>
      <c r="S377" s="76"/>
      <c r="AL377" s="76"/>
    </row>
    <row r="378" spans="13:38">
      <c r="M378" s="76"/>
      <c r="N378" s="76"/>
      <c r="O378" s="76"/>
      <c r="P378" s="76"/>
      <c r="Q378" s="76"/>
      <c r="R378" s="76"/>
      <c r="S378" s="76"/>
      <c r="AL378" s="76"/>
    </row>
    <row r="379" spans="13:38">
      <c r="M379" s="76"/>
      <c r="N379" s="76"/>
      <c r="O379" s="76"/>
      <c r="P379" s="76"/>
      <c r="Q379" s="76"/>
      <c r="R379" s="76"/>
      <c r="S379" s="76"/>
      <c r="AL379" s="76"/>
    </row>
    <row r="380" spans="13:38">
      <c r="M380" s="76"/>
      <c r="N380" s="76"/>
      <c r="O380" s="76"/>
      <c r="P380" s="76"/>
      <c r="Q380" s="76"/>
      <c r="R380" s="76"/>
      <c r="S380" s="76"/>
      <c r="AL380" s="76"/>
    </row>
    <row r="381" spans="13:38">
      <c r="M381" s="76"/>
      <c r="N381" s="76"/>
      <c r="O381" s="76"/>
      <c r="P381" s="76"/>
      <c r="Q381" s="76"/>
      <c r="R381" s="76"/>
      <c r="S381" s="76"/>
      <c r="AL381" s="76"/>
    </row>
    <row r="382" spans="13:38">
      <c r="M382" s="76"/>
      <c r="N382" s="76"/>
      <c r="O382" s="76"/>
      <c r="P382" s="76"/>
      <c r="Q382" s="76"/>
      <c r="R382" s="76"/>
      <c r="S382" s="76"/>
      <c r="AL382" s="76"/>
    </row>
    <row r="383" spans="13:38">
      <c r="M383" s="76"/>
      <c r="N383" s="76"/>
      <c r="O383" s="76"/>
      <c r="P383" s="76"/>
      <c r="Q383" s="76"/>
      <c r="R383" s="76"/>
      <c r="S383" s="76"/>
      <c r="AL383" s="76"/>
    </row>
    <row r="384" spans="13:38">
      <c r="M384" s="76"/>
      <c r="N384" s="76"/>
      <c r="O384" s="76"/>
      <c r="P384" s="76"/>
      <c r="Q384" s="76"/>
      <c r="R384" s="76"/>
      <c r="S384" s="76"/>
      <c r="AL384" s="76"/>
    </row>
    <row r="385" spans="13:38">
      <c r="M385" s="76"/>
      <c r="N385" s="76"/>
      <c r="O385" s="76"/>
      <c r="P385" s="76"/>
      <c r="Q385" s="76"/>
      <c r="R385" s="76"/>
      <c r="S385" s="76"/>
      <c r="AL385" s="76"/>
    </row>
    <row r="386" spans="13:38">
      <c r="M386" s="76"/>
      <c r="N386" s="76"/>
      <c r="O386" s="76"/>
      <c r="P386" s="76"/>
      <c r="Q386" s="76"/>
      <c r="R386" s="76"/>
      <c r="S386" s="76"/>
      <c r="AL386" s="76"/>
    </row>
    <row r="387" spans="13:38">
      <c r="M387" s="76"/>
      <c r="N387" s="76"/>
      <c r="O387" s="76"/>
      <c r="P387" s="76"/>
      <c r="Q387" s="76"/>
      <c r="R387" s="76"/>
      <c r="S387" s="76"/>
      <c r="AL387" s="76"/>
    </row>
    <row r="388" spans="13:38">
      <c r="M388" s="76"/>
      <c r="N388" s="76"/>
      <c r="O388" s="76"/>
      <c r="P388" s="76"/>
      <c r="Q388" s="76"/>
      <c r="R388" s="76"/>
      <c r="S388" s="76"/>
      <c r="AL388" s="76"/>
    </row>
    <row r="389" spans="13:38">
      <c r="M389" s="76"/>
      <c r="N389" s="76"/>
      <c r="O389" s="76"/>
      <c r="P389" s="76"/>
      <c r="Q389" s="76"/>
      <c r="R389" s="76"/>
      <c r="S389" s="76"/>
      <c r="AL389" s="76"/>
    </row>
    <row r="390" spans="13:38">
      <c r="M390" s="76"/>
      <c r="N390" s="76"/>
      <c r="O390" s="76"/>
      <c r="P390" s="76"/>
      <c r="Q390" s="76"/>
      <c r="R390" s="76"/>
      <c r="S390" s="76"/>
      <c r="AL390" s="76"/>
    </row>
    <row r="391" spans="13:38">
      <c r="M391" s="76"/>
      <c r="N391" s="76"/>
      <c r="O391" s="76"/>
      <c r="P391" s="76"/>
      <c r="Q391" s="76"/>
      <c r="R391" s="76"/>
      <c r="S391" s="76"/>
      <c r="AL391" s="76"/>
    </row>
    <row r="392" spans="13:38">
      <c r="M392" s="76"/>
      <c r="N392" s="76"/>
      <c r="O392" s="76"/>
      <c r="P392" s="76"/>
      <c r="Q392" s="76"/>
      <c r="R392" s="76"/>
      <c r="S392" s="76"/>
      <c r="AL392" s="76"/>
    </row>
    <row r="393" spans="13:38">
      <c r="M393" s="76"/>
      <c r="N393" s="76"/>
      <c r="O393" s="76"/>
      <c r="P393" s="76"/>
      <c r="Q393" s="76"/>
      <c r="R393" s="76"/>
      <c r="S393" s="76"/>
      <c r="AL393" s="76"/>
    </row>
    <row r="394" spans="13:38">
      <c r="M394" s="76"/>
      <c r="N394" s="76"/>
      <c r="O394" s="76"/>
      <c r="P394" s="76"/>
      <c r="Q394" s="76"/>
      <c r="R394" s="76"/>
      <c r="S394" s="76"/>
      <c r="AL394" s="76"/>
    </row>
    <row r="395" spans="13:38">
      <c r="M395" s="76"/>
      <c r="N395" s="76"/>
      <c r="O395" s="76"/>
      <c r="P395" s="76"/>
      <c r="Q395" s="76"/>
      <c r="R395" s="76"/>
      <c r="S395" s="76"/>
      <c r="AL395" s="76"/>
    </row>
    <row r="396" spans="13:38">
      <c r="M396" s="76"/>
      <c r="N396" s="76"/>
      <c r="O396" s="76"/>
      <c r="P396" s="76"/>
      <c r="Q396" s="76"/>
      <c r="R396" s="76"/>
      <c r="S396" s="76"/>
      <c r="AL396" s="76"/>
    </row>
    <row r="397" spans="13:38">
      <c r="M397" s="76"/>
      <c r="N397" s="76"/>
      <c r="O397" s="76"/>
      <c r="P397" s="76"/>
      <c r="Q397" s="76"/>
      <c r="R397" s="76"/>
      <c r="S397" s="76"/>
      <c r="AL397" s="76"/>
    </row>
    <row r="398" spans="13:38">
      <c r="M398" s="76"/>
      <c r="N398" s="76"/>
      <c r="O398" s="76"/>
      <c r="P398" s="76"/>
      <c r="Q398" s="76"/>
      <c r="R398" s="76"/>
      <c r="S398" s="76"/>
    </row>
    <row r="399" spans="13:38">
      <c r="M399" s="76"/>
      <c r="N399" s="76"/>
      <c r="O399" s="76"/>
      <c r="P399" s="76"/>
      <c r="Q399" s="76"/>
      <c r="R399" s="76"/>
      <c r="S399" s="76"/>
    </row>
    <row r="400" spans="13:38">
      <c r="M400" s="76"/>
      <c r="N400" s="76"/>
      <c r="O400" s="76"/>
      <c r="P400" s="76"/>
      <c r="Q400" s="76"/>
      <c r="R400" s="76"/>
      <c r="S400" s="76"/>
    </row>
    <row r="401" spans="13:19">
      <c r="M401" s="76"/>
      <c r="N401" s="76"/>
      <c r="O401" s="76"/>
      <c r="P401" s="76"/>
      <c r="Q401" s="76"/>
      <c r="R401" s="76"/>
      <c r="S401" s="76"/>
    </row>
    <row r="402" spans="13:19">
      <c r="M402" s="76"/>
      <c r="N402" s="76"/>
      <c r="O402" s="76"/>
      <c r="P402" s="76"/>
      <c r="Q402" s="76"/>
      <c r="R402" s="76"/>
      <c r="S402" s="76"/>
    </row>
    <row r="403" spans="13:19">
      <c r="M403" s="76"/>
      <c r="N403" s="76"/>
      <c r="O403" s="76"/>
      <c r="P403" s="76"/>
      <c r="Q403" s="76"/>
      <c r="R403" s="76"/>
      <c r="S403" s="76"/>
    </row>
    <row r="404" spans="13:19">
      <c r="M404" s="76"/>
      <c r="N404" s="76"/>
      <c r="O404" s="76"/>
      <c r="P404" s="76"/>
      <c r="Q404" s="76"/>
      <c r="R404" s="76"/>
      <c r="S404" s="76"/>
    </row>
    <row r="405" spans="13:19">
      <c r="M405" s="76"/>
      <c r="N405" s="76"/>
      <c r="O405" s="76"/>
      <c r="P405" s="76"/>
      <c r="Q405" s="76"/>
      <c r="R405" s="76"/>
      <c r="S405" s="76"/>
    </row>
    <row r="406" spans="13:19">
      <c r="M406" s="76"/>
      <c r="N406" s="76"/>
      <c r="O406" s="76"/>
      <c r="P406" s="76"/>
      <c r="Q406" s="76"/>
      <c r="R406" s="76"/>
      <c r="S406" s="76"/>
    </row>
    <row r="407" spans="13:19">
      <c r="M407" s="76"/>
      <c r="N407" s="76"/>
      <c r="O407" s="76"/>
      <c r="P407" s="76"/>
      <c r="Q407" s="76"/>
      <c r="R407" s="76"/>
      <c r="S407" s="76"/>
    </row>
    <row r="408" spans="13:19">
      <c r="M408" s="76"/>
      <c r="N408" s="76"/>
      <c r="O408" s="76"/>
      <c r="P408" s="76"/>
      <c r="Q408" s="76"/>
      <c r="R408" s="76"/>
      <c r="S408" s="76"/>
    </row>
    <row r="409" spans="13:19">
      <c r="M409" s="76"/>
      <c r="N409" s="76"/>
      <c r="O409" s="76"/>
      <c r="P409" s="76"/>
      <c r="Q409" s="76"/>
      <c r="R409" s="76"/>
      <c r="S409" s="76"/>
    </row>
    <row r="410" spans="13:19">
      <c r="M410" s="76"/>
      <c r="N410" s="76"/>
      <c r="O410" s="76"/>
      <c r="P410" s="76"/>
      <c r="Q410" s="76"/>
      <c r="R410" s="76"/>
      <c r="S410" s="76"/>
    </row>
    <row r="411" spans="13:19">
      <c r="M411" s="76"/>
      <c r="N411" s="76"/>
      <c r="O411" s="76"/>
      <c r="P411" s="76"/>
      <c r="Q411" s="76"/>
      <c r="R411" s="76"/>
      <c r="S411" s="76"/>
    </row>
    <row r="412" spans="13:19">
      <c r="M412" s="76"/>
      <c r="N412" s="76"/>
      <c r="O412" s="76"/>
      <c r="P412" s="76"/>
      <c r="Q412" s="76"/>
      <c r="R412" s="76"/>
      <c r="S412" s="76"/>
    </row>
    <row r="413" spans="13:19">
      <c r="M413" s="76"/>
      <c r="N413" s="76"/>
      <c r="O413" s="76"/>
      <c r="P413" s="76"/>
      <c r="Q413" s="76"/>
      <c r="R413" s="76"/>
      <c r="S413" s="76"/>
    </row>
    <row r="414" spans="13:19">
      <c r="M414" s="76"/>
      <c r="N414" s="76"/>
      <c r="O414" s="76"/>
      <c r="P414" s="76"/>
      <c r="Q414" s="76"/>
      <c r="R414" s="76"/>
      <c r="S414" s="76"/>
    </row>
    <row r="415" spans="13:19">
      <c r="M415" s="76"/>
      <c r="N415" s="76"/>
      <c r="O415" s="76"/>
      <c r="P415" s="76"/>
      <c r="Q415" s="76"/>
      <c r="R415" s="76"/>
      <c r="S415" s="76"/>
    </row>
    <row r="416" spans="13:19">
      <c r="M416" s="76"/>
      <c r="N416" s="76"/>
      <c r="O416" s="76"/>
      <c r="P416" s="76"/>
      <c r="Q416" s="76"/>
      <c r="R416" s="76"/>
      <c r="S416" s="76"/>
    </row>
    <row r="417" spans="13:19">
      <c r="M417" s="76"/>
      <c r="N417" s="76"/>
      <c r="O417" s="76"/>
      <c r="P417" s="76"/>
      <c r="Q417" s="76"/>
      <c r="R417" s="76"/>
      <c r="S417" s="76"/>
    </row>
    <row r="418" spans="13:19">
      <c r="M418" s="76"/>
      <c r="N418" s="76"/>
      <c r="O418" s="76"/>
      <c r="P418" s="76"/>
      <c r="Q418" s="76"/>
      <c r="R418" s="76"/>
      <c r="S418" s="76"/>
    </row>
    <row r="419" spans="13:19">
      <c r="M419" s="76"/>
      <c r="N419" s="76"/>
      <c r="O419" s="76"/>
      <c r="P419" s="76"/>
      <c r="Q419" s="76"/>
      <c r="R419" s="76"/>
      <c r="S419" s="76"/>
    </row>
    <row r="420" spans="13:19">
      <c r="M420" s="76"/>
      <c r="N420" s="76"/>
      <c r="O420" s="76"/>
      <c r="P420" s="76"/>
      <c r="Q420" s="76"/>
      <c r="R420" s="76"/>
      <c r="S420" s="76"/>
    </row>
    <row r="421" spans="13:19">
      <c r="M421" s="76"/>
      <c r="N421" s="76"/>
      <c r="O421" s="76"/>
      <c r="P421" s="76"/>
      <c r="Q421" s="76"/>
      <c r="R421" s="76"/>
      <c r="S421" s="76"/>
    </row>
    <row r="422" spans="13:19">
      <c r="M422" s="76"/>
      <c r="N422" s="76"/>
      <c r="O422" s="76"/>
      <c r="P422" s="76"/>
      <c r="Q422" s="76"/>
      <c r="R422" s="76"/>
      <c r="S422" s="76"/>
    </row>
    <row r="423" spans="13:19">
      <c r="M423" s="76"/>
      <c r="N423" s="76"/>
      <c r="O423" s="76"/>
      <c r="P423" s="76"/>
      <c r="Q423" s="76"/>
      <c r="R423" s="76"/>
      <c r="S423" s="76"/>
    </row>
    <row r="424" spans="13:19">
      <c r="M424" s="76"/>
      <c r="N424" s="76"/>
      <c r="O424" s="76"/>
      <c r="P424" s="76"/>
      <c r="Q424" s="76"/>
      <c r="R424" s="76"/>
      <c r="S424" s="76"/>
    </row>
    <row r="425" spans="13:19">
      <c r="M425" s="76"/>
      <c r="N425" s="76"/>
      <c r="O425" s="76"/>
      <c r="P425" s="76"/>
      <c r="Q425" s="76"/>
      <c r="R425" s="76"/>
      <c r="S425" s="76"/>
    </row>
    <row r="426" spans="13:19">
      <c r="M426" s="76"/>
      <c r="N426" s="76"/>
      <c r="O426" s="76"/>
      <c r="P426" s="76"/>
      <c r="Q426" s="76"/>
      <c r="R426" s="76"/>
      <c r="S426" s="76"/>
    </row>
    <row r="427" spans="13:19">
      <c r="M427" s="76"/>
      <c r="N427" s="76"/>
      <c r="O427" s="76"/>
      <c r="P427" s="76"/>
      <c r="Q427" s="76"/>
      <c r="R427" s="76"/>
      <c r="S427" s="76"/>
    </row>
    <row r="428" spans="13:19">
      <c r="M428" s="76"/>
      <c r="N428" s="76"/>
      <c r="O428" s="76"/>
      <c r="P428" s="76"/>
      <c r="Q428" s="76"/>
      <c r="R428" s="76"/>
      <c r="S428" s="76"/>
    </row>
    <row r="429" spans="13:19">
      <c r="M429" s="76"/>
      <c r="N429" s="76"/>
      <c r="O429" s="76"/>
      <c r="P429" s="76"/>
      <c r="Q429" s="76"/>
      <c r="R429" s="76"/>
      <c r="S429" s="76"/>
    </row>
    <row r="430" spans="13:19">
      <c r="M430" s="76"/>
      <c r="N430" s="76"/>
      <c r="O430" s="76"/>
      <c r="P430" s="76"/>
      <c r="Q430" s="76"/>
      <c r="R430" s="76"/>
      <c r="S430" s="76"/>
    </row>
    <row r="431" spans="13:19">
      <c r="M431" s="76"/>
      <c r="N431" s="76"/>
      <c r="O431" s="76"/>
      <c r="P431" s="76"/>
      <c r="Q431" s="76"/>
      <c r="R431" s="76"/>
      <c r="S431" s="76"/>
    </row>
    <row r="432" spans="13:19">
      <c r="M432" s="76"/>
      <c r="N432" s="76"/>
      <c r="O432" s="76"/>
      <c r="P432" s="76"/>
      <c r="Q432" s="76"/>
      <c r="R432" s="76"/>
      <c r="S432" s="76"/>
    </row>
    <row r="433" spans="13:19">
      <c r="M433" s="76"/>
      <c r="N433" s="76"/>
      <c r="O433" s="76"/>
      <c r="P433" s="76"/>
      <c r="Q433" s="76"/>
      <c r="R433" s="76"/>
      <c r="S433" s="76"/>
    </row>
    <row r="434" spans="13:19">
      <c r="M434" s="76"/>
      <c r="N434" s="76"/>
      <c r="O434" s="76"/>
      <c r="P434" s="76"/>
      <c r="Q434" s="76"/>
      <c r="R434" s="76"/>
      <c r="S434" s="76"/>
    </row>
    <row r="435" spans="13:19">
      <c r="M435" s="76"/>
      <c r="N435" s="76"/>
      <c r="O435" s="76"/>
      <c r="P435" s="76"/>
      <c r="Q435" s="76"/>
      <c r="R435" s="76"/>
      <c r="S435" s="76"/>
    </row>
    <row r="436" spans="13:19">
      <c r="M436" s="76"/>
      <c r="N436" s="76"/>
      <c r="O436" s="76"/>
      <c r="P436" s="76"/>
      <c r="Q436" s="76"/>
      <c r="R436" s="76"/>
      <c r="S436" s="76"/>
    </row>
    <row r="437" spans="13:19">
      <c r="M437" s="76"/>
      <c r="N437" s="76"/>
      <c r="O437" s="76"/>
      <c r="P437" s="76"/>
      <c r="Q437" s="76"/>
      <c r="R437" s="76"/>
      <c r="S437" s="76"/>
    </row>
    <row r="438" spans="13:19">
      <c r="M438" s="76"/>
      <c r="N438" s="76"/>
      <c r="O438" s="76"/>
      <c r="P438" s="76"/>
      <c r="Q438" s="76"/>
      <c r="R438" s="76"/>
      <c r="S438" s="76"/>
    </row>
    <row r="439" spans="13:19">
      <c r="M439" s="76"/>
      <c r="N439" s="76"/>
      <c r="O439" s="76"/>
      <c r="P439" s="76"/>
      <c r="Q439" s="76"/>
      <c r="R439" s="76"/>
      <c r="S439" s="76"/>
    </row>
    <row r="440" spans="13:19">
      <c r="M440" s="76"/>
      <c r="N440" s="76"/>
      <c r="O440" s="76"/>
      <c r="P440" s="76"/>
      <c r="Q440" s="76"/>
      <c r="R440" s="76"/>
      <c r="S440" s="76"/>
    </row>
    <row r="441" spans="13:19">
      <c r="M441" s="76"/>
      <c r="N441" s="76"/>
      <c r="O441" s="76"/>
      <c r="P441" s="76"/>
      <c r="Q441" s="76"/>
      <c r="R441" s="76"/>
      <c r="S441" s="76"/>
    </row>
    <row r="442" spans="13:19">
      <c r="M442" s="76"/>
      <c r="N442" s="76"/>
      <c r="O442" s="76"/>
      <c r="P442" s="76"/>
      <c r="Q442" s="76"/>
      <c r="R442" s="76"/>
      <c r="S442" s="76"/>
    </row>
    <row r="443" spans="13:19">
      <c r="M443" s="76"/>
      <c r="N443" s="76"/>
      <c r="O443" s="76"/>
      <c r="P443" s="76"/>
      <c r="Q443" s="76"/>
      <c r="R443" s="76"/>
      <c r="S443" s="76"/>
    </row>
    <row r="444" spans="13:19">
      <c r="M444" s="76"/>
      <c r="N444" s="76"/>
      <c r="O444" s="76"/>
      <c r="P444" s="76"/>
      <c r="Q444" s="76"/>
      <c r="R444" s="76"/>
      <c r="S444" s="76"/>
    </row>
    <row r="445" spans="13:19">
      <c r="M445" s="76"/>
      <c r="N445" s="76"/>
      <c r="O445" s="76"/>
      <c r="P445" s="76"/>
      <c r="Q445" s="76"/>
      <c r="R445" s="76"/>
      <c r="S445" s="76"/>
    </row>
    <row r="446" spans="13:19">
      <c r="M446" s="76"/>
      <c r="N446" s="76"/>
      <c r="O446" s="76"/>
      <c r="P446" s="76"/>
      <c r="Q446" s="76"/>
      <c r="R446" s="76"/>
      <c r="S446" s="76"/>
    </row>
    <row r="447" spans="13:19">
      <c r="M447" s="76"/>
      <c r="N447" s="76"/>
      <c r="O447" s="76"/>
      <c r="P447" s="76"/>
      <c r="Q447" s="76"/>
      <c r="R447" s="76"/>
      <c r="S447" s="76"/>
    </row>
    <row r="448" spans="13:19">
      <c r="M448" s="76"/>
      <c r="N448" s="76"/>
      <c r="O448" s="76"/>
      <c r="P448" s="76"/>
      <c r="Q448" s="76"/>
      <c r="R448" s="76"/>
      <c r="S448" s="76"/>
    </row>
    <row r="449" spans="13:19">
      <c r="M449" s="76"/>
      <c r="N449" s="76"/>
      <c r="O449" s="76"/>
      <c r="P449" s="76"/>
      <c r="Q449" s="76"/>
      <c r="R449" s="76"/>
      <c r="S449" s="76"/>
    </row>
    <row r="450" spans="13:19">
      <c r="M450" s="76"/>
      <c r="N450" s="76"/>
      <c r="O450" s="76"/>
      <c r="P450" s="76"/>
      <c r="Q450" s="76"/>
      <c r="R450" s="76"/>
      <c r="S450" s="76"/>
    </row>
    <row r="451" spans="13:19">
      <c r="M451" s="76"/>
      <c r="N451" s="76"/>
      <c r="O451" s="76"/>
      <c r="P451" s="76"/>
      <c r="Q451" s="76"/>
      <c r="R451" s="76"/>
      <c r="S451" s="76"/>
    </row>
    <row r="452" spans="13:19">
      <c r="M452" s="76"/>
      <c r="N452" s="76"/>
      <c r="O452" s="76"/>
      <c r="P452" s="76"/>
      <c r="Q452" s="76"/>
      <c r="R452" s="76"/>
      <c r="S452" s="76"/>
    </row>
    <row r="453" spans="13:19">
      <c r="M453" s="76"/>
      <c r="N453" s="76"/>
      <c r="O453" s="76"/>
      <c r="P453" s="76"/>
      <c r="Q453" s="76"/>
      <c r="R453" s="76"/>
      <c r="S453" s="76"/>
    </row>
    <row r="454" spans="13:19">
      <c r="M454" s="76"/>
      <c r="N454" s="76"/>
      <c r="O454" s="76"/>
      <c r="P454" s="76"/>
      <c r="Q454" s="76"/>
      <c r="R454" s="76"/>
      <c r="S454" s="76"/>
    </row>
    <row r="455" spans="13:19">
      <c r="M455" s="76"/>
      <c r="N455" s="76"/>
      <c r="O455" s="76"/>
      <c r="P455" s="76"/>
      <c r="Q455" s="76"/>
      <c r="R455" s="76"/>
      <c r="S455" s="76"/>
    </row>
    <row r="456" spans="13:19">
      <c r="M456" s="76"/>
      <c r="N456" s="76"/>
      <c r="O456" s="76"/>
      <c r="P456" s="76"/>
      <c r="Q456" s="76"/>
      <c r="R456" s="76"/>
      <c r="S456" s="76"/>
    </row>
    <row r="457" spans="13:19">
      <c r="M457" s="76"/>
      <c r="N457" s="76"/>
      <c r="O457" s="76"/>
      <c r="P457" s="76"/>
      <c r="Q457" s="76"/>
      <c r="R457" s="76"/>
      <c r="S457" s="76"/>
    </row>
    <row r="458" spans="13:19">
      <c r="M458" s="76"/>
      <c r="N458" s="76"/>
      <c r="O458" s="76"/>
      <c r="P458" s="76"/>
      <c r="Q458" s="76"/>
      <c r="R458" s="76"/>
      <c r="S458" s="76"/>
    </row>
    <row r="459" spans="13:19">
      <c r="M459" s="76"/>
      <c r="N459" s="76"/>
      <c r="O459" s="76"/>
      <c r="P459" s="76"/>
      <c r="Q459" s="76"/>
      <c r="R459" s="76"/>
      <c r="S459" s="76"/>
    </row>
    <row r="460" spans="13:19">
      <c r="M460" s="76"/>
      <c r="N460" s="76"/>
      <c r="O460" s="76"/>
      <c r="P460" s="76"/>
      <c r="Q460" s="76"/>
      <c r="R460" s="76"/>
      <c r="S460" s="76"/>
    </row>
    <row r="461" spans="13:19">
      <c r="M461" s="76"/>
      <c r="N461" s="76"/>
      <c r="O461" s="76"/>
      <c r="P461" s="76"/>
      <c r="Q461" s="76"/>
      <c r="R461" s="76"/>
      <c r="S461" s="76"/>
    </row>
    <row r="462" spans="13:19">
      <c r="M462" s="76"/>
      <c r="N462" s="76"/>
      <c r="O462" s="76"/>
      <c r="P462" s="76"/>
      <c r="Q462" s="76"/>
      <c r="R462" s="76"/>
      <c r="S462" s="76"/>
    </row>
    <row r="463" spans="13:19">
      <c r="M463" s="76"/>
      <c r="N463" s="76"/>
      <c r="O463" s="76"/>
      <c r="P463" s="76"/>
      <c r="Q463" s="76"/>
      <c r="R463" s="76"/>
      <c r="S463" s="76"/>
    </row>
    <row r="464" spans="13:19">
      <c r="M464" s="76"/>
      <c r="N464" s="76"/>
      <c r="O464" s="76"/>
      <c r="P464" s="76"/>
      <c r="Q464" s="76"/>
      <c r="R464" s="76"/>
      <c r="S464" s="76"/>
    </row>
    <row r="465" spans="13:19">
      <c r="M465" s="76"/>
      <c r="N465" s="76"/>
      <c r="O465" s="76"/>
      <c r="P465" s="76"/>
      <c r="Q465" s="76"/>
      <c r="R465" s="76"/>
      <c r="S465" s="76"/>
    </row>
    <row r="466" spans="13:19">
      <c r="M466" s="76"/>
      <c r="N466" s="76"/>
      <c r="O466" s="76"/>
      <c r="P466" s="76"/>
      <c r="Q466" s="76"/>
      <c r="R466" s="76"/>
      <c r="S466" s="76"/>
    </row>
    <row r="467" spans="13:19">
      <c r="M467" s="76"/>
      <c r="N467" s="76"/>
      <c r="O467" s="76"/>
      <c r="P467" s="76"/>
      <c r="Q467" s="76"/>
      <c r="R467" s="76"/>
      <c r="S467" s="76"/>
    </row>
    <row r="468" spans="13:19">
      <c r="M468" s="76"/>
      <c r="N468" s="76"/>
      <c r="O468" s="76"/>
      <c r="P468" s="76"/>
      <c r="Q468" s="76"/>
      <c r="R468" s="76"/>
      <c r="S468" s="76"/>
    </row>
    <row r="469" spans="13:19">
      <c r="M469" s="76"/>
      <c r="N469" s="76"/>
      <c r="O469" s="76"/>
      <c r="P469" s="76"/>
      <c r="Q469" s="76"/>
      <c r="R469" s="76"/>
      <c r="S469" s="76"/>
    </row>
    <row r="470" spans="13:19">
      <c r="M470" s="76"/>
      <c r="N470" s="76"/>
      <c r="O470" s="76"/>
      <c r="P470" s="76"/>
      <c r="Q470" s="76"/>
      <c r="R470" s="76"/>
      <c r="S470" s="76"/>
    </row>
  </sheetData>
  <mergeCells count="472">
    <mergeCell ref="A31:S31"/>
    <mergeCell ref="AS113:AS117"/>
    <mergeCell ref="AT113:AT117"/>
    <mergeCell ref="AW105:AW106"/>
    <mergeCell ref="AX76:AX78"/>
    <mergeCell ref="AY76:AY78"/>
    <mergeCell ref="AZ76:AZ78"/>
    <mergeCell ref="BA76:BA78"/>
    <mergeCell ref="AW76:AW78"/>
    <mergeCell ref="AT76:AT78"/>
    <mergeCell ref="AU76:AU78"/>
    <mergeCell ref="AV76:AV78"/>
    <mergeCell ref="AW113:AW117"/>
    <mergeCell ref="AS108:AS111"/>
    <mergeCell ref="AT108:AT111"/>
    <mergeCell ref="AU108:AU111"/>
    <mergeCell ref="AV108:AV111"/>
    <mergeCell ref="AW108:AW111"/>
    <mergeCell ref="AS100:AS103"/>
    <mergeCell ref="AT100:AT103"/>
    <mergeCell ref="AU100:AU103"/>
    <mergeCell ref="AW100:AW103"/>
    <mergeCell ref="AS105:AS106"/>
    <mergeCell ref="AT105:AT106"/>
    <mergeCell ref="AV105:AV106"/>
    <mergeCell ref="AW80:AW81"/>
    <mergeCell ref="BA44:BA55"/>
    <mergeCell ref="BA88:BA90"/>
    <mergeCell ref="AY25:AY26"/>
    <mergeCell ref="AX97:AX98"/>
    <mergeCell ref="AY97:AY98"/>
    <mergeCell ref="AZ97:AZ98"/>
    <mergeCell ref="BA97:BA98"/>
    <mergeCell ref="AX100:AX103"/>
    <mergeCell ref="AY100:AY103"/>
    <mergeCell ref="AZ100:AZ103"/>
    <mergeCell ref="BA100:BA103"/>
    <mergeCell ref="AX83:AX86"/>
    <mergeCell ref="AY83:AY86"/>
    <mergeCell ref="AX72:AX74"/>
    <mergeCell ref="AY72:AY74"/>
    <mergeCell ref="AZ72:AZ74"/>
    <mergeCell ref="BA72:BA74"/>
    <mergeCell ref="AZ83:AZ86"/>
    <mergeCell ref="AV80:AV81"/>
    <mergeCell ref="AZ105:AZ106"/>
    <mergeCell ref="BA105:BA106"/>
    <mergeCell ref="AU113:AU117"/>
    <mergeCell ref="AV113:AV117"/>
    <mergeCell ref="A118:S118"/>
    <mergeCell ref="AV100:AV103"/>
    <mergeCell ref="A91:S91"/>
    <mergeCell ref="A96:S96"/>
    <mergeCell ref="AL92:AL95"/>
    <mergeCell ref="AM92:AM95"/>
    <mergeCell ref="AP92:AP95"/>
    <mergeCell ref="AQ92:AQ95"/>
    <mergeCell ref="AR92:AR95"/>
    <mergeCell ref="AJ105:AJ106"/>
    <mergeCell ref="AK105:AK106"/>
    <mergeCell ref="AJ100:AJ103"/>
    <mergeCell ref="A104:S104"/>
    <mergeCell ref="AJ108:AJ111"/>
    <mergeCell ref="AU105:AU106"/>
    <mergeCell ref="AK108:AK111"/>
    <mergeCell ref="A99:S99"/>
    <mergeCell ref="AP113:AP117"/>
    <mergeCell ref="AQ113:AQ117"/>
    <mergeCell ref="AR113:AR117"/>
    <mergeCell ref="AS97:AS98"/>
    <mergeCell ref="AT97:AT98"/>
    <mergeCell ref="F80:F81"/>
    <mergeCell ref="AR100:AR103"/>
    <mergeCell ref="AP108:AP111"/>
    <mergeCell ref="AQ108:AQ111"/>
    <mergeCell ref="AP105:AP106"/>
    <mergeCell ref="AQ105:AQ106"/>
    <mergeCell ref="AR105:AR106"/>
    <mergeCell ref="AR108:AR111"/>
    <mergeCell ref="AR97:AR98"/>
    <mergeCell ref="AK100:AK103"/>
    <mergeCell ref="AP97:AP98"/>
    <mergeCell ref="AQ97:AQ98"/>
    <mergeCell ref="AL105:AL106"/>
    <mergeCell ref="AP100:AP103"/>
    <mergeCell ref="AQ100:AQ103"/>
    <mergeCell ref="F88:F90"/>
    <mergeCell ref="AM88:AM90"/>
    <mergeCell ref="F97:F98"/>
    <mergeCell ref="AQ32:AQ35"/>
    <mergeCell ref="A122:S122"/>
    <mergeCell ref="AE122:AI122"/>
    <mergeCell ref="AJ76:AJ78"/>
    <mergeCell ref="AK76:AK78"/>
    <mergeCell ref="AJ113:AJ117"/>
    <mergeCell ref="AK113:AK117"/>
    <mergeCell ref="AM113:AM117"/>
    <mergeCell ref="A112:S112"/>
    <mergeCell ref="AJ97:AJ98"/>
    <mergeCell ref="AK97:AK98"/>
    <mergeCell ref="AL97:AL98"/>
    <mergeCell ref="AM97:AM98"/>
    <mergeCell ref="AL100:AL103"/>
    <mergeCell ref="AL108:AL111"/>
    <mergeCell ref="AM108:AM111"/>
    <mergeCell ref="A107:S107"/>
    <mergeCell ref="AL80:AL81"/>
    <mergeCell ref="A87:S87"/>
    <mergeCell ref="A79:S79"/>
    <mergeCell ref="A82:S82"/>
    <mergeCell ref="AJ92:AJ95"/>
    <mergeCell ref="AK92:AK95"/>
    <mergeCell ref="AL88:AL90"/>
    <mergeCell ref="AQ57:AQ62"/>
    <mergeCell ref="AR57:AR62"/>
    <mergeCell ref="AJ57:AJ62"/>
    <mergeCell ref="A43:S43"/>
    <mergeCell ref="A56:S56"/>
    <mergeCell ref="A29:S29"/>
    <mergeCell ref="A36:S36"/>
    <mergeCell ref="AJ32:AJ35"/>
    <mergeCell ref="AW97:AW98"/>
    <mergeCell ref="AJ83:AJ86"/>
    <mergeCell ref="AT83:AT86"/>
    <mergeCell ref="AU83:AU86"/>
    <mergeCell ref="AV83:AV86"/>
    <mergeCell ref="AW83:AW86"/>
    <mergeCell ref="AT92:AT95"/>
    <mergeCell ref="AU92:AU95"/>
    <mergeCell ref="AV92:AV95"/>
    <mergeCell ref="AW92:AW95"/>
    <mergeCell ref="AU88:AU90"/>
    <mergeCell ref="AK88:AK90"/>
    <mergeCell ref="A75:S75"/>
    <mergeCell ref="AV88:AV90"/>
    <mergeCell ref="AW88:AW90"/>
    <mergeCell ref="AS88:AS90"/>
    <mergeCell ref="AP80:AP81"/>
    <mergeCell ref="AQ80:AQ81"/>
    <mergeCell ref="AL76:AL78"/>
    <mergeCell ref="AM80:AM81"/>
    <mergeCell ref="AR80:AR81"/>
    <mergeCell ref="AS80:AS81"/>
    <mergeCell ref="AT80:AT81"/>
    <mergeCell ref="AT88:AT90"/>
    <mergeCell ref="AJ88:AJ90"/>
    <mergeCell ref="AP88:AP90"/>
    <mergeCell ref="AQ88:AQ90"/>
    <mergeCell ref="AR88:AR90"/>
    <mergeCell ref="F57:F62"/>
    <mergeCell ref="F64:F65"/>
    <mergeCell ref="F67:F70"/>
    <mergeCell ref="F72:F74"/>
    <mergeCell ref="AL72:AL73"/>
    <mergeCell ref="AM72:AM74"/>
    <mergeCell ref="AJ67:AJ70"/>
    <mergeCell ref="AN67:AN70"/>
    <mergeCell ref="AO67:AO70"/>
    <mergeCell ref="AK67:AK70"/>
    <mergeCell ref="AM67:AM70"/>
    <mergeCell ref="AM64:AM65"/>
    <mergeCell ref="AL67:AL70"/>
    <mergeCell ref="A66:S66"/>
    <mergeCell ref="AP72:AP74"/>
    <mergeCell ref="AQ72:AQ74"/>
    <mergeCell ref="AR72:AR74"/>
    <mergeCell ref="AS72:AS74"/>
    <mergeCell ref="A63:S63"/>
    <mergeCell ref="A71:S71"/>
    <mergeCell ref="AK72:AK74"/>
    <mergeCell ref="AJ72:AJ74"/>
    <mergeCell ref="AR64:AR65"/>
    <mergeCell ref="BE67:BE70"/>
    <mergeCell ref="AU67:AU70"/>
    <mergeCell ref="AV67:AV70"/>
    <mergeCell ref="AW67:AW70"/>
    <mergeCell ref="BC67:BC70"/>
    <mergeCell ref="AT67:AT70"/>
    <mergeCell ref="AP67:AP70"/>
    <mergeCell ref="AQ67:AQ70"/>
    <mergeCell ref="AR67:AR70"/>
    <mergeCell ref="AX67:AX70"/>
    <mergeCell ref="AY67:AY70"/>
    <mergeCell ref="AZ67:AZ70"/>
    <mergeCell ref="BA67:BA70"/>
    <mergeCell ref="BB67:BB70"/>
    <mergeCell ref="AS67:AS70"/>
    <mergeCell ref="BD67:BD70"/>
    <mergeCell ref="BB19:BB23"/>
    <mergeCell ref="BC19:BC23"/>
    <mergeCell ref="BD19:BD23"/>
    <mergeCell ref="BE19:BE23"/>
    <mergeCell ref="BD57:BD62"/>
    <mergeCell ref="BE57:BE62"/>
    <mergeCell ref="AT64:AT65"/>
    <mergeCell ref="AU64:AU65"/>
    <mergeCell ref="AV64:AV65"/>
    <mergeCell ref="AW64:AW65"/>
    <mergeCell ref="BB64:BB65"/>
    <mergeCell ref="BC64:BC65"/>
    <mergeCell ref="BD64:BD65"/>
    <mergeCell ref="BE64:BE65"/>
    <mergeCell ref="AU57:AU62"/>
    <mergeCell ref="AV57:AV62"/>
    <mergeCell ref="AW57:AW62"/>
    <mergeCell ref="AX57:AX62"/>
    <mergeCell ref="BC57:BC62"/>
    <mergeCell ref="AT57:AT62"/>
    <mergeCell ref="AY57:AY62"/>
    <mergeCell ref="AZ57:AZ62"/>
    <mergeCell ref="BA57:BA62"/>
    <mergeCell ref="BB57:BB62"/>
    <mergeCell ref="A24:S24"/>
    <mergeCell ref="AL25:AL26"/>
    <mergeCell ref="AM25:AM26"/>
    <mergeCell ref="AL19:AL21"/>
    <mergeCell ref="AL22:AL23"/>
    <mergeCell ref="F19:F23"/>
    <mergeCell ref="AZ12:AZ14"/>
    <mergeCell ref="AZ15:AZ17"/>
    <mergeCell ref="BA12:BA14"/>
    <mergeCell ref="BA15:BA17"/>
    <mergeCell ref="BA25:BA26"/>
    <mergeCell ref="AZ25:AZ26"/>
    <mergeCell ref="AZ19:AZ21"/>
    <mergeCell ref="AZ22:AZ23"/>
    <mergeCell ref="BA19:BA21"/>
    <mergeCell ref="BA22:BA23"/>
    <mergeCell ref="AX19:AX21"/>
    <mergeCell ref="AX22:AX23"/>
    <mergeCell ref="AY19:AY21"/>
    <mergeCell ref="AY22:AY23"/>
    <mergeCell ref="AS19:AS23"/>
    <mergeCell ref="AT19:AT23"/>
    <mergeCell ref="AU19:AU23"/>
    <mergeCell ref="AV19:AV23"/>
    <mergeCell ref="AW19:AW23"/>
    <mergeCell ref="AT25:AT26"/>
    <mergeCell ref="AU25:AU26"/>
    <mergeCell ref="AV25:AV26"/>
    <mergeCell ref="AW25:AW26"/>
    <mergeCell ref="AJ64:AJ65"/>
    <mergeCell ref="AN64:AN65"/>
    <mergeCell ref="AK64:AK65"/>
    <mergeCell ref="AK57:AK62"/>
    <mergeCell ref="AS64:AS65"/>
    <mergeCell ref="AS57:AS62"/>
    <mergeCell ref="AP64:AP65"/>
    <mergeCell ref="AQ64:AQ65"/>
    <mergeCell ref="AO64:AO65"/>
    <mergeCell ref="AR32:AR35"/>
    <mergeCell ref="AP57:AP62"/>
    <mergeCell ref="AJ37:AJ42"/>
    <mergeCell ref="AK37:AK42"/>
    <mergeCell ref="AL37:AL42"/>
    <mergeCell ref="AJ44:AJ55"/>
    <mergeCell ref="AK44:AK55"/>
    <mergeCell ref="AL44:AL55"/>
    <mergeCell ref="AN44:AN45"/>
    <mergeCell ref="AO44:AO45"/>
    <mergeCell ref="AJ19:AJ23"/>
    <mergeCell ref="AK19:AK23"/>
    <mergeCell ref="AL57:AL62"/>
    <mergeCell ref="AM57:AM62"/>
    <mergeCell ref="AJ25:AJ26"/>
    <mergeCell ref="AK25:AK26"/>
    <mergeCell ref="AL12:AL14"/>
    <mergeCell ref="AL15:AL17"/>
    <mergeCell ref="AK32:AK35"/>
    <mergeCell ref="AM44:AM55"/>
    <mergeCell ref="AL32:AL33"/>
    <mergeCell ref="AL34:AL35"/>
    <mergeCell ref="A1:B4"/>
    <mergeCell ref="AC6:AH7"/>
    <mergeCell ref="AM19:AM23"/>
    <mergeCell ref="A6:AB7"/>
    <mergeCell ref="A11:S11"/>
    <mergeCell ref="AP19:AP23"/>
    <mergeCell ref="AQ19:AQ23"/>
    <mergeCell ref="AR19:AR23"/>
    <mergeCell ref="C1:BD1"/>
    <mergeCell ref="C2:BD2"/>
    <mergeCell ref="C3:BD3"/>
    <mergeCell ref="C4:BD4"/>
    <mergeCell ref="C5:BE5"/>
    <mergeCell ref="AI6:BE7"/>
    <mergeCell ref="A18:S18"/>
    <mergeCell ref="AO9:AO10"/>
    <mergeCell ref="AM12:AM17"/>
    <mergeCell ref="AX12:AX14"/>
    <mergeCell ref="AX15:AX17"/>
    <mergeCell ref="AY12:AY14"/>
    <mergeCell ref="AY15:AY17"/>
    <mergeCell ref="AP12:AP17"/>
    <mergeCell ref="AQ12:AQ17"/>
    <mergeCell ref="AR12:AR17"/>
    <mergeCell ref="AZ113:AZ117"/>
    <mergeCell ref="BA113:BA117"/>
    <mergeCell ref="A5:B5"/>
    <mergeCell ref="AT44:AT55"/>
    <mergeCell ref="AU44:AU55"/>
    <mergeCell ref="AV44:AV55"/>
    <mergeCell ref="AW44:AW55"/>
    <mergeCell ref="AY44:AY55"/>
    <mergeCell ref="AX44:AX55"/>
    <mergeCell ref="AZ44:AZ55"/>
    <mergeCell ref="AS25:AS26"/>
    <mergeCell ref="AY32:AY33"/>
    <mergeCell ref="AY34:AY35"/>
    <mergeCell ref="AX32:AX33"/>
    <mergeCell ref="AX34:AX35"/>
    <mergeCell ref="AS32:AS35"/>
    <mergeCell ref="AW32:AW35"/>
    <mergeCell ref="AU37:AU42"/>
    <mergeCell ref="AV37:AV42"/>
    <mergeCell ref="AW37:AW42"/>
    <mergeCell ref="AX37:AX42"/>
    <mergeCell ref="AY37:AY42"/>
    <mergeCell ref="F9:F10"/>
    <mergeCell ref="AM9:AM10"/>
    <mergeCell ref="BB9:BB10"/>
    <mergeCell ref="BC9:BC10"/>
    <mergeCell ref="BD9:BD10"/>
    <mergeCell ref="BE9:BE10"/>
    <mergeCell ref="F12:F17"/>
    <mergeCell ref="BB12:BB17"/>
    <mergeCell ref="BC12:BC17"/>
    <mergeCell ref="BD12:BD17"/>
    <mergeCell ref="BE12:BE17"/>
    <mergeCell ref="AS12:AS17"/>
    <mergeCell ref="AT12:AT17"/>
    <mergeCell ref="AW12:AW17"/>
    <mergeCell ref="AU12:AU17"/>
    <mergeCell ref="AV12:AV17"/>
    <mergeCell ref="AJ12:AJ17"/>
    <mergeCell ref="AK12:AK17"/>
    <mergeCell ref="F25:F26"/>
    <mergeCell ref="BB25:BB26"/>
    <mergeCell ref="BC25:BC26"/>
    <mergeCell ref="BD25:BD26"/>
    <mergeCell ref="BE25:BE26"/>
    <mergeCell ref="F32:F35"/>
    <mergeCell ref="AM32:AM35"/>
    <mergeCell ref="BB32:BB35"/>
    <mergeCell ref="BC32:BC35"/>
    <mergeCell ref="BD32:BD35"/>
    <mergeCell ref="BE32:BE35"/>
    <mergeCell ref="AT32:AT35"/>
    <mergeCell ref="AU32:AU35"/>
    <mergeCell ref="AV32:AV35"/>
    <mergeCell ref="AX25:AX26"/>
    <mergeCell ref="AQ25:AQ26"/>
    <mergeCell ref="AR25:AR26"/>
    <mergeCell ref="A27:S27"/>
    <mergeCell ref="AP25:AP26"/>
    <mergeCell ref="BA32:BA33"/>
    <mergeCell ref="BA34:BA35"/>
    <mergeCell ref="AZ32:AZ33"/>
    <mergeCell ref="AZ34:AZ35"/>
    <mergeCell ref="AP32:AP35"/>
    <mergeCell ref="F37:F42"/>
    <mergeCell ref="AM37:AM42"/>
    <mergeCell ref="BB37:BB42"/>
    <mergeCell ref="BC37:BC42"/>
    <mergeCell ref="BD37:BD42"/>
    <mergeCell ref="BE37:BE42"/>
    <mergeCell ref="F44:F55"/>
    <mergeCell ref="BB44:BB55"/>
    <mergeCell ref="BC44:BC55"/>
    <mergeCell ref="BD44:BD55"/>
    <mergeCell ref="BE44:BE55"/>
    <mergeCell ref="AT37:AT42"/>
    <mergeCell ref="AS44:AS55"/>
    <mergeCell ref="AZ37:AZ42"/>
    <mergeCell ref="BA37:BA42"/>
    <mergeCell ref="AP44:AP55"/>
    <mergeCell ref="AQ44:AQ55"/>
    <mergeCell ref="AR44:AR55"/>
    <mergeCell ref="BB72:BB74"/>
    <mergeCell ref="BC72:BC74"/>
    <mergeCell ref="BD72:BD74"/>
    <mergeCell ref="BE72:BE74"/>
    <mergeCell ref="F76:F78"/>
    <mergeCell ref="AM76:AM78"/>
    <mergeCell ref="BB76:BB78"/>
    <mergeCell ref="BC76:BC78"/>
    <mergeCell ref="BD76:BD78"/>
    <mergeCell ref="BE76:BE78"/>
    <mergeCell ref="AU72:AU74"/>
    <mergeCell ref="AV72:AV74"/>
    <mergeCell ref="AW72:AW74"/>
    <mergeCell ref="AT72:AT74"/>
    <mergeCell ref="AP76:AP78"/>
    <mergeCell ref="AQ76:AQ78"/>
    <mergeCell ref="AR76:AR78"/>
    <mergeCell ref="AS76:AS78"/>
    <mergeCell ref="BB80:BB81"/>
    <mergeCell ref="BC80:BC81"/>
    <mergeCell ref="BD80:BD81"/>
    <mergeCell ref="BE80:BE81"/>
    <mergeCell ref="F83:F86"/>
    <mergeCell ref="AM83:AM86"/>
    <mergeCell ref="BB83:BB86"/>
    <mergeCell ref="BC83:BC86"/>
    <mergeCell ref="BD83:BD86"/>
    <mergeCell ref="BE83:BE86"/>
    <mergeCell ref="AX80:AX81"/>
    <mergeCell ref="AY80:AY81"/>
    <mergeCell ref="AZ80:AZ81"/>
    <mergeCell ref="BA80:BA81"/>
    <mergeCell ref="BA83:BA86"/>
    <mergeCell ref="AP85:AP86"/>
    <mergeCell ref="AQ85:AQ86"/>
    <mergeCell ref="AK83:AK86"/>
    <mergeCell ref="AR83:AR86"/>
    <mergeCell ref="AS83:AS86"/>
    <mergeCell ref="AL83:AL86"/>
    <mergeCell ref="AJ80:AJ81"/>
    <mergeCell ref="AK80:AK81"/>
    <mergeCell ref="AU80:AU81"/>
    <mergeCell ref="BB88:BB90"/>
    <mergeCell ref="BC88:BC90"/>
    <mergeCell ref="BD88:BD90"/>
    <mergeCell ref="BE88:BE90"/>
    <mergeCell ref="F92:F95"/>
    <mergeCell ref="BB92:BB95"/>
    <mergeCell ref="BC92:BC95"/>
    <mergeCell ref="BD92:BD95"/>
    <mergeCell ref="BE92:BE95"/>
    <mergeCell ref="AX88:AX90"/>
    <mergeCell ref="AY88:AY90"/>
    <mergeCell ref="AZ88:AZ90"/>
    <mergeCell ref="AX92:AX95"/>
    <mergeCell ref="AY92:AY95"/>
    <mergeCell ref="AZ92:AZ95"/>
    <mergeCell ref="BA92:BA95"/>
    <mergeCell ref="BB97:BB98"/>
    <mergeCell ref="BC97:BC98"/>
    <mergeCell ref="BD97:BD98"/>
    <mergeCell ref="BE97:BE98"/>
    <mergeCell ref="F100:F103"/>
    <mergeCell ref="AM100:AM103"/>
    <mergeCell ref="BB100:BB103"/>
    <mergeCell ref="BC100:BC103"/>
    <mergeCell ref="BD100:BD103"/>
    <mergeCell ref="BE100:BE103"/>
    <mergeCell ref="AU97:AU98"/>
    <mergeCell ref="AV97:AV98"/>
    <mergeCell ref="F113:F117"/>
    <mergeCell ref="BB113:BB117"/>
    <mergeCell ref="BC113:BC117"/>
    <mergeCell ref="BD113:BD117"/>
    <mergeCell ref="BE113:BE117"/>
    <mergeCell ref="F105:F106"/>
    <mergeCell ref="AM105:AM106"/>
    <mergeCell ref="BB105:BB106"/>
    <mergeCell ref="BC105:BC106"/>
    <mergeCell ref="BD105:BD106"/>
    <mergeCell ref="BE105:BE106"/>
    <mergeCell ref="F108:F111"/>
    <mergeCell ref="BB108:BB111"/>
    <mergeCell ref="BC108:BC111"/>
    <mergeCell ref="BD108:BD111"/>
    <mergeCell ref="BE108:BE111"/>
    <mergeCell ref="AX108:AX111"/>
    <mergeCell ref="AY108:AY111"/>
    <mergeCell ref="AZ108:AZ111"/>
    <mergeCell ref="BA108:BA111"/>
    <mergeCell ref="AX113:AX117"/>
    <mergeCell ref="AY113:AY117"/>
    <mergeCell ref="AX105:AX106"/>
    <mergeCell ref="AY105:AY106"/>
  </mergeCells>
  <phoneticPr fontId="10" type="noConversion"/>
  <dataValidations count="2">
    <dataValidation type="list" allowBlank="1" showInputMessage="1" showErrorMessage="1" sqref="L74 L123:L157 L119:L120 L28 L25:L26 L19:L23 L37:L42 L57:L62 L64:L65 L12:L17 L10 L67:L70 L44:L55 L77:L78 L80:L81 L83:L86 L88:L90 L108:L111 L98 L32:L35 L102:L103 L105:L106 L113:L117 L92:L95" xr:uid="{937206E4-6D6F-4356-BDEB-0FAF9B321518}">
      <formula1>$BH$10:$BH$14</formula1>
    </dataValidation>
    <dataValidation type="list" allowBlank="1" showInputMessage="1" showErrorMessage="1" sqref="L30" xr:uid="{650480BA-80F5-40F1-A098-EB2395253E95}">
      <formula1>$AX$9:$AX$37</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579" t="s">
        <v>1064</v>
      </c>
      <c r="B2" s="580"/>
      <c r="C2" s="580"/>
      <c r="D2" s="580"/>
      <c r="E2" s="580"/>
      <c r="F2" s="580"/>
      <c r="G2" s="581"/>
    </row>
    <row r="3" spans="1:7" s="1" customFormat="1">
      <c r="A3" s="20" t="s">
        <v>1065</v>
      </c>
      <c r="B3" s="582" t="s">
        <v>1066</v>
      </c>
      <c r="C3" s="582"/>
      <c r="D3" s="582"/>
      <c r="E3" s="582"/>
      <c r="F3" s="582"/>
      <c r="G3" s="22" t="s">
        <v>1067</v>
      </c>
    </row>
    <row r="4" spans="1:7" ht="12.75" customHeight="1">
      <c r="A4" s="23">
        <v>45489</v>
      </c>
      <c r="B4" s="583" t="s">
        <v>1068</v>
      </c>
      <c r="C4" s="583"/>
      <c r="D4" s="583"/>
      <c r="E4" s="583"/>
      <c r="F4" s="583"/>
      <c r="G4" s="24" t="s">
        <v>1069</v>
      </c>
    </row>
    <row r="5" spans="1:7" ht="12.75" customHeight="1">
      <c r="A5" s="25"/>
      <c r="B5" s="583"/>
      <c r="C5" s="583"/>
      <c r="D5" s="583"/>
      <c r="E5" s="583"/>
      <c r="F5" s="583"/>
      <c r="G5" s="24"/>
    </row>
    <row r="6" spans="1:7">
      <c r="A6" s="25"/>
      <c r="B6" s="578"/>
      <c r="C6" s="578"/>
      <c r="D6" s="578"/>
      <c r="E6" s="578"/>
      <c r="F6" s="578"/>
      <c r="G6" s="27"/>
    </row>
    <row r="7" spans="1:7">
      <c r="A7" s="25"/>
      <c r="B7" s="578"/>
      <c r="C7" s="578"/>
      <c r="D7" s="578"/>
      <c r="E7" s="578"/>
      <c r="F7" s="578"/>
      <c r="G7" s="27"/>
    </row>
    <row r="8" spans="1:7">
      <c r="A8" s="25"/>
      <c r="B8" s="26"/>
      <c r="C8" s="26"/>
      <c r="D8" s="26"/>
      <c r="E8" s="26"/>
      <c r="F8" s="26"/>
      <c r="G8" s="27"/>
    </row>
    <row r="9" spans="1:7">
      <c r="A9" s="584" t="s">
        <v>1070</v>
      </c>
      <c r="B9" s="585"/>
      <c r="C9" s="585"/>
      <c r="D9" s="585"/>
      <c r="E9" s="585"/>
      <c r="F9" s="585"/>
      <c r="G9" s="586"/>
    </row>
    <row r="10" spans="1:7" s="1" customFormat="1">
      <c r="A10" s="21"/>
      <c r="B10" s="582" t="s">
        <v>1071</v>
      </c>
      <c r="C10" s="582"/>
      <c r="D10" s="582" t="s">
        <v>1072</v>
      </c>
      <c r="E10" s="582"/>
      <c r="F10" s="21" t="s">
        <v>1065</v>
      </c>
      <c r="G10" s="21" t="s">
        <v>1073</v>
      </c>
    </row>
    <row r="11" spans="1:7">
      <c r="A11" s="28" t="s">
        <v>1074</v>
      </c>
      <c r="B11" s="583" t="s">
        <v>1075</v>
      </c>
      <c r="C11" s="583"/>
      <c r="D11" s="587" t="s">
        <v>1076</v>
      </c>
      <c r="E11" s="587"/>
      <c r="F11" s="25" t="s">
        <v>1077</v>
      </c>
      <c r="G11" s="27"/>
    </row>
    <row r="12" spans="1:7">
      <c r="A12" s="28" t="s">
        <v>1078</v>
      </c>
      <c r="B12" s="587" t="s">
        <v>1079</v>
      </c>
      <c r="C12" s="587"/>
      <c r="D12" s="587" t="s">
        <v>1080</v>
      </c>
      <c r="E12" s="587"/>
      <c r="F12" s="25" t="s">
        <v>1077</v>
      </c>
      <c r="G12" s="27"/>
    </row>
    <row r="13" spans="1:7">
      <c r="A13" s="28" t="s">
        <v>1081</v>
      </c>
      <c r="B13" s="587" t="s">
        <v>1079</v>
      </c>
      <c r="C13" s="587"/>
      <c r="D13" s="587" t="s">
        <v>1080</v>
      </c>
      <c r="E13" s="587"/>
      <c r="F13" s="25" t="s">
        <v>1077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 sqref="D1"/>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19" t="s">
        <v>1082</v>
      </c>
      <c r="E1" s="2" t="s">
        <v>1083</v>
      </c>
      <c r="F1" s="2" t="s">
        <v>1084</v>
      </c>
    </row>
    <row r="2" spans="1:6" ht="25.5" customHeight="1">
      <c r="A2" s="18" t="s">
        <v>1085</v>
      </c>
      <c r="E2" s="3">
        <v>0</v>
      </c>
      <c r="F2" s="4" t="s">
        <v>536</v>
      </c>
    </row>
    <row r="3" spans="1:6" ht="45" customHeight="1">
      <c r="A3" s="18" t="s">
        <v>562</v>
      </c>
      <c r="E3" s="3">
        <v>1</v>
      </c>
      <c r="F3" s="4" t="s">
        <v>1086</v>
      </c>
    </row>
    <row r="4" spans="1:6" ht="45" customHeight="1">
      <c r="A4" s="18" t="s">
        <v>611</v>
      </c>
      <c r="E4" s="3">
        <v>2</v>
      </c>
      <c r="F4" s="4" t="s">
        <v>1087</v>
      </c>
    </row>
    <row r="5" spans="1:6" ht="45" customHeight="1">
      <c r="A5" s="18" t="s">
        <v>1088</v>
      </c>
      <c r="E5" s="3">
        <v>3</v>
      </c>
      <c r="F5" s="4" t="s">
        <v>1089</v>
      </c>
    </row>
    <row r="6" spans="1:6" ht="45" customHeight="1">
      <c r="A6" s="18" t="s">
        <v>1090</v>
      </c>
      <c r="E6" s="3">
        <v>4</v>
      </c>
      <c r="F6" s="4" t="s">
        <v>548</v>
      </c>
    </row>
    <row r="7" spans="1:6" ht="45" customHeight="1">
      <c r="A7" s="18" t="s">
        <v>725</v>
      </c>
      <c r="E7" s="3">
        <v>5</v>
      </c>
      <c r="F7" s="4" t="s">
        <v>1091</v>
      </c>
    </row>
    <row r="8" spans="1:6" ht="45" customHeight="1">
      <c r="A8" s="18" t="s">
        <v>569</v>
      </c>
    </row>
    <row r="9" spans="1:6" ht="45" customHeight="1">
      <c r="A9" s="18" t="s">
        <v>1092</v>
      </c>
    </row>
    <row r="10" spans="1:6" ht="45" customHeight="1">
      <c r="A10" s="18" t="s">
        <v>547</v>
      </c>
    </row>
    <row r="11" spans="1:6" ht="45" customHeight="1">
      <c r="A11" s="18" t="s">
        <v>574</v>
      </c>
    </row>
    <row r="12" spans="1:6" ht="45" customHeight="1">
      <c r="A12" s="18" t="s">
        <v>1093</v>
      </c>
    </row>
    <row r="13" spans="1:6" ht="45" customHeight="1">
      <c r="A13" s="18" t="s">
        <v>1094</v>
      </c>
    </row>
    <row r="14" spans="1:6" ht="45" customHeight="1">
      <c r="A14" s="18" t="s">
        <v>1095</v>
      </c>
    </row>
    <row r="15" spans="1:6" ht="45" customHeight="1">
      <c r="A15" s="18" t="s">
        <v>1096</v>
      </c>
    </row>
    <row r="16" spans="1:6" ht="45" customHeight="1">
      <c r="A16" s="18" t="s">
        <v>1097</v>
      </c>
    </row>
    <row r="17" spans="1:1" ht="45" customHeight="1">
      <c r="A17" s="18" t="s">
        <v>1098</v>
      </c>
    </row>
    <row r="18" spans="1:1" ht="45" customHeight="1">
      <c r="A18" s="18" t="s">
        <v>1099</v>
      </c>
    </row>
    <row r="19" spans="1:1" ht="45" customHeight="1">
      <c r="A19" s="18" t="s">
        <v>1100</v>
      </c>
    </row>
    <row r="20" spans="1:1" ht="45" customHeight="1">
      <c r="A20" s="18" t="s">
        <v>535</v>
      </c>
    </row>
    <row r="21" spans="1:1" ht="45" customHeight="1">
      <c r="A21" s="18" t="s">
        <v>670</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2026-01-26T16:50:00Z</dcterms:modified>
  <cp:category/>
  <cp:contentStatus/>
</cp:coreProperties>
</file>