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MAYERLY FERREIRA\Documents\Planeacion 2026\Reportes\Gestion de Riesgos\"/>
    </mc:Choice>
  </mc:AlternateContent>
  <xr:revisionPtr revIDLastSave="0" documentId="13_ncr:1_{73DA82EB-83EE-4F6E-B3DA-B1CCE120BF0A}" xr6:coauthVersionLast="47" xr6:coauthVersionMax="47" xr10:uidLastSave="{00000000-0000-0000-0000-000000000000}"/>
  <bookViews>
    <workbookView xWindow="-120" yWindow="-120" windowWidth="20730" windowHeight="11040" firstSheet="1" activeTab="1" xr2:uid="{00000000-000D-0000-FFFF-FFFF00000000}"/>
  </bookViews>
  <sheets>
    <sheet name="INSTRUCTIVO" sheetId="2" r:id="rId1"/>
    <sheet name="1. ESTRATÉGICO" sheetId="1" r:id="rId2"/>
    <sheet name="2. GESTIÓN-MIPG" sheetId="5" r:id="rId3"/>
    <sheet name="3. INVERSIÓN" sheetId="6" r:id="rId4"/>
    <sheet name="CONTROL DE CAMBIOS " sheetId="3" r:id="rId5"/>
    <sheet name="ANEXO1" sheetId="4" r:id="rId6"/>
  </sheets>
  <externalReferences>
    <externalReference r:id="rId7"/>
  </externalReferences>
  <definedNames>
    <definedName name="_xlnm._FilterDatabase" localSheetId="1" hidden="1">'1. ESTRATÉGICO'!$A$1:$AF$8</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E26" i="6" l="1"/>
  <c r="BE37" i="6"/>
  <c r="BC37" i="6"/>
  <c r="AM18" i="6"/>
  <c r="AM34" i="6"/>
  <c r="AM37" i="6"/>
  <c r="BA37" i="6"/>
  <c r="BB37" i="6"/>
  <c r="BD37" i="6"/>
  <c r="BC34" i="6"/>
  <c r="BD34" i="6"/>
  <c r="BE34" i="6"/>
  <c r="BB34" i="6"/>
  <c r="BC26" i="6"/>
  <c r="BC25" i="6"/>
  <c r="BD25" i="6"/>
  <c r="BE25" i="6"/>
  <c r="BB25" i="6"/>
  <c r="BE19" i="6"/>
  <c r="BC19" i="6" l="1"/>
  <c r="BE18" i="6"/>
  <c r="BC18" i="6"/>
  <c r="BE9" i="6"/>
  <c r="BC9" i="6"/>
  <c r="AZ37" i="6" l="1"/>
  <c r="AY37" i="6"/>
  <c r="AL37" i="6"/>
  <c r="AL18" i="6"/>
  <c r="AL34" i="6"/>
  <c r="AX37" i="6"/>
  <c r="BA34" i="6"/>
  <c r="AZ34" i="6"/>
  <c r="AY34" i="6"/>
  <c r="BA26" i="6"/>
  <c r="AX34" i="6"/>
  <c r="AY26" i="6"/>
  <c r="AK25" i="6"/>
  <c r="AL25" i="6"/>
  <c r="AM25" i="6"/>
  <c r="AZ25" i="6"/>
  <c r="BA25" i="6"/>
  <c r="BA19" i="6"/>
  <c r="AY25" i="6"/>
  <c r="AY19" i="6"/>
  <c r="AX25" i="6"/>
  <c r="BA18" i="6"/>
  <c r="BA9" i="6"/>
  <c r="AY18" i="6"/>
  <c r="AX18" i="6"/>
  <c r="AY9" i="6"/>
  <c r="AK34" i="6" l="1"/>
  <c r="AJ34" i="6"/>
  <c r="AQ34" i="6"/>
  <c r="AR34" i="6"/>
  <c r="AS34" i="6"/>
  <c r="AT34" i="6"/>
  <c r="AU34" i="6"/>
  <c r="AV34" i="6"/>
  <c r="AW34" i="6"/>
  <c r="AP34" i="6"/>
  <c r="AJ25" i="6"/>
  <c r="AK18" i="6"/>
  <c r="S10" i="6"/>
  <c r="S11" i="6"/>
  <c r="S12" i="6"/>
  <c r="S13" i="6"/>
  <c r="S14" i="6"/>
  <c r="S15" i="6"/>
  <c r="S16" i="6"/>
  <c r="T16" i="6" s="1"/>
  <c r="S17" i="6"/>
  <c r="T17" i="6" s="1"/>
  <c r="AV37" i="6"/>
  <c r="AU37" i="6"/>
  <c r="AT37" i="6"/>
  <c r="AR37" i="6"/>
  <c r="AS37" i="6" s="1"/>
  <c r="AP37" i="6"/>
  <c r="AQ37" i="6" s="1"/>
  <c r="AK37" i="6"/>
  <c r="AW37" i="6" s="1"/>
  <c r="AJ37" i="6"/>
  <c r="AW26" i="6"/>
  <c r="AU26" i="6"/>
  <c r="AI33" i="6"/>
  <c r="AE33" i="6"/>
  <c r="AI29" i="6"/>
  <c r="AE29" i="6"/>
  <c r="AI28" i="6"/>
  <c r="AE28" i="6"/>
  <c r="AI27" i="6"/>
  <c r="AE27" i="6"/>
  <c r="S30" i="6"/>
  <c r="T30" i="6" s="1"/>
  <c r="S31" i="6"/>
  <c r="T31" i="6" s="1"/>
  <c r="S32" i="6"/>
  <c r="T32" i="6" s="1"/>
  <c r="S33" i="6"/>
  <c r="T33" i="6" s="1"/>
  <c r="AT25" i="6"/>
  <c r="AV25" i="6"/>
  <c r="AW19" i="6"/>
  <c r="AW25" i="6" s="1"/>
  <c r="AU19" i="6"/>
  <c r="AU25" i="6" s="1"/>
  <c r="AR25" i="6"/>
  <c r="AP25" i="6"/>
  <c r="AI25" i="6"/>
  <c r="S21" i="6"/>
  <c r="T21" i="6" s="1"/>
  <c r="S20" i="6"/>
  <c r="T20" i="6" s="1"/>
  <c r="S22" i="6"/>
  <c r="T22" i="6" s="1"/>
  <c r="S23" i="6"/>
  <c r="T23" i="6" s="1"/>
  <c r="S24" i="6"/>
  <c r="AW9" i="6"/>
  <c r="AW18" i="6" s="1"/>
  <c r="AU9" i="6"/>
  <c r="AU18" i="6" s="1"/>
  <c r="AS9" i="6"/>
  <c r="AS18" i="6" s="1"/>
  <c r="AQ9" i="6"/>
  <c r="Y17" i="1" l="1"/>
  <c r="U17" i="1" s="1"/>
  <c r="X17" i="1" s="1"/>
  <c r="U18" i="1"/>
  <c r="Z15" i="1"/>
  <c r="Y15" i="1"/>
  <c r="X18" i="1" l="1"/>
  <c r="AC18" i="1"/>
  <c r="X19" i="1"/>
  <c r="AD17" i="1"/>
  <c r="AF17" i="1"/>
  <c r="AE17" i="1"/>
  <c r="AC17" i="1"/>
  <c r="AF19" i="1" l="1"/>
  <c r="AD19" i="1"/>
  <c r="AD18" i="1"/>
  <c r="U9" i="1"/>
  <c r="S9" i="6" l="1"/>
  <c r="AP18" i="6" l="1"/>
  <c r="AJ18" i="6"/>
  <c r="AI18" i="6"/>
  <c r="AQ18" i="6" l="1"/>
  <c r="BD18" i="6"/>
  <c r="BB18" i="6"/>
  <c r="AZ18" i="6"/>
  <c r="AV18" i="6"/>
  <c r="AT18" i="6"/>
  <c r="AR18" i="6"/>
  <c r="S29" i="6"/>
  <c r="T29" i="6" s="1"/>
  <c r="S28" i="6"/>
  <c r="T28" i="6" s="1"/>
  <c r="S27" i="6"/>
  <c r="T27" i="6" s="1"/>
  <c r="S26" i="6"/>
  <c r="T26" i="6" s="1"/>
  <c r="T24" i="6"/>
  <c r="S19" i="6"/>
  <c r="T19" i="6" s="1"/>
  <c r="T9" i="6"/>
  <c r="T10" i="6"/>
  <c r="T11" i="6"/>
  <c r="T12" i="6"/>
  <c r="T13" i="6"/>
  <c r="T14" i="6"/>
  <c r="T15" i="6"/>
  <c r="U15" i="1"/>
  <c r="AC15" i="1" s="1"/>
  <c r="U14" i="1"/>
  <c r="AE14" i="1" s="1"/>
  <c r="U10" i="1"/>
  <c r="AC10" i="1" s="1"/>
  <c r="U11" i="1"/>
  <c r="U12" i="1"/>
  <c r="AE9" i="1"/>
  <c r="T18" i="6" l="1"/>
  <c r="AE12" i="1"/>
  <c r="AC12" i="1"/>
  <c r="X11" i="1"/>
  <c r="AC11" i="1"/>
  <c r="X14" i="1"/>
  <c r="AD14" i="1" s="1"/>
  <c r="X15" i="1"/>
  <c r="AF15" i="1" s="1"/>
  <c r="X12" i="1"/>
  <c r="AF12" i="1" s="1"/>
  <c r="X10" i="1"/>
  <c r="AF10" i="1" s="1"/>
  <c r="AC14" i="1"/>
  <c r="AC19" i="1"/>
  <c r="AE10" i="1"/>
  <c r="AE15" i="1"/>
  <c r="X9" i="1"/>
  <c r="AD11" i="1" l="1"/>
  <c r="AF11" i="1"/>
  <c r="AF14" i="1"/>
  <c r="AD15" i="1"/>
  <c r="AD12" i="1"/>
  <c r="AF9" i="1"/>
  <c r="AS26" i="6" l="1"/>
  <c r="AQ26" i="6"/>
  <c r="AS19" i="6" l="1"/>
  <c r="AS25" i="6" s="1"/>
  <c r="AQ19" i="6"/>
  <c r="AQ25" i="6" s="1"/>
  <c r="T25" i="6" l="1"/>
  <c r="T34" i="6"/>
  <c r="T37" i="6" l="1"/>
  <c r="AE16" i="1"/>
  <c r="AE20" i="1"/>
  <c r="AE13" i="1" l="1"/>
  <c r="AE22" i="1" s="1"/>
  <c r="AF16" i="1"/>
  <c r="AC16" i="1"/>
  <c r="AC20" i="1"/>
  <c r="AD16" i="1"/>
  <c r="AC9" i="1"/>
  <c r="AD9" i="1" l="1"/>
  <c r="AC13" i="1"/>
  <c r="AC22" i="1" s="1"/>
  <c r="AD10" i="1"/>
  <c r="AD20" i="1"/>
  <c r="AD13" i="1" l="1"/>
  <c r="AD22" i="1" s="1"/>
  <c r="AF13" i="1"/>
  <c r="AF20" i="1"/>
  <c r="AF2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8" authorId="0" shapeId="0" xr:uid="{00000000-0006-0000-00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M8" authorId="0" shapeId="0" xr:uid="{00000000-0006-0000-0100-000001000000}">
      <text>
        <r>
          <rPr>
            <b/>
            <sz val="9"/>
            <color indexed="81"/>
            <rFont val="Tahoma"/>
            <family val="2"/>
          </rPr>
          <t>USUARIO:
1. BIEN
2. SERVICIO</t>
        </r>
        <r>
          <rPr>
            <sz val="9"/>
            <color indexed="81"/>
            <rFont val="Tahoma"/>
            <family val="2"/>
          </rPr>
          <t xml:space="preserve">
</t>
        </r>
      </text>
    </comment>
    <comment ref="O17" authorId="0" shapeId="0" xr:uid="{00000000-0006-0000-0100-000002000000}">
      <text>
        <r>
          <rPr>
            <b/>
            <sz val="9"/>
            <color indexed="81"/>
            <rFont val="Tahoma"/>
            <family val="2"/>
          </rPr>
          <t>USUARIO:</t>
        </r>
        <r>
          <rPr>
            <sz val="9"/>
            <color indexed="81"/>
            <rFont val="Tahoma"/>
            <family val="2"/>
          </rPr>
          <t xml:space="preserve">
plan de desarrollo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s>
  <commentList>
    <comment ref="M8" authorId="0" shapeId="0" xr:uid="{00000000-0006-0000-0300-000001000000}">
      <text>
        <r>
          <rPr>
            <b/>
            <sz val="9"/>
            <color rgb="FF000000"/>
            <rFont val="Tahoma"/>
            <family val="2"/>
          </rPr>
          <t xml:space="preserve">USUARIO:
</t>
        </r>
        <r>
          <rPr>
            <sz val="9"/>
            <color rgb="FF000000"/>
            <rFont val="Tahoma"/>
            <family val="2"/>
          </rPr>
          <t xml:space="preserve">Hitos intermedios que evidencian el avance en la generacion de un producto en el tiempo
</t>
        </r>
        <r>
          <rPr>
            <sz val="9"/>
            <color rgb="FF000000"/>
            <rFont val="Tahoma"/>
            <family val="2"/>
          </rPr>
          <t>PRODUCTO TANGIBLE DE LA ACTIVIDAD</t>
        </r>
      </text>
    </comment>
    <comment ref="AF8" authorId="1" shapeId="0" xr:uid="{00000000-0006-0000-0300-000002000000}">
      <text>
        <r>
          <rPr>
            <sz val="9"/>
            <color indexed="81"/>
            <rFont val="Tahoma"/>
            <family val="2"/>
          </rPr>
          <t xml:space="preserve">VER ANEXO 1
</t>
        </r>
      </text>
    </comment>
    <comment ref="AG8" authorId="1" shapeId="0" xr:uid="{00000000-0006-0000-0300-000003000000}">
      <text>
        <r>
          <rPr>
            <b/>
            <sz val="9"/>
            <color indexed="81"/>
            <rFont val="Tahoma"/>
            <family val="2"/>
          </rPr>
          <t>VER ANEXO 1</t>
        </r>
        <r>
          <rPr>
            <sz val="9"/>
            <color indexed="81"/>
            <rFont val="Tahoma"/>
            <family val="2"/>
          </rPr>
          <t xml:space="preserve">
</t>
        </r>
      </text>
    </comment>
  </commentList>
</comments>
</file>

<file path=xl/sharedStrings.xml><?xml version="1.0" encoding="utf-8"?>
<sst xmlns="http://schemas.openxmlformats.org/spreadsheetml/2006/main" count="987" uniqueCount="507">
  <si>
    <t>INSTRUCTIVO PARA EL DILIGENCIAMIENTO DEL PLAN DE ACCIÓN INSTITUCIONAL VIGENCIA 2024</t>
  </si>
  <si>
    <t>PLANTEAMIENTO ESTRATÉGICO PLAN DE ACCIÓN INSTITUCIONAL (Hoja 1)</t>
  </si>
  <si>
    <t>OBJETIVO DE DESARROLLO SOSTENIBLE</t>
  </si>
  <si>
    <t>Ingrese en esta casilla el ODS con el que se articula el programa de su competencia según el Acuerdo 139 que adopta el Plan de Desarrollo Distrital 2024-2027 'Cartagena, Ciudad de Derechos'.</t>
  </si>
  <si>
    <t>OBJETIVO ESTRATÉGICO</t>
  </si>
  <si>
    <t>Ingrese en esta casilla el objetivo estratégico definido en la plataforma estratégica,  relacionado con su proceso y con la línea estratégica en la cual el Acuerdo 139 del 2024 le asignó su responsabilidad.</t>
  </si>
  <si>
    <t xml:space="preserve">LINEA ESTRATÉGICA </t>
  </si>
  <si>
    <t>Ingrese en esta casilla la línea estratégica correspondiente al programa de su competencia según el Acuerdo 139 que adopta el Plan de Desarrollo Distrital 2024-2027 'Cartagena, Ciudad de Derechos'.</t>
  </si>
  <si>
    <t xml:space="preserve">IMPULSOR DE AVANCE </t>
  </si>
  <si>
    <t>Ingrese en esta casilla el impulsor de avance que facilita el logro del objetivo del programa de su competencia según el Acuerdo 139 que adopta el Plan de Desarrollo Distrital 2024-2027 'Cartagena, Ciudad de Derechos'.</t>
  </si>
  <si>
    <t>META DE RESULTADO</t>
  </si>
  <si>
    <t>Ingrese en esta casilla la meta de resultado esperada del programa de su competencia según el Acuerdo 139 que adopta el Plan de Desarrollo Distrital 2024-2027 'Cartagena, Ciudad de Derechos'.</t>
  </si>
  <si>
    <t>PROGRAMA</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</si>
  <si>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</si>
  <si>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</si>
  <si>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</si>
  <si>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INDICADOR DE PRODUCTO SEGÚN PDD</t>
  </si>
  <si>
    <t xml:space="preserve">Ingrese en este casilla el indicador definido para cumplir la meta de producto en el Plan de Desarrollo según el Acuerdo 139 que adopta el Plan de Desarrollo Distrital 2024-2027 'Cartagena, Ciudad de Derechos' </t>
  </si>
  <si>
    <t>UNIDAD DE MEDIDA DEL INDICADOR DE PRODUCTO</t>
  </si>
  <si>
    <t>Ingrese en esta casilla la expresion fisica con la que se mostrará el resultado de la meta propuesta. (Ejemplo: número, porcentaje, kilometro).</t>
  </si>
  <si>
    <t>LINEA BASE SEGUN PDD</t>
  </si>
  <si>
    <t xml:space="preserve">Ingrese en esta casilla el valor que se encuentra en el Acuerdo 139 que adopta el Plan de Desarrollo Distrital 2024-2027 'Cartagena, Ciudad de Derechos', como el punto de partida para definir el alcance de la meta producto.  </t>
  </si>
  <si>
    <t>DESCRIPCION DE LA META PRODUCTO 2024-2027</t>
  </si>
  <si>
    <t>Ingrese en esta casilla lo que persigue el indicador en el cuatrenio, se encuentra plasmado en el Acuerdo 139 que adopta el Plan de Desarrollo Distrital 2024-2027 'Cartagena, Ciudad de Derechos'</t>
  </si>
  <si>
    <t xml:space="preserve">PONDERACION DE LA META PRODUCTO </t>
  </si>
  <si>
    <t xml:space="preserve">Ingrese en esta casilla el valor porcentual asignado a la meta producto </t>
  </si>
  <si>
    <t>DENOMINACION DEL PRODUCTO</t>
  </si>
  <si>
    <t>Ingrese en esta casilla la naturaleza del producto a entregar, señalando con una X si es bien o servicio</t>
  </si>
  <si>
    <t>ENTREGABLE
INDICADOR DE PRODUCTO SEGÚN CATALOGO DE PRODUCTO</t>
  </si>
  <si>
    <t>Ingrese en esta casilla el indicador de producto según el catálogo de producto de la MGA</t>
  </si>
  <si>
    <t>VALOR DE LA META PRODUCTO 2024-2027</t>
  </si>
  <si>
    <t>Ingrese en esta casilla el numero de la meta a alcanzar al finalizar el cuatrienio. Esto se encuentra inmerso en la descripcion de la meta producto identificada en el Plan de Desarrollo Distrital.</t>
  </si>
  <si>
    <t>PROGRAMACIÓN META PRODUCTO A 2024</t>
  </si>
  <si>
    <t>Ingrese en esta casilla, la cantidad de la meta propuesta para la actual vigencia, relacionada con el Plan Indicativo.</t>
  </si>
  <si>
    <t>GESTIÓN ADMINISTRATIVA MIPG (Hoja 2)</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</si>
  <si>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</si>
  <si>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DIMENSIONES DE MIPG</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</si>
  <si>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</si>
  <si>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POLÍTICAS DE GESTIÓN Y DESEMPEÑO INSTITUCIONAL</t>
  </si>
  <si>
    <t xml:space="preserve">Relacione en esta casilla la política de gestión y desempeño institucional alineada a su proceso (Éstas se ubican en una de las siete dimensiones de MIPG y las 19 políticas)
</t>
  </si>
  <si>
    <t>PROCESO ASOCIADO A PROGRAMA Y PRODUCTO</t>
  </si>
  <si>
    <t xml:space="preserve">Relacione en esta casilla el proceso de gestión asociado al programa y al producto (Identifique el proceso de su competencia en el mapa de interrelacion de procesos alineado con su dependencia).
</t>
  </si>
  <si>
    <t>SUBPROCESO ASOCIADO</t>
  </si>
  <si>
    <t>Relacione en esta casilla el subproceso de su competencia (Identifique esto en el mapa de interrelación de procesos).</t>
  </si>
  <si>
    <t>OBJETIVO DEL SUBPROCESO</t>
  </si>
  <si>
    <t xml:space="preserve">Descripcion del objetivo del subproceso al cual pertenece </t>
  </si>
  <si>
    <t>NOMBRE DEL INDICADOR</t>
  </si>
  <si>
    <t>Ingrese en esta casilla el nombre del indicador asociado a los objetivos estratégicos de la entidad, de acuerdo al proceso o subproceso de su competencia.</t>
  </si>
  <si>
    <t>PROPÓSITO</t>
  </si>
  <si>
    <t>Describa en esta casilla la meta que espera lograr a partir del indicador mencionado en la casilla anterior.</t>
  </si>
  <si>
    <t>FRECUENCIA</t>
  </si>
  <si>
    <t>Describa en esta casilla la frecuencia con la que se hará el reporte.</t>
  </si>
  <si>
    <t>TIPO DE INDICADOR</t>
  </si>
  <si>
    <t>Describa en esta casilla el tipo de indicador relacionado, según su naturaleza (eficiencia, eficaz, efectividad, etc).</t>
  </si>
  <si>
    <t>GRUPOS DE VALOR</t>
  </si>
  <si>
    <t>Defina en esta casilla con una X a qué grupo de valor pertenece, ya sea entidades, ciudadanía, servidores-interno.</t>
  </si>
  <si>
    <t>PLANES DECRETO 612 DE 2018</t>
  </si>
  <si>
    <t>Indique a cuál Plan Institucional, de los establecidos en el Decreto 612 del 2018, le aporta este producto.</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</si>
  <si>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</si>
  <si>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</si>
  <si>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 xml:space="preserve">RIESGOS ASOCIADOS AL PROCESO </t>
  </si>
  <si>
    <t>Ingrese en esta casilla cada uno de los riesgos identificados en el proceso definido, y desarrollado en la caracterización de la gestión por proceso</t>
  </si>
  <si>
    <t>CONTROLES ESTABLECIDOS PARA LOS RIESGOS</t>
  </si>
  <si>
    <t xml:space="preserve">Ingrese en esta casilla cada uno de los controles formulados para cada riesgo identificado en el proceso definido </t>
  </si>
  <si>
    <t>PLAN DE ACCION - INVERSIÓN (Hoja 3)</t>
  </si>
  <si>
    <t>PROYECTO DE INVERSIÓN</t>
  </si>
  <si>
    <t>Ingrese en esta casilla el nombre del proyecto a partir del cual se desarrollará el programa con el que se articula.</t>
  </si>
  <si>
    <t>CÓDIGO DE PROYECTO BPIN</t>
  </si>
  <si>
    <t>Ingrese en esta casilla el número BPIN del proyecto a partir del cual se desarrollará el programa con el que se articula.</t>
  </si>
  <si>
    <t>OBJETIVO GENERAL DEL PROYECTO</t>
  </si>
  <si>
    <t>Ingrese en esta casilla el fin general del proyecto a partir del cual se desarrollará el programa con el que se articula.</t>
  </si>
  <si>
    <t>OBJETIVO ESPECÍFICO DEL PROYECTO</t>
  </si>
  <si>
    <t>Ingrese en esta casilla el objetivo específico asociado al objetivo general diligenciado en la casilla anterior.</t>
  </si>
  <si>
    <t>PRODUCTO DEL PROYECTO</t>
  </si>
  <si>
    <t>Ingrese en esta casilla el producto que materializa el objetivo específico relacionado en la casilla anterior.</t>
  </si>
  <si>
    <t>PONDERACIÓN DE PRODUCTO</t>
  </si>
  <si>
    <t>Ingrese en esta casilla la ponderacion asignada al producto en cuestión.</t>
  </si>
  <si>
    <t>ACTIVIDADES DE PROYECTO DE INVERSIÓN
( HITOS )</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</si>
  <si>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</si>
  <si>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TRAZADOR PRESUPUESTAL</t>
  </si>
  <si>
    <t>Ingrese en esta casilla el trazador presupuestal asociado a la actividad de proyecto.</t>
  </si>
  <si>
    <t>ENTREGABLE</t>
  </si>
  <si>
    <t>Ingrese en esta casilla el producto resultante de cada actividad de proyecto a realizar.</t>
  </si>
  <si>
    <t>PROGRAMACIÓN NUMÉRICA DE LA ACTIVIDAD PROYECTO 2024</t>
  </si>
  <si>
    <t>Ingrese en esta casilla el número o pocentaje que se pretende alcanzar con cada actividad del proyecto durante la vigencia.</t>
  </si>
  <si>
    <t>FECHA DE INICIO DE LA ACTIVIDAD O ENTREGABLE</t>
  </si>
  <si>
    <t>Indique en esta casilla la fecha de inicio de la actividad en la vigencia 2024</t>
  </si>
  <si>
    <t>FECHA DE TERMINACIÓN DEL ENTREGABLE</t>
  </si>
  <si>
    <t>Indique en esta casilla la fecha de terminación de la actividad en la vigencia 2024</t>
  </si>
  <si>
    <t>TIEMPO DE EJECUCIÓN
(número de días)</t>
  </si>
  <si>
    <t>Indique en esta casilla el número de días que requiere el desarrollo de la actividad para la vigencia 2024</t>
  </si>
  <si>
    <t>BENEFICIARIOS PROGRAMADOS</t>
  </si>
  <si>
    <t>Ingrese en esta casilla el número de personas estimadas que van a recibir beneficio de la actividad programada en el proyecto</t>
  </si>
  <si>
    <t>UNIDAD COMUNERA DE GOBIERNO A IMPACTAR</t>
  </si>
  <si>
    <t>Ingrese en esta casilla la Unidad Comunera de Gobierno donde se aplica el proyecto asociado</t>
  </si>
  <si>
    <t>NOMBRE DEL RESPONSABLE</t>
  </si>
  <si>
    <t xml:space="preserve">Indique en esta casilla el nombre de la pesona encargada de supervisar las actividades del proyecto encaminadas a conseguir la meta propuesta </t>
  </si>
  <si>
    <t xml:space="preserve">RIESGOS DEL PROYECTO </t>
  </si>
  <si>
    <t xml:space="preserve">Ingrese en esta casilla los riesgos identificados al proyecto </t>
  </si>
  <si>
    <t>ACCIONES DE CONTROL DE LOS RIESGOS DE LOS PROYECTOS</t>
  </si>
  <si>
    <t xml:space="preserve">Ingrese en esta casilla las acciones para controlar los riesgos identificados al proyecto </t>
  </si>
  <si>
    <t>PLAN ANUAL DE ADQUISICIONES (Hoja 3)</t>
  </si>
  <si>
    <t>¿REQUIERE CONTRATACIÓN?</t>
  </si>
  <si>
    <t>En esta casilla ingrese si es necesaria la contratación</t>
  </si>
  <si>
    <t>DESCRIPCION DE LA ADQUISICION ASOCIADA AL PROYECTO</t>
  </si>
  <si>
    <t xml:space="preserve">Relacione la descripcion que se encuentra en el Plan Anual de Adquisiciones asociada al proyecto de inversión </t>
  </si>
  <si>
    <t>CUANTÍA ASIGNADA A LA CONTRATACIÓN</t>
  </si>
  <si>
    <t>Ingrese en esta casilla el valor de la contratación relacionada</t>
  </si>
  <si>
    <t>MODALIDAD DE SELECCIÓN</t>
  </si>
  <si>
    <t>Indique la modalidad de contratación selecionada (Licitación Pública, concurso de méritos, selección abreviada, mínima cuantía, contratación directa)</t>
  </si>
  <si>
    <t>FUENTE DE RECURSOS</t>
  </si>
  <si>
    <t>Indique la fuente de recursos asignada por el acuerdo de presupuesto</t>
  </si>
  <si>
    <t>FECHA DE INICIO DE CONTRATACIÓN</t>
  </si>
  <si>
    <t>Indique la fecha tentativa de inicio del proceso de contratación</t>
  </si>
  <si>
    <t>PROGRAMACIÓN PRESUPUESTAL (Hoja 3)</t>
  </si>
  <si>
    <t>APROPIACIÓN INICIAL
(en pesos)</t>
  </si>
  <si>
    <t>Ingrese el valor numérico en pesos del Plan Operativo Anual de Inversión asignado al rubro presupuestal</t>
  </si>
  <si>
    <t>APROPACION DEFINITIVA POR PROYECTO</t>
  </si>
  <si>
    <t xml:space="preserve">Ingrese el valor numérico en pesos del Plan Operativo Anual de Inversion asignado al rubro presupuestal luego de adiciones y deducciones </t>
  </si>
  <si>
    <t>FUENTE DE FINANCIACIÓN</t>
  </si>
  <si>
    <t>Ingrese el nombre de la fuente de recursos con lo que financiará la actividad</t>
  </si>
  <si>
    <t>RUBRO PRESUPUESTAL</t>
  </si>
  <si>
    <t>Indique el rubro del presupuesto que abarca el sector de su competencia.</t>
  </si>
  <si>
    <t>CODIGO RUBRO PRESUPUESTAL</t>
  </si>
  <si>
    <t>Ingrese el código numérico que identifica el concepto del gasto (Funcionamiento, Deuda, Inversión) y el cual es definido en el Decreto de Liquidación.</t>
  </si>
  <si>
    <t>ALCALDIA DISTRITAL DE CARTAGENA DE INDIAS</t>
  </si>
  <si>
    <t>Código: PTDGI01-F001</t>
  </si>
  <si>
    <t>MACROPROCESO: PLANEACIÓN TERRITORIAL Y DIRECCIONAMIENTO ESTRATEGICO</t>
  </si>
  <si>
    <t>Versión: 1.0</t>
  </si>
  <si>
    <t>PROCESO / SUBPROCESO: GESTIÓN DE LA INVERSIÓN PUBLICA / GESTIÓN DEL PLAN DE DESARROLLO Y SUS INSTRUMENTOS DE EJECUCIÓN</t>
  </si>
  <si>
    <t>Fecha: 16/07/2024</t>
  </si>
  <si>
    <t>FORMATO PLAN DE ACCIÓN INSTITUCIONAL</t>
  </si>
  <si>
    <t>Página: 1 de 3</t>
  </si>
  <si>
    <t>DEPENDENCIA:</t>
  </si>
  <si>
    <t>OFICINA ASESORA PARA LA GESTION DEL RIESGO</t>
  </si>
  <si>
    <t>PLANTEAMIENTO ESTRATÉGICO- PLAN DE DESARROLLO</t>
  </si>
  <si>
    <t xml:space="preserve">DATOS GENERALES </t>
  </si>
  <si>
    <t>PROGRAMACIÓN META PRODUCTO</t>
  </si>
  <si>
    <t>ACUMULADOS</t>
  </si>
  <si>
    <t>REPORTES META PRODUCTO</t>
  </si>
  <si>
    <t>AVANCES Y RESULTADOS</t>
  </si>
  <si>
    <t>LÍNEA ESTRATÉGICA</t>
  </si>
  <si>
    <t>IMPULSOR DE AVANCE</t>
  </si>
  <si>
    <t>META RESULTADO</t>
  </si>
  <si>
    <t xml:space="preserve">PROGRAMA </t>
  </si>
  <si>
    <t>LÍNEA BASE 
SEGUN PDD</t>
  </si>
  <si>
    <t>DESCRIPCIÓN DE LA META PRODUCTO 2024-2027</t>
  </si>
  <si>
    <t>PONDERACIÓN DE LA META PRODUCTO</t>
  </si>
  <si>
    <t>DENOMINACIÓN DEL PRODUCTO</t>
  </si>
  <si>
    <t>PROGRAMACIÓN META PRODUCTO 2024</t>
  </si>
  <si>
    <t>PROGRAMACIÓN META PRODUCTO 2025</t>
  </si>
  <si>
    <t>PROGRAMACIÓN META PRODUCTO 2026</t>
  </si>
  <si>
    <t>PROGRAMACIÓN META PRODUCTO 2027</t>
  </si>
  <si>
    <t>ACUMULADO 2024</t>
  </si>
  <si>
    <t>ACUMULADO 2025</t>
  </si>
  <si>
    <t>ACUMULADO 2026</t>
  </si>
  <si>
    <t>ACUMULADO 2027</t>
  </si>
  <si>
    <t>ACUMULADO CUATRIENIO</t>
  </si>
  <si>
    <t>REPORTE META PRODUCTO DE  MARZO 2025</t>
  </si>
  <si>
    <t>REPORTE META PRODUCTO DE   JUNIO 2025</t>
  </si>
  <si>
    <t>REPORTE META PRODUCTO DE  SEPTIEMBRE 2025</t>
  </si>
  <si>
    <t>REPORTE META PRODUCTO DE  DICIEMBRE 2025</t>
  </si>
  <si>
    <t>AVANCE META PRODUCTO AL AÑO (PONDERADO)</t>
  </si>
  <si>
    <t>AVANCE META PRODUCTO AL CUATRIENIO (PONDERADO)</t>
  </si>
  <si>
    <t>AVANCE META PRODUCTO AL AÑO (SIMPLE)</t>
  </si>
  <si>
    <t>AVANCE META PRODUCTO AL CUATRIENIO (SIMPLE)</t>
  </si>
  <si>
    <t xml:space="preserve">11. Ciudades y comunidades sostenibles </t>
  </si>
  <si>
    <t>4. Consolidar la Conectividad y Sostenibilidad del Distrito de Cartagena de Indias a través de la protección de los cuerpos de agua, el aumento del número de áreas protegidas, el incremento de la tasa de espacio público efectivo per cápita y la mejora de la infraestructura vial para apoyar el desarrollo urbano sostenible y promover una mayor conectividad, accesibilidad y proximidad entre los ciudadanos, durante el período 2024-2027, durante el período de gobierno 2024-2027.</t>
  </si>
  <si>
    <t>CIUDAD CONECTADA Y SOSTENIBLE</t>
  </si>
  <si>
    <t>Cartagena Adaptada al Clima y Resiliente a los Desastres</t>
  </si>
  <si>
    <t>Incrementar en 30% el porcentaje de inversión en gestión del riesgo del Distrito</t>
  </si>
  <si>
    <t>CONOCIMIENTO DEL RIESGO</t>
  </si>
  <si>
    <t>4.4.2</t>
  </si>
  <si>
    <t>Plan Distrital de Gestión de Riesgo actualizado y adoptado</t>
  </si>
  <si>
    <t>Estudio  actualizado y adoptado</t>
  </si>
  <si>
    <t>Actualizar y adoptar un (l) Plan Distrital de Gestión de Riesgo</t>
  </si>
  <si>
    <t xml:space="preserve">Bien </t>
  </si>
  <si>
    <t xml:space="preserve"> Documentos de planeación elaborados</t>
  </si>
  <si>
    <t>Sistema de información de conocimiento del riesgo actualizado</t>
  </si>
  <si>
    <t>Sistema de información actualizado</t>
  </si>
  <si>
    <t>Mantener actualizado un (1) sistema de información de conocimiento del riesgo</t>
  </si>
  <si>
    <t>Sistemas de información actualizados</t>
  </si>
  <si>
    <t>Inventarios de asentamientos en zonas de alto riesgo elaborados</t>
  </si>
  <si>
    <t xml:space="preserve">Número de Inventarios de Asentamientos elaborados </t>
  </si>
  <si>
    <t>Llevar a ciento ocho (108) el número de inventarios de asentamientos en zonas de alto riesgo elaborados</t>
  </si>
  <si>
    <t xml:space="preserve"> Documentos de investigación elaborados</t>
  </si>
  <si>
    <t>Servicio</t>
  </si>
  <si>
    <t>Sistema de comunicación de gestión del riesgo implementado</t>
  </si>
  <si>
    <t>Sistema de comunicación implementado</t>
  </si>
  <si>
    <t>ND</t>
  </si>
  <si>
    <t>Implementar un (1) sistema de comunicación de gestión del riesgo con todos los actores que integran la gestión de riesgo del Distrito</t>
  </si>
  <si>
    <t xml:space="preserve"> Módulos de Tecnologías de Información y Comunicaciones (TIC) actualizados</t>
  </si>
  <si>
    <t>AVANCE PROGRAMA CONOCIMIENTO DEL RIESGO</t>
  </si>
  <si>
    <t>REDUCCIÓN DEL RIESGO</t>
  </si>
  <si>
    <t>4.4.3</t>
  </si>
  <si>
    <t>Número de acciones para mitigación y atención a desastres coordinadas</t>
  </si>
  <si>
    <t>Número acciones de mitigación y atención de desastres coordinadas</t>
  </si>
  <si>
    <t>Coordinar veintitrés (23) acciones para mitigación y atención de desastres</t>
  </si>
  <si>
    <t>Obras de infraestructura para la reducción del riesgo de desastres realizadas</t>
  </si>
  <si>
    <t>Número de organizaciones comunitarias formadas en prevención y gestión de los riesgos</t>
  </si>
  <si>
    <t>Número Organizaciones comunitarias Formadas</t>
  </si>
  <si>
    <t>Formar ciento treinta y dos (132) organizaciones comunitarias en prevención y gestión de los riesgos</t>
  </si>
  <si>
    <t xml:space="preserve"> Personas capacitadas</t>
  </si>
  <si>
    <t>AVANCE PROGRAMA REDUCCIÓN DEL RIESGO</t>
  </si>
  <si>
    <t>MANEJO DE DESASTRES</t>
  </si>
  <si>
    <t>4.4.4</t>
  </si>
  <si>
    <t>Estrategia de respuestas a emergencias actualizada y adoptada</t>
  </si>
  <si>
    <t>Estrategias de respuesta a las emergencias del distrito actualizada y adoptada</t>
  </si>
  <si>
    <t>Actualizar y adoptar una (1) Estrategia de Respuesta a Emergencias del Distrito de Cartagena</t>
  </si>
  <si>
    <t>Estrategia para la respuesta a emergencias actualizada</t>
  </si>
  <si>
    <t>4.4.5</t>
  </si>
  <si>
    <t>Emergencias de riesgo atendidas</t>
  </si>
  <si>
    <t>Número Emergencias de riesgos atendidas</t>
  </si>
  <si>
    <t>Atender dos mil (2.000) emergencias de riesgo que se presenten en el Distrito</t>
  </si>
  <si>
    <t xml:space="preserve"> Emergencias y desastres atendidas</t>
  </si>
  <si>
    <t>4.4.6</t>
  </si>
  <si>
    <t>Número de beneficios económicos a las familias afectadas en los distintos eventos entregados</t>
  </si>
  <si>
    <t>Número de beneficios otorgados a familias afectadas</t>
  </si>
  <si>
    <t>Entregar mil cuatrocientos cincuenta (1.450) beneficios económicos a familias afectadas en los distintos eventos manejados por la Oficina Asesora para la Gestión de Riesgo de Desastres</t>
  </si>
  <si>
    <t>Personas afectadas por situaciones de emergencia, desastre o declaratorias de calamidad pública apoyadas</t>
  </si>
  <si>
    <t>AVANCE PROGRAMA MANEJO DE DESASTRES</t>
  </si>
  <si>
    <t>AVANCE OFICINA ASESORA PARA LA GESTION DEL RIESGO</t>
  </si>
  <si>
    <t>Página: 2 de 3</t>
  </si>
  <si>
    <t xml:space="preserve">DEPENDENCIA : </t>
  </si>
  <si>
    <t>GESTIÓN ADMINISTRATIVA - MIPG</t>
  </si>
  <si>
    <t>ADMINISTRACIÓN DE RIESGOS</t>
  </si>
  <si>
    <t>DIMENSIÓN (ES) DE MIPG</t>
  </si>
  <si>
    <t xml:space="preserve"> POLÍTICA DE GESTIÓN Y DESEMPEÑO INSTITUCIONAL</t>
  </si>
  <si>
    <t>PROCESO ASOCIADO</t>
  </si>
  <si>
    <t>GRUPO DE VALOR</t>
  </si>
  <si>
    <t>Gestión de valores y resultados</t>
  </si>
  <si>
    <t>Servicio al ciudadano</t>
  </si>
  <si>
    <t>Conocimiento del Riesgo</t>
  </si>
  <si>
    <t>CARACTERIZACIÓN DE ESCENARIOS DE RIESGOS</t>
  </si>
  <si>
    <t>Mejorar el conocimiento del riesgo de desastres medio de la investigacion y analisis de las amenazas latente  en el territorio distrital y su área geográfica establecido en el Plan estrategico de la Oagrd para ejecutar en el año 2024.</t>
  </si>
  <si>
    <t>ESCENARIOS IDENTIFICADOS EN RIESGO</t>
  </si>
  <si>
    <t>MONITOREAR LOS RIESGOS CARACTERIZADOS</t>
  </si>
  <si>
    <t>TRIMESTRAL</t>
  </si>
  <si>
    <t>riesgo de corrupcion: la falta de trasnparenciaen los procesos  de toma de deciciones  y en la asignacion de recursos puede facilitar la ocurrencia de soborno</t>
  </si>
  <si>
    <t>proporcionar capacitaciones regulares sobre etica integridad y prevencion de sobornos a todos los servidores publicos, incluidos funcionarios de alto nivel para aunmentar su conciencia  sobre los riesgos de corrupcion.</t>
  </si>
  <si>
    <t>ANALISIS Y EVALUACIÓN DE RIESGOS</t>
  </si>
  <si>
    <t>Desarrollar e investigar  y analizar los riesgos  identificados, como fuente estrategica para el majeo idoneo del riesgo durante el año 2024 y los proximos.</t>
  </si>
  <si>
    <t>NUMERO DE VISITA  EJECUTADO PARA EL ANALISIS DE EVALUACION DEL RIESGO</t>
  </si>
  <si>
    <t>MINIMIZAR  EL RIESGO IDENTIFICADO</t>
  </si>
  <si>
    <t>inadecuado procesos de caracterizacion, analisis y evaluacion de los escenarios de riesgo para bebeficio a terceros(en cuantoa subsidios y programas del estado)</t>
  </si>
  <si>
    <t>realizar una adecuada  investigacion y completa recopilacion de la informacion del evento ocurrido deacuerdo en los parametros contenidos en el formato de caracterizaciones y verificar que este completamente diligenciado y legible.</t>
  </si>
  <si>
    <t>COMUNICACIÓN DE LOS RIESGOS</t>
  </si>
  <si>
    <t>Investigar y desarrollar  un plan de formacion para la identificacion del riesgo y comunicacion  a las comunidas a fin fortalecer el conocimiento  para el manejo del Riesgo en las comunidades a ejecutar en el año 2024</t>
  </si>
  <si>
    <t>COMUNICACIÓN ENCAMINADAS  A LA LA PREVENCIONN IDENTIFICACION, REDUCCION Y MANEJO DE GESTION DEL  RIESGO Y DESASTRES</t>
  </si>
  <si>
    <t xml:space="preserve">IDENTIFICAR EL RIESGO PARA BRINDAR INFORMACION VERAZ QUE PERMITA TOMAR LAS MEJORES DECISIONES Y ACCIONES DURANTE UNA EMERGENCIA O DESASTRES DE IMPACTO. </t>
  </si>
  <si>
    <t>Reduccion del Riesgo</t>
  </si>
  <si>
    <t>INTERVENCIÓN PROSPECTIVA DEL RIESGO</t>
  </si>
  <si>
    <t>Prevenir nuevas situaciones de riesgo impidiendo que los elementos expuestos sean vulnerables o que lleguen a estar expuestos ante posibles eventos de desastres, busca integrar medidas de reducción del riesgo en los instrumentos de ordenamiento territorial, de planeación del desarrollo y de ordenación ambiental.</t>
  </si>
  <si>
    <t>% DE CAPACITACIONES A ENTIDADES PUBLIDAS Y PRIVADAS Y COMUNIDAD BARRIAL.</t>
  </si>
  <si>
    <t xml:space="preserve">GARANTIZAR COMUNICACION  OPORTUNA DE ACCIONES  PLANEADAS  PARA GENERAR CONOCIMEINTO DEL PELIGRO Y ESTABLECER LOS NIVELES DEL RIESGO. </t>
  </si>
  <si>
    <t>uso inadecuado de la informacion  desde el proceso de gestion del riesgo y desastres  para beneficios a terceros.</t>
  </si>
  <si>
    <t>verificacion de los procesos de caracterizacion e informes por caracterizaciones con sus evidencias.</t>
  </si>
  <si>
    <t>INTERVENCIÓN CORRECTIVA DEL RIESGO</t>
  </si>
  <si>
    <t>Proceso cuyo objetivo es reducir el nivel de riesgo existente en la sociedad a través de acciones de mitigación, en el sentido de disminuir o reducir las condiciones de amenaza cuando sea posible y la vulnerabilidad de los elementos expuestos.</t>
  </si>
  <si>
    <t>CAPACITAR LAS  COMUNIDADES BARRIALES Y ENTIDADES PUBLICAS Y PRIVADAS MITIGANDO LAS AMENAZAS EXISTENTES</t>
  </si>
  <si>
    <t>MITIGAR LA MATERIALIZACION DE LAS AMENAZAS O PELIGRO EN LAS COMUNIDADES BARRIALES Y ENTIDADES PUBLICAS Y PRIVADAS</t>
  </si>
  <si>
    <t xml:space="preserve"> PROTECCIÓN FINANCIERA DEL RIESGO</t>
  </si>
  <si>
    <t>instar a la incorporación de instrumentos financieros de Retención o Transferencia del Riesgo, entre ellos se encuentran los seguros  como uno de los mecanismos más difundidos que ofrece el mercado para transferir el riesgo</t>
  </si>
  <si>
    <t>INSTAR LA POBLACION RESPECTO A LA IMPORTANCIA DE LA VINCULACION A LA PROTECCION FINANCIERA EN ENTIDADES PUBLICAS Y PRIVADAS</t>
  </si>
  <si>
    <t>CONCIENTIZAR A LAS COMUNIDADES Y A LAS ENTIDADES PUBLICAS Y PRIVADAS SOBRE LA IMPORTANCIA DE ASEGURAR SU PATRIMONIO</t>
  </si>
  <si>
    <t>realizar seguimiento y capacitar a las personas enccargadas de manejar la informacion sensible y todas aquellas actividades que realizcen</t>
  </si>
  <si>
    <t>Manejo de Desastres</t>
  </si>
  <si>
    <t>ESTRATEGIA DE RESPUESTA</t>
  </si>
  <si>
    <t>Trazar dentro del marco de la planeación los documentos para organizar las  actividades de forma eficaz y efectiva, para responder ante los efectos adversos causados por las emergencias en la ejecución de la respuesta, la recuperación, rehabilitación y reconstrucción segura</t>
  </si>
  <si>
    <t>AVANCE DE LA ESTRATEGIA DE RESPUESTA DE EMERGENCIA FORMULADO Y ACTUALIZADO</t>
  </si>
  <si>
    <t>MEDIR EL AVANCE DE LA FORMULACION Y ACTUALIZACION DE LA ESTRATEGIA DE RESPUESTA</t>
  </si>
  <si>
    <t>posibilidad de recibir o solicitar  cualquier dadiva o beneficio a nombre propio  o para terceros al realizar el fotmato unico  de contrato de arriendos  vivienda urbana  para el pago de subsidios de reubicacion temporal</t>
  </si>
  <si>
    <t>realizar seguimiento y capacitar a las personas encargadas de manejar la informacion sensible y todas aquellas actividades que realizcen con informacion reservadas.</t>
  </si>
  <si>
    <t>AYUDAS HUMANITARIAS PARA DAMNIFICADOS</t>
  </si>
  <si>
    <t>Implementar acciones que contribuyan a transformar positivamente situaciones o eventos, para mejorar las condiciones de vida de personas vulnerables dentro del marco de la gestión integral del riesgo en el territorio y el respeto por la dignidad humana de las personas afectadas por las situaciones de emergencias y desastres de origen natural o antrópico no intencional</t>
  </si>
  <si>
    <t>NUMERO DE ACCIONES IMPLEMETADAS PARA REGULAR EL 100% DE LAS EMERGENCIAS DEL RIESGO.</t>
  </si>
  <si>
    <t>MINIMIZAR EL IMPACTO CAUSADO POR LA MATERIALIZACION DE LAS EMERGENCIAS</t>
  </si>
  <si>
    <t>uso inadecuado de la informacion desde el proceso manejo del desastres para beneficios a terceros al realizar el registros unico de damnificados RUDA en cuantoa subsidios y programas del estados</t>
  </si>
  <si>
    <t xml:space="preserve"> realizar seguimiento cada vez que se realice la activiodad corresponidiente  aeventos atendidos por la OAGRD y realizar visitas  de seguimientos a las personas favorecidas  para la verificacion de habitalidad  de la vivienda en arriendo  y su ubicación deacuerdo al formato unico de contyratacion establecido para dicho subsidio</t>
  </si>
  <si>
    <t>SUBSIDIOS DE ARRIENDO TEMPORAL PARA DAMNIFICADOS</t>
  </si>
  <si>
    <t>Apoyo económico que se otorga temporalmente con el fin de dar solución de alojamiento a las familias afectadas en sus viviendas que requieran su evacuación</t>
  </si>
  <si>
    <t>NUMERO DE SUBSIDIO OTORGADO A LAS FAMILAS DAMNIFICADAS</t>
  </si>
  <si>
    <t>CONTROL Y MONITOREO PARA EL MANEJO DE DESASTRES</t>
  </si>
  <si>
    <t xml:space="preserve">
</t>
  </si>
  <si>
    <t>Página: 3 de 3</t>
  </si>
  <si>
    <t>OFICINA ASESORA GESTION DEL RIESGO</t>
  </si>
  <si>
    <t>PROYECTOS DE INVERSIÓN</t>
  </si>
  <si>
    <t>PLAN ANUAL DE ADQUISICIONES</t>
  </si>
  <si>
    <t>PROGRAMACIÓN PRESUPUESTAL</t>
  </si>
  <si>
    <t xml:space="preserve"> META PRODUCTO PDD 2024</t>
  </si>
  <si>
    <t>OBJETIVO ESPECIFICO DEL PROYECTO</t>
  </si>
  <si>
    <t>PONDERACIÓN DE  PRODUCTO</t>
  </si>
  <si>
    <t>ACTIVIDADES DE PROYECTO DE INVERSIÓN 
( HITOS )</t>
  </si>
  <si>
    <t>PROGRAMACIÓN NUMÉRICA DE LA ACTIVIDAD PROYECTO (VIGENCIA)</t>
  </si>
  <si>
    <t>REPORTE ACTIVIDADES PROYECTO DE  ENERO A MARZO 2025</t>
  </si>
  <si>
    <t>REPORTE ACTIVIDADES PROYECTO DE  ABRIL A JUNIO 2025</t>
  </si>
  <si>
    <t>REPORTE ACTIVIDADES PROYECTO DE  JULIO A SEPTIEMBRE 2025</t>
  </si>
  <si>
    <t>REPORTE ACTIVIDADES PROYECTO DE  OCTUBRE A DICIEMBRE 2025</t>
  </si>
  <si>
    <t>ACUMULADO ACTIVIDAD DE PROYECTO 2025</t>
  </si>
  <si>
    <t>AVANCES ACTIVIDADES DE PROYECTO</t>
  </si>
  <si>
    <t>FECHA DE INICIO DE LA ACTIVIDAD</t>
  </si>
  <si>
    <t>FECHA DE TERMINACIÓN DE LA ACTIVIDAD</t>
  </si>
  <si>
    <t>DESCRIPCIÓN DE LA ADQUISICIÓN ASOCIADA AL PROYECTO</t>
  </si>
  <si>
    <t>APROPACIÓN DEFINITIVA POR PROYECTO (MARZO)</t>
  </si>
  <si>
    <t>APROPACIÓN DEFINITIVA POR PROYECTO (JUNIO)</t>
  </si>
  <si>
    <t>APROPACIÓN DEFINITIVA POR PROYECTO (SEPTIEMBRE)</t>
  </si>
  <si>
    <t>APROPACIÓN DEFINITIVA POR PROYECTO (DICIEMBRE)</t>
  </si>
  <si>
    <t>PRESUPUESTO EJECUTADO MARZO COMPROMISOS</t>
  </si>
  <si>
    <t>PORCENTAJE EJECUTADO MARZO SEGÚN COMPROMISOS</t>
  </si>
  <si>
    <t>PRESUPUESTO EJECUTADO MARZO OBLIGACIONES</t>
  </si>
  <si>
    <t>PORCENTAJE EJECUTADO MARZO SEGÚN OBLIGACIONES</t>
  </si>
  <si>
    <t>PRESUPUESTO EJECUTADO JUNIO COMPROMISOS</t>
  </si>
  <si>
    <t>PORCENTAJE EJECUTADO JUNIO SEGÚN COMPROMISOS</t>
  </si>
  <si>
    <t>PRESUPUESTO EJECUTADO JUNIO OBLIGACIONES</t>
  </si>
  <si>
    <t>PORCENTAJE EJECUTADO JUNIO SEGÚN OBLIGACIONES</t>
  </si>
  <si>
    <t>PRESUPUESTO EJECUTADO SEPTIEMBRE COMPROMISOS</t>
  </si>
  <si>
    <t>PORCENTAJE EJECUTADO SEPTIEMBRE SEGÚN COMPROMISOS</t>
  </si>
  <si>
    <t>PRESUPUESTO EJECUTADO SEPTIEMBRE OBLIGACIONES</t>
  </si>
  <si>
    <t>PORCENTAJE EJECUTADO SEPTIEMBRE SEGÚN OBLIGACIONES</t>
  </si>
  <si>
    <t>PRESUPUESTO EJECUTADO DICIEMBRE COMPROMISOS</t>
  </si>
  <si>
    <t>PORCENTAJE EJECUTADO DICIEMBRE SEGÚN COMPROMISOS</t>
  </si>
  <si>
    <t>PRESUPUESTO EJECUTADO DICIEMBRE OBLIGACIONES</t>
  </si>
  <si>
    <t>PORCENTAJE EJECUTADO DICIEMBRE SEGÚN OBLIGACIONES</t>
  </si>
  <si>
    <t>OBSERVACIONES</t>
  </si>
  <si>
    <t>FORTALECIMIENTO DE LA GESTIÓN DEL CONOCIMIENTO DEL RIESGO EN CARTAGENA DE INDIAS</t>
  </si>
  <si>
    <t xml:space="preserve">2024130010152
</t>
  </si>
  <si>
    <t>Fortalecer la gestión del conocimiento del riesgo en su sistema de información y comunicación</t>
  </si>
  <si>
    <t>Reducir la incertidumbre en la toma de decisiones en gestión del riesgo mediante la implementación de estrategias y herramientas de análisis de riesgos más efectivas y adaptadas al contexto de Cartagena</t>
  </si>
  <si>
    <t>Documentos de planeación</t>
  </si>
  <si>
    <t>Consolidar el documento final</t>
  </si>
  <si>
    <t>GESTIÓN DEL RIESGO DE DESASTRES</t>
  </si>
  <si>
    <t>DOCUMENTO</t>
  </si>
  <si>
    <t>Todas las unidades comunera</t>
  </si>
  <si>
    <t>DANIEL ANTONIO VARGAS DIAZ</t>
  </si>
  <si>
    <t>Actualización pausada en los documentos que permitan tener una visión en las acciones a tomar frente a la vulnerabilidad o amenaza que se presenta.</t>
  </si>
  <si>
    <t>Agilidad en actualización de documentos que argumentan las situaciones.</t>
  </si>
  <si>
    <t>SI</t>
  </si>
  <si>
    <t xml:space="preserve">Actualización y ajuste del plan distrital de gestión de riesgo </t>
  </si>
  <si>
    <t>Mínima cuantía</t>
  </si>
  <si>
    <t xml:space="preserve">Recursos propios </t>
  </si>
  <si>
    <t>ICLD-SGP</t>
  </si>
  <si>
    <t>EQUIDAD DE LA MUJER</t>
  </si>
  <si>
    <t>Realizar capacitaciones para la apropiación del sistema</t>
  </si>
  <si>
    <t>MATERIAL IMPRESO Y SERVICIOS CONEXOS</t>
  </si>
  <si>
    <t>Recursos limitados frente a una gran necesidad impidiendo que pueda abordarse por completo</t>
  </si>
  <si>
    <t xml:space="preserve">Orientar la gestión hacia el resultado, adoptando un estilo gerencial que permita maximizar la eficiencia en la ejecución de los recursos.
</t>
  </si>
  <si>
    <t>CONTRATAR LA ADQUISICION DE BIENES PARA EL DESARROLLO DE ACTIVIDADES NECESARIAS EN EL MARCO  DEL PROYECTO DE INVERSIÓN</t>
  </si>
  <si>
    <t>SGP</t>
  </si>
  <si>
    <t>SGP-Recursos propios</t>
  </si>
  <si>
    <t>PRIMERA INFANCIA, INFANCIA Y ADOLESCENCIA</t>
  </si>
  <si>
    <t>CONTRATOS SUSCRITOS</t>
  </si>
  <si>
    <t>Actores identificados como potenciales colaboradores con reducido conocimiento de los procesos desarrollados por la gestión del riesgo de desastres.</t>
  </si>
  <si>
    <t>Socialización, sensibilización, mesas de trabajo permanentes que permitan el diálogo y la retroalimentación constante de todos los participantes.</t>
  </si>
  <si>
    <t>CONTRATACIÓN DE PRESTACIÓN DE SERVICIOS PROFESIONALES Y DE APOYO A LA GESTIÓN  PARA EL DESARROLLO DEL PROYECTO DE INVERSIÓN</t>
  </si>
  <si>
    <t>Contratación directa.</t>
  </si>
  <si>
    <t>GRUPOS ÉTNICOS</t>
  </si>
  <si>
    <t>Fortalecer la eficiencia y efectividad de la política pública para la gestión del riesgo en Cartagena a través de la revisión, actualización y mejora de los marcos normativos, estrategias de intervención y asignación de recursos</t>
  </si>
  <si>
    <t>Documentos de investigación</t>
  </si>
  <si>
    <t>Generar informe de investigación</t>
  </si>
  <si>
    <t>CONTRATO O CONVENIO SUSCRITO</t>
  </si>
  <si>
    <t>AUNAR ESFUERZOS ADMINISTRATIVOS, TÉCNICOS Y FINANCIEROS PARA LA REALIZACION DE CARACTERIZACION CON GEOREFERENCIACION DE ASENTAMIENTOS ILEGALES Y PREDIOS UBICADOS EN ZONAS DE ALTO RIESGO DEL DISTRITO DE CARTAGENA DE INDIAS PARA EL DESARROLLO DEL PROYECTO DE INVERSIÓN</t>
  </si>
  <si>
    <t>Recursos propios</t>
  </si>
  <si>
    <t>CAMBIO CLIMÁTICO</t>
  </si>
  <si>
    <t>Recolectar información</t>
  </si>
  <si>
    <t>Reprocesos y/o sobreprocesos                         que generen retrasos que impacten sobre la consecución del resultado dentro del tiempo esperado.</t>
  </si>
  <si>
    <t xml:space="preserve">Definir procesos claros, específicos, sencillos y necesarios que sean garantías de agilidad al momento de implementarlos.
</t>
  </si>
  <si>
    <t>CONTRATACIÓN SERVICO DE TRANSPORTE ESPECIAL PARA EL DESARROLLO DE ACTIVIDADES  DEL PROYECTO DE INVERSIÓN</t>
  </si>
  <si>
    <t>Selección abreviada menor cuantía</t>
  </si>
  <si>
    <t>CONSTRUCCIÓN DE PAZ</t>
  </si>
  <si>
    <t>Implementar un sistema integral de gestión de información para facilitar el procesamiento, análisis y difusión de datos relacionados con el riesgo en Cartagena, con el fin de mejorar la toma de decisiones y fortalecer la capacidad de respuesta ante emergencias</t>
  </si>
  <si>
    <t>Servicio de información actualizado</t>
  </si>
  <si>
    <t>Elaborar la documentación técnica del sistema de información actualizado</t>
  </si>
  <si>
    <t>DESPLAZADOS</t>
  </si>
  <si>
    <t>Entregar el sistema de información actualizado</t>
  </si>
  <si>
    <t>FORTALECER DEL SISTEMA DE ALERTAS TEMPRANAS DEL DISTRITO DE CARTAGENA DE INDIAS MEDIANTE INSTALACIÓN DE CAPACIDADES PARA LA OPORTUNA VIGILANCIA, PREVISIÓN Y PREDICCIÓN DE AMENAZAS Y RIESGO DE DESASTRES</t>
  </si>
  <si>
    <t>Recursos propios - SGP</t>
  </si>
  <si>
    <t>Compra de equipos de comunicación para su implementación</t>
  </si>
  <si>
    <t>EQUIPOS TECNOLOGICOS</t>
  </si>
  <si>
    <t>ADQUISICIÓN DE EQUIPOS PARA FORTALECIMIENTO DE SISTEMA DE COMUNICACIÓN DE GESTIÓN DEL RIESGO IMPLEMENTADO</t>
  </si>
  <si>
    <t>AVANCE PROYECTO FORTALECIMIENTO DE LA GESTIÓN DEL CONOCIMIENTO DEL RIESGO EN CARTAGENA DE INDIAS</t>
  </si>
  <si>
    <t>GENERACION DE LAS ACCIONES REQUERIDAS PARA LA MITIGACIÓN Y REDUCCIÓN DEL RIESGO DE DESASTRES EN CARTAGENA DE INDIAS</t>
  </si>
  <si>
    <t xml:space="preserve">
2024130010153</t>
  </si>
  <si>
    <t>Generar acciones requeridas para la mitigación y reducción de riesgo de desastres en el distrito de Cartagena de Indias</t>
  </si>
  <si>
    <t xml:space="preserve">Desarrollar e implementar medidas efectivas de prevención y mitigación adaptadas a los riesgos naturales, antrópicos y natech específicos
que enfrentan las comunidades vulnerables, con un enfoque en la reducción de la vulnerabilidad y el aumento de la resiliencia frente a
estos eventos
</t>
  </si>
  <si>
    <t>Obras de infraestructura para la reducción del riesgo de desastres</t>
  </si>
  <si>
    <t>Obras y acciones para mitigación y reducción del riesgo en el distrito de Cartagena de Indias</t>
  </si>
  <si>
    <t>BIEN</t>
  </si>
  <si>
    <t xml:space="preserve">La ocurrencia de eventos naturales podría ocasionar la interrupción de las actividades.
</t>
  </si>
  <si>
    <t xml:space="preserve">Reprogramación de la actividad, o evaluación de otras estrategias para su ejecución.
</t>
  </si>
  <si>
    <t>CONTRATAR LOS BIENES, OBRAS Y SERVICIOS PARA MITIGAR Y REDUCIR LOS RIESGOS EN LAS COMUNIDADES</t>
  </si>
  <si>
    <t>Licitación pública</t>
  </si>
  <si>
    <t>ADQUISICION DE EQUIPOS Y ELEMENTOS PARA FORTALECER LA CAPACIDAD DE RESPUESTA</t>
  </si>
  <si>
    <t xml:space="preserve">SGP </t>
  </si>
  <si>
    <t>Contratar medidas efectivas para implementar prevención y mitigación que enfrentan las comunidades vulnerables y desarrollar procesos de reducción de riesgos de desastres y demás actividades propias de la gestión del riesgo</t>
  </si>
  <si>
    <t xml:space="preserve">Debido a las operaciones administrativas puede demorarse la ejecución del proyecto.
</t>
  </si>
  <si>
    <t xml:space="preserve">Armonizar con los actores al interior de la administración.
</t>
  </si>
  <si>
    <t xml:space="preserve">Recursos insuficientes que no
permitan el desarrollo completo
de las actividades planificadas.
</t>
  </si>
  <si>
    <t xml:space="preserve">Gestionar recursos de manera oportuna de la administración.
</t>
  </si>
  <si>
    <t>CONTRATAR A MONTO AGOTABLE SERVICIOS PUBLICITARIOS Y CONEXOS PARA EL DESARROLLO DE ACTIVIDADES</t>
  </si>
  <si>
    <t>Fortalecer y preparar a la comunidad mediante programas educativos y de capacitación que informen sobre los riesgos expuestos y sobre las medidas de prevención, mitigación y respuestas adecuadas para desarrollar procesos de reducción de riesgos de desastres y demás actividades propias de la gestión del riesgo</t>
  </si>
  <si>
    <t>PRESTACION DE SERVICIOS LOGÍSTICOS, OPERATIVOS Y ASISTENCIALES PARA EL FORTALECIMIENTO DE LOS COMITÉS BARRIALES COMO PREPARACIÓN PARA EL APOYO DE LAS ACTIVIDADES DE MITIGACION Y REDUCCIÓN DEL RIESGO</t>
  </si>
  <si>
    <t>AVANCE PROYECTO GENERACION DE LAS ACCIONES REQUERIDAS PARA LA MITIGACIÓN Y REDUCCIÓN DEL RIESGO DE DESASTRES EN CARTAGENA DE INDIAS</t>
  </si>
  <si>
    <t>12.2.1</t>
  </si>
  <si>
    <t>FORTALECIMIENTO DE LA ATENCION Y MANEJO DE DESASTRES EN CARTAGENA DE INDIAS</t>
  </si>
  <si>
    <t xml:space="preserve">
2024130010154</t>
  </si>
  <si>
    <t>Fortalecer la atención y manejo de la población afectada por emergencias o calamidades declaradas</t>
  </si>
  <si>
    <t>Desarrollar, actualizar y adoptar una estrategia integral de respuesta a emergencias para garantizar una atención eficiente y efectiva a la población afectada en Cartagena</t>
  </si>
  <si>
    <t>DOCUMENTO Y DECRETO ADOPCION</t>
  </si>
  <si>
    <t>ENERO</t>
  </si>
  <si>
    <t>31  DE DICIEMBRE</t>
  </si>
  <si>
    <t>Actualización y adopción de EDRE del Dsitrito de Cartagena</t>
  </si>
  <si>
    <t>ICLD</t>
  </si>
  <si>
    <t xml:space="preserve">RECUPERACION URBANISTICA Y TERRITORIAL - OBRAS DE DEMOLICION DERIVADAS DE FALLOS, SENTENCIAS Y SANCIONES EN EL DISTRITO DE CARTAGENA DE INDIAS
</t>
  </si>
  <si>
    <t>Definir procesos claros, específicos, sencillos y necesarios que sean garantías de agilidad al momento de implementarlos.</t>
  </si>
  <si>
    <t>Desarrollar e implementar protocolos de actuación claros y efectivos para la atención de la población afectada por emergencias o calamidades en Cartagena, mejorando la eficiencia y calidad de la respuesta</t>
  </si>
  <si>
    <t>Servicio de atención a emergencias y desastres</t>
  </si>
  <si>
    <t>Agilidad en actualización de documentos que argumentan las situaciones</t>
  </si>
  <si>
    <t>CONTRATO SUSCRITO</t>
  </si>
  <si>
    <t>Escasos recursos que permitan el fortalecimiento de las respuestas ante las emergencias de desastres</t>
  </si>
  <si>
    <t>Aumentar capacidad financiera con apoyo nacional e internacional que permitan reforzar las capacidades de respuestas</t>
  </si>
  <si>
    <t>CONTRATAR OBRAS Y SUMINISTRO DE AYUDAS HUMANITARIAS MATERIALES, COLCHONETAS Y FRAZADAS DESTINADOS PARA LA POBLACIÓN VULNERABLE AFECTADA EN ATENCION DE LAS EMERGENCIAS DE RIESGOS EN EL DISTRITO DE CARTAGENA</t>
  </si>
  <si>
    <t>Que los eventos de desastres superen las proyecciones iniciales</t>
  </si>
  <si>
    <t>Sustentar las proyecciones en el documento de planeación generado con el objetivo de hacer proyecciones más precisas</t>
  </si>
  <si>
    <t>ELEMENTOS PARA FORTALECER LA ATENCIÓN DE LAS EMERGENCIAS DE LOS ORGANISMOS DE SOCORRO EN EL DISTRITO DE CARTAGENA</t>
  </si>
  <si>
    <t>SERVICIO DE ARRIENDO DE BODEGA PARA ATENCIÓN DE EMERGENCIA</t>
  </si>
  <si>
    <t>Desarrollar e implementar un plan integral de mitigación de riesgos de desastres para reducir la vulnerabilidad y aumentar la resiliencia de las comunidades en Cartagena</t>
  </si>
  <si>
    <t>Servicios de apoyo para atención de población afectada por situaciones de emergencia, desastre o declaratorias de calamidad pública</t>
  </si>
  <si>
    <t>PAGO SUBSIDIOS (RESOLUCIONES)</t>
  </si>
  <si>
    <t>Posibilidad de recibir o solicitar cualquier dádiva o beneficio en nombre propio o para terceros al realizar el Formato Único de contrato de arriendo de vivienda urbana, para el pago de subsidios de reubicación temporal.</t>
  </si>
  <si>
    <t xml:space="preserve">Realizar seguimiento cada vez que se realiza la actividad correspondiente a eventos atendidos por la OAGRD. 
Visitas a beneficiarios de los subsidios de arriendo a fin de verificar la habitabilidad de la vivienda en arriendo y su ubicación de acuerdo al Formato Único de Contrato establecido para dicho subsidio
</t>
  </si>
  <si>
    <t>NO</t>
  </si>
  <si>
    <t>Actores identificados como potenciales colaboradores con desconocimiento de los procesados desarrollados en el manejo de desastres</t>
  </si>
  <si>
    <t>Socialización, sensibilización, mesas de trabajos permanentes que permitan el dialogo y la retroalimentación constante de todos los participantes</t>
  </si>
  <si>
    <t>AVANCE PROYECTO FORTALECIMIENTO DE LA ATENCION Y MANEJO DE DESASTRES EN CARTAGENA DE INDIAS</t>
  </si>
  <si>
    <t>REPORTE EJECUCION PRESUPUESTAL (COMPROMISOS) MARZO</t>
  </si>
  <si>
    <t>% EJECUCION  COMPROMISOS MARZO</t>
  </si>
  <si>
    <t>REPORTE EJECUCION PRESUPUESTAL (OBLIGACIONES) MARZO</t>
  </si>
  <si>
    <t>% EJECUCION OBLIGACIONES MARZO</t>
  </si>
  <si>
    <t>REPORTE EJECUCION PRESUPUESTAL (COMPROMISOS) JUNIO</t>
  </si>
  <si>
    <t>% EJECUCION COMPROMISOS JUNIO</t>
  </si>
  <si>
    <t>REPORTE EJECUCION PRESUPUESTAL (OBLIGACIONES)JUNIO</t>
  </si>
  <si>
    <t>% EJECUCION OBLIGACIONES  JUNIO</t>
  </si>
  <si>
    <t>AVANCE PROYECTOS DE LA OFICINA ASESORA PARA LA GESTION DEL RIESGO</t>
  </si>
  <si>
    <t>CONTROL DE CAMBIOS</t>
  </si>
  <si>
    <t>FECHA</t>
  </si>
  <si>
    <t>DESCRIPCIÓN DEL CAMBIO</t>
  </si>
  <si>
    <t>VERSIÓN</t>
  </si>
  <si>
    <t>Elaboración del  documento</t>
  </si>
  <si>
    <t>1.0</t>
  </si>
  <si>
    <t>VALIDACIÓN DEL DOCUMENTO</t>
  </si>
  <si>
    <t>CARGO</t>
  </si>
  <si>
    <t>NOMBRE</t>
  </si>
  <si>
    <t>FIRMA</t>
  </si>
  <si>
    <t>ELABORÓ</t>
  </si>
  <si>
    <t>Profesional Especializado codigo 222 grado 41</t>
  </si>
  <si>
    <t>María Bernarda Pérez Carmona</t>
  </si>
  <si>
    <t>Julio 16-2024</t>
  </si>
  <si>
    <t>REVISÓ</t>
  </si>
  <si>
    <t>Secretario de Planeación Distrital</t>
  </si>
  <si>
    <t>Camilo Rey Sabogal</t>
  </si>
  <si>
    <t>APROBÓ</t>
  </si>
  <si>
    <t xml:space="preserve">Modalidad de selección </t>
  </si>
  <si>
    <t>Código</t>
  </si>
  <si>
    <t>Fuente de los recursos</t>
  </si>
  <si>
    <t>Solicitud de información a los Proveedores</t>
  </si>
  <si>
    <t>Presupuesto de entidad nacional</t>
  </si>
  <si>
    <t>Licitación pública (Obra pública)</t>
  </si>
  <si>
    <t>Regalías</t>
  </si>
  <si>
    <t>Concurso de méritos con precalificación</t>
  </si>
  <si>
    <t>Recursos de crédito</t>
  </si>
  <si>
    <t>Concurso de méritos abierto</t>
  </si>
  <si>
    <t xml:space="preserve">Contratación directa (con ofertas) </t>
  </si>
  <si>
    <t>No Aplica</t>
  </si>
  <si>
    <t>Selección Abreviada de Menor Cuantia sin Manifestacion de Interés</t>
  </si>
  <si>
    <t>Selección abreviada subasta inversa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</si>
  <si>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</si>
  <si>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</si>
  <si>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</si>
  <si>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</si>
  <si>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</si>
  <si>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</si>
  <si>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</si>
  <si>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</si>
  <si>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Seléccion abreviada - acuerdo marco</t>
  </si>
  <si>
    <t>DESARROLLAR E IMPLEMENTAR PROTOCOLOS DE ACTUACIÓN CLAROS Y EFECTIVOS PARA LA ATENCIÓN DE LA POBLACIÓN AFECTADA POR EMERGENCIAS O CALAMIDADES EN CARTAGENA</t>
  </si>
  <si>
    <t>Atención de las emergencias de riesgos en el distrito de Cartagena</t>
  </si>
  <si>
    <t>Cancelación de subsidios de arriendos a damnificados de las diferentes olas invernales acaecidas en el distrito de Cartagena y eventos naturales o antrópicos</t>
  </si>
  <si>
    <t>IMPLEMENTAR UN PLAN INTEGRAL DE MITIGACIÓN DE RIESGOS DE DESASTRES Y AUMENTAR LA RESILIENCIA DE LAS COMUNIDADES EN EL DISTRITO DE CARTAGENA</t>
  </si>
  <si>
    <t>REPORTE EJECUCION PRESUPUESTAL (COMPROMISOS) SEPTIEMBRE</t>
  </si>
  <si>
    <t>% EJECUCION COMPROMISOS SEPTIEMBRE</t>
  </si>
  <si>
    <t>REPORTE EJECUCION PRESUPUESTAL (OBLIGACIONES)SEPTIEMBRE</t>
  </si>
  <si>
    <t>% EJECUCION OBLIGACIONES  SEPTIEMBRE</t>
  </si>
  <si>
    <t>EJECUCIÓN PRESUPUESTAL OAGR SEPTIEMBRE 15 2025</t>
  </si>
  <si>
    <t>Desarrollar e implementar acciones integrales que fortalezca la conciencia y capacidad ciudadana en materia de reducción y mitigación de riesgo de desastres</t>
  </si>
  <si>
    <t>Analizar la situación actual y futura</t>
  </si>
  <si>
    <t>Socializar el documento con los actores involucrados</t>
  </si>
  <si>
    <t>REPORTE EJECUCION PRESUPUESTAL (COMPROMISOS) DICIEMBRE</t>
  </si>
  <si>
    <t>% EJECUCION COMPROMISOS DICIEMBRE</t>
  </si>
  <si>
    <t>Código: PTDGI02-F001</t>
  </si>
  <si>
    <t>PROCESO/ SUBPROCESO: GESTIÓN DE INVERSIONES, PLANES Y PROYECTOS / MONITOREO DE LA EJECUCION DE PLANES, POLITICAS, PROGRAMAS Y PROYECTOS</t>
  </si>
  <si>
    <t>Fecha: 15/09/2025</t>
  </si>
  <si>
    <t>FORMATO RECOLECCION DE INFORMACION PARA EL SEGUIMIENTO Y EVALUACIÓN DE PLAN DE ACCIÓN INSTITUCIONAL</t>
  </si>
  <si>
    <t>OFICINA ASESORA PARA LA GESTION DEL RIESGO DE DESASTRES</t>
  </si>
  <si>
    <t>EFECTIVIDAD</t>
  </si>
  <si>
    <t>Comunidad en general del Distrito de Cartagena</t>
  </si>
  <si>
    <t>REPORTE EJECUCION PRESUPUESTAL (OBLIGACIONES)DICIEMBRE</t>
  </si>
  <si>
    <t>% EJECUCION OBLIGACIONES  DICIEMBRE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</si>
</sst>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 #,##0.00;[Red]\-&quot;$&quot;\ #,##0.00"/>
    <numFmt numFmtId="44" formatCode="_-&quot;$&quot;\ * #,##0.00_-;\-&quot;$&quot;\ * #,##0.00_-;_-&quot;$&quot;\ * &quot;-&quot;??_-;_-@_-"/>
    <numFmt numFmtId="43" formatCode="_-* #,##0.00_-;\-* #,##0.00_-;_-* &quot;-&quot;??_-;_-@_-"/>
    <numFmt numFmtId="164" formatCode="&quot;$&quot;\ #,##0.00"/>
    <numFmt numFmtId="165" formatCode="_-[$$-240A]\ * #,##0.00_-;\-[$$-240A]\ * #,##0.00_-;_-[$$-240A]\ * &quot;-&quot;??_-;_-@_-"/>
    <numFmt numFmtId="166" formatCode="_-* #,##0_-;\-* #,##0_-;_-* &quot;-&quot;??_-;_-@_-"/>
    <numFmt numFmtId="167" formatCode="0.0"/>
  </numFmts>
  <fonts count="53" x14ac:knownFonts="1">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sz val="14"/>
      <color theme="1"/>
      <name val="Aptos Narrow"/>
      <family val="2"/>
      <scheme val="minor"/>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1"/>
      <color theme="1" tint="4.9989318521683403E-2"/>
      <name val="Arial"/>
      <family val="2"/>
    </font>
    <font>
      <b/>
      <sz val="16"/>
      <color theme="1"/>
      <name val="Arial"/>
      <family val="2"/>
    </font>
    <font>
      <sz val="8"/>
      <color theme="1"/>
      <name val="Arial"/>
      <family val="2"/>
    </font>
    <font>
      <b/>
      <sz val="8"/>
      <color theme="1"/>
      <name val="Arial"/>
      <family val="2"/>
    </font>
    <font>
      <b/>
      <sz val="8"/>
      <name val="Arial"/>
      <family val="2"/>
    </font>
    <font>
      <sz val="8"/>
      <color theme="1"/>
      <name val="Aptos Narrow"/>
      <family val="2"/>
      <scheme val="minor"/>
    </font>
    <font>
      <sz val="8"/>
      <name val="Arial"/>
      <family val="2"/>
    </font>
    <font>
      <sz val="11"/>
      <name val="Arial"/>
      <family val="2"/>
    </font>
    <font>
      <b/>
      <sz val="9"/>
      <color rgb="FF000000"/>
      <name val="Tahoma"/>
      <family val="2"/>
    </font>
    <font>
      <sz val="9"/>
      <color rgb="FF000000"/>
      <name val="Tahoma"/>
      <family val="2"/>
    </font>
    <font>
      <sz val="12"/>
      <color theme="1"/>
      <name val="Tahoma"/>
      <family val="2"/>
    </font>
    <font>
      <sz val="11"/>
      <color rgb="FF000000"/>
      <name val="Aptos Narrow"/>
      <family val="2"/>
      <scheme val="minor"/>
    </font>
    <font>
      <sz val="11"/>
      <color rgb="FFFF0000"/>
      <name val="Aptos Narrow"/>
      <family val="2"/>
      <scheme val="minor"/>
    </font>
    <font>
      <b/>
      <sz val="11"/>
      <name val="Aptos"/>
      <family val="2"/>
    </font>
    <font>
      <b/>
      <sz val="20"/>
      <color theme="1"/>
      <name val="Tahoma"/>
      <family val="2"/>
    </font>
    <font>
      <b/>
      <sz val="16"/>
      <color theme="1"/>
      <name val="Aptos Narrow"/>
      <family val="2"/>
      <scheme val="minor"/>
    </font>
    <font>
      <sz val="11"/>
      <name val="Aptos Narrow"/>
      <family val="2"/>
      <scheme val="minor"/>
    </font>
    <font>
      <sz val="14"/>
      <name val="Aptos Narrow"/>
      <family val="2"/>
      <scheme val="minor"/>
    </font>
    <font>
      <b/>
      <sz val="22"/>
      <color theme="1"/>
      <name val="Aptos Narrow"/>
      <family val="2"/>
      <scheme val="minor"/>
    </font>
    <font>
      <b/>
      <sz val="28"/>
      <color theme="1"/>
      <name val="Aptos Narrow"/>
      <family val="2"/>
      <scheme val="minor"/>
    </font>
    <font>
      <b/>
      <sz val="18"/>
      <color theme="1"/>
      <name val="Aptos Narrow"/>
      <family val="2"/>
      <scheme val="minor"/>
    </font>
    <font>
      <b/>
      <sz val="20"/>
      <color rgb="FFFF0000"/>
      <name val="Aptos Narrow"/>
      <family val="2"/>
      <scheme val="minor"/>
    </font>
    <font>
      <b/>
      <sz val="28"/>
      <color rgb="FFFF0000"/>
      <name val="Aptos Narrow"/>
      <family val="2"/>
      <scheme val="minor"/>
    </font>
    <font>
      <b/>
      <sz val="22"/>
      <color rgb="FFFF0000"/>
      <name val="Aptos Narrow"/>
      <family val="2"/>
      <scheme val="minor"/>
    </font>
    <font>
      <sz val="14"/>
      <color theme="1"/>
      <name val="Arial"/>
      <family val="2"/>
    </font>
    <font>
      <b/>
      <sz val="14"/>
      <color theme="1"/>
      <name val="Arial"/>
      <family val="2"/>
    </font>
    <font>
      <sz val="14"/>
      <name val="Calibri"/>
      <family val="2"/>
    </font>
    <font>
      <sz val="10"/>
      <color theme="1"/>
      <name val="Arial"/>
      <family val="2"/>
    </font>
    <font>
      <sz val="11"/>
      <color theme="1"/>
      <name val="Calibri"/>
      <family val="2"/>
    </font>
    <font>
      <sz val="11"/>
      <color indexed="8"/>
      <name val="Arial"/>
      <family val="2"/>
    </font>
    <font>
      <sz val="10"/>
      <name val="Aptos Narrow"/>
      <family val="2"/>
      <scheme val="minor"/>
    </font>
    <font>
      <sz val="10"/>
      <color theme="1"/>
      <name val="Aptos Narrow"/>
      <family val="2"/>
      <scheme val="minor"/>
    </font>
    <font>
      <b/>
      <sz val="11"/>
      <color theme="4"/>
      <name val="Aptos Narrow"/>
      <family val="2"/>
      <scheme val="minor"/>
    </font>
    <font>
      <b/>
      <sz val="12"/>
      <color theme="1"/>
      <name val="Tahoma"/>
      <family val="2"/>
    </font>
    <font>
      <sz val="11"/>
      <color rgb="FFFF0000"/>
      <name val="Arial"/>
      <family val="2"/>
    </font>
  </fonts>
  <fills count="18">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theme="2" tint="-9.9978637043366805E-2"/>
        <bgColor indexed="64"/>
      </patternFill>
    </fill>
    <fill>
      <patternFill patternType="solid">
        <fgColor rgb="FF92D050"/>
        <bgColor indexed="64"/>
      </patternFill>
    </fill>
    <fill>
      <patternFill patternType="solid">
        <fgColor theme="3" tint="0.89999084444715716"/>
        <bgColor indexed="64"/>
      </patternFill>
    </fill>
    <fill>
      <patternFill patternType="solid">
        <fgColor theme="2" tint="-0.249977111117893"/>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5" tint="0.59999389629810485"/>
        <bgColor indexed="64"/>
      </patternFill>
    </fill>
    <fill>
      <patternFill patternType="solid">
        <fgColor theme="4" tint="0.79998168889431442"/>
        <bgColor indexed="65"/>
      </patternFill>
    </fill>
    <fill>
      <patternFill patternType="solid">
        <fgColor indexed="31"/>
      </patternFill>
    </fill>
    <fill>
      <patternFill patternType="solid">
        <fgColor rgb="FFEDEDAC"/>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tted">
        <color indexed="64"/>
      </left>
      <right style="dotted">
        <color indexed="64"/>
      </right>
      <top style="dotted">
        <color indexed="64"/>
      </top>
      <bottom style="dotted">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s>
  <cellStyleXfs count="12">
    <xf numFmtId="0" fontId="0"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0" fontId="12" fillId="6" borderId="0" applyNumberFormat="0" applyBorder="0" applyProtection="0">
      <alignment horizontal="center" vertical="center"/>
    </xf>
    <xf numFmtId="49" fontId="13" fillId="0" borderId="0" applyFill="0" applyBorder="0" applyProtection="0">
      <alignment horizontal="left" vertical="center"/>
    </xf>
    <xf numFmtId="3" fontId="13" fillId="0" borderId="0" applyFill="0" applyBorder="0" applyProtection="0">
      <alignment horizontal="right" vertical="center"/>
    </xf>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15" borderId="0" applyNumberFormat="0" applyBorder="0" applyAlignment="0" applyProtection="0"/>
    <xf numFmtId="0" fontId="49" fillId="16" borderId="20" applyFill="0">
      <alignment vertical="top" wrapText="1"/>
    </xf>
  </cellStyleXfs>
  <cellXfs count="395">
    <xf numFmtId="0" fontId="0" fillId="0" borderId="0" xfId="0"/>
    <xf numFmtId="0" fontId="0" fillId="2" borderId="0" xfId="0" applyFill="1"/>
    <xf numFmtId="0" fontId="5" fillId="2" borderId="1" xfId="0" applyFont="1" applyFill="1" applyBorder="1" applyAlignment="1">
      <alignment horizontal="center" vertical="center" wrapText="1"/>
    </xf>
    <xf numFmtId="0" fontId="7" fillId="2" borderId="0" xfId="0" applyFont="1" applyFill="1"/>
    <xf numFmtId="0" fontId="0" fillId="2" borderId="0" xfId="0" applyFill="1" applyAlignment="1">
      <alignment horizontal="center" vertical="center"/>
    </xf>
    <xf numFmtId="0" fontId="8" fillId="2" borderId="0" xfId="0" applyFont="1" applyFill="1" applyAlignment="1">
      <alignment horizontal="center" vertical="center"/>
    </xf>
    <xf numFmtId="0" fontId="0" fillId="0" borderId="0" xfId="0" applyAlignment="1">
      <alignment vertical="center"/>
    </xf>
    <xf numFmtId="0" fontId="12" fillId="6" borderId="1" xfId="4" applyBorder="1" applyProtection="1">
      <alignment horizontal="center" vertical="center"/>
    </xf>
    <xf numFmtId="3" fontId="13" fillId="0" borderId="1" xfId="6" applyBorder="1" applyAlignment="1" applyProtection="1">
      <alignment horizontal="center" vertical="center"/>
    </xf>
    <xf numFmtId="49" fontId="13" fillId="0" borderId="1" xfId="5" applyBorder="1" applyProtection="1">
      <alignment horizontal="left" vertical="center"/>
    </xf>
    <xf numFmtId="0" fontId="16" fillId="0" borderId="0" xfId="0" applyFont="1" applyAlignment="1">
      <alignment horizontal="left"/>
    </xf>
    <xf numFmtId="0" fontId="16" fillId="0" borderId="0" xfId="0" applyFont="1" applyAlignment="1">
      <alignment horizontal="left" vertical="center" wrapText="1"/>
    </xf>
    <xf numFmtId="0" fontId="17" fillId="0" borderId="0" xfId="0" applyFont="1" applyAlignment="1">
      <alignment horizontal="left" vertical="center" wrapText="1"/>
    </xf>
    <xf numFmtId="0" fontId="11" fillId="0" borderId="0" xfId="0" applyFont="1" applyAlignment="1">
      <alignment horizontal="left" vertical="center" wrapText="1"/>
    </xf>
    <xf numFmtId="0" fontId="16" fillId="4" borderId="1" xfId="0" applyFont="1" applyFill="1" applyBorder="1" applyAlignment="1">
      <alignment horizontal="left" vertical="center" wrapText="1"/>
    </xf>
    <xf numFmtId="0" fontId="16" fillId="4" borderId="1" xfId="0" applyFont="1" applyFill="1" applyBorder="1" applyAlignment="1">
      <alignment horizontal="left" vertical="center"/>
    </xf>
    <xf numFmtId="0" fontId="17" fillId="4" borderId="1" xfId="0" applyFont="1" applyFill="1" applyBorder="1" applyAlignment="1">
      <alignment horizontal="left" vertical="center" wrapText="1"/>
    </xf>
    <xf numFmtId="0" fontId="11" fillId="4" borderId="1" xfId="0" applyFont="1" applyFill="1" applyBorder="1" applyAlignment="1">
      <alignment horizontal="left" vertical="center" wrapText="1"/>
    </xf>
    <xf numFmtId="0" fontId="16" fillId="0" borderId="0" xfId="0" applyFont="1" applyAlignment="1">
      <alignment horizontal="left" vertical="center"/>
    </xf>
    <xf numFmtId="0" fontId="5" fillId="2" borderId="0" xfId="0" applyFont="1" applyFill="1" applyAlignment="1">
      <alignment horizontal="center" vertical="center" wrapText="1"/>
    </xf>
    <xf numFmtId="0" fontId="6" fillId="2" borderId="1" xfId="0" applyFont="1" applyFill="1" applyBorder="1" applyAlignment="1">
      <alignment horizontal="center" vertical="center" wrapText="1"/>
    </xf>
    <xf numFmtId="0" fontId="0" fillId="2" borderId="0" xfId="0" applyFill="1" applyAlignment="1">
      <alignment horizontal="center"/>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49" fontId="13" fillId="0" borderId="1" xfId="5" applyBorder="1" applyAlignment="1" applyProtection="1">
      <alignment vertical="center" wrapText="1"/>
    </xf>
    <xf numFmtId="0" fontId="12" fillId="6" borderId="1" xfId="4" applyBorder="1" applyAlignment="1" applyProtection="1">
      <alignment vertical="center"/>
    </xf>
    <xf numFmtId="0" fontId="21" fillId="2" borderId="1" xfId="1" applyFont="1" applyFill="1" applyBorder="1" applyAlignment="1">
      <alignment horizontal="left" vertical="center"/>
    </xf>
    <xf numFmtId="0" fontId="22" fillId="5" borderId="9" xfId="1" applyFont="1" applyFill="1" applyBorder="1" applyAlignment="1">
      <alignment horizontal="center" vertical="center"/>
    </xf>
    <xf numFmtId="0" fontId="22" fillId="5" borderId="1" xfId="1" applyFont="1" applyFill="1" applyBorder="1" applyAlignment="1">
      <alignment horizontal="center" vertical="center"/>
    </xf>
    <xf numFmtId="0" fontId="22" fillId="5" borderId="10" xfId="1" applyFont="1" applyFill="1" applyBorder="1" applyAlignment="1">
      <alignment horizontal="center" vertical="center"/>
    </xf>
    <xf numFmtId="14" fontId="23" fillId="0" borderId="1" xfId="0" applyNumberFormat="1" applyFont="1" applyBorder="1" applyAlignment="1">
      <alignment horizontal="center" vertical="center"/>
    </xf>
    <xf numFmtId="0" fontId="24" fillId="0" borderId="1" xfId="1" applyFont="1" applyBorder="1" applyAlignment="1">
      <alignment horizontal="center" vertical="center"/>
    </xf>
    <xf numFmtId="14" fontId="24" fillId="0" borderId="1" xfId="1" applyNumberFormat="1" applyFont="1" applyBorder="1" applyAlignment="1">
      <alignment horizontal="center" vertical="center"/>
    </xf>
    <xf numFmtId="0" fontId="24" fillId="0" borderId="1" xfId="1" applyFont="1" applyBorder="1" applyAlignment="1">
      <alignment horizontal="center" wrapText="1"/>
    </xf>
    <xf numFmtId="0" fontId="24" fillId="0" borderId="1" xfId="1" applyFont="1" applyBorder="1"/>
    <xf numFmtId="0" fontId="22" fillId="5" borderId="1" xfId="1" applyFont="1" applyFill="1" applyBorder="1" applyAlignment="1">
      <alignment vertical="center"/>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0" fillId="0" borderId="0" xfId="0" applyAlignment="1">
      <alignment horizontal="center" vertical="center"/>
    </xf>
    <xf numFmtId="0" fontId="21" fillId="0" borderId="1" xfId="1" applyFont="1" applyBorder="1" applyAlignment="1">
      <alignment horizontal="center" vertical="center"/>
    </xf>
    <xf numFmtId="0" fontId="28" fillId="0" borderId="1" xfId="0" applyFont="1" applyBorder="1" applyAlignment="1">
      <alignment horizontal="center" vertical="center" wrapText="1"/>
    </xf>
    <xf numFmtId="0" fontId="8" fillId="2" borderId="1" xfId="0" applyFont="1" applyFill="1" applyBorder="1" applyAlignment="1">
      <alignment horizontal="center" vertical="center"/>
    </xf>
    <xf numFmtId="9" fontId="0" fillId="2" borderId="1" xfId="7" applyFont="1" applyFill="1" applyBorder="1" applyAlignment="1">
      <alignment horizontal="center" vertical="center"/>
    </xf>
    <xf numFmtId="0" fontId="29" fillId="2" borderId="1" xfId="0" applyFont="1" applyFill="1" applyBorder="1" applyAlignment="1">
      <alignment horizontal="center" vertical="center" wrapText="1"/>
    </xf>
    <xf numFmtId="0" fontId="0" fillId="2" borderId="1" xfId="0" applyFill="1" applyBorder="1" applyAlignment="1">
      <alignment horizontal="center"/>
    </xf>
    <xf numFmtId="0" fontId="0" fillId="0" borderId="1" xfId="0" applyBorder="1" applyAlignment="1">
      <alignment horizontal="center" vertical="center"/>
    </xf>
    <xf numFmtId="0" fontId="0" fillId="2" borderId="1" xfId="0" applyFill="1" applyBorder="1" applyAlignment="1">
      <alignment horizontal="center" vertical="center"/>
    </xf>
    <xf numFmtId="0" fontId="18" fillId="2" borderId="1" xfId="0" applyFont="1" applyFill="1" applyBorder="1" applyAlignment="1">
      <alignment horizontal="center" vertical="center" wrapText="1"/>
    </xf>
    <xf numFmtId="0" fontId="28" fillId="0" borderId="1" xfId="0" applyFont="1" applyBorder="1" applyAlignment="1">
      <alignment vertical="center" wrapText="1"/>
    </xf>
    <xf numFmtId="0" fontId="0" fillId="0" borderId="1" xfId="0" applyBorder="1" applyAlignment="1">
      <alignment horizontal="center" vertical="center" wrapText="1"/>
    </xf>
    <xf numFmtId="0" fontId="28"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9" fontId="0" fillId="2" borderId="1" xfId="0" applyNumberFormat="1" applyFill="1" applyBorder="1" applyAlignment="1">
      <alignment horizontal="center" vertical="center"/>
    </xf>
    <xf numFmtId="164" fontId="5" fillId="0" borderId="1" xfId="0" applyNumberFormat="1" applyFont="1" applyBorder="1" applyAlignment="1">
      <alignment horizontal="center" vertical="center" wrapText="1"/>
    </xf>
    <xf numFmtId="164" fontId="0" fillId="0" borderId="0" xfId="0" applyNumberFormat="1" applyAlignment="1">
      <alignment horizontal="center" vertical="center"/>
    </xf>
    <xf numFmtId="0" fontId="31" fillId="8" borderId="1" xfId="0" applyFont="1" applyFill="1" applyBorder="1" applyAlignment="1">
      <alignment horizontal="center" vertical="center" wrapText="1"/>
    </xf>
    <xf numFmtId="9" fontId="0" fillId="2" borderId="1" xfId="7" applyFont="1" applyFill="1" applyBorder="1" applyAlignment="1">
      <alignment horizontal="center" vertical="center" wrapText="1"/>
    </xf>
    <xf numFmtId="9" fontId="32" fillId="2" borderId="1" xfId="0" applyNumberFormat="1" applyFont="1" applyFill="1" applyBorder="1" applyAlignment="1">
      <alignment horizontal="center" vertical="center" wrapText="1"/>
    </xf>
    <xf numFmtId="0" fontId="5" fillId="9" borderId="21" xfId="0" applyFont="1" applyFill="1" applyBorder="1" applyAlignment="1">
      <alignment horizontal="center" vertical="center" wrapText="1"/>
    </xf>
    <xf numFmtId="9" fontId="34" fillId="2" borderId="1" xfId="7" applyFont="1" applyFill="1" applyBorder="1" applyAlignment="1">
      <alignment horizontal="center" vertical="center"/>
    </xf>
    <xf numFmtId="0" fontId="35" fillId="2" borderId="1" xfId="0" applyFont="1" applyFill="1" applyBorder="1" applyAlignment="1">
      <alignment horizontal="center" vertical="center"/>
    </xf>
    <xf numFmtId="9" fontId="5" fillId="9" borderId="21" xfId="7" applyFont="1" applyFill="1" applyBorder="1" applyAlignment="1">
      <alignment horizontal="center" vertical="center" wrapText="1"/>
    </xf>
    <xf numFmtId="9" fontId="0" fillId="2" borderId="0" xfId="7" applyFont="1" applyFill="1" applyAlignment="1">
      <alignment horizontal="center" vertical="center"/>
    </xf>
    <xf numFmtId="0" fontId="0" fillId="2" borderId="18" xfId="0" applyFill="1" applyBorder="1" applyAlignment="1">
      <alignment horizontal="center" vertical="center"/>
    </xf>
    <xf numFmtId="9" fontId="36" fillId="2" borderId="1" xfId="7" applyFont="1" applyFill="1" applyBorder="1" applyAlignment="1">
      <alignment horizontal="center" vertical="center" wrapText="1"/>
    </xf>
    <xf numFmtId="0" fontId="0" fillId="2" borderId="18" xfId="0" applyFill="1" applyBorder="1" applyAlignment="1">
      <alignment horizontal="center" vertical="center" wrapText="1"/>
    </xf>
    <xf numFmtId="9" fontId="0" fillId="2" borderId="18" xfId="7" applyFont="1" applyFill="1" applyBorder="1" applyAlignment="1">
      <alignment horizontal="center" vertical="center"/>
    </xf>
    <xf numFmtId="0" fontId="5" fillId="9" borderId="1" xfId="0" applyFont="1" applyFill="1" applyBorder="1" applyAlignment="1">
      <alignment horizontal="center" vertical="center" wrapText="1"/>
    </xf>
    <xf numFmtId="9" fontId="32" fillId="2" borderId="26" xfId="0" applyNumberFormat="1" applyFont="1" applyFill="1" applyBorder="1" applyAlignment="1">
      <alignment horizontal="center" vertical="center" wrapText="1"/>
    </xf>
    <xf numFmtId="9" fontId="32" fillId="2" borderId="21" xfId="0" applyNumberFormat="1" applyFont="1" applyFill="1" applyBorder="1" applyAlignment="1">
      <alignment horizontal="center" vertical="center" wrapText="1"/>
    </xf>
    <xf numFmtId="9" fontId="32" fillId="2" borderId="27" xfId="0" applyNumberFormat="1" applyFont="1" applyFill="1" applyBorder="1" applyAlignment="1">
      <alignment horizontal="center" vertical="center" wrapText="1"/>
    </xf>
    <xf numFmtId="9" fontId="36" fillId="2" borderId="0" xfId="7" applyFont="1" applyFill="1" applyBorder="1" applyAlignment="1">
      <alignment horizontal="center" vertical="center" wrapText="1"/>
    </xf>
    <xf numFmtId="9" fontId="37" fillId="2" borderId="22" xfId="7" applyFont="1" applyFill="1" applyBorder="1" applyAlignment="1">
      <alignment horizontal="center" vertical="center"/>
    </xf>
    <xf numFmtId="8" fontId="38" fillId="0" borderId="22" xfId="0" applyNumberFormat="1" applyFont="1" applyBorder="1" applyAlignment="1">
      <alignment horizontal="center" vertical="center"/>
    </xf>
    <xf numFmtId="0" fontId="21" fillId="0" borderId="0" xfId="1" applyFont="1" applyAlignment="1">
      <alignment horizontal="center" vertical="center"/>
    </xf>
    <xf numFmtId="0" fontId="2" fillId="0" borderId="0" xfId="0" applyFont="1" applyAlignment="1">
      <alignment horizontal="center" vertical="center" wrapText="1"/>
    </xf>
    <xf numFmtId="0" fontId="5" fillId="0" borderId="0" xfId="0" applyFont="1" applyAlignment="1">
      <alignment horizontal="center" vertical="center"/>
    </xf>
    <xf numFmtId="0" fontId="0" fillId="2" borderId="1" xfId="0" applyFill="1" applyBorder="1" applyAlignment="1">
      <alignment vertical="center" wrapText="1"/>
    </xf>
    <xf numFmtId="0" fontId="0" fillId="2" borderId="18" xfId="0" applyFill="1" applyBorder="1" applyAlignment="1">
      <alignment vertical="center" wrapText="1"/>
    </xf>
    <xf numFmtId="0" fontId="29" fillId="2" borderId="12" xfId="0" applyFont="1" applyFill="1" applyBorder="1" applyAlignment="1">
      <alignment vertical="center" wrapText="1"/>
    </xf>
    <xf numFmtId="0" fontId="0" fillId="2" borderId="1" xfId="0" applyFill="1" applyBorder="1" applyAlignment="1">
      <alignment horizontal="center" wrapText="1"/>
    </xf>
    <xf numFmtId="0" fontId="0" fillId="3" borderId="1" xfId="0" applyFill="1" applyBorder="1" applyAlignment="1">
      <alignment vertical="center" wrapText="1"/>
    </xf>
    <xf numFmtId="0" fontId="0" fillId="2" borderId="5" xfId="0" applyFill="1" applyBorder="1" applyAlignment="1">
      <alignment horizontal="center" vertical="center" wrapText="1"/>
    </xf>
    <xf numFmtId="0" fontId="0" fillId="9" borderId="1" xfId="0" applyFill="1" applyBorder="1" applyAlignment="1">
      <alignment horizontal="center" vertical="center" wrapText="1"/>
    </xf>
    <xf numFmtId="0" fontId="25" fillId="2" borderId="18" xfId="0" applyFont="1" applyFill="1" applyBorder="1" applyAlignment="1">
      <alignment vertical="center" wrapText="1"/>
    </xf>
    <xf numFmtId="0" fontId="0" fillId="2" borderId="19" xfId="0" applyFill="1" applyBorder="1" applyAlignment="1">
      <alignment vertical="center" wrapText="1"/>
    </xf>
    <xf numFmtId="0" fontId="0" fillId="11" borderId="1" xfId="0" applyFill="1" applyBorder="1" applyAlignment="1">
      <alignment horizontal="center" vertical="center" wrapText="1"/>
    </xf>
    <xf numFmtId="0" fontId="0" fillId="0" borderId="18" xfId="0" applyBorder="1" applyAlignment="1">
      <alignment vertical="center" wrapText="1"/>
    </xf>
    <xf numFmtId="0" fontId="0" fillId="0" borderId="1" xfId="0" applyBorder="1" applyAlignment="1">
      <alignment vertical="center" wrapText="1"/>
    </xf>
    <xf numFmtId="0" fontId="43" fillId="2" borderId="1" xfId="1" applyFont="1" applyFill="1" applyBorder="1" applyAlignment="1">
      <alignment horizontal="left" vertical="center"/>
    </xf>
    <xf numFmtId="0" fontId="8" fillId="2" borderId="0" xfId="0" applyFont="1" applyFill="1"/>
    <xf numFmtId="0" fontId="38" fillId="2" borderId="3" xfId="0" applyFont="1" applyFill="1" applyBorder="1"/>
    <xf numFmtId="9" fontId="0" fillId="0" borderId="0" xfId="7" applyFont="1" applyAlignment="1">
      <alignment horizontal="center" vertical="center"/>
    </xf>
    <xf numFmtId="44" fontId="0" fillId="0" borderId="19" xfId="8" applyFont="1" applyBorder="1" applyAlignment="1">
      <alignment horizontal="center" vertical="center" wrapText="1"/>
    </xf>
    <xf numFmtId="0" fontId="0" fillId="0" borderId="20" xfId="0" applyBorder="1" applyAlignment="1">
      <alignment horizontal="center" vertical="center"/>
    </xf>
    <xf numFmtId="0" fontId="5" fillId="12" borderId="1" xfId="0" applyFont="1" applyFill="1" applyBorder="1" applyAlignment="1">
      <alignment horizontal="center" vertical="center" wrapText="1"/>
    </xf>
    <xf numFmtId="0" fontId="8" fillId="0" borderId="1" xfId="0" applyFont="1" applyBorder="1" applyAlignment="1">
      <alignment horizontal="center" vertical="center"/>
    </xf>
    <xf numFmtId="0" fontId="8" fillId="0" borderId="0" xfId="0" applyFont="1" applyAlignment="1">
      <alignment horizontal="center" vertical="center"/>
    </xf>
    <xf numFmtId="0" fontId="44" fillId="0" borderId="1" xfId="0" applyFont="1" applyBorder="1" applyAlignment="1">
      <alignment horizontal="center" vertical="center" wrapText="1"/>
    </xf>
    <xf numFmtId="0" fontId="45" fillId="0" borderId="1" xfId="0" applyFont="1" applyBorder="1" applyAlignment="1">
      <alignment horizontal="center" vertical="center"/>
    </xf>
    <xf numFmtId="0" fontId="3" fillId="0" borderId="1" xfId="0" applyFont="1" applyBorder="1" applyAlignment="1">
      <alignment horizontal="center" vertical="center"/>
    </xf>
    <xf numFmtId="2" fontId="3" fillId="0" borderId="1" xfId="0" applyNumberFormat="1" applyFont="1" applyBorder="1" applyAlignment="1">
      <alignment horizontal="center" vertical="center"/>
    </xf>
    <xf numFmtId="0" fontId="45" fillId="2" borderId="1" xfId="0" applyFont="1" applyFill="1" applyBorder="1" applyAlignment="1">
      <alignment vertical="center" wrapText="1"/>
    </xf>
    <xf numFmtId="0" fontId="46" fillId="0" borderId="1" xfId="0" applyFont="1" applyBorder="1" applyAlignment="1">
      <alignment horizontal="left" vertical="center" wrapText="1"/>
    </xf>
    <xf numFmtId="0" fontId="8"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47" fillId="2" borderId="1" xfId="10" applyFont="1" applyFill="1" applyBorder="1" applyAlignment="1" applyProtection="1">
      <alignment horizontal="center" vertical="center" wrapText="1"/>
      <protection locked="0"/>
    </xf>
    <xf numFmtId="0" fontId="7" fillId="2" borderId="1" xfId="0" applyFont="1" applyFill="1" applyBorder="1" applyAlignment="1">
      <alignment vertical="center" wrapText="1"/>
    </xf>
    <xf numFmtId="0" fontId="48" fillId="2" borderId="1" xfId="0" applyFont="1" applyFill="1" applyBorder="1" applyAlignment="1">
      <alignment horizontal="center" vertical="center" wrapText="1"/>
    </xf>
    <xf numFmtId="0" fontId="0" fillId="0" borderId="1" xfId="0" applyBorder="1"/>
    <xf numFmtId="0" fontId="7" fillId="2" borderId="1" xfId="0" applyFont="1" applyFill="1" applyBorder="1" applyAlignment="1">
      <alignment horizontal="center" vertical="center" wrapText="1"/>
    </xf>
    <xf numFmtId="0" fontId="48" fillId="2" borderId="18" xfId="0" applyFont="1" applyFill="1" applyBorder="1" applyAlignment="1">
      <alignment horizontal="center" vertical="center" wrapText="1"/>
    </xf>
    <xf numFmtId="0" fontId="7" fillId="0" borderId="1" xfId="11" applyFont="1" applyFill="1" applyBorder="1" applyAlignment="1" applyProtection="1">
      <alignment horizontal="center" vertical="center" wrapText="1"/>
      <protection locked="0"/>
    </xf>
    <xf numFmtId="0" fontId="7" fillId="0" borderId="28" xfId="11" applyFont="1" applyFill="1" applyBorder="1" applyAlignment="1" applyProtection="1">
      <alignment horizontal="left" vertical="center" wrapText="1"/>
      <protection locked="0"/>
    </xf>
    <xf numFmtId="0" fontId="7" fillId="0" borderId="18" xfId="11" applyFont="1" applyFill="1" applyBorder="1" applyAlignment="1" applyProtection="1">
      <alignment horizontal="center" vertical="center" wrapText="1"/>
      <protection locked="0"/>
    </xf>
    <xf numFmtId="0" fontId="7" fillId="0" borderId="18" xfId="11" applyFont="1" applyFill="1" applyBorder="1" applyAlignment="1" applyProtection="1">
      <alignment horizontal="left" vertical="center" wrapText="1"/>
      <protection locked="0"/>
    </xf>
    <xf numFmtId="0" fontId="7" fillId="0" borderId="1" xfId="11" applyFont="1" applyFill="1" applyBorder="1" applyAlignment="1" applyProtection="1">
      <alignment vertical="center" wrapText="1"/>
      <protection locked="0"/>
    </xf>
    <xf numFmtId="0" fontId="7" fillId="0" borderId="1" xfId="0" applyFont="1" applyBorder="1" applyAlignment="1">
      <alignment vertical="center" wrapText="1"/>
    </xf>
    <xf numFmtId="0" fontId="7" fillId="0" borderId="1" xfId="11" applyFont="1" applyFill="1" applyBorder="1" applyAlignment="1" applyProtection="1">
      <alignment horizontal="left" vertical="center" wrapText="1"/>
      <protection locked="0"/>
    </xf>
    <xf numFmtId="0" fontId="7" fillId="0" borderId="1" xfId="0" applyFont="1" applyBorder="1" applyAlignment="1">
      <alignment horizontal="center" vertical="center" wrapText="1"/>
    </xf>
    <xf numFmtId="0" fontId="7" fillId="0" borderId="19" xfId="0" applyFont="1" applyBorder="1" applyAlignment="1">
      <alignment vertical="center" wrapText="1"/>
    </xf>
    <xf numFmtId="0" fontId="49" fillId="2" borderId="1" xfId="11" applyFill="1" applyBorder="1" applyAlignment="1" applyProtection="1">
      <alignment vertical="center" wrapText="1"/>
      <protection locked="0"/>
    </xf>
    <xf numFmtId="0" fontId="0" fillId="0" borderId="18" xfId="0" applyBorder="1" applyAlignment="1">
      <alignment vertical="center"/>
    </xf>
    <xf numFmtId="0" fontId="30" fillId="2" borderId="1" xfId="0" applyFont="1" applyFill="1"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applyAlignment="1">
      <alignment vertical="center"/>
    </xf>
    <xf numFmtId="44" fontId="0" fillId="0" borderId="19" xfId="8" applyFont="1" applyBorder="1" applyAlignment="1">
      <alignment vertical="center" wrapText="1"/>
    </xf>
    <xf numFmtId="14" fontId="5" fillId="0" borderId="1" xfId="0" applyNumberFormat="1" applyFont="1" applyBorder="1" applyAlignment="1">
      <alignment horizontal="center" vertical="center" wrapText="1"/>
    </xf>
    <xf numFmtId="14" fontId="0" fillId="0" borderId="1" xfId="0" applyNumberFormat="1" applyBorder="1" applyAlignment="1">
      <alignment horizontal="center" vertical="center" wrapText="1"/>
    </xf>
    <xf numFmtId="14" fontId="0" fillId="0" borderId="0" xfId="0" applyNumberFormat="1" applyAlignment="1">
      <alignment horizontal="center" vertical="center"/>
    </xf>
    <xf numFmtId="0" fontId="34" fillId="0" borderId="1" xfId="0" applyFont="1" applyBorder="1" applyAlignment="1">
      <alignment horizontal="center" vertical="center"/>
    </xf>
    <xf numFmtId="14" fontId="34" fillId="0" borderId="1" xfId="0" applyNumberFormat="1" applyFont="1" applyBorder="1" applyAlignment="1">
      <alignment horizontal="center" vertical="center"/>
    </xf>
    <xf numFmtId="0" fontId="34" fillId="0" borderId="1" xfId="0" applyFont="1" applyBorder="1" applyAlignment="1">
      <alignment vertical="center"/>
    </xf>
    <xf numFmtId="9" fontId="6" fillId="0" borderId="1" xfId="7" applyFont="1" applyBorder="1" applyAlignment="1">
      <alignment horizontal="center" vertical="center" wrapText="1"/>
    </xf>
    <xf numFmtId="9" fontId="40" fillId="2" borderId="22" xfId="7" applyFont="1" applyFill="1" applyBorder="1" applyAlignment="1">
      <alignment horizontal="center" vertical="center"/>
    </xf>
    <xf numFmtId="44" fontId="6" fillId="0" borderId="1" xfId="8" applyFont="1" applyBorder="1" applyAlignment="1">
      <alignment horizontal="center" vertical="center" wrapText="1"/>
    </xf>
    <xf numFmtId="44" fontId="0" fillId="0" borderId="0" xfId="8" applyFont="1" applyAlignment="1">
      <alignment horizontal="center" vertical="center"/>
    </xf>
    <xf numFmtId="166" fontId="0" fillId="0" borderId="1" xfId="9" applyNumberFormat="1" applyFont="1" applyFill="1" applyBorder="1" applyAlignment="1">
      <alignment horizontal="right" vertical="center"/>
    </xf>
    <xf numFmtId="0" fontId="0" fillId="0" borderId="1" xfId="0" applyBorder="1" applyAlignment="1">
      <alignment horizontal="right" vertical="center"/>
    </xf>
    <xf numFmtId="166" fontId="0" fillId="0" borderId="1" xfId="9" applyNumberFormat="1" applyFont="1" applyFill="1" applyBorder="1" applyAlignment="1">
      <alignment horizontal="center" vertical="center"/>
    </xf>
    <xf numFmtId="166" fontId="0" fillId="0" borderId="1" xfId="9" applyNumberFormat="1" applyFont="1" applyFill="1" applyBorder="1" applyAlignment="1">
      <alignment vertical="center"/>
    </xf>
    <xf numFmtId="0" fontId="1" fillId="0" borderId="1" xfId="0" applyFont="1" applyBorder="1" applyAlignment="1">
      <alignment horizontal="left" vertical="center" wrapText="1"/>
    </xf>
    <xf numFmtId="0" fontId="1" fillId="0" borderId="1" xfId="0" applyFont="1" applyBorder="1" applyAlignment="1">
      <alignment vertical="center" wrapText="1"/>
    </xf>
    <xf numFmtId="43" fontId="0" fillId="0" borderId="1" xfId="9" applyFont="1" applyFill="1" applyBorder="1" applyAlignment="1">
      <alignment vertical="center"/>
    </xf>
    <xf numFmtId="165" fontId="41" fillId="0" borderId="22" xfId="0" applyNumberFormat="1" applyFont="1" applyBorder="1" applyAlignment="1">
      <alignment horizontal="center" vertical="center"/>
    </xf>
    <xf numFmtId="44" fontId="41" fillId="0" borderId="22" xfId="0" applyNumberFormat="1" applyFont="1" applyBorder="1" applyAlignment="1">
      <alignment horizontal="center" vertical="center"/>
    </xf>
    <xf numFmtId="0" fontId="50" fillId="2" borderId="0" xfId="0" applyFont="1" applyFill="1" applyAlignment="1">
      <alignment horizontal="center" vertical="center" wrapText="1"/>
    </xf>
    <xf numFmtId="9" fontId="50" fillId="2" borderId="0" xfId="7" applyFont="1" applyFill="1" applyAlignment="1">
      <alignment horizontal="center" vertical="center" wrapText="1"/>
    </xf>
    <xf numFmtId="9" fontId="40" fillId="2" borderId="23" xfId="7" applyFont="1" applyFill="1" applyBorder="1" applyAlignment="1">
      <alignment horizontal="center" vertical="center"/>
    </xf>
    <xf numFmtId="0" fontId="45" fillId="0" borderId="1" xfId="0" applyFont="1" applyBorder="1" applyAlignment="1">
      <alignment horizontal="center" vertical="center" wrapText="1"/>
    </xf>
    <xf numFmtId="0" fontId="14" fillId="0" borderId="1" xfId="0" applyFont="1" applyBorder="1" applyAlignment="1">
      <alignment horizontal="center" vertical="center"/>
    </xf>
    <xf numFmtId="0" fontId="14" fillId="2" borderId="19" xfId="0" applyFont="1" applyFill="1" applyBorder="1" applyAlignment="1">
      <alignment vertical="center" wrapText="1"/>
    </xf>
    <xf numFmtId="0" fontId="51" fillId="0" borderId="1" xfId="0" applyFont="1" applyBorder="1" applyAlignment="1">
      <alignment horizontal="center" vertical="center" wrapText="1"/>
    </xf>
    <xf numFmtId="164" fontId="14" fillId="2" borderId="1" xfId="0" applyNumberFormat="1" applyFont="1" applyFill="1" applyBorder="1" applyAlignment="1">
      <alignment horizontal="center" vertical="center"/>
    </xf>
    <xf numFmtId="14" fontId="14" fillId="0" borderId="1" xfId="0" applyNumberFormat="1" applyFont="1" applyBorder="1" applyAlignment="1">
      <alignment horizontal="center" vertical="center"/>
    </xf>
    <xf numFmtId="8" fontId="14" fillId="2" borderId="1" xfId="0" applyNumberFormat="1" applyFont="1" applyFill="1" applyBorder="1" applyAlignment="1">
      <alignment horizontal="center" vertical="center"/>
    </xf>
    <xf numFmtId="0" fontId="14" fillId="2" borderId="1" xfId="0" applyFont="1" applyFill="1" applyBorder="1" applyAlignment="1">
      <alignment horizontal="center" vertical="center"/>
    </xf>
    <xf numFmtId="0" fontId="14" fillId="2" borderId="1" xfId="0" applyFont="1" applyFill="1" applyBorder="1" applyAlignment="1">
      <alignment horizontal="center" vertical="center" wrapText="1"/>
    </xf>
    <xf numFmtId="9" fontId="14" fillId="0" borderId="0" xfId="7" applyFont="1" applyAlignment="1">
      <alignment horizontal="center" vertical="center"/>
    </xf>
    <xf numFmtId="44" fontId="14" fillId="2" borderId="1" xfId="8" applyFont="1" applyFill="1" applyBorder="1" applyAlignment="1">
      <alignment horizontal="center" vertical="center"/>
    </xf>
    <xf numFmtId="0" fontId="14" fillId="0" borderId="0" xfId="0" applyFont="1" applyAlignment="1">
      <alignment horizontal="center" vertical="center"/>
    </xf>
    <xf numFmtId="0" fontId="51" fillId="0" borderId="1" xfId="0" applyFont="1" applyBorder="1" applyAlignment="1">
      <alignment horizontal="center" wrapText="1"/>
    </xf>
    <xf numFmtId="0" fontId="14" fillId="0" borderId="18" xfId="0" applyFont="1" applyBorder="1" applyAlignment="1">
      <alignment horizontal="center" vertical="center"/>
    </xf>
    <xf numFmtId="8" fontId="14" fillId="0" borderId="0" xfId="0" applyNumberFormat="1" applyFont="1" applyAlignment="1">
      <alignment horizontal="center" vertical="center"/>
    </xf>
    <xf numFmtId="44" fontId="14" fillId="0" borderId="0" xfId="8" applyFont="1" applyAlignment="1">
      <alignment horizontal="center" vertical="center"/>
    </xf>
    <xf numFmtId="9" fontId="36" fillId="0" borderId="0" xfId="7" applyFont="1" applyFill="1" applyBorder="1" applyAlignment="1">
      <alignment horizontal="center" vertical="center" wrapText="1"/>
    </xf>
    <xf numFmtId="0" fontId="0" fillId="0" borderId="0" xfId="0" applyAlignment="1">
      <alignment horizontal="right" vertical="center"/>
    </xf>
    <xf numFmtId="0" fontId="0" fillId="0" borderId="0" xfId="0" applyAlignment="1">
      <alignment horizontal="center" vertical="center" wrapText="1"/>
    </xf>
    <xf numFmtId="0" fontId="28" fillId="0" borderId="0" xfId="0" applyFont="1" applyAlignment="1">
      <alignment horizontal="center" vertical="center" wrapText="1"/>
    </xf>
    <xf numFmtId="9" fontId="0" fillId="0" borderId="0" xfId="7" applyFont="1" applyFill="1" applyBorder="1" applyAlignment="1">
      <alignment horizontal="center" vertical="center" wrapText="1"/>
    </xf>
    <xf numFmtId="0" fontId="14" fillId="0" borderId="1" xfId="0" applyFont="1" applyBorder="1" applyAlignment="1">
      <alignment vertical="center"/>
    </xf>
    <xf numFmtId="0" fontId="14" fillId="0" borderId="1" xfId="0" applyFont="1" applyBorder="1" applyAlignment="1">
      <alignment horizontal="right" vertical="center"/>
    </xf>
    <xf numFmtId="0" fontId="14" fillId="0" borderId="1" xfId="0" applyFont="1" applyBorder="1" applyAlignment="1">
      <alignment horizontal="center" vertical="center" wrapText="1"/>
    </xf>
    <xf numFmtId="0" fontId="14" fillId="2" borderId="2" xfId="0" applyFont="1" applyFill="1" applyBorder="1" applyAlignment="1">
      <alignment horizontal="center" vertical="center"/>
    </xf>
    <xf numFmtId="44" fontId="14" fillId="2" borderId="1" xfId="0" applyNumberFormat="1" applyFont="1" applyFill="1" applyBorder="1" applyAlignment="1">
      <alignment horizontal="center" vertical="center" wrapText="1"/>
    </xf>
    <xf numFmtId="9" fontId="14" fillId="2" borderId="1" xfId="7"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164" fontId="14" fillId="2" borderId="1" xfId="0" applyNumberFormat="1" applyFont="1" applyFill="1" applyBorder="1" applyAlignment="1">
      <alignment vertical="center" wrapText="1"/>
    </xf>
    <xf numFmtId="8" fontId="14" fillId="2" borderId="1" xfId="0" applyNumberFormat="1" applyFont="1" applyFill="1" applyBorder="1" applyAlignment="1">
      <alignment vertical="center" wrapText="1"/>
    </xf>
    <xf numFmtId="0" fontId="14" fillId="2" borderId="1" xfId="0" applyFont="1" applyFill="1" applyBorder="1" applyAlignment="1">
      <alignment vertical="center" wrapText="1"/>
    </xf>
    <xf numFmtId="8" fontId="1" fillId="2" borderId="1" xfId="0" applyNumberFormat="1" applyFont="1" applyFill="1" applyBorder="1" applyAlignment="1">
      <alignment vertical="center" wrapText="1"/>
    </xf>
    <xf numFmtId="164" fontId="14" fillId="2" borderId="1" xfId="0" applyNumberFormat="1" applyFont="1" applyFill="1" applyBorder="1" applyAlignment="1">
      <alignment vertical="center"/>
    </xf>
    <xf numFmtId="8" fontId="14" fillId="2" borderId="1" xfId="0" applyNumberFormat="1" applyFont="1" applyFill="1" applyBorder="1" applyAlignment="1">
      <alignment vertical="center"/>
    </xf>
    <xf numFmtId="0" fontId="14" fillId="0" borderId="0" xfId="0" applyFont="1" applyAlignment="1">
      <alignment horizontal="center" vertical="center" wrapText="1"/>
    </xf>
    <xf numFmtId="164" fontId="14" fillId="0" borderId="0" xfId="0" applyNumberFormat="1" applyFont="1" applyAlignment="1">
      <alignment horizontal="center" vertical="center"/>
    </xf>
    <xf numFmtId="0" fontId="14" fillId="2" borderId="0" xfId="0" applyFont="1" applyFill="1" applyAlignment="1">
      <alignment horizontal="center" vertical="center" wrapText="1"/>
    </xf>
    <xf numFmtId="44" fontId="41" fillId="0" borderId="21" xfId="8" applyFont="1" applyBorder="1" applyAlignment="1">
      <alignment horizontal="center" vertical="center"/>
    </xf>
    <xf numFmtId="9" fontId="41" fillId="0" borderId="21" xfId="7" applyFont="1" applyBorder="1" applyAlignment="1">
      <alignment horizontal="center" vertical="center"/>
    </xf>
    <xf numFmtId="9" fontId="41" fillId="0" borderId="27" xfId="7" applyFont="1" applyBorder="1" applyAlignment="1">
      <alignment horizontal="center" vertical="center"/>
    </xf>
    <xf numFmtId="0" fontId="25" fillId="0" borderId="1" xfId="0" applyFont="1" applyBorder="1" applyAlignment="1">
      <alignment horizontal="center" vertical="center"/>
    </xf>
    <xf numFmtId="0" fontId="7" fillId="0" borderId="1" xfId="0" applyFont="1" applyBorder="1" applyAlignment="1">
      <alignment horizontal="center" vertical="center"/>
    </xf>
    <xf numFmtId="0" fontId="7" fillId="0" borderId="29" xfId="0" applyFont="1" applyBorder="1" applyAlignment="1">
      <alignment horizontal="center" vertical="center"/>
    </xf>
    <xf numFmtId="9" fontId="0" fillId="0" borderId="0" xfId="7" applyFont="1" applyAlignment="1">
      <alignment horizontal="center" vertical="center" wrapText="1"/>
    </xf>
    <xf numFmtId="9" fontId="14" fillId="0" borderId="0" xfId="0" applyNumberFormat="1" applyFont="1" applyAlignment="1">
      <alignment horizontal="center" vertical="center"/>
    </xf>
    <xf numFmtId="44" fontId="14" fillId="2" borderId="1" xfId="8" applyFont="1" applyFill="1" applyBorder="1" applyAlignment="1">
      <alignment horizontal="center" vertical="center" wrapText="1"/>
    </xf>
    <xf numFmtId="44" fontId="41" fillId="0" borderId="23" xfId="0" applyNumberFormat="1" applyFont="1" applyBorder="1" applyAlignment="1">
      <alignment horizontal="center" vertical="center"/>
    </xf>
    <xf numFmtId="9" fontId="41" fillId="0" borderId="24" xfId="7" applyFont="1" applyBorder="1" applyAlignment="1">
      <alignment horizontal="center" vertical="center"/>
    </xf>
    <xf numFmtId="44" fontId="41" fillId="0" borderId="24" xfId="0" applyNumberFormat="1" applyFont="1" applyBorder="1" applyAlignment="1">
      <alignment horizontal="center" vertical="center"/>
    </xf>
    <xf numFmtId="167" fontId="3" fillId="0" borderId="1" xfId="0" applyNumberFormat="1" applyFont="1" applyBorder="1" applyAlignment="1">
      <alignment horizontal="center" vertical="center"/>
    </xf>
    <xf numFmtId="2" fontId="8" fillId="2" borderId="1" xfId="0" applyNumberFormat="1" applyFont="1" applyFill="1" applyBorder="1" applyAlignment="1">
      <alignment horizontal="center" vertical="center"/>
    </xf>
    <xf numFmtId="0" fontId="7" fillId="0" borderId="20" xfId="0" applyFont="1" applyBorder="1" applyAlignment="1">
      <alignment horizontal="center" vertical="center"/>
    </xf>
    <xf numFmtId="0" fontId="45" fillId="2" borderId="18" xfId="0" applyFont="1" applyFill="1" applyBorder="1" applyAlignment="1">
      <alignment vertical="center" wrapText="1"/>
    </xf>
    <xf numFmtId="0" fontId="45" fillId="2" borderId="19" xfId="0" applyFont="1" applyFill="1" applyBorder="1" applyAlignment="1">
      <alignment vertical="center" wrapText="1"/>
    </xf>
    <xf numFmtId="0" fontId="45" fillId="2" borderId="20" xfId="0" applyFont="1" applyFill="1" applyBorder="1" applyAlignment="1">
      <alignment vertical="center" wrapText="1"/>
    </xf>
    <xf numFmtId="0" fontId="29" fillId="12" borderId="1" xfId="0" applyFont="1" applyFill="1" applyBorder="1" applyAlignment="1">
      <alignment horizontal="center" vertical="center" wrapText="1"/>
    </xf>
    <xf numFmtId="0" fontId="45" fillId="12" borderId="1" xfId="0" applyFont="1" applyFill="1" applyBorder="1" applyAlignment="1">
      <alignment vertical="center" wrapText="1"/>
    </xf>
    <xf numFmtId="0" fontId="8" fillId="17" borderId="1" xfId="0" applyFont="1" applyFill="1" applyBorder="1" applyAlignment="1">
      <alignment horizontal="center" vertical="center"/>
    </xf>
    <xf numFmtId="0" fontId="18" fillId="12" borderId="1" xfId="0" applyFont="1" applyFill="1" applyBorder="1" applyAlignment="1">
      <alignment horizontal="center" vertical="center" wrapText="1"/>
    </xf>
    <xf numFmtId="0" fontId="52" fillId="12" borderId="1" xfId="0" applyFont="1" applyFill="1" applyBorder="1" applyAlignment="1">
      <alignment horizontal="center" vertical="center" wrapText="1"/>
    </xf>
    <xf numFmtId="0" fontId="52" fillId="12" borderId="18" xfId="0" applyFont="1" applyFill="1" applyBorder="1" applyAlignment="1">
      <alignment horizontal="center" vertical="center" wrapText="1"/>
    </xf>
    <xf numFmtId="0" fontId="0" fillId="12" borderId="18" xfId="0" applyFill="1" applyBorder="1" applyAlignment="1">
      <alignment wrapText="1"/>
    </xf>
    <xf numFmtId="0" fontId="7" fillId="12" borderId="1" xfId="0" applyFont="1" applyFill="1" applyBorder="1" applyAlignment="1">
      <alignment horizontal="center" vertical="center" wrapText="1"/>
    </xf>
    <xf numFmtId="0" fontId="7" fillId="12" borderId="7" xfId="0" applyFont="1" applyFill="1" applyBorder="1" applyAlignment="1">
      <alignment vertical="center"/>
    </xf>
    <xf numFmtId="0" fontId="7" fillId="12" borderId="1" xfId="0" applyFont="1" applyFill="1" applyBorder="1" applyAlignment="1">
      <alignment vertical="center" wrapText="1"/>
    </xf>
    <xf numFmtId="0" fontId="7" fillId="12" borderId="18" xfId="0" applyFont="1" applyFill="1" applyBorder="1" applyAlignment="1">
      <alignment vertical="center" wrapText="1"/>
    </xf>
    <xf numFmtId="0" fontId="14" fillId="12" borderId="0" xfId="0" applyFont="1" applyFill="1" applyAlignment="1">
      <alignment horizontal="center" vertical="center" wrapText="1"/>
    </xf>
    <xf numFmtId="0" fontId="0" fillId="12" borderId="0" xfId="0" applyFill="1" applyAlignment="1">
      <alignment horizontal="center" vertical="center"/>
    </xf>
    <xf numFmtId="9" fontId="7" fillId="0" borderId="30" xfId="0" applyNumberFormat="1" applyFont="1" applyBorder="1" applyAlignment="1">
      <alignment horizontal="center" vertical="center"/>
    </xf>
    <xf numFmtId="9" fontId="7" fillId="0" borderId="19" xfId="0" applyNumberFormat="1" applyFont="1" applyBorder="1" applyAlignment="1">
      <alignment horizontal="center" vertical="center"/>
    </xf>
    <xf numFmtId="9" fontId="7" fillId="0" borderId="20" xfId="0" applyNumberFormat="1" applyFont="1" applyBorder="1" applyAlignment="1">
      <alignment horizontal="center" vertical="center"/>
    </xf>
    <xf numFmtId="9" fontId="7" fillId="0" borderId="18" xfId="0" applyNumberFormat="1" applyFont="1" applyBorder="1" applyAlignment="1">
      <alignment horizontal="center" vertical="center"/>
    </xf>
    <xf numFmtId="9" fontId="7" fillId="0" borderId="29" xfId="0" applyNumberFormat="1" applyFont="1" applyBorder="1" applyAlignment="1">
      <alignment horizontal="center" vertical="center"/>
    </xf>
    <xf numFmtId="0" fontId="39" fillId="0" borderId="23" xfId="0" applyFont="1" applyBorder="1" applyAlignment="1">
      <alignment horizontal="center" vertical="center"/>
    </xf>
    <xf numFmtId="0" fontId="39" fillId="0" borderId="24" xfId="0" applyFont="1" applyBorder="1" applyAlignment="1">
      <alignment horizontal="center" vertical="center"/>
    </xf>
    <xf numFmtId="0" fontId="39" fillId="0" borderId="25" xfId="0" applyFont="1" applyBorder="1" applyAlignment="1">
      <alignment horizontal="center" vertical="center"/>
    </xf>
    <xf numFmtId="0" fontId="21" fillId="0" borderId="1"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14" fillId="7" borderId="2" xfId="0" applyFont="1" applyFill="1" applyBorder="1" applyAlignment="1">
      <alignment horizontal="center" vertical="center" wrapText="1"/>
    </xf>
    <xf numFmtId="0" fontId="14" fillId="7" borderId="3" xfId="0" applyFont="1" applyFill="1" applyBorder="1" applyAlignment="1">
      <alignment horizontal="center" vertical="center" wrapText="1"/>
    </xf>
    <xf numFmtId="0" fontId="14" fillId="7" borderId="4" xfId="0" applyFont="1" applyFill="1" applyBorder="1" applyAlignment="1">
      <alignment horizontal="center" vertical="center" wrapText="1"/>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2" fillId="0" borderId="1" xfId="0" applyFont="1"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18" xfId="0" applyBorder="1" applyAlignment="1">
      <alignment horizontal="center" vertical="center"/>
    </xf>
    <xf numFmtId="0" fontId="0" fillId="0" borderId="19" xfId="0" applyBorder="1" applyAlignment="1">
      <alignment horizontal="center" vertical="center"/>
    </xf>
    <xf numFmtId="0" fontId="5" fillId="0" borderId="1" xfId="0" applyFont="1" applyBorder="1" applyAlignment="1">
      <alignment horizontal="center" vertical="center"/>
    </xf>
    <xf numFmtId="0" fontId="0" fillId="0" borderId="1" xfId="0" applyBorder="1" applyAlignment="1">
      <alignment horizontal="center" vertical="center"/>
    </xf>
    <xf numFmtId="9" fontId="0" fillId="0" borderId="1" xfId="7" applyFont="1" applyBorder="1" applyAlignment="1">
      <alignment horizontal="center" vertical="center"/>
    </xf>
    <xf numFmtId="8" fontId="14" fillId="2" borderId="1" xfId="0" applyNumberFormat="1" applyFont="1" applyFill="1" applyBorder="1" applyAlignment="1">
      <alignment horizontal="center" vertical="center"/>
    </xf>
    <xf numFmtId="44" fontId="0" fillId="0" borderId="1" xfId="8" applyFont="1" applyBorder="1" applyAlignment="1">
      <alignment horizontal="center" vertical="center"/>
    </xf>
    <xf numFmtId="9" fontId="0" fillId="0" borderId="18" xfId="7" applyFont="1" applyBorder="1" applyAlignment="1">
      <alignment horizontal="center" vertical="center" wrapText="1"/>
    </xf>
    <xf numFmtId="9" fontId="0" fillId="0" borderId="19" xfId="7" applyFont="1" applyBorder="1" applyAlignment="1">
      <alignment horizontal="center" vertical="center" wrapText="1"/>
    </xf>
    <xf numFmtId="9" fontId="0" fillId="0" borderId="20" xfId="7" applyFont="1" applyBorder="1" applyAlignment="1">
      <alignment horizontal="center" vertical="center" wrapText="1"/>
    </xf>
    <xf numFmtId="165" fontId="0" fillId="0" borderId="18" xfId="0" applyNumberFormat="1" applyBorder="1" applyAlignment="1">
      <alignment horizontal="center" vertical="center" wrapText="1"/>
    </xf>
    <xf numFmtId="165" fontId="0" fillId="0" borderId="19" xfId="0" applyNumberFormat="1" applyBorder="1" applyAlignment="1">
      <alignment horizontal="center" vertical="center" wrapText="1"/>
    </xf>
    <xf numFmtId="165" fontId="0" fillId="0" borderId="20" xfId="0" applyNumberFormat="1" applyBorder="1" applyAlignment="1">
      <alignment horizontal="center" vertical="center" wrapText="1"/>
    </xf>
    <xf numFmtId="44" fontId="0" fillId="0" borderId="18" xfId="8" applyFont="1" applyBorder="1" applyAlignment="1">
      <alignment horizontal="center" vertical="center"/>
    </xf>
    <xf numFmtId="9" fontId="0" fillId="0" borderId="18" xfId="7" applyFont="1" applyBorder="1" applyAlignment="1">
      <alignment horizontal="center" vertical="center"/>
    </xf>
    <xf numFmtId="0" fontId="0" fillId="12" borderId="18" xfId="0" applyFill="1" applyBorder="1" applyAlignment="1">
      <alignment horizontal="center" vertical="center" wrapText="1"/>
    </xf>
    <xf numFmtId="0" fontId="0" fillId="12" borderId="20" xfId="0" applyFill="1" applyBorder="1" applyAlignment="1">
      <alignment horizontal="center" vertical="center" wrapText="1"/>
    </xf>
    <xf numFmtId="0" fontId="28" fillId="0" borderId="18" xfId="0" applyFont="1" applyBorder="1" applyAlignment="1">
      <alignment horizontal="center" vertical="center" wrapText="1"/>
    </xf>
    <xf numFmtId="0" fontId="28" fillId="0" borderId="20" xfId="0" applyFont="1" applyBorder="1" applyAlignment="1">
      <alignment horizontal="center" vertical="center" wrapText="1"/>
    </xf>
    <xf numFmtId="0" fontId="0" fillId="2" borderId="1" xfId="0" applyFill="1" applyBorder="1" applyAlignment="1">
      <alignment horizontal="center" vertical="center" wrapText="1"/>
    </xf>
    <xf numFmtId="0" fontId="0" fillId="2" borderId="18" xfId="0" applyFill="1" applyBorder="1" applyAlignment="1">
      <alignment horizontal="center" vertical="center" wrapText="1"/>
    </xf>
    <xf numFmtId="9" fontId="14" fillId="2" borderId="1" xfId="7" applyFont="1" applyFill="1" applyBorder="1" applyAlignment="1">
      <alignment horizontal="center" vertical="center"/>
    </xf>
    <xf numFmtId="0" fontId="14" fillId="2" borderId="1" xfId="0" applyFont="1" applyFill="1" applyBorder="1" applyAlignment="1">
      <alignment horizontal="center" vertical="center"/>
    </xf>
    <xf numFmtId="8" fontId="14" fillId="2" borderId="18" xfId="0" applyNumberFormat="1" applyFont="1" applyFill="1" applyBorder="1" applyAlignment="1">
      <alignment horizontal="center" vertical="center" wrapText="1"/>
    </xf>
    <xf numFmtId="8" fontId="14" fillId="2" borderId="19" xfId="0" applyNumberFormat="1" applyFont="1" applyFill="1" applyBorder="1" applyAlignment="1">
      <alignment horizontal="center" vertical="center" wrapText="1"/>
    </xf>
    <xf numFmtId="8" fontId="14" fillId="2" borderId="20" xfId="0" applyNumberFormat="1" applyFont="1" applyFill="1" applyBorder="1" applyAlignment="1">
      <alignment horizontal="center" vertical="center" wrapText="1"/>
    </xf>
    <xf numFmtId="8" fontId="0" fillId="0" borderId="1" xfId="0" applyNumberFormat="1" applyBorder="1" applyAlignment="1">
      <alignment horizontal="center" vertical="center"/>
    </xf>
    <xf numFmtId="0" fontId="0" fillId="0" borderId="20" xfId="0" applyBorder="1" applyAlignment="1">
      <alignment horizontal="center" vertical="center"/>
    </xf>
    <xf numFmtId="0" fontId="52" fillId="12" borderId="18" xfId="0" applyFont="1" applyFill="1" applyBorder="1" applyAlignment="1">
      <alignment horizontal="center" vertical="center" wrapText="1"/>
    </xf>
    <xf numFmtId="0" fontId="52" fillId="12" borderId="20" xfId="0" applyFont="1" applyFill="1" applyBorder="1" applyAlignment="1">
      <alignment horizontal="center" vertical="center" wrapText="1"/>
    </xf>
    <xf numFmtId="165" fontId="14" fillId="0" borderId="18" xfId="0" applyNumberFormat="1" applyFont="1" applyBorder="1" applyAlignment="1">
      <alignment horizontal="center" vertical="center" wrapText="1"/>
    </xf>
    <xf numFmtId="165" fontId="14" fillId="0" borderId="19" xfId="0" applyNumberFormat="1" applyFont="1" applyBorder="1" applyAlignment="1">
      <alignment horizontal="center" vertical="center" wrapText="1"/>
    </xf>
    <xf numFmtId="165" fontId="14" fillId="0" borderId="20" xfId="0" applyNumberFormat="1" applyFont="1" applyBorder="1" applyAlignment="1">
      <alignment horizontal="center" vertical="center" wrapText="1"/>
    </xf>
    <xf numFmtId="43" fontId="0" fillId="0" borderId="18" xfId="9" applyFont="1" applyFill="1" applyBorder="1" applyAlignment="1">
      <alignment horizontal="center" vertical="center"/>
    </xf>
    <xf numFmtId="43" fontId="0" fillId="0" borderId="19" xfId="9" applyFont="1" applyFill="1" applyBorder="1" applyAlignment="1">
      <alignment horizontal="center" vertical="center"/>
    </xf>
    <xf numFmtId="0" fontId="0" fillId="0" borderId="18" xfId="0" applyBorder="1" applyAlignment="1">
      <alignment horizontal="left" vertical="center"/>
    </xf>
    <xf numFmtId="0" fontId="0" fillId="0" borderId="19" xfId="0" applyBorder="1" applyAlignment="1">
      <alignment horizontal="left" vertical="center"/>
    </xf>
    <xf numFmtId="0" fontId="1" fillId="0" borderId="18" xfId="0" applyFont="1" applyBorder="1" applyAlignment="1">
      <alignment horizontal="center" vertical="center" wrapText="1"/>
    </xf>
    <xf numFmtId="0" fontId="1" fillId="0" borderId="20" xfId="0" applyFont="1" applyBorder="1" applyAlignment="1">
      <alignment horizontal="center" vertical="center" wrapText="1"/>
    </xf>
    <xf numFmtId="8" fontId="14" fillId="2" borderId="18" xfId="0" applyNumberFormat="1" applyFont="1" applyFill="1" applyBorder="1" applyAlignment="1">
      <alignment horizontal="center" vertical="center"/>
    </xf>
    <xf numFmtId="8" fontId="14" fillId="2" borderId="19" xfId="0" applyNumberFormat="1" applyFont="1" applyFill="1" applyBorder="1" applyAlignment="1">
      <alignment horizontal="center" vertical="center"/>
    </xf>
    <xf numFmtId="8" fontId="14" fillId="2" borderId="20" xfId="0" applyNumberFormat="1" applyFont="1" applyFill="1" applyBorder="1" applyAlignment="1">
      <alignment horizontal="center" vertical="center"/>
    </xf>
    <xf numFmtId="0" fontId="7" fillId="12" borderId="18" xfId="0" applyFont="1" applyFill="1" applyBorder="1" applyAlignment="1">
      <alignment horizontal="center" vertical="center" wrapText="1"/>
    </xf>
    <xf numFmtId="0" fontId="7" fillId="12" borderId="19" xfId="0" applyFont="1" applyFill="1" applyBorder="1" applyAlignment="1">
      <alignment horizontal="center" vertical="center" wrapText="1"/>
    </xf>
    <xf numFmtId="0" fontId="7" fillId="12" borderId="20" xfId="0" applyFont="1" applyFill="1" applyBorder="1" applyAlignment="1">
      <alignment horizontal="center" vertical="center" wrapText="1"/>
    </xf>
    <xf numFmtId="0" fontId="16" fillId="2"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6" fillId="2" borderId="2"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6" fillId="2" borderId="4" xfId="0" applyFont="1" applyFill="1" applyBorder="1" applyAlignment="1">
      <alignment horizontal="left" vertical="center" wrapText="1"/>
    </xf>
    <xf numFmtId="0" fontId="4" fillId="3" borderId="1" xfId="0" applyFont="1" applyFill="1" applyBorder="1" applyAlignment="1">
      <alignment horizontal="left" vertical="center" wrapText="1"/>
    </xf>
    <xf numFmtId="0" fontId="16" fillId="2" borderId="1" xfId="0" applyFont="1" applyFill="1" applyBorder="1" applyAlignment="1">
      <alignment horizontal="left" vertical="center"/>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0" borderId="1" xfId="0" applyFont="1" applyBorder="1" applyAlignment="1">
      <alignment horizontal="left" vertical="center" wrapText="1"/>
    </xf>
    <xf numFmtId="0" fontId="17" fillId="0" borderId="1" xfId="0" applyFont="1" applyBorder="1" applyAlignment="1">
      <alignment horizontal="left" vertical="center" wrapText="1"/>
    </xf>
    <xf numFmtId="0" fontId="11" fillId="0" borderId="1" xfId="0" applyFont="1" applyBorder="1" applyAlignment="1">
      <alignment horizontal="left" vertical="center" wrapTex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lignment horizontal="left" vertical="center"/>
    </xf>
    <xf numFmtId="0" fontId="16" fillId="0" borderId="1" xfId="0" applyFont="1" applyBorder="1" applyAlignment="1">
      <alignment horizontal="left"/>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6" fillId="0" borderId="3" xfId="0" applyFont="1" applyBorder="1" applyAlignment="1">
      <alignment horizontal="center"/>
    </xf>
    <xf numFmtId="0" fontId="4" fillId="3" borderId="1" xfId="0" applyFont="1" applyFill="1" applyBorder="1" applyAlignment="1">
      <alignment horizontal="left"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0" borderId="1" xfId="0" applyFont="1" applyBorder="1" applyAlignment="1">
      <alignment horizontal="left" vertical="center"/>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42" fillId="2" borderId="1" xfId="0" applyFont="1" applyFill="1" applyBorder="1" applyAlignment="1">
      <alignment horizontal="center"/>
    </xf>
    <xf numFmtId="0" fontId="43" fillId="2" borderId="2" xfId="0" applyFont="1" applyFill="1" applyBorder="1" applyAlignment="1">
      <alignment horizontal="center" vertical="center" wrapText="1"/>
    </xf>
    <xf numFmtId="0" fontId="43" fillId="2" borderId="3" xfId="0" applyFont="1" applyFill="1" applyBorder="1" applyAlignment="1">
      <alignment horizontal="center" vertical="center" wrapText="1"/>
    </xf>
    <xf numFmtId="0" fontId="43" fillId="2" borderId="4" xfId="0" applyFont="1" applyFill="1" applyBorder="1" applyAlignment="1">
      <alignment horizontal="center" vertical="center" wrapText="1"/>
    </xf>
    <xf numFmtId="0" fontId="33" fillId="10" borderId="23" xfId="0" applyFont="1" applyFill="1" applyBorder="1" applyAlignment="1">
      <alignment horizontal="center" vertical="center" wrapText="1"/>
    </xf>
    <xf numFmtId="0" fontId="33" fillId="10" borderId="24" xfId="0" applyFont="1" applyFill="1" applyBorder="1" applyAlignment="1">
      <alignment horizontal="center" vertical="center" wrapText="1"/>
    </xf>
    <xf numFmtId="0" fontId="2" fillId="2" borderId="1"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5" xfId="0" applyFont="1" applyFill="1" applyBorder="1" applyAlignment="1">
      <alignment horizontal="center" vertical="center"/>
    </xf>
    <xf numFmtId="0" fontId="33" fillId="7" borderId="2" xfId="0" applyFont="1" applyFill="1" applyBorder="1" applyAlignment="1">
      <alignment horizontal="center" vertical="center" wrapText="1"/>
    </xf>
    <xf numFmtId="0" fontId="33" fillId="7" borderId="3" xfId="0" applyFont="1" applyFill="1" applyBorder="1" applyAlignment="1">
      <alignment horizontal="center" vertical="center" wrapText="1"/>
    </xf>
    <xf numFmtId="0" fontId="38" fillId="2" borderId="2" xfId="0" applyFont="1" applyFill="1" applyBorder="1" applyAlignment="1">
      <alignment horizontal="center"/>
    </xf>
    <xf numFmtId="0" fontId="38" fillId="2" borderId="3" xfId="0" applyFont="1" applyFill="1" applyBorder="1" applyAlignment="1">
      <alignment horizontal="center"/>
    </xf>
    <xf numFmtId="0" fontId="5" fillId="12" borderId="1" xfId="0" applyFont="1" applyFill="1" applyBorder="1" applyAlignment="1">
      <alignment horizontal="center" vertical="center"/>
    </xf>
    <xf numFmtId="0" fontId="5" fillId="13" borderId="1" xfId="0" applyFont="1" applyFill="1" applyBorder="1" applyAlignment="1">
      <alignment horizontal="center" vertical="center"/>
    </xf>
    <xf numFmtId="0" fontId="5" fillId="14" borderId="1" xfId="0" applyFont="1" applyFill="1" applyBorder="1" applyAlignment="1">
      <alignment horizontal="center" vertical="center"/>
    </xf>
    <xf numFmtId="0" fontId="5" fillId="4" borderId="1" xfId="0" applyFont="1" applyFill="1" applyBorder="1" applyAlignment="1">
      <alignment horizontal="center" vertical="center"/>
    </xf>
    <xf numFmtId="0" fontId="5" fillId="7" borderId="1" xfId="0" applyFont="1" applyFill="1" applyBorder="1" applyAlignment="1">
      <alignment horizontal="center" vertical="center"/>
    </xf>
    <xf numFmtId="0" fontId="7" fillId="2" borderId="18"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47" fillId="2" borderId="18" xfId="10" applyFont="1" applyFill="1" applyBorder="1" applyAlignment="1" applyProtection="1">
      <alignment horizontal="center" vertical="center" wrapText="1"/>
      <protection locked="0"/>
    </xf>
    <xf numFmtId="0" fontId="47" fillId="2" borderId="20" xfId="10" applyFont="1" applyFill="1" applyBorder="1" applyAlignment="1" applyProtection="1">
      <alignment horizontal="center" vertical="center" wrapText="1"/>
      <protection locked="0"/>
    </xf>
    <xf numFmtId="0" fontId="47" fillId="2" borderId="1" xfId="10" applyFont="1" applyFill="1" applyBorder="1" applyAlignment="1" applyProtection="1">
      <alignment horizontal="left" vertical="center" wrapText="1"/>
      <protection locked="0"/>
    </xf>
    <xf numFmtId="0" fontId="48" fillId="2" borderId="18" xfId="0" applyFont="1" applyFill="1" applyBorder="1" applyAlignment="1">
      <alignment horizontal="center" vertical="center" wrapText="1"/>
    </xf>
    <xf numFmtId="0" fontId="48" fillId="2" borderId="20" xfId="0" applyFont="1" applyFill="1" applyBorder="1" applyAlignment="1">
      <alignment horizontal="center" vertical="center" wrapText="1"/>
    </xf>
    <xf numFmtId="0" fontId="0" fillId="0" borderId="18" xfId="0" applyBorder="1" applyAlignment="1">
      <alignment horizontal="center"/>
    </xf>
    <xf numFmtId="0" fontId="0" fillId="0" borderId="20" xfId="0" applyBorder="1" applyAlignment="1">
      <alignment horizont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5" fillId="2" borderId="1" xfId="0" applyFont="1" applyFill="1" applyBorder="1" applyAlignment="1">
      <alignment horizontal="center" vertical="top" textRotation="255"/>
    </xf>
    <xf numFmtId="0" fontId="0" fillId="0" borderId="18" xfId="0" applyBorder="1" applyAlignment="1">
      <alignment vertical="top" wrapText="1"/>
    </xf>
    <xf numFmtId="0" fontId="0" fillId="0" borderId="19" xfId="0" applyBorder="1" applyAlignment="1">
      <alignment vertical="top" wrapText="1"/>
    </xf>
    <xf numFmtId="0" fontId="0" fillId="0" borderId="20" xfId="0" applyBorder="1" applyAlignment="1">
      <alignment vertical="top"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14" fillId="2" borderId="11" xfId="0" applyFont="1" applyFill="1" applyBorder="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pplyAlignment="1">
      <alignment horizontal="center" vertical="center"/>
    </xf>
    <xf numFmtId="0" fontId="14" fillId="2" borderId="15"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7" fillId="2" borderId="1" xfId="0" applyFont="1" applyFill="1" applyBorder="1" applyAlignment="1">
      <alignment vertical="top" wrapText="1"/>
    </xf>
    <xf numFmtId="0" fontId="5" fillId="0" borderId="1" xfId="0" applyFont="1" applyBorder="1" applyAlignment="1">
      <alignment horizontal="center" vertical="top" textRotation="255"/>
    </xf>
    <xf numFmtId="0" fontId="5" fillId="2" borderId="1" xfId="0" applyFont="1" applyFill="1" applyBorder="1" applyAlignment="1">
      <alignment horizontal="center" vertical="center"/>
    </xf>
    <xf numFmtId="0" fontId="7" fillId="2" borderId="18" xfId="0" applyFont="1" applyFill="1" applyBorder="1" applyAlignment="1">
      <alignment horizontal="left" vertical="center" wrapText="1"/>
    </xf>
    <xf numFmtId="0" fontId="7" fillId="2" borderId="20" xfId="0" applyFont="1" applyFill="1" applyBorder="1" applyAlignment="1">
      <alignment horizontal="left" vertical="center" wrapText="1"/>
    </xf>
    <xf numFmtId="0" fontId="7" fillId="0" borderId="1" xfId="0" applyFont="1" applyBorder="1" applyAlignment="1">
      <alignment horizontal="center" vertical="center" wrapText="1"/>
    </xf>
    <xf numFmtId="0" fontId="0" fillId="0" borderId="18" xfId="0" applyBorder="1" applyAlignment="1">
      <alignment horizontal="center" wrapText="1"/>
    </xf>
    <xf numFmtId="0" fontId="0" fillId="0" borderId="20" xfId="0" applyBorder="1" applyAlignment="1">
      <alignment horizont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0" fillId="2" borderId="11" xfId="0" applyFont="1" applyFill="1" applyBorder="1" applyAlignment="1">
      <alignment horizontal="center"/>
    </xf>
    <xf numFmtId="0" fontId="20" fillId="2" borderId="12" xfId="0" applyFont="1" applyFill="1" applyBorder="1" applyAlignment="1">
      <alignment horizontal="center"/>
    </xf>
    <xf numFmtId="0" fontId="20" fillId="2" borderId="16" xfId="0" applyFont="1" applyFill="1" applyBorder="1" applyAlignment="1">
      <alignment horizontal="center"/>
    </xf>
    <xf numFmtId="0" fontId="20" fillId="2" borderId="17" xfId="0" applyFont="1" applyFill="1" applyBorder="1" applyAlignment="1">
      <alignment horizontal="center"/>
    </xf>
    <xf numFmtId="0" fontId="20" fillId="2" borderId="13" xfId="0" applyFont="1" applyFill="1" applyBorder="1" applyAlignment="1">
      <alignment horizontal="center"/>
    </xf>
    <xf numFmtId="0" fontId="20" fillId="2" borderId="15" xfId="0" applyFont="1" applyFill="1" applyBorder="1" applyAlignment="1">
      <alignment horizontal="center"/>
    </xf>
    <xf numFmtId="0" fontId="21" fillId="2" borderId="2"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4" fillId="0" borderId="1" xfId="1" applyFont="1" applyBorder="1" applyAlignment="1">
      <alignment horizontal="center" wrapText="1"/>
    </xf>
    <xf numFmtId="0" fontId="22" fillId="5" borderId="6" xfId="1" applyFont="1" applyFill="1" applyBorder="1" applyAlignment="1">
      <alignment horizontal="center" vertical="center"/>
    </xf>
    <xf numFmtId="0" fontId="22" fillId="5" borderId="7" xfId="1" applyFont="1" applyFill="1" applyBorder="1" applyAlignment="1">
      <alignment horizontal="center" vertical="center"/>
    </xf>
    <xf numFmtId="0" fontId="22" fillId="5" borderId="8" xfId="1" applyFont="1" applyFill="1" applyBorder="1" applyAlignment="1">
      <alignment horizontal="center" vertical="center"/>
    </xf>
    <xf numFmtId="0" fontId="22" fillId="5" borderId="1" xfId="1" applyFont="1" applyFill="1" applyBorder="1" applyAlignment="1">
      <alignment horizontal="center" vertical="center"/>
    </xf>
    <xf numFmtId="0" fontId="24" fillId="0" borderId="1" xfId="1" applyFont="1" applyBorder="1" applyAlignment="1">
      <alignment horizontal="center" vertical="center" wrapText="1"/>
    </xf>
    <xf numFmtId="0" fontId="22" fillId="5" borderId="2" xfId="1" applyFont="1" applyFill="1" applyBorder="1" applyAlignment="1">
      <alignment horizontal="center" vertical="center"/>
    </xf>
    <xf numFmtId="0" fontId="22" fillId="5" borderId="3" xfId="1" applyFont="1" applyFill="1" applyBorder="1" applyAlignment="1">
      <alignment horizontal="center" vertical="center"/>
    </xf>
    <xf numFmtId="0" fontId="22" fillId="5" borderId="4" xfId="1" applyFont="1" applyFill="1" applyBorder="1" applyAlignment="1">
      <alignment horizontal="center" vertical="center"/>
    </xf>
    <xf numFmtId="0" fontId="24" fillId="0" borderId="1" xfId="1" applyFont="1" applyBorder="1" applyAlignment="1">
      <alignment horizontal="center" vertical="center"/>
    </xf>
  </cellXfs>
  <cellStyles count="12">
    <cellStyle name="20% - Énfasis1" xfId="10" builtinId="30"/>
    <cellStyle name="BodyStyle" xfId="5" xr:uid="{00000000-0005-0000-0000-000000000000}"/>
    <cellStyle name="Estilo 1" xfId="11" xr:uid="{1C246225-D415-4A1C-9E23-ED9EF9074391}"/>
    <cellStyle name="HeaderStyle" xfId="4" xr:uid="{00000000-0005-0000-0000-000001000000}"/>
    <cellStyle name="Millares" xfId="9" builtinId="3"/>
    <cellStyle name="Millares 2" xfId="3" xr:uid="{00000000-0005-0000-0000-000002000000}"/>
    <cellStyle name="Moneda" xfId="8" builtinId="4"/>
    <cellStyle name="Moneda 2" xfId="2" xr:uid="{00000000-0005-0000-0000-000004000000}"/>
    <cellStyle name="Normal" xfId="0" builtinId="0"/>
    <cellStyle name="Normal 2" xfId="1" xr:uid="{00000000-0005-0000-0000-000006000000}"/>
    <cellStyle name="Numeric" xfId="6" xr:uid="{00000000-0005-0000-0000-000007000000}"/>
    <cellStyle name="Porcentaje" xfId="7" builtinId="5"/>
  </cellStyles>
  <dxfs count="0"/>
  <tableStyles count="0" defaultTableStyle="TableStyleMedium2" defaultPivotStyle="PivotStyleLight16"/>
  <colors>
    <mruColors>
      <color rgb="FFEDED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665390</xdr:colOff>
      <xdr:row>0</xdr:row>
      <xdr:rowOff>0</xdr:rowOff>
    </xdr:from>
    <xdr:ext cx="1413010" cy="1047750"/>
    <xdr:pic>
      <xdr:nvPicPr>
        <xdr:cNvPr id="2" name="Imagen 1">
          <a:extLst>
            <a:ext uri="{FF2B5EF4-FFF2-40B4-BE49-F238E27FC236}">
              <a16:creationId xmlns:a16="http://schemas.microsoft.com/office/drawing/2014/main" id="{528B11AA-17B4-4B1B-A760-F3C3E36FFE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5390"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1035504</xdr:colOff>
      <xdr:row>0</xdr:row>
      <xdr:rowOff>47625</xdr:rowOff>
    </xdr:from>
    <xdr:ext cx="1374321" cy="1114425"/>
    <xdr:pic>
      <xdr:nvPicPr>
        <xdr:cNvPr id="2" name="Imagen 1">
          <a:extLst>
            <a:ext uri="{FF2B5EF4-FFF2-40B4-BE49-F238E27FC236}">
              <a16:creationId xmlns:a16="http://schemas.microsoft.com/office/drawing/2014/main" id="{5DBAA519-CAA4-45AA-B408-E2835DDD48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oneCellAnchor>
    <xdr:from>
      <xdr:col>0</xdr:col>
      <xdr:colOff>1035504</xdr:colOff>
      <xdr:row>0</xdr:row>
      <xdr:rowOff>47625</xdr:rowOff>
    </xdr:from>
    <xdr:ext cx="1374321" cy="1114425"/>
    <xdr:pic>
      <xdr:nvPicPr>
        <xdr:cNvPr id="3" name="Imagen 2">
          <a:extLst>
            <a:ext uri="{FF2B5EF4-FFF2-40B4-BE49-F238E27FC236}">
              <a16:creationId xmlns:a16="http://schemas.microsoft.com/office/drawing/2014/main" id="{D529C583-ADAF-452C-AD97-D5435AB5BA0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498926</xdr:colOff>
      <xdr:row>0</xdr:row>
      <xdr:rowOff>0</xdr:rowOff>
    </xdr:from>
    <xdr:ext cx="2325647" cy="1047749"/>
    <xdr:pic>
      <xdr:nvPicPr>
        <xdr:cNvPr id="2" name="Imagen 1">
          <a:extLst>
            <a:ext uri="{FF2B5EF4-FFF2-40B4-BE49-F238E27FC236}">
              <a16:creationId xmlns:a16="http://schemas.microsoft.com/office/drawing/2014/main" id="{A5445BB9-DB29-4C68-86FE-4F74FA157B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8926" y="0"/>
          <a:ext cx="2325647" cy="1047749"/>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lcart-my.sharepoint.com/personal/calidad_cartagena_gov_co/Documents/35.%20Proyectos%20de%20Inversi&#243;n%20Secretar&#237;a%20General/Proyectos%20SecGeneral%202024.xlsx" TargetMode="External"/><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87"/>
  <sheetViews>
    <sheetView zoomScale="60" zoomScaleNormal="60" workbookViewId="0">
      <selection activeCell="J48" sqref="J48"/>
    </sheetView>
  </sheetViews>
  <sheetFormatPr baseColWidth="10" defaultColWidth="10.85546875" defaultRowHeight="15" x14ac:dyDescent="0.2"/>
  <cols>
    <col min="1" max="1" width="34.140625" style="18" customWidth="1"/>
    <col min="2" max="2" width="10.85546875" style="10"/>
    <col min="3" max="3" width="28.42578125" style="10" customWidth="1"/>
    <col min="4" max="4" width="21.42578125" style="10" customWidth="1"/>
    <col min="5" max="5" width="19.42578125" style="10" customWidth="1"/>
    <col min="6" max="6" width="27.42578125" style="10" customWidth="1"/>
    <col min="7" max="7" width="17.140625" style="10" customWidth="1"/>
    <col min="8" max="8" width="27.42578125" style="10" customWidth="1"/>
    <col min="9" max="9" width="15.42578125" style="10" customWidth="1"/>
    <col min="10" max="10" width="17.85546875" style="10" customWidth="1"/>
    <col min="11" max="11" width="19.42578125" style="10" customWidth="1"/>
    <col min="12" max="12" width="25.42578125" style="10" customWidth="1"/>
    <col min="13" max="13" width="20.5703125" style="10" customWidth="1"/>
    <col min="14" max="15" width="10.85546875" style="10"/>
    <col min="16" max="16" width="16.5703125" style="10" customWidth="1"/>
    <col min="17" max="17" width="20.42578125" style="10" customWidth="1"/>
    <col min="18" max="18" width="18.5703125" style="10" customWidth="1"/>
    <col min="19" max="19" width="22.85546875" style="10" customWidth="1"/>
    <col min="20" max="20" width="22.140625" style="10" customWidth="1"/>
    <col min="21" max="21" width="25.42578125" style="10" customWidth="1"/>
    <col min="22" max="22" width="21.140625" style="10" customWidth="1"/>
    <col min="23" max="23" width="19.140625" style="10" customWidth="1"/>
    <col min="24" max="24" width="17.42578125" style="10" customWidth="1"/>
    <col min="25" max="25" width="16.42578125" style="10" customWidth="1"/>
    <col min="26" max="26" width="16.140625" style="10" customWidth="1"/>
    <col min="27" max="27" width="28.5703125" style="10" customWidth="1"/>
    <col min="28" max="28" width="19.42578125" style="10" customWidth="1"/>
    <col min="29" max="29" width="21.140625" style="10" customWidth="1"/>
    <col min="30" max="30" width="21.85546875" style="10" customWidth="1"/>
    <col min="31" max="31" width="25.42578125" style="10" customWidth="1"/>
    <col min="32" max="32" width="22.140625" style="10" customWidth="1"/>
    <col min="33" max="33" width="29.5703125" style="10" customWidth="1"/>
    <col min="34" max="34" width="18.5703125" style="10" customWidth="1"/>
    <col min="35" max="35" width="18.140625" style="10" customWidth="1"/>
    <col min="36" max="36" width="22.140625" style="10" customWidth="1"/>
    <col min="37" max="16384" width="10.85546875" style="10"/>
  </cols>
  <sheetData>
    <row r="1" spans="1:50" ht="54.75" customHeight="1" x14ac:dyDescent="0.2">
      <c r="A1" s="290" t="s">
        <v>0</v>
      </c>
      <c r="B1" s="290"/>
      <c r="C1" s="290"/>
      <c r="D1" s="290"/>
      <c r="E1" s="290"/>
      <c r="F1" s="290"/>
      <c r="G1" s="290"/>
      <c r="H1" s="290"/>
    </row>
    <row r="2" spans="1:50" ht="33" customHeight="1" x14ac:dyDescent="0.2">
      <c r="A2" s="294" t="s">
        <v>1</v>
      </c>
      <c r="B2" s="294"/>
      <c r="C2" s="294"/>
      <c r="D2" s="294"/>
      <c r="E2" s="294"/>
      <c r="F2" s="294"/>
      <c r="G2" s="294"/>
      <c r="H2" s="294"/>
      <c r="I2" s="11"/>
      <c r="J2" s="11"/>
      <c r="K2" s="11"/>
      <c r="L2" s="11"/>
      <c r="M2" s="11"/>
      <c r="N2" s="11"/>
      <c r="O2" s="11"/>
      <c r="P2" s="11"/>
      <c r="Q2" s="11"/>
      <c r="R2" s="11"/>
      <c r="S2" s="11"/>
      <c r="T2" s="11"/>
      <c r="U2" s="11"/>
      <c r="V2" s="11"/>
      <c r="W2" s="11"/>
      <c r="X2" s="11"/>
      <c r="Y2" s="11"/>
      <c r="Z2" s="11"/>
      <c r="AA2" s="12"/>
      <c r="AB2" s="12"/>
      <c r="AC2" s="12"/>
      <c r="AD2" s="12"/>
      <c r="AE2" s="12"/>
      <c r="AF2" s="12"/>
      <c r="AG2" s="13"/>
      <c r="AH2" s="13"/>
      <c r="AI2" s="13"/>
      <c r="AJ2" s="13"/>
      <c r="AK2" s="13"/>
      <c r="AL2" s="13"/>
      <c r="AM2" s="13"/>
      <c r="AN2" s="13"/>
      <c r="AO2" s="13"/>
      <c r="AP2" s="13"/>
      <c r="AQ2" s="11"/>
      <c r="AR2" s="11"/>
      <c r="AS2" s="11"/>
      <c r="AT2" s="11"/>
      <c r="AU2" s="11"/>
      <c r="AV2" s="11"/>
      <c r="AW2" s="11"/>
      <c r="AX2" s="11"/>
    </row>
    <row r="3" spans="1:50" ht="48" customHeight="1" x14ac:dyDescent="0.2">
      <c r="A3" s="14" t="s">
        <v>2</v>
      </c>
      <c r="B3" s="289" t="s">
        <v>3</v>
      </c>
      <c r="C3" s="289"/>
      <c r="D3" s="289"/>
      <c r="E3" s="289"/>
      <c r="F3" s="289"/>
      <c r="G3" s="289"/>
      <c r="H3" s="289"/>
    </row>
    <row r="4" spans="1:50" ht="48" customHeight="1" x14ac:dyDescent="0.2">
      <c r="A4" s="14" t="s">
        <v>4</v>
      </c>
      <c r="B4" s="291" t="s">
        <v>5</v>
      </c>
      <c r="C4" s="292"/>
      <c r="D4" s="292"/>
      <c r="E4" s="292"/>
      <c r="F4" s="292"/>
      <c r="G4" s="292"/>
      <c r="H4" s="293"/>
    </row>
    <row r="5" spans="1:50" ht="31.5" customHeight="1" x14ac:dyDescent="0.2">
      <c r="A5" s="14" t="s">
        <v>6</v>
      </c>
      <c r="B5" s="289" t="s">
        <v>7</v>
      </c>
      <c r="C5" s="289"/>
      <c r="D5" s="289"/>
      <c r="E5" s="289"/>
      <c r="F5" s="289"/>
      <c r="G5" s="289"/>
      <c r="H5" s="289"/>
    </row>
    <row r="6" spans="1:50" ht="40.5" customHeight="1" x14ac:dyDescent="0.2">
      <c r="A6" s="14" t="s">
        <v>8</v>
      </c>
      <c r="B6" s="291" t="s">
        <v>9</v>
      </c>
      <c r="C6" s="292"/>
      <c r="D6" s="292"/>
      <c r="E6" s="292"/>
      <c r="F6" s="292"/>
      <c r="G6" s="292"/>
      <c r="H6" s="293"/>
    </row>
    <row r="7" spans="1:50" ht="41.1" customHeight="1" x14ac:dyDescent="0.2">
      <c r="A7" s="14" t="s">
        <v>10</v>
      </c>
      <c r="B7" s="289" t="s">
        <v>11</v>
      </c>
      <c r="C7" s="289"/>
      <c r="D7" s="289"/>
      <c r="E7" s="289"/>
      <c r="F7" s="289"/>
      <c r="G7" s="289"/>
      <c r="H7" s="289"/>
    </row>
    <row r="8" spans="1:50" ht="48.95" customHeight="1" x14ac:dyDescent="0.2">
      <c r="A8" s="14" t="s">
        <v>12</v>
      </c>
      <c r="B8" s="289" t="s">
        <v>13</v>
      </c>
      <c r="C8" s="289"/>
      <c r="D8" s="289"/>
      <c r="E8" s="289"/>
      <c r="F8" s="289"/>
      <c r="G8" s="289"/>
      <c r="H8" s="289"/>
    </row>
    <row r="9" spans="1:50" ht="48.95" customHeight="1" x14ac:dyDescent="0.2">
      <c r="A9" s="14" t="s">
        <v>14</v>
      </c>
      <c r="B9" s="291" t="s">
        <v>15</v>
      </c>
      <c r="C9" s="292"/>
      <c r="D9" s="292"/>
      <c r="E9" s="292"/>
      <c r="F9" s="292"/>
      <c r="G9" s="292"/>
      <c r="H9" s="293"/>
    </row>
    <row r="10" spans="1:50" ht="30" x14ac:dyDescent="0.2">
      <c r="A10" s="14" t="s">
        <v>16</v>
      </c>
      <c r="B10" s="289" t="s">
        <v>17</v>
      </c>
      <c r="C10" s="289"/>
      <c r="D10" s="289"/>
      <c r="E10" s="289"/>
      <c r="F10" s="289"/>
      <c r="G10" s="289"/>
      <c r="H10" s="289"/>
    </row>
    <row r="11" spans="1:50" ht="30" x14ac:dyDescent="0.2">
      <c r="A11" s="14" t="s">
        <v>18</v>
      </c>
      <c r="B11" s="289" t="s">
        <v>19</v>
      </c>
      <c r="C11" s="289"/>
      <c r="D11" s="289"/>
      <c r="E11" s="289"/>
      <c r="F11" s="289"/>
      <c r="G11" s="289"/>
      <c r="H11" s="289"/>
    </row>
    <row r="12" spans="1:50" ht="33.950000000000003" customHeight="1" x14ac:dyDescent="0.2">
      <c r="A12" s="14" t="s">
        <v>20</v>
      </c>
      <c r="B12" s="289" t="s">
        <v>21</v>
      </c>
      <c r="C12" s="289"/>
      <c r="D12" s="289"/>
      <c r="E12" s="289"/>
      <c r="F12" s="289"/>
      <c r="G12" s="289"/>
      <c r="H12" s="289"/>
    </row>
    <row r="13" spans="1:50" ht="30" x14ac:dyDescent="0.2">
      <c r="A13" s="14" t="s">
        <v>22</v>
      </c>
      <c r="B13" s="289" t="s">
        <v>23</v>
      </c>
      <c r="C13" s="289"/>
      <c r="D13" s="289"/>
      <c r="E13" s="289"/>
      <c r="F13" s="289"/>
      <c r="G13" s="289"/>
      <c r="H13" s="289"/>
    </row>
    <row r="14" spans="1:50" ht="30" x14ac:dyDescent="0.2">
      <c r="A14" s="14" t="s">
        <v>24</v>
      </c>
      <c r="B14" s="289" t="s">
        <v>25</v>
      </c>
      <c r="C14" s="289"/>
      <c r="D14" s="289"/>
      <c r="E14" s="289"/>
      <c r="F14" s="289"/>
      <c r="G14" s="289"/>
      <c r="H14" s="289"/>
    </row>
    <row r="15" spans="1:50" ht="44.1" customHeight="1" x14ac:dyDescent="0.2">
      <c r="A15" s="14" t="s">
        <v>26</v>
      </c>
      <c r="B15" s="289" t="s">
        <v>27</v>
      </c>
      <c r="C15" s="289"/>
      <c r="D15" s="289"/>
      <c r="E15" s="289"/>
      <c r="F15" s="289"/>
      <c r="G15" s="289"/>
      <c r="H15" s="289"/>
    </row>
    <row r="16" spans="1:50" ht="60" x14ac:dyDescent="0.2">
      <c r="A16" s="14" t="s">
        <v>28</v>
      </c>
      <c r="B16" s="289" t="s">
        <v>29</v>
      </c>
      <c r="C16" s="289"/>
      <c r="D16" s="289"/>
      <c r="E16" s="289"/>
      <c r="F16" s="289"/>
      <c r="G16" s="289"/>
      <c r="H16" s="289"/>
    </row>
    <row r="17" spans="1:8" ht="58.5" customHeight="1" x14ac:dyDescent="0.2">
      <c r="A17" s="14" t="s">
        <v>30</v>
      </c>
      <c r="B17" s="289" t="s">
        <v>31</v>
      </c>
      <c r="C17" s="289"/>
      <c r="D17" s="289"/>
      <c r="E17" s="289"/>
      <c r="F17" s="289"/>
      <c r="G17" s="289"/>
      <c r="H17" s="289"/>
    </row>
    <row r="18" spans="1:8" ht="30" x14ac:dyDescent="0.2">
      <c r="A18" s="14" t="s">
        <v>32</v>
      </c>
      <c r="B18" s="289" t="s">
        <v>33</v>
      </c>
      <c r="C18" s="289"/>
      <c r="D18" s="289"/>
      <c r="E18" s="289"/>
      <c r="F18" s="289"/>
      <c r="G18" s="289"/>
      <c r="H18" s="289"/>
    </row>
    <row r="19" spans="1:8" ht="30" customHeight="1" x14ac:dyDescent="0.2">
      <c r="A19" s="296"/>
      <c r="B19" s="297"/>
      <c r="C19" s="297"/>
      <c r="D19" s="297"/>
      <c r="E19" s="297"/>
      <c r="F19" s="297"/>
      <c r="G19" s="297"/>
      <c r="H19" s="298"/>
    </row>
    <row r="20" spans="1:8" ht="37.5" customHeight="1" x14ac:dyDescent="0.2">
      <c r="A20" s="294" t="s">
        <v>34</v>
      </c>
      <c r="B20" s="294"/>
      <c r="C20" s="294"/>
      <c r="D20" s="294"/>
      <c r="E20" s="294"/>
      <c r="F20" s="294"/>
      <c r="G20" s="294"/>
      <c r="H20" s="294"/>
    </row>
    <row r="21" spans="1:8" ht="117" customHeight="1" x14ac:dyDescent="0.2">
      <c r="A21" s="299" t="s">
        <v>35</v>
      </c>
      <c r="B21" s="299"/>
      <c r="C21" s="299"/>
      <c r="D21" s="299"/>
      <c r="E21" s="299"/>
      <c r="F21" s="299"/>
      <c r="G21" s="299"/>
      <c r="H21" s="299"/>
    </row>
    <row r="22" spans="1:8" ht="117" customHeight="1" x14ac:dyDescent="0.2">
      <c r="A22" s="14" t="s">
        <v>10</v>
      </c>
      <c r="B22" s="289" t="s">
        <v>11</v>
      </c>
      <c r="C22" s="289"/>
      <c r="D22" s="289"/>
      <c r="E22" s="289"/>
      <c r="F22" s="289"/>
      <c r="G22" s="289"/>
      <c r="H22" s="289"/>
    </row>
    <row r="23" spans="1:8" ht="167.1" customHeight="1" x14ac:dyDescent="0.2">
      <c r="A23" s="14" t="s">
        <v>36</v>
      </c>
      <c r="B23" s="299" t="s">
        <v>37</v>
      </c>
      <c r="C23" s="299"/>
      <c r="D23" s="299"/>
      <c r="E23" s="299"/>
      <c r="F23" s="299"/>
      <c r="G23" s="299"/>
      <c r="H23" s="299"/>
    </row>
    <row r="24" spans="1:8" ht="69.75" customHeight="1" x14ac:dyDescent="0.2">
      <c r="A24" s="14" t="s">
        <v>38</v>
      </c>
      <c r="B24" s="299" t="s">
        <v>39</v>
      </c>
      <c r="C24" s="299"/>
      <c r="D24" s="299"/>
      <c r="E24" s="299"/>
      <c r="F24" s="299"/>
      <c r="G24" s="299"/>
      <c r="H24" s="299"/>
    </row>
    <row r="25" spans="1:8" ht="60" customHeight="1" x14ac:dyDescent="0.2">
      <c r="A25" s="14" t="s">
        <v>40</v>
      </c>
      <c r="B25" s="299" t="s">
        <v>41</v>
      </c>
      <c r="C25" s="299"/>
      <c r="D25" s="299"/>
      <c r="E25" s="299"/>
      <c r="F25" s="299"/>
      <c r="G25" s="299"/>
      <c r="H25" s="299"/>
    </row>
    <row r="26" spans="1:8" ht="24.75" customHeight="1" x14ac:dyDescent="0.2">
      <c r="A26" s="15" t="s">
        <v>42</v>
      </c>
      <c r="B26" s="295" t="s">
        <v>43</v>
      </c>
      <c r="C26" s="295"/>
      <c r="D26" s="295"/>
      <c r="E26" s="295"/>
      <c r="F26" s="295"/>
      <c r="G26" s="295"/>
      <c r="H26" s="295"/>
    </row>
    <row r="27" spans="1:8" ht="26.25" customHeight="1" x14ac:dyDescent="0.2">
      <c r="A27" s="15" t="s">
        <v>44</v>
      </c>
      <c r="B27" s="295" t="s">
        <v>45</v>
      </c>
      <c r="C27" s="295"/>
      <c r="D27" s="295"/>
      <c r="E27" s="295"/>
      <c r="F27" s="295"/>
      <c r="G27" s="295"/>
      <c r="H27" s="295"/>
    </row>
    <row r="28" spans="1:8" ht="53.25" customHeight="1" x14ac:dyDescent="0.2">
      <c r="A28" s="14" t="s">
        <v>46</v>
      </c>
      <c r="B28" s="299" t="s">
        <v>47</v>
      </c>
      <c r="C28" s="299"/>
      <c r="D28" s="299"/>
      <c r="E28" s="299"/>
      <c r="F28" s="299"/>
      <c r="G28" s="299"/>
      <c r="H28" s="299"/>
    </row>
    <row r="29" spans="1:8" ht="45" customHeight="1" x14ac:dyDescent="0.2">
      <c r="A29" s="14" t="s">
        <v>48</v>
      </c>
      <c r="B29" s="315" t="s">
        <v>49</v>
      </c>
      <c r="C29" s="316"/>
      <c r="D29" s="316"/>
      <c r="E29" s="316"/>
      <c r="F29" s="316"/>
      <c r="G29" s="316"/>
      <c r="H29" s="317"/>
    </row>
    <row r="30" spans="1:8" ht="45" customHeight="1" x14ac:dyDescent="0.2">
      <c r="A30" s="14" t="s">
        <v>50</v>
      </c>
      <c r="B30" s="315" t="s">
        <v>51</v>
      </c>
      <c r="C30" s="316"/>
      <c r="D30" s="316"/>
      <c r="E30" s="316"/>
      <c r="F30" s="316"/>
      <c r="G30" s="316"/>
      <c r="H30" s="317"/>
    </row>
    <row r="31" spans="1:8" ht="45" customHeight="1" x14ac:dyDescent="0.2">
      <c r="A31" s="14" t="s">
        <v>52</v>
      </c>
      <c r="B31" s="315" t="s">
        <v>53</v>
      </c>
      <c r="C31" s="316"/>
      <c r="D31" s="316"/>
      <c r="E31" s="316"/>
      <c r="F31" s="316"/>
      <c r="G31" s="316"/>
      <c r="H31" s="317"/>
    </row>
    <row r="32" spans="1:8" ht="33" customHeight="1" x14ac:dyDescent="0.2">
      <c r="A32" s="15" t="s">
        <v>54</v>
      </c>
      <c r="B32" s="299" t="s">
        <v>55</v>
      </c>
      <c r="C32" s="299"/>
      <c r="D32" s="299"/>
      <c r="E32" s="299"/>
      <c r="F32" s="299"/>
      <c r="G32" s="299"/>
      <c r="H32" s="299"/>
    </row>
    <row r="33" spans="1:8" ht="39" customHeight="1" x14ac:dyDescent="0.2">
      <c r="A33" s="14" t="s">
        <v>56</v>
      </c>
      <c r="B33" s="295" t="s">
        <v>57</v>
      </c>
      <c r="C33" s="295"/>
      <c r="D33" s="295"/>
      <c r="E33" s="295"/>
      <c r="F33" s="295"/>
      <c r="G33" s="295"/>
      <c r="H33" s="295"/>
    </row>
    <row r="34" spans="1:8" ht="39" customHeight="1" x14ac:dyDescent="0.2">
      <c r="A34" s="294" t="s">
        <v>58</v>
      </c>
      <c r="B34" s="294"/>
      <c r="C34" s="294"/>
      <c r="D34" s="294"/>
      <c r="E34" s="294"/>
      <c r="F34" s="294"/>
      <c r="G34" s="294"/>
      <c r="H34" s="294"/>
    </row>
    <row r="35" spans="1:8" ht="79.5" customHeight="1" x14ac:dyDescent="0.2">
      <c r="A35" s="291" t="s">
        <v>59</v>
      </c>
      <c r="B35" s="292"/>
      <c r="C35" s="292"/>
      <c r="D35" s="292"/>
      <c r="E35" s="292"/>
      <c r="F35" s="292"/>
      <c r="G35" s="292"/>
      <c r="H35" s="293"/>
    </row>
    <row r="36" spans="1:8" ht="33" customHeight="1" x14ac:dyDescent="0.2">
      <c r="A36" s="14" t="s">
        <v>60</v>
      </c>
      <c r="B36" s="299" t="s">
        <v>61</v>
      </c>
      <c r="C36" s="299"/>
      <c r="D36" s="299"/>
      <c r="E36" s="299"/>
      <c r="F36" s="299"/>
      <c r="G36" s="299"/>
      <c r="H36" s="299"/>
    </row>
    <row r="37" spans="1:8" ht="33" customHeight="1" x14ac:dyDescent="0.2">
      <c r="A37" s="14" t="s">
        <v>62</v>
      </c>
      <c r="B37" s="299" t="s">
        <v>63</v>
      </c>
      <c r="C37" s="299"/>
      <c r="D37" s="299"/>
      <c r="E37" s="299"/>
      <c r="F37" s="299"/>
      <c r="G37" s="299"/>
      <c r="H37" s="299"/>
    </row>
    <row r="38" spans="1:8" ht="33" customHeight="1" x14ac:dyDescent="0.2">
      <c r="A38" s="22"/>
      <c r="B38" s="23"/>
      <c r="C38" s="23"/>
      <c r="D38" s="23"/>
      <c r="E38" s="23"/>
      <c r="F38" s="23"/>
      <c r="G38" s="23"/>
      <c r="H38" s="24"/>
    </row>
    <row r="39" spans="1:8" ht="34.5" customHeight="1" x14ac:dyDescent="0.2">
      <c r="A39" s="294" t="s">
        <v>64</v>
      </c>
      <c r="B39" s="294"/>
      <c r="C39" s="294"/>
      <c r="D39" s="294"/>
      <c r="E39" s="294"/>
      <c r="F39" s="294"/>
      <c r="G39" s="294"/>
      <c r="H39" s="294"/>
    </row>
    <row r="40" spans="1:8" ht="34.5" customHeight="1" x14ac:dyDescent="0.2">
      <c r="A40" s="14" t="s">
        <v>65</v>
      </c>
      <c r="B40" s="299" t="s">
        <v>66</v>
      </c>
      <c r="C40" s="299"/>
      <c r="D40" s="299"/>
      <c r="E40" s="299"/>
      <c r="F40" s="299"/>
      <c r="G40" s="299"/>
      <c r="H40" s="299"/>
    </row>
    <row r="41" spans="1:8" ht="29.25" customHeight="1" x14ac:dyDescent="0.2">
      <c r="A41" s="14" t="s">
        <v>67</v>
      </c>
      <c r="B41" s="299" t="s">
        <v>68</v>
      </c>
      <c r="C41" s="299"/>
      <c r="D41" s="299"/>
      <c r="E41" s="299"/>
      <c r="F41" s="299"/>
      <c r="G41" s="299"/>
      <c r="H41" s="299"/>
    </row>
    <row r="42" spans="1:8" ht="42" customHeight="1" x14ac:dyDescent="0.2">
      <c r="A42" s="14" t="s">
        <v>69</v>
      </c>
      <c r="B42" s="299" t="s">
        <v>70</v>
      </c>
      <c r="C42" s="299"/>
      <c r="D42" s="299"/>
      <c r="E42" s="299"/>
      <c r="F42" s="299"/>
      <c r="G42" s="299"/>
      <c r="H42" s="299"/>
    </row>
    <row r="43" spans="1:8" ht="42" customHeight="1" x14ac:dyDescent="0.2">
      <c r="A43" s="14" t="s">
        <v>71</v>
      </c>
      <c r="B43" s="315" t="s">
        <v>72</v>
      </c>
      <c r="C43" s="316"/>
      <c r="D43" s="316"/>
      <c r="E43" s="316"/>
      <c r="F43" s="316"/>
      <c r="G43" s="316"/>
      <c r="H43" s="317"/>
    </row>
    <row r="44" spans="1:8" ht="42" customHeight="1" x14ac:dyDescent="0.2">
      <c r="A44" s="14" t="s">
        <v>73</v>
      </c>
      <c r="B44" s="315" t="s">
        <v>74</v>
      </c>
      <c r="C44" s="316"/>
      <c r="D44" s="316"/>
      <c r="E44" s="316"/>
      <c r="F44" s="316"/>
      <c r="G44" s="316"/>
      <c r="H44" s="317"/>
    </row>
    <row r="45" spans="1:8" ht="42" customHeight="1" x14ac:dyDescent="0.2">
      <c r="A45" s="14" t="s">
        <v>75</v>
      </c>
      <c r="B45" s="315" t="s">
        <v>76</v>
      </c>
      <c r="C45" s="316"/>
      <c r="D45" s="316"/>
      <c r="E45" s="316"/>
      <c r="F45" s="316"/>
      <c r="G45" s="316"/>
      <c r="H45" s="317"/>
    </row>
    <row r="46" spans="1:8" ht="86.1" customHeight="1" x14ac:dyDescent="0.2">
      <c r="A46" s="16" t="s">
        <v>77</v>
      </c>
      <c r="B46" s="300" t="s">
        <v>78</v>
      </c>
      <c r="C46" s="300"/>
      <c r="D46" s="300"/>
      <c r="E46" s="300"/>
      <c r="F46" s="300"/>
      <c r="G46" s="300"/>
      <c r="H46" s="300"/>
    </row>
    <row r="47" spans="1:8" ht="39.75" customHeight="1" x14ac:dyDescent="0.2">
      <c r="A47" s="16" t="s">
        <v>79</v>
      </c>
      <c r="B47" s="302" t="s">
        <v>80</v>
      </c>
      <c r="C47" s="303"/>
      <c r="D47" s="303"/>
      <c r="E47" s="303"/>
      <c r="F47" s="303"/>
      <c r="G47" s="303"/>
      <c r="H47" s="304"/>
    </row>
    <row r="48" spans="1:8" ht="31.5" customHeight="1" x14ac:dyDescent="0.2">
      <c r="A48" s="16" t="s">
        <v>81</v>
      </c>
      <c r="B48" s="300" t="s">
        <v>82</v>
      </c>
      <c r="C48" s="300"/>
      <c r="D48" s="300"/>
      <c r="E48" s="300"/>
      <c r="F48" s="300"/>
      <c r="G48" s="300"/>
      <c r="H48" s="300"/>
    </row>
    <row r="49" spans="1:8" ht="45" x14ac:dyDescent="0.2">
      <c r="A49" s="16" t="s">
        <v>83</v>
      </c>
      <c r="B49" s="300" t="s">
        <v>84</v>
      </c>
      <c r="C49" s="300"/>
      <c r="D49" s="300"/>
      <c r="E49" s="300"/>
      <c r="F49" s="300"/>
      <c r="G49" s="300"/>
      <c r="H49" s="300"/>
    </row>
    <row r="50" spans="1:8" ht="43.5" customHeight="1" x14ac:dyDescent="0.2">
      <c r="A50" s="16" t="s">
        <v>85</v>
      </c>
      <c r="B50" s="300" t="s">
        <v>86</v>
      </c>
      <c r="C50" s="300"/>
      <c r="D50" s="300"/>
      <c r="E50" s="300"/>
      <c r="F50" s="300"/>
      <c r="G50" s="300"/>
      <c r="H50" s="300"/>
    </row>
    <row r="51" spans="1:8" ht="40.5" customHeight="1" x14ac:dyDescent="0.2">
      <c r="A51" s="16" t="s">
        <v>87</v>
      </c>
      <c r="B51" s="300" t="s">
        <v>88</v>
      </c>
      <c r="C51" s="300"/>
      <c r="D51" s="300"/>
      <c r="E51" s="300"/>
      <c r="F51" s="300"/>
      <c r="G51" s="300"/>
      <c r="H51" s="300"/>
    </row>
    <row r="52" spans="1:8" ht="75.75" customHeight="1" x14ac:dyDescent="0.2">
      <c r="A52" s="17" t="s">
        <v>89</v>
      </c>
      <c r="B52" s="301" t="s">
        <v>90</v>
      </c>
      <c r="C52" s="301"/>
      <c r="D52" s="301"/>
      <c r="E52" s="301"/>
      <c r="F52" s="301"/>
      <c r="G52" s="301"/>
      <c r="H52" s="301"/>
    </row>
    <row r="53" spans="1:8" ht="41.25" customHeight="1" x14ac:dyDescent="0.2">
      <c r="A53" s="17" t="s">
        <v>91</v>
      </c>
      <c r="B53" s="301" t="s">
        <v>92</v>
      </c>
      <c r="C53" s="301"/>
      <c r="D53" s="301"/>
      <c r="E53" s="301"/>
      <c r="F53" s="301"/>
      <c r="G53" s="301"/>
      <c r="H53" s="301"/>
    </row>
    <row r="54" spans="1:8" ht="47.45" customHeight="1" x14ac:dyDescent="0.2">
      <c r="A54" s="17" t="s">
        <v>93</v>
      </c>
      <c r="B54" s="301" t="s">
        <v>94</v>
      </c>
      <c r="C54" s="301"/>
      <c r="D54" s="301"/>
      <c r="E54" s="301"/>
      <c r="F54" s="301"/>
      <c r="G54" s="301"/>
      <c r="H54" s="301"/>
    </row>
    <row r="55" spans="1:8" ht="57.6" customHeight="1" x14ac:dyDescent="0.2">
      <c r="A55" s="17" t="s">
        <v>95</v>
      </c>
      <c r="B55" s="301" t="s">
        <v>96</v>
      </c>
      <c r="C55" s="301"/>
      <c r="D55" s="301"/>
      <c r="E55" s="301"/>
      <c r="F55" s="301"/>
      <c r="G55" s="301"/>
      <c r="H55" s="301"/>
    </row>
    <row r="56" spans="1:8" ht="31.5" customHeight="1" x14ac:dyDescent="0.2">
      <c r="A56" s="17" t="s">
        <v>97</v>
      </c>
      <c r="B56" s="301" t="s">
        <v>98</v>
      </c>
      <c r="C56" s="301"/>
      <c r="D56" s="301"/>
      <c r="E56" s="301"/>
      <c r="F56" s="301"/>
      <c r="G56" s="301"/>
      <c r="H56" s="301"/>
    </row>
    <row r="57" spans="1:8" ht="70.5" customHeight="1" x14ac:dyDescent="0.2">
      <c r="A57" s="17" t="s">
        <v>99</v>
      </c>
      <c r="B57" s="301" t="s">
        <v>100</v>
      </c>
      <c r="C57" s="301"/>
      <c r="D57" s="301"/>
      <c r="E57" s="301"/>
      <c r="F57" s="301"/>
      <c r="G57" s="301"/>
      <c r="H57" s="301"/>
    </row>
    <row r="58" spans="1:8" ht="33.75" customHeight="1" x14ac:dyDescent="0.2">
      <c r="A58" s="307"/>
      <c r="B58" s="307"/>
      <c r="C58" s="307"/>
      <c r="D58" s="307"/>
      <c r="E58" s="307"/>
      <c r="F58" s="307"/>
      <c r="G58" s="307"/>
      <c r="H58" s="308"/>
    </row>
    <row r="59" spans="1:8" ht="32.25" customHeight="1" x14ac:dyDescent="0.2">
      <c r="A59" s="310" t="s">
        <v>101</v>
      </c>
      <c r="B59" s="310"/>
      <c r="C59" s="310"/>
      <c r="D59" s="310"/>
      <c r="E59" s="310"/>
      <c r="F59" s="310"/>
      <c r="G59" s="310"/>
      <c r="H59" s="310"/>
    </row>
    <row r="60" spans="1:8" ht="34.5" customHeight="1" x14ac:dyDescent="0.2">
      <c r="A60" s="14" t="s">
        <v>102</v>
      </c>
      <c r="B60" s="305" t="s">
        <v>103</v>
      </c>
      <c r="C60" s="305"/>
      <c r="D60" s="305"/>
      <c r="E60" s="305"/>
      <c r="F60" s="305"/>
      <c r="G60" s="305"/>
      <c r="H60" s="305"/>
    </row>
    <row r="61" spans="1:8" ht="60" customHeight="1" x14ac:dyDescent="0.2">
      <c r="A61" s="14" t="s">
        <v>104</v>
      </c>
      <c r="B61" s="314" t="s">
        <v>105</v>
      </c>
      <c r="C61" s="314"/>
      <c r="D61" s="314"/>
      <c r="E61" s="314"/>
      <c r="F61" s="314"/>
      <c r="G61" s="314"/>
      <c r="H61" s="314"/>
    </row>
    <row r="62" spans="1:8" ht="41.25" customHeight="1" x14ac:dyDescent="0.2">
      <c r="A62" s="14" t="s">
        <v>106</v>
      </c>
      <c r="B62" s="311" t="s">
        <v>107</v>
      </c>
      <c r="C62" s="312"/>
      <c r="D62" s="312"/>
      <c r="E62" s="312"/>
      <c r="F62" s="312"/>
      <c r="G62" s="312"/>
      <c r="H62" s="313"/>
    </row>
    <row r="63" spans="1:8" ht="42" customHeight="1" x14ac:dyDescent="0.2">
      <c r="A63" s="14" t="s">
        <v>108</v>
      </c>
      <c r="B63" s="299" t="s">
        <v>109</v>
      </c>
      <c r="C63" s="299"/>
      <c r="D63" s="299"/>
      <c r="E63" s="299"/>
      <c r="F63" s="299"/>
      <c r="G63" s="299"/>
      <c r="H63" s="299"/>
    </row>
    <row r="64" spans="1:8" ht="31.5" customHeight="1" x14ac:dyDescent="0.2">
      <c r="A64" s="14" t="s">
        <v>110</v>
      </c>
      <c r="B64" s="305" t="s">
        <v>111</v>
      </c>
      <c r="C64" s="305"/>
      <c r="D64" s="305"/>
      <c r="E64" s="305"/>
      <c r="F64" s="305"/>
      <c r="G64" s="305"/>
      <c r="H64" s="305"/>
    </row>
    <row r="65" spans="1:8" ht="45.75" customHeight="1" x14ac:dyDescent="0.2">
      <c r="A65" s="14" t="s">
        <v>112</v>
      </c>
      <c r="B65" s="305" t="s">
        <v>113</v>
      </c>
      <c r="C65" s="305"/>
      <c r="D65" s="305"/>
      <c r="E65" s="305"/>
      <c r="F65" s="305"/>
      <c r="G65" s="305"/>
      <c r="H65" s="305"/>
    </row>
    <row r="66" spans="1:8" ht="30.75" customHeight="1" x14ac:dyDescent="0.2">
      <c r="A66" s="309"/>
      <c r="B66" s="309"/>
      <c r="C66" s="309"/>
      <c r="D66" s="309"/>
      <c r="E66" s="309"/>
      <c r="F66" s="309"/>
      <c r="G66" s="309"/>
      <c r="H66" s="309"/>
    </row>
    <row r="67" spans="1:8" ht="34.5" customHeight="1" x14ac:dyDescent="0.2">
      <c r="A67" s="310" t="s">
        <v>114</v>
      </c>
      <c r="B67" s="310"/>
      <c r="C67" s="310"/>
      <c r="D67" s="310"/>
      <c r="E67" s="310"/>
      <c r="F67" s="310"/>
      <c r="G67" s="310"/>
      <c r="H67" s="310"/>
    </row>
    <row r="68" spans="1:8" ht="39.75" customHeight="1" x14ac:dyDescent="0.2">
      <c r="A68" s="17" t="s">
        <v>115</v>
      </c>
      <c r="B68" s="305" t="s">
        <v>116</v>
      </c>
      <c r="C68" s="305"/>
      <c r="D68" s="305"/>
      <c r="E68" s="305"/>
      <c r="F68" s="305"/>
      <c r="G68" s="305"/>
      <c r="H68" s="305"/>
    </row>
    <row r="69" spans="1:8" ht="39.75" customHeight="1" x14ac:dyDescent="0.2">
      <c r="A69" s="17" t="s">
        <v>117</v>
      </c>
      <c r="B69" s="305" t="s">
        <v>118</v>
      </c>
      <c r="C69" s="305"/>
      <c r="D69" s="305"/>
      <c r="E69" s="305"/>
      <c r="F69" s="305"/>
      <c r="G69" s="305"/>
      <c r="H69" s="305"/>
    </row>
    <row r="70" spans="1:8" ht="42" customHeight="1" x14ac:dyDescent="0.2">
      <c r="A70" s="17" t="s">
        <v>119</v>
      </c>
      <c r="B70" s="301" t="s">
        <v>120</v>
      </c>
      <c r="C70" s="301"/>
      <c r="D70" s="301"/>
      <c r="E70" s="301"/>
      <c r="F70" s="301"/>
      <c r="G70" s="301"/>
      <c r="H70" s="301"/>
    </row>
    <row r="71" spans="1:8" ht="33.75" customHeight="1" x14ac:dyDescent="0.2">
      <c r="A71" s="17" t="s">
        <v>121</v>
      </c>
      <c r="B71" s="305" t="s">
        <v>122</v>
      </c>
      <c r="C71" s="305"/>
      <c r="D71" s="305"/>
      <c r="E71" s="305"/>
      <c r="F71" s="305"/>
      <c r="G71" s="305"/>
      <c r="H71" s="305"/>
    </row>
    <row r="72" spans="1:8" ht="33" customHeight="1" x14ac:dyDescent="0.2">
      <c r="A72" s="17" t="s">
        <v>123</v>
      </c>
      <c r="B72" s="305" t="s">
        <v>124</v>
      </c>
      <c r="C72" s="305"/>
      <c r="D72" s="305"/>
      <c r="E72" s="305"/>
      <c r="F72" s="305"/>
      <c r="G72" s="305"/>
      <c r="H72" s="305"/>
    </row>
    <row r="73" spans="1:8" ht="33.75" customHeight="1" x14ac:dyDescent="0.2">
      <c r="A73" s="306"/>
      <c r="B73" s="306"/>
      <c r="C73" s="306"/>
      <c r="D73" s="306"/>
      <c r="E73" s="306"/>
      <c r="F73" s="306"/>
      <c r="G73" s="306"/>
      <c r="H73" s="306"/>
    </row>
    <row r="74" spans="1:8" ht="54.75" customHeight="1" x14ac:dyDescent="0.2"/>
    <row r="76" spans="1:8" ht="134.44999999999999" customHeight="1" x14ac:dyDescent="0.2"/>
    <row r="77" spans="1:8" ht="64.5" customHeight="1" x14ac:dyDescent="0.2"/>
    <row r="78" spans="1:8" ht="49.5" customHeight="1" x14ac:dyDescent="0.2"/>
    <row r="87" ht="40.5" customHeight="1" x14ac:dyDescent="0.2"/>
  </sheetData>
  <mergeCells count="72">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 ref="B28:H28"/>
    <mergeCell ref="B32:H32"/>
    <mergeCell ref="A39:H39"/>
    <mergeCell ref="B40:H40"/>
    <mergeCell ref="B41:H41"/>
    <mergeCell ref="B29:H29"/>
    <mergeCell ref="B30:H30"/>
    <mergeCell ref="B31:H31"/>
    <mergeCell ref="B33:H33"/>
    <mergeCell ref="A34:H34"/>
    <mergeCell ref="B36:H36"/>
    <mergeCell ref="B37:H37"/>
    <mergeCell ref="A35:H35"/>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69:H69"/>
    <mergeCell ref="B68:H68"/>
    <mergeCell ref="B52:H52"/>
    <mergeCell ref="B53:H53"/>
    <mergeCell ref="B54:H54"/>
    <mergeCell ref="B42:H42"/>
    <mergeCell ref="B46:H46"/>
    <mergeCell ref="B50:H50"/>
    <mergeCell ref="B51:H51"/>
    <mergeCell ref="B55:H55"/>
    <mergeCell ref="B47:H47"/>
    <mergeCell ref="B27:H27"/>
    <mergeCell ref="A19:H19"/>
    <mergeCell ref="B16:H16"/>
    <mergeCell ref="B17:H17"/>
    <mergeCell ref="A20:H20"/>
    <mergeCell ref="B23:H23"/>
    <mergeCell ref="B24:H24"/>
    <mergeCell ref="B22:H22"/>
    <mergeCell ref="B8:H8"/>
    <mergeCell ref="A1:H1"/>
    <mergeCell ref="B5:H5"/>
    <mergeCell ref="B6:H6"/>
    <mergeCell ref="B7:H7"/>
    <mergeCell ref="A2:H2"/>
    <mergeCell ref="B3:H3"/>
    <mergeCell ref="B4:H4"/>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29"/>
  <sheetViews>
    <sheetView tabSelected="1" topLeftCell="A15" zoomScale="70" zoomScaleNormal="70" workbookViewId="0">
      <selection activeCell="AG19" sqref="AG19"/>
    </sheetView>
  </sheetViews>
  <sheetFormatPr baseColWidth="10" defaultColWidth="11.42578125" defaultRowHeight="18.75" x14ac:dyDescent="0.25"/>
  <cols>
    <col min="1" max="2" width="26.42578125" style="1" customWidth="1"/>
    <col min="3" max="4" width="22.42578125" style="1" customWidth="1"/>
    <col min="5" max="5" width="23.140625" style="1" customWidth="1"/>
    <col min="6" max="6" width="27" style="21" customWidth="1"/>
    <col min="7" max="7" width="23.5703125" style="1" customWidth="1"/>
    <col min="8" max="8" width="27.140625" style="1" customWidth="1"/>
    <col min="9" max="9" width="27.5703125" style="1" customWidth="1"/>
    <col min="10" max="10" width="31.140625" style="1" customWidth="1"/>
    <col min="11" max="12" width="35.140625" style="4" customWidth="1"/>
    <col min="13" max="13" width="26.85546875" style="4" customWidth="1"/>
    <col min="14" max="14" width="40.5703125" style="4" customWidth="1"/>
    <col min="15" max="15" width="27.42578125" style="5" customWidth="1"/>
    <col min="16" max="16" width="27.42578125" style="99" customWidth="1"/>
    <col min="17" max="17" width="27.42578125" style="5" customWidth="1"/>
    <col min="18" max="19" width="27.42578125" style="99" customWidth="1"/>
    <col min="20" max="25" width="27.42578125" style="5" customWidth="1"/>
    <col min="26" max="30" width="30.140625" style="1" customWidth="1"/>
    <col min="31" max="31" width="26.28515625" style="1" customWidth="1"/>
    <col min="32" max="32" width="30.140625" style="1" customWidth="1"/>
    <col min="33" max="33" width="27.42578125" style="1" customWidth="1"/>
    <col min="34" max="34" width="0" style="1" hidden="1" customWidth="1"/>
    <col min="35" max="16384" width="11.42578125" style="1"/>
  </cols>
  <sheetData>
    <row r="1" spans="1:34" s="92" customFormat="1" ht="18" hidden="1" customHeight="1" x14ac:dyDescent="0.3">
      <c r="A1" s="318"/>
      <c r="B1" s="318"/>
      <c r="C1" s="319" t="s">
        <v>125</v>
      </c>
      <c r="D1" s="320"/>
      <c r="E1" s="320"/>
      <c r="F1" s="320"/>
      <c r="G1" s="320"/>
      <c r="H1" s="320"/>
      <c r="I1" s="320"/>
      <c r="J1" s="320"/>
      <c r="K1" s="320"/>
      <c r="L1" s="320"/>
      <c r="M1" s="320"/>
      <c r="N1" s="320"/>
      <c r="O1" s="320"/>
      <c r="P1" s="320"/>
      <c r="Q1" s="320"/>
      <c r="R1" s="320"/>
      <c r="S1" s="320"/>
      <c r="T1" s="320"/>
      <c r="U1" s="320"/>
      <c r="V1" s="320"/>
      <c r="W1" s="320"/>
      <c r="X1" s="320"/>
      <c r="Y1" s="320"/>
      <c r="Z1" s="320"/>
      <c r="AA1" s="320"/>
      <c r="AB1" s="320"/>
      <c r="AC1" s="320"/>
      <c r="AD1" s="320"/>
      <c r="AE1" s="320"/>
      <c r="AF1" s="91" t="s">
        <v>126</v>
      </c>
    </row>
    <row r="2" spans="1:34" s="92" customFormat="1" ht="18" hidden="1" customHeight="1" x14ac:dyDescent="0.3">
      <c r="A2" s="318"/>
      <c r="B2" s="318"/>
      <c r="C2" s="319" t="s">
        <v>127</v>
      </c>
      <c r="D2" s="320"/>
      <c r="E2" s="320"/>
      <c r="F2" s="320"/>
      <c r="G2" s="320"/>
      <c r="H2" s="320"/>
      <c r="I2" s="320"/>
      <c r="J2" s="320"/>
      <c r="K2" s="320"/>
      <c r="L2" s="320"/>
      <c r="M2" s="320"/>
      <c r="N2" s="320"/>
      <c r="O2" s="320"/>
      <c r="P2" s="320"/>
      <c r="Q2" s="320"/>
      <c r="R2" s="320"/>
      <c r="S2" s="320"/>
      <c r="T2" s="320"/>
      <c r="U2" s="320"/>
      <c r="V2" s="320"/>
      <c r="W2" s="320"/>
      <c r="X2" s="320"/>
      <c r="Y2" s="320"/>
      <c r="Z2" s="320"/>
      <c r="AA2" s="320"/>
      <c r="AB2" s="320"/>
      <c r="AC2" s="320"/>
      <c r="AD2" s="320"/>
      <c r="AE2" s="321"/>
      <c r="AF2" s="91" t="s">
        <v>128</v>
      </c>
    </row>
    <row r="3" spans="1:34" s="92" customFormat="1" ht="18" hidden="1" customHeight="1" x14ac:dyDescent="0.3">
      <c r="A3" s="318"/>
      <c r="B3" s="318"/>
      <c r="C3" s="319" t="s">
        <v>129</v>
      </c>
      <c r="D3" s="320"/>
      <c r="E3" s="320"/>
      <c r="F3" s="320"/>
      <c r="G3" s="320"/>
      <c r="H3" s="320"/>
      <c r="I3" s="320"/>
      <c r="J3" s="320"/>
      <c r="K3" s="320"/>
      <c r="L3" s="320"/>
      <c r="M3" s="320"/>
      <c r="N3" s="320"/>
      <c r="O3" s="320"/>
      <c r="P3" s="320"/>
      <c r="Q3" s="320"/>
      <c r="R3" s="320"/>
      <c r="S3" s="320"/>
      <c r="T3" s="320"/>
      <c r="U3" s="320"/>
      <c r="V3" s="320"/>
      <c r="W3" s="320"/>
      <c r="X3" s="320"/>
      <c r="Y3" s="320"/>
      <c r="Z3" s="320"/>
      <c r="AA3" s="320"/>
      <c r="AB3" s="320"/>
      <c r="AC3" s="320"/>
      <c r="AD3" s="320"/>
      <c r="AE3" s="321"/>
      <c r="AF3" s="91" t="s">
        <v>130</v>
      </c>
    </row>
    <row r="4" spans="1:34" s="92" customFormat="1" ht="18" hidden="1" customHeight="1" x14ac:dyDescent="0.3">
      <c r="A4" s="318"/>
      <c r="B4" s="318"/>
      <c r="C4" s="319" t="s">
        <v>131</v>
      </c>
      <c r="D4" s="320"/>
      <c r="E4" s="320"/>
      <c r="F4" s="320"/>
      <c r="G4" s="320"/>
      <c r="H4" s="320"/>
      <c r="I4" s="320"/>
      <c r="J4" s="320"/>
      <c r="K4" s="320"/>
      <c r="L4" s="320"/>
      <c r="M4" s="320"/>
      <c r="N4" s="320"/>
      <c r="O4" s="320"/>
      <c r="P4" s="320"/>
      <c r="Q4" s="320"/>
      <c r="R4" s="320"/>
      <c r="S4" s="320"/>
      <c r="T4" s="320"/>
      <c r="U4" s="320"/>
      <c r="V4" s="320"/>
      <c r="W4" s="320"/>
      <c r="X4" s="320"/>
      <c r="Y4" s="320"/>
      <c r="Z4" s="320"/>
      <c r="AA4" s="320"/>
      <c r="AB4" s="320"/>
      <c r="AC4" s="320"/>
      <c r="AD4" s="320"/>
      <c r="AE4" s="321"/>
      <c r="AF4" s="91" t="s">
        <v>132</v>
      </c>
    </row>
    <row r="5" spans="1:34" ht="26.25" hidden="1" x14ac:dyDescent="0.4">
      <c r="A5" s="324" t="s">
        <v>133</v>
      </c>
      <c r="B5" s="324"/>
      <c r="C5" s="329" t="s">
        <v>134</v>
      </c>
      <c r="D5" s="330"/>
      <c r="E5" s="330"/>
      <c r="F5" s="330"/>
      <c r="G5" s="330"/>
      <c r="H5" s="330"/>
      <c r="I5" s="330"/>
      <c r="J5" s="330"/>
      <c r="K5" s="330"/>
      <c r="L5" s="330"/>
      <c r="M5" s="330"/>
      <c r="N5" s="330"/>
      <c r="O5" s="330"/>
      <c r="P5" s="330"/>
      <c r="Q5" s="330"/>
      <c r="R5" s="330"/>
      <c r="S5" s="330"/>
      <c r="T5" s="330"/>
      <c r="U5" s="330"/>
      <c r="V5" s="330"/>
      <c r="W5" s="330"/>
      <c r="X5" s="330"/>
      <c r="Y5" s="330"/>
      <c r="Z5" s="330"/>
      <c r="AA5" s="330"/>
      <c r="AB5" s="330"/>
      <c r="AC5" s="330"/>
      <c r="AD5" s="330"/>
      <c r="AE5" s="330"/>
      <c r="AF5" s="93"/>
    </row>
    <row r="6" spans="1:34" ht="15" hidden="1" x14ac:dyDescent="0.25">
      <c r="A6" s="325" t="s">
        <v>135</v>
      </c>
      <c r="B6" s="326"/>
      <c r="C6" s="326"/>
      <c r="D6" s="326"/>
      <c r="E6" s="326"/>
      <c r="F6" s="326"/>
      <c r="G6" s="326"/>
      <c r="H6" s="326"/>
      <c r="I6" s="326"/>
      <c r="J6" s="326"/>
      <c r="K6" s="326"/>
      <c r="L6" s="326"/>
      <c r="M6" s="326"/>
      <c r="N6" s="326"/>
      <c r="O6" s="326"/>
      <c r="P6" s="326"/>
      <c r="Q6" s="326"/>
      <c r="R6" s="326"/>
      <c r="S6" s="326"/>
      <c r="T6" s="326"/>
      <c r="U6" s="326"/>
      <c r="V6" s="326"/>
      <c r="W6" s="326"/>
      <c r="X6" s="326"/>
      <c r="Y6" s="326"/>
      <c r="Z6" s="326"/>
      <c r="AA6" s="326"/>
      <c r="AB6" s="326"/>
      <c r="AC6" s="326"/>
      <c r="AD6" s="326"/>
      <c r="AE6" s="326"/>
      <c r="AF6" s="326"/>
    </row>
    <row r="7" spans="1:34" ht="15" hidden="1" x14ac:dyDescent="0.25">
      <c r="A7" s="331" t="s">
        <v>136</v>
      </c>
      <c r="B7" s="331"/>
      <c r="C7" s="331"/>
      <c r="D7" s="331"/>
      <c r="E7" s="331"/>
      <c r="F7" s="331"/>
      <c r="G7" s="331"/>
      <c r="H7" s="331"/>
      <c r="I7" s="331"/>
      <c r="J7" s="331"/>
      <c r="K7" s="331"/>
      <c r="L7" s="331"/>
      <c r="M7" s="331"/>
      <c r="N7" s="331"/>
      <c r="O7" s="331"/>
      <c r="P7" s="332" t="s">
        <v>137</v>
      </c>
      <c r="Q7" s="332"/>
      <c r="R7" s="332"/>
      <c r="S7" s="332"/>
      <c r="T7" s="333" t="s">
        <v>138</v>
      </c>
      <c r="U7" s="333"/>
      <c r="V7" s="333"/>
      <c r="W7" s="333"/>
      <c r="X7" s="333"/>
      <c r="Y7" s="334" t="s">
        <v>139</v>
      </c>
      <c r="Z7" s="334"/>
      <c r="AA7" s="334"/>
      <c r="AB7" s="334"/>
      <c r="AC7" s="335" t="s">
        <v>140</v>
      </c>
      <c r="AD7" s="335"/>
      <c r="AE7" s="335"/>
      <c r="AF7" s="335"/>
    </row>
    <row r="8" spans="1:34" s="3" customFormat="1" ht="64.5" customHeight="1" x14ac:dyDescent="0.2">
      <c r="A8" s="2" t="s">
        <v>2</v>
      </c>
      <c r="B8" s="2" t="s">
        <v>4</v>
      </c>
      <c r="C8" s="2" t="s">
        <v>141</v>
      </c>
      <c r="D8" s="2" t="s">
        <v>142</v>
      </c>
      <c r="E8" s="2" t="s">
        <v>143</v>
      </c>
      <c r="F8" s="2" t="s">
        <v>144</v>
      </c>
      <c r="G8" s="2" t="s">
        <v>14</v>
      </c>
      <c r="H8" s="2" t="s">
        <v>16</v>
      </c>
      <c r="I8" s="2" t="s">
        <v>18</v>
      </c>
      <c r="J8" s="20" t="s">
        <v>145</v>
      </c>
      <c r="K8" s="2" t="s">
        <v>146</v>
      </c>
      <c r="L8" s="2" t="s">
        <v>147</v>
      </c>
      <c r="M8" s="2" t="s">
        <v>148</v>
      </c>
      <c r="N8" s="2" t="s">
        <v>28</v>
      </c>
      <c r="O8" s="2" t="s">
        <v>30</v>
      </c>
      <c r="P8" s="38" t="s">
        <v>149</v>
      </c>
      <c r="Q8" s="2" t="s">
        <v>150</v>
      </c>
      <c r="R8" s="38" t="s">
        <v>151</v>
      </c>
      <c r="S8" s="38" t="s">
        <v>152</v>
      </c>
      <c r="T8" s="2" t="s">
        <v>153</v>
      </c>
      <c r="U8" s="97" t="s">
        <v>154</v>
      </c>
      <c r="V8" s="38" t="s">
        <v>155</v>
      </c>
      <c r="W8" s="38" t="s">
        <v>156</v>
      </c>
      <c r="X8" s="97" t="s">
        <v>157</v>
      </c>
      <c r="Y8" s="69" t="s">
        <v>158</v>
      </c>
      <c r="Z8" s="69" t="s">
        <v>159</v>
      </c>
      <c r="AA8" s="69" t="s">
        <v>160</v>
      </c>
      <c r="AB8" s="69" t="s">
        <v>161</v>
      </c>
      <c r="AC8" s="57" t="s">
        <v>162</v>
      </c>
      <c r="AD8" s="57" t="s">
        <v>163</v>
      </c>
      <c r="AE8" s="57" t="s">
        <v>164</v>
      </c>
      <c r="AF8" s="57" t="s">
        <v>165</v>
      </c>
      <c r="AG8" s="19"/>
    </row>
    <row r="9" spans="1:34" ht="60" customHeight="1" x14ac:dyDescent="0.25">
      <c r="A9" s="79" t="s">
        <v>166</v>
      </c>
      <c r="B9" s="80" t="s">
        <v>167</v>
      </c>
      <c r="C9" s="178" t="s">
        <v>168</v>
      </c>
      <c r="D9" s="53" t="s">
        <v>169</v>
      </c>
      <c r="E9" s="178" t="s">
        <v>170</v>
      </c>
      <c r="F9" s="178" t="s">
        <v>171</v>
      </c>
      <c r="G9" s="48" t="s">
        <v>172</v>
      </c>
      <c r="H9" s="53" t="s">
        <v>173</v>
      </c>
      <c r="I9" s="46" t="s">
        <v>174</v>
      </c>
      <c r="J9" s="53">
        <v>1</v>
      </c>
      <c r="K9" s="45" t="s">
        <v>175</v>
      </c>
      <c r="L9" s="44">
        <v>0.3</v>
      </c>
      <c r="M9" s="48" t="s">
        <v>176</v>
      </c>
      <c r="N9" s="178" t="s">
        <v>177</v>
      </c>
      <c r="O9" s="43">
        <v>1</v>
      </c>
      <c r="P9" s="98">
        <v>0.25</v>
      </c>
      <c r="Q9" s="53">
        <v>0.25</v>
      </c>
      <c r="R9" s="51">
        <v>0.25</v>
      </c>
      <c r="S9" s="51">
        <v>0.25</v>
      </c>
      <c r="T9" s="43">
        <v>0.25</v>
      </c>
      <c r="U9" s="202">
        <f>+Y9+Z9+AA9+AB9</f>
        <v>0.65500000000000003</v>
      </c>
      <c r="V9" s="43"/>
      <c r="W9" s="43"/>
      <c r="X9" s="202">
        <f>+T9+U9+V9+W9</f>
        <v>0.90500000000000003</v>
      </c>
      <c r="Y9" s="103">
        <v>0.13</v>
      </c>
      <c r="Z9" s="103">
        <v>0.185</v>
      </c>
      <c r="AA9" s="53">
        <v>0.21</v>
      </c>
      <c r="AB9" s="53">
        <v>0.13</v>
      </c>
      <c r="AC9" s="58">
        <f>+IF((U9/Q9)&gt;100%,100%,(U9/Q9))*L9</f>
        <v>0.3</v>
      </c>
      <c r="AD9" s="58">
        <f>+IF(((X9)/O9)&gt;100%,100%,((X9)/O9))*L9</f>
        <v>0.27150000000000002</v>
      </c>
      <c r="AE9" s="58">
        <f>+IF(((U9)/Q9)&gt;100%,100%,((U9)/Q9))</f>
        <v>1</v>
      </c>
      <c r="AF9" s="58">
        <f>+IF(((X9)/O9)&gt;100%,100%,((X9))/O9)</f>
        <v>0.90500000000000003</v>
      </c>
    </row>
    <row r="10" spans="1:34" ht="60" customHeight="1" x14ac:dyDescent="0.25">
      <c r="A10" s="79" t="s">
        <v>166</v>
      </c>
      <c r="B10" s="80" t="s">
        <v>167</v>
      </c>
      <c r="C10" s="178" t="s">
        <v>168</v>
      </c>
      <c r="D10" s="53" t="s">
        <v>169</v>
      </c>
      <c r="E10" s="178" t="s">
        <v>170</v>
      </c>
      <c r="F10" s="178" t="s">
        <v>171</v>
      </c>
      <c r="G10" s="48" t="s">
        <v>172</v>
      </c>
      <c r="H10" s="53" t="s">
        <v>178</v>
      </c>
      <c r="I10" s="46" t="s">
        <v>179</v>
      </c>
      <c r="J10" s="53">
        <v>1</v>
      </c>
      <c r="K10" s="45" t="s">
        <v>180</v>
      </c>
      <c r="L10" s="44">
        <v>0.2</v>
      </c>
      <c r="M10" s="48" t="s">
        <v>176</v>
      </c>
      <c r="N10" s="178" t="s">
        <v>181</v>
      </c>
      <c r="O10" s="43">
        <v>4</v>
      </c>
      <c r="P10" s="98">
        <v>1</v>
      </c>
      <c r="Q10" s="53">
        <v>1</v>
      </c>
      <c r="R10" s="51">
        <v>1</v>
      </c>
      <c r="S10" s="51">
        <v>1</v>
      </c>
      <c r="T10" s="53">
        <v>1</v>
      </c>
      <c r="U10" s="43">
        <f t="shared" ref="U10:U12" si="0">+Y10+Z10+AA10+AB10</f>
        <v>1</v>
      </c>
      <c r="V10" s="53"/>
      <c r="W10" s="53"/>
      <c r="X10" s="43">
        <f t="shared" ref="X10:X19" si="1">+T10+U10+V10+W10</f>
        <v>2</v>
      </c>
      <c r="Y10" s="103">
        <v>0.05</v>
      </c>
      <c r="Z10" s="103">
        <v>0.02</v>
      </c>
      <c r="AA10" s="53">
        <v>0.93</v>
      </c>
      <c r="AB10" s="53">
        <v>0</v>
      </c>
      <c r="AC10" s="58">
        <f t="shared" ref="AC10:AC12" si="2">+IF((U10/Q10)&gt;100%,100%,(U10/Q10))*L10</f>
        <v>0.2</v>
      </c>
      <c r="AD10" s="58">
        <f>+IF(((X10)/O10)&gt;100%,100%,((X10)/O10))*L10</f>
        <v>0.1</v>
      </c>
      <c r="AE10" s="58">
        <f>+IF(((U10)/Q10)&gt;100%,100%,((U10)/Q10))</f>
        <v>1</v>
      </c>
      <c r="AF10" s="58">
        <f t="shared" ref="AF10:AF12" si="3">+IF(((X10)/O10)&gt;100%,100%,((X10))/O10)</f>
        <v>0.5</v>
      </c>
      <c r="AH10" s="1" t="s">
        <v>176</v>
      </c>
    </row>
    <row r="11" spans="1:34" ht="60" customHeight="1" x14ac:dyDescent="0.25">
      <c r="A11" s="79" t="s">
        <v>166</v>
      </c>
      <c r="B11" s="80" t="s">
        <v>167</v>
      </c>
      <c r="C11" s="178" t="s">
        <v>168</v>
      </c>
      <c r="D11" s="53" t="s">
        <v>169</v>
      </c>
      <c r="E11" s="178" t="s">
        <v>170</v>
      </c>
      <c r="F11" s="178" t="s">
        <v>171</v>
      </c>
      <c r="G11" s="48" t="s">
        <v>172</v>
      </c>
      <c r="H11" s="53" t="s">
        <v>182</v>
      </c>
      <c r="I11" s="46" t="s">
        <v>183</v>
      </c>
      <c r="J11" s="48">
        <v>75</v>
      </c>
      <c r="K11" s="45" t="s">
        <v>184</v>
      </c>
      <c r="L11" s="44">
        <v>0.3</v>
      </c>
      <c r="M11" s="48" t="s">
        <v>176</v>
      </c>
      <c r="N11" s="178" t="s">
        <v>185</v>
      </c>
      <c r="O11" s="62">
        <v>33</v>
      </c>
      <c r="P11" s="100">
        <v>6</v>
      </c>
      <c r="Q11" s="100">
        <v>9</v>
      </c>
      <c r="R11" s="101">
        <v>9</v>
      </c>
      <c r="S11" s="101">
        <v>9</v>
      </c>
      <c r="T11" s="43">
        <v>6</v>
      </c>
      <c r="U11" s="43">
        <f t="shared" si="0"/>
        <v>12</v>
      </c>
      <c r="V11" s="43"/>
      <c r="W11" s="43"/>
      <c r="X11" s="43">
        <f t="shared" si="1"/>
        <v>18</v>
      </c>
      <c r="Y11" s="102">
        <v>2</v>
      </c>
      <c r="Z11" s="201">
        <v>0.5</v>
      </c>
      <c r="AA11" s="53">
        <v>0</v>
      </c>
      <c r="AB11" s="53">
        <v>9.5</v>
      </c>
      <c r="AC11" s="58">
        <f t="shared" si="2"/>
        <v>0.3</v>
      </c>
      <c r="AD11" s="58">
        <f>+IF(((X11)/O11)&gt;100%,100%,((X11)/O11))*L11</f>
        <v>0.16363636363636361</v>
      </c>
      <c r="AE11" s="58">
        <v>1</v>
      </c>
      <c r="AF11" s="58">
        <f t="shared" si="3"/>
        <v>0.54545454545454541</v>
      </c>
      <c r="AH11" s="1" t="s">
        <v>186</v>
      </c>
    </row>
    <row r="12" spans="1:34" ht="60" customHeight="1" x14ac:dyDescent="0.25">
      <c r="A12" s="79" t="s">
        <v>166</v>
      </c>
      <c r="B12" s="80" t="s">
        <v>167</v>
      </c>
      <c r="C12" s="178" t="s">
        <v>168</v>
      </c>
      <c r="D12" s="53" t="s">
        <v>169</v>
      </c>
      <c r="E12" s="178" t="s">
        <v>170</v>
      </c>
      <c r="F12" s="53" t="s">
        <v>171</v>
      </c>
      <c r="G12" s="48" t="s">
        <v>172</v>
      </c>
      <c r="H12" s="53" t="s">
        <v>187</v>
      </c>
      <c r="I12" s="46" t="s">
        <v>188</v>
      </c>
      <c r="J12" s="48" t="s">
        <v>189</v>
      </c>
      <c r="K12" s="207" t="s">
        <v>190</v>
      </c>
      <c r="L12" s="61">
        <v>0.2</v>
      </c>
      <c r="M12" s="48" t="s">
        <v>186</v>
      </c>
      <c r="N12" s="178" t="s">
        <v>191</v>
      </c>
      <c r="O12" s="43">
        <v>1</v>
      </c>
      <c r="P12" s="98">
        <v>0.25</v>
      </c>
      <c r="Q12" s="52">
        <v>0.25</v>
      </c>
      <c r="R12" s="42">
        <v>0.25</v>
      </c>
      <c r="S12" s="42">
        <v>0.25</v>
      </c>
      <c r="T12" s="43">
        <v>0.25</v>
      </c>
      <c r="U12" s="43">
        <f t="shared" si="0"/>
        <v>0.27</v>
      </c>
      <c r="V12" s="43"/>
      <c r="W12" s="43"/>
      <c r="X12" s="43">
        <f t="shared" si="1"/>
        <v>0.52</v>
      </c>
      <c r="Y12" s="103">
        <v>0.02</v>
      </c>
      <c r="Z12" s="103">
        <v>0</v>
      </c>
      <c r="AA12" s="52">
        <v>0.24</v>
      </c>
      <c r="AB12" s="52">
        <v>0.01</v>
      </c>
      <c r="AC12" s="58">
        <f t="shared" si="2"/>
        <v>0.2</v>
      </c>
      <c r="AD12" s="58">
        <f>+IF(((X12)/O12)&gt;100%,100%,((X12)/O12))*L12</f>
        <v>0.10400000000000001</v>
      </c>
      <c r="AE12" s="58">
        <f>+IF(((U12)/Q12)&gt;100%,100%,((U12)/Q12))</f>
        <v>1</v>
      </c>
      <c r="AF12" s="58">
        <f t="shared" si="3"/>
        <v>0.52</v>
      </c>
    </row>
    <row r="13" spans="1:34" ht="60" customHeight="1" x14ac:dyDescent="0.25">
      <c r="A13" s="48"/>
      <c r="B13" s="87"/>
      <c r="C13" s="178"/>
      <c r="D13" s="178"/>
      <c r="E13" s="178"/>
      <c r="F13" s="327" t="s">
        <v>192</v>
      </c>
      <c r="G13" s="328"/>
      <c r="H13" s="328"/>
      <c r="I13" s="328"/>
      <c r="J13" s="328"/>
      <c r="K13" s="328"/>
      <c r="L13" s="328"/>
      <c r="M13" s="328"/>
      <c r="N13" s="328"/>
      <c r="O13" s="328"/>
      <c r="P13" s="328"/>
      <c r="Q13" s="328"/>
      <c r="R13" s="328"/>
      <c r="S13" s="328"/>
      <c r="T13" s="328"/>
      <c r="U13" s="328"/>
      <c r="V13" s="328"/>
      <c r="W13" s="328"/>
      <c r="X13" s="328"/>
      <c r="Y13" s="328"/>
      <c r="Z13" s="328"/>
      <c r="AA13" s="328"/>
      <c r="AB13" s="328"/>
      <c r="AC13" s="59">
        <f>SUM(AC9:AC12)</f>
        <v>1</v>
      </c>
      <c r="AD13" s="59">
        <f>SUM(AD9:AD12)</f>
        <v>0.63913636363636361</v>
      </c>
      <c r="AE13" s="59">
        <f>+AVERAGE(AE9:AE12)</f>
        <v>1</v>
      </c>
      <c r="AF13" s="59">
        <f>+AVERAGE(AF9:AF12)</f>
        <v>0.61761363636363642</v>
      </c>
    </row>
    <row r="14" spans="1:34" ht="60" customHeight="1" x14ac:dyDescent="0.25">
      <c r="A14" s="79" t="s">
        <v>166</v>
      </c>
      <c r="B14" s="80" t="s">
        <v>167</v>
      </c>
      <c r="C14" s="178" t="s">
        <v>168</v>
      </c>
      <c r="D14" s="53" t="s">
        <v>169</v>
      </c>
      <c r="E14" s="178" t="s">
        <v>170</v>
      </c>
      <c r="F14" s="178" t="s">
        <v>193</v>
      </c>
      <c r="G14" s="48" t="s">
        <v>194</v>
      </c>
      <c r="H14" s="104" t="s">
        <v>195</v>
      </c>
      <c r="I14" s="105" t="s">
        <v>196</v>
      </c>
      <c r="J14" s="46">
        <v>17</v>
      </c>
      <c r="K14" s="208" t="s">
        <v>197</v>
      </c>
      <c r="L14" s="54">
        <v>0.6</v>
      </c>
      <c r="M14" s="48" t="s">
        <v>176</v>
      </c>
      <c r="N14" s="151" t="s">
        <v>198</v>
      </c>
      <c r="O14" s="101">
        <v>23</v>
      </c>
      <c r="P14" s="101">
        <v>2</v>
      </c>
      <c r="Q14" s="102">
        <v>2</v>
      </c>
      <c r="R14" s="101">
        <v>1</v>
      </c>
      <c r="S14" s="101">
        <v>1</v>
      </c>
      <c r="T14" s="43">
        <v>2</v>
      </c>
      <c r="U14" s="43">
        <f t="shared" ref="U14:U15" si="4">+Y14+Z14+AA14+AB14</f>
        <v>2</v>
      </c>
      <c r="V14" s="43"/>
      <c r="W14" s="43"/>
      <c r="X14" s="43">
        <f t="shared" si="1"/>
        <v>4</v>
      </c>
      <c r="Y14" s="102">
        <v>0</v>
      </c>
      <c r="Z14" s="102">
        <v>1</v>
      </c>
      <c r="AA14" s="192">
        <v>1</v>
      </c>
      <c r="AB14" s="53">
        <v>0</v>
      </c>
      <c r="AC14" s="58">
        <f>+IF((U14/Q14)&gt;100%,100%,(U14/Q14))*L14</f>
        <v>0.6</v>
      </c>
      <c r="AD14" s="58">
        <f>+IF(((X14)/O14)&gt;100%,100%,((X14)/O14))*L14</f>
        <v>0.10434782608695652</v>
      </c>
      <c r="AE14" s="58">
        <f>+IF(((U14)/Q14)&gt;100%,100%,((U14)/Q14))</f>
        <v>1</v>
      </c>
      <c r="AF14" s="58">
        <f>+IF(((X14)/O14)&gt;100%,100%,((X14))/O14)</f>
        <v>0.17391304347826086</v>
      </c>
    </row>
    <row r="15" spans="1:34" ht="60" customHeight="1" x14ac:dyDescent="0.25">
      <c r="A15" s="79" t="s">
        <v>166</v>
      </c>
      <c r="B15" s="80" t="s">
        <v>167</v>
      </c>
      <c r="C15" s="178" t="s">
        <v>168</v>
      </c>
      <c r="D15" s="53" t="s">
        <v>169</v>
      </c>
      <c r="E15" s="178" t="s">
        <v>170</v>
      </c>
      <c r="F15" s="178" t="s">
        <v>193</v>
      </c>
      <c r="G15" s="48" t="s">
        <v>194</v>
      </c>
      <c r="H15" s="104" t="s">
        <v>199</v>
      </c>
      <c r="I15" s="105" t="s">
        <v>200</v>
      </c>
      <c r="J15" s="46">
        <v>168</v>
      </c>
      <c r="K15" s="104" t="s">
        <v>201</v>
      </c>
      <c r="L15" s="54">
        <v>0.4</v>
      </c>
      <c r="M15" s="48" t="s">
        <v>186</v>
      </c>
      <c r="N15" s="151" t="s">
        <v>202</v>
      </c>
      <c r="O15" s="101">
        <v>132</v>
      </c>
      <c r="P15" s="101">
        <v>20</v>
      </c>
      <c r="Q15" s="102">
        <v>40</v>
      </c>
      <c r="R15" s="101">
        <v>40</v>
      </c>
      <c r="S15" s="101">
        <v>32</v>
      </c>
      <c r="T15" s="43">
        <v>63</v>
      </c>
      <c r="U15" s="43">
        <f t="shared" si="4"/>
        <v>84</v>
      </c>
      <c r="V15" s="43"/>
      <c r="W15" s="43"/>
      <c r="X15" s="43">
        <f t="shared" si="1"/>
        <v>147</v>
      </c>
      <c r="Y15" s="102">
        <f>7+10</f>
        <v>17</v>
      </c>
      <c r="Z15" s="102">
        <f>11+11+7</f>
        <v>29</v>
      </c>
      <c r="AA15" s="192">
        <v>32</v>
      </c>
      <c r="AB15" s="53">
        <v>6</v>
      </c>
      <c r="AC15" s="58">
        <f>+IF((U15/Q15)&gt;100%,100%,(U15/Q15))*L15</f>
        <v>0.4</v>
      </c>
      <c r="AD15" s="58">
        <f>+IF(((X15)/O15)&gt;100%,100%,((X15)/O15))*L15</f>
        <v>0.4</v>
      </c>
      <c r="AE15" s="58">
        <f>+IF(((U15)/Q15)&gt;100%,100%,((U15)/Q15))</f>
        <v>1</v>
      </c>
      <c r="AF15" s="58">
        <f>+IF(((X15)/O15)&gt;100%,100%,((X15))/O15)</f>
        <v>1</v>
      </c>
    </row>
    <row r="16" spans="1:34" ht="60" customHeight="1" x14ac:dyDescent="0.25">
      <c r="A16" s="53"/>
      <c r="B16" s="87"/>
      <c r="C16" s="178"/>
      <c r="D16" s="178"/>
      <c r="E16" s="178"/>
      <c r="F16" s="327" t="s">
        <v>203</v>
      </c>
      <c r="G16" s="328"/>
      <c r="H16" s="328"/>
      <c r="I16" s="328"/>
      <c r="J16" s="328"/>
      <c r="K16" s="328"/>
      <c r="L16" s="328"/>
      <c r="M16" s="328"/>
      <c r="N16" s="328"/>
      <c r="O16" s="328"/>
      <c r="P16" s="328"/>
      <c r="Q16" s="328"/>
      <c r="R16" s="328"/>
      <c r="S16" s="328"/>
      <c r="T16" s="328"/>
      <c r="U16" s="328"/>
      <c r="V16" s="328"/>
      <c r="W16" s="328"/>
      <c r="X16" s="328"/>
      <c r="Y16" s="328"/>
      <c r="Z16" s="328"/>
      <c r="AA16" s="328"/>
      <c r="AB16" s="328"/>
      <c r="AC16" s="59">
        <f>SUM(AC14:AC15)</f>
        <v>1</v>
      </c>
      <c r="AD16" s="59">
        <f>SUM(AD14:AD15)</f>
        <v>0.5043478260869565</v>
      </c>
      <c r="AE16" s="59">
        <f>+AVERAGE(AE14:AE15)</f>
        <v>1</v>
      </c>
      <c r="AF16" s="59">
        <f>+AVERAGE(AF14:AF15)</f>
        <v>0.58695652173913038</v>
      </c>
    </row>
    <row r="17" spans="1:32" ht="60" customHeight="1" x14ac:dyDescent="0.25">
      <c r="A17" s="79" t="s">
        <v>166</v>
      </c>
      <c r="B17" s="80" t="s">
        <v>167</v>
      </c>
      <c r="C17" s="178" t="s">
        <v>168</v>
      </c>
      <c r="D17" s="53" t="s">
        <v>169</v>
      </c>
      <c r="E17" s="178" t="s">
        <v>170</v>
      </c>
      <c r="F17" s="178" t="s">
        <v>204</v>
      </c>
      <c r="G17" s="48" t="s">
        <v>205</v>
      </c>
      <c r="H17" s="178" t="s">
        <v>206</v>
      </c>
      <c r="I17" s="82" t="s">
        <v>207</v>
      </c>
      <c r="J17" s="53">
        <v>1</v>
      </c>
      <c r="K17" s="178" t="s">
        <v>208</v>
      </c>
      <c r="L17" s="58">
        <v>0.4</v>
      </c>
      <c r="M17" s="53" t="s">
        <v>176</v>
      </c>
      <c r="N17" s="53" t="s">
        <v>209</v>
      </c>
      <c r="O17" s="106">
        <v>1</v>
      </c>
      <c r="P17" s="107">
        <v>0.25</v>
      </c>
      <c r="Q17" s="53">
        <v>0.25</v>
      </c>
      <c r="R17" s="51">
        <v>0.25</v>
      </c>
      <c r="S17" s="51">
        <v>0.25</v>
      </c>
      <c r="T17" s="43">
        <v>0.25</v>
      </c>
      <c r="U17" s="202">
        <f t="shared" ref="U17:U19" si="5">+Y17+Z17+AA17+AB17</f>
        <v>0.53500000000000003</v>
      </c>
      <c r="V17" s="43"/>
      <c r="W17" s="43"/>
      <c r="X17" s="202">
        <f t="shared" si="1"/>
        <v>0.78500000000000003</v>
      </c>
      <c r="Y17" s="103">
        <f>2%+1%</f>
        <v>0.03</v>
      </c>
      <c r="Z17" s="103">
        <v>0.01</v>
      </c>
      <c r="AA17" s="192">
        <v>0.45</v>
      </c>
      <c r="AB17" s="53">
        <v>4.4999999999999998E-2</v>
      </c>
      <c r="AC17" s="58">
        <f>+IF((U17/Q17)&gt;100%,100%,(U17/Q17))*L17</f>
        <v>0.4</v>
      </c>
      <c r="AD17" s="58">
        <f>+IF(((X17)/O17)&gt;100%,100%,((X17)/O17))*L17</f>
        <v>0.31400000000000006</v>
      </c>
      <c r="AE17" s="58">
        <f>+IF(((U17)/Q17)&gt;100%,100%,((U17)/Q17))</f>
        <v>1</v>
      </c>
      <c r="AF17" s="58">
        <f>+IF(((X17)/O17)&gt;100%,100%,((X17))/O17)</f>
        <v>0.78500000000000003</v>
      </c>
    </row>
    <row r="18" spans="1:32" ht="60" customHeight="1" x14ac:dyDescent="0.25">
      <c r="A18" s="79" t="s">
        <v>166</v>
      </c>
      <c r="B18" s="80" t="s">
        <v>167</v>
      </c>
      <c r="C18" s="178" t="s">
        <v>168</v>
      </c>
      <c r="D18" s="53" t="s">
        <v>169</v>
      </c>
      <c r="E18" s="178" t="s">
        <v>170</v>
      </c>
      <c r="F18" s="178" t="s">
        <v>204</v>
      </c>
      <c r="G18" s="48" t="s">
        <v>210</v>
      </c>
      <c r="H18" s="178" t="s">
        <v>211</v>
      </c>
      <c r="I18" s="82" t="s">
        <v>212</v>
      </c>
      <c r="J18" s="53">
        <v>1830</v>
      </c>
      <c r="K18" s="178" t="s">
        <v>213</v>
      </c>
      <c r="L18" s="58">
        <v>0.4</v>
      </c>
      <c r="M18" s="53" t="s">
        <v>186</v>
      </c>
      <c r="N18" s="53" t="s">
        <v>214</v>
      </c>
      <c r="O18" s="106">
        <v>2000</v>
      </c>
      <c r="P18" s="107">
        <v>500</v>
      </c>
      <c r="Q18" s="53">
        <v>500</v>
      </c>
      <c r="R18" s="51">
        <v>500</v>
      </c>
      <c r="S18" s="51">
        <v>500</v>
      </c>
      <c r="T18" s="43">
        <v>292</v>
      </c>
      <c r="U18" s="43">
        <f t="shared" si="5"/>
        <v>409</v>
      </c>
      <c r="V18" s="43"/>
      <c r="W18" s="43"/>
      <c r="X18" s="43">
        <f t="shared" si="1"/>
        <v>701</v>
      </c>
      <c r="Y18" s="102">
        <v>49</v>
      </c>
      <c r="Z18" s="102">
        <v>81</v>
      </c>
      <c r="AA18" s="192">
        <v>74</v>
      </c>
      <c r="AB18" s="53">
        <v>205</v>
      </c>
      <c r="AC18" s="58">
        <f>+IF((U18/Q18)&gt;100%,100%,(U18/Q18))*L18</f>
        <v>0.32719999999999999</v>
      </c>
      <c r="AD18" s="58">
        <f t="shared" ref="AD18:AD19" si="6">+IF(((X18)/O18)&gt;100%,100%,((X18)/O18))*L18</f>
        <v>0.14019999999999999</v>
      </c>
      <c r="AE18" s="58">
        <v>1</v>
      </c>
      <c r="AF18" s="58">
        <v>0.45</v>
      </c>
    </row>
    <row r="19" spans="1:32" ht="60" customHeight="1" x14ac:dyDescent="0.25">
      <c r="A19" s="79" t="s">
        <v>166</v>
      </c>
      <c r="B19" s="80" t="s">
        <v>167</v>
      </c>
      <c r="C19" s="178" t="s">
        <v>168</v>
      </c>
      <c r="D19" s="53" t="s">
        <v>169</v>
      </c>
      <c r="E19" s="178" t="s">
        <v>170</v>
      </c>
      <c r="F19" s="178" t="s">
        <v>204</v>
      </c>
      <c r="G19" s="48" t="s">
        <v>215</v>
      </c>
      <c r="H19" s="178" t="s">
        <v>216</v>
      </c>
      <c r="I19" s="82" t="s">
        <v>217</v>
      </c>
      <c r="J19" s="53">
        <v>1450</v>
      </c>
      <c r="K19" s="178" t="s">
        <v>218</v>
      </c>
      <c r="L19" s="58">
        <v>0.2</v>
      </c>
      <c r="M19" s="53" t="s">
        <v>186</v>
      </c>
      <c r="N19" s="53" t="s">
        <v>219</v>
      </c>
      <c r="O19" s="106">
        <v>1450</v>
      </c>
      <c r="P19" s="107">
        <v>1450</v>
      </c>
      <c r="Q19" s="53">
        <v>1450</v>
      </c>
      <c r="R19" s="51">
        <v>1450</v>
      </c>
      <c r="S19" s="51">
        <v>1450</v>
      </c>
      <c r="T19" s="43">
        <v>974</v>
      </c>
      <c r="U19" s="209">
        <v>963</v>
      </c>
      <c r="V19" s="43"/>
      <c r="W19" s="43"/>
      <c r="X19" s="43">
        <f t="shared" si="1"/>
        <v>1937</v>
      </c>
      <c r="Y19" s="102">
        <v>970</v>
      </c>
      <c r="Z19" s="102">
        <v>988</v>
      </c>
      <c r="AA19" s="192">
        <v>968</v>
      </c>
      <c r="AB19" s="53">
        <v>943</v>
      </c>
      <c r="AC19" s="58">
        <f>+IF((U19/Q19)&gt;100%,100%,(U19/Q19))*L19</f>
        <v>0.13282758620689655</v>
      </c>
      <c r="AD19" s="58">
        <f t="shared" si="6"/>
        <v>0.2</v>
      </c>
      <c r="AE19" s="58">
        <v>1</v>
      </c>
      <c r="AF19" s="58">
        <f t="shared" ref="AF19" si="7">+IF(((X19)/O19)&gt;100%,100%,((X19))/O19)</f>
        <v>1</v>
      </c>
    </row>
    <row r="20" spans="1:32" ht="60" customHeight="1" x14ac:dyDescent="0.25">
      <c r="A20" s="53"/>
      <c r="B20" s="87"/>
      <c r="C20" s="178"/>
      <c r="D20" s="178"/>
      <c r="E20" s="178"/>
      <c r="F20" s="327" t="s">
        <v>220</v>
      </c>
      <c r="G20" s="328"/>
      <c r="H20" s="328"/>
      <c r="I20" s="328"/>
      <c r="J20" s="328"/>
      <c r="K20" s="328"/>
      <c r="L20" s="328"/>
      <c r="M20" s="328"/>
      <c r="N20" s="328"/>
      <c r="O20" s="328"/>
      <c r="P20" s="328"/>
      <c r="Q20" s="328"/>
      <c r="R20" s="328"/>
      <c r="S20" s="328"/>
      <c r="T20" s="328"/>
      <c r="U20" s="328"/>
      <c r="V20" s="328"/>
      <c r="W20" s="328"/>
      <c r="X20" s="328"/>
      <c r="Y20" s="328"/>
      <c r="Z20" s="328"/>
      <c r="AA20" s="328"/>
      <c r="AB20" s="328"/>
      <c r="AC20" s="59">
        <f>SUM(AC17:AC19)</f>
        <v>0.86002758620689668</v>
      </c>
      <c r="AD20" s="59">
        <f>SUM(AD17:AD19)</f>
        <v>0.65420000000000011</v>
      </c>
      <c r="AE20" s="59">
        <f>+AVERAGE(AE17:AE19)</f>
        <v>1</v>
      </c>
      <c r="AF20" s="59">
        <f>+AVERAGE(AF17:AF19)</f>
        <v>0.74500000000000011</v>
      </c>
    </row>
    <row r="21" spans="1:32" ht="60" customHeight="1" thickBot="1" x14ac:dyDescent="0.3"/>
    <row r="22" spans="1:32" ht="60" customHeight="1" thickBot="1" x14ac:dyDescent="0.3">
      <c r="F22" s="322" t="s">
        <v>221</v>
      </c>
      <c r="G22" s="323"/>
      <c r="H22" s="323"/>
      <c r="I22" s="323"/>
      <c r="J22" s="323"/>
      <c r="K22" s="323"/>
      <c r="L22" s="323"/>
      <c r="M22" s="323"/>
      <c r="N22" s="323"/>
      <c r="O22" s="323"/>
      <c r="P22" s="323"/>
      <c r="Q22" s="323"/>
      <c r="R22" s="323"/>
      <c r="S22" s="323"/>
      <c r="T22" s="323"/>
      <c r="U22" s="323"/>
      <c r="V22" s="323"/>
      <c r="W22" s="323"/>
      <c r="X22" s="323"/>
      <c r="Y22" s="323"/>
      <c r="Z22" s="323"/>
      <c r="AA22" s="323"/>
      <c r="AB22" s="323"/>
      <c r="AC22" s="70">
        <f>+(AC13+AC16+AC20)/3</f>
        <v>0.9533425287356323</v>
      </c>
      <c r="AD22" s="71">
        <f>+(AD13+AD16+AD20)/3</f>
        <v>0.59922806324110678</v>
      </c>
      <c r="AE22" s="71">
        <f>+(AE13+AE16+AE20)/3</f>
        <v>1</v>
      </c>
      <c r="AF22" s="72">
        <f>+(AF13+AF16+AF20)/3</f>
        <v>0.64985671936758893</v>
      </c>
    </row>
    <row r="29" spans="1:32" ht="18" customHeight="1" x14ac:dyDescent="0.25"/>
  </sheetData>
  <mergeCells count="17">
    <mergeCell ref="F22:AB22"/>
    <mergeCell ref="A5:B5"/>
    <mergeCell ref="A6:AF6"/>
    <mergeCell ref="F13:AB13"/>
    <mergeCell ref="F16:AB16"/>
    <mergeCell ref="C5:AE5"/>
    <mergeCell ref="A7:O7"/>
    <mergeCell ref="P7:S7"/>
    <mergeCell ref="F20:AB20"/>
    <mergeCell ref="T7:X7"/>
    <mergeCell ref="Y7:AB7"/>
    <mergeCell ref="AC7:AF7"/>
    <mergeCell ref="A1:B4"/>
    <mergeCell ref="C1:AE1"/>
    <mergeCell ref="C2:AE2"/>
    <mergeCell ref="C3:AE3"/>
    <mergeCell ref="C4:AE4"/>
  </mergeCells>
  <phoneticPr fontId="15" type="noConversion"/>
  <dataValidations count="2">
    <dataValidation type="list" allowBlank="1" showInputMessage="1" showErrorMessage="1" sqref="M9:M12 M21:M288 M17:M19" xr:uid="{00000000-0002-0000-0100-000000000000}">
      <formula1>$AH$10:$AH$11</formula1>
    </dataValidation>
    <dataValidation type="list" allowBlank="1" showInputMessage="1" showErrorMessage="1" sqref="M14:M15" xr:uid="{938B1034-D37D-4A4F-AE33-371BDB3D4FE5}">
      <formula1>#REF!</formula1>
    </dataValidation>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9"/>
  <sheetViews>
    <sheetView zoomScale="50" zoomScaleNormal="50" workbookViewId="0">
      <selection activeCell="J9" sqref="J9:J19"/>
    </sheetView>
  </sheetViews>
  <sheetFormatPr baseColWidth="10" defaultColWidth="11.42578125" defaultRowHeight="15" x14ac:dyDescent="0.25"/>
  <cols>
    <col min="1" max="1" width="20.85546875" customWidth="1"/>
    <col min="2" max="2" width="30.5703125" customWidth="1"/>
    <col min="3" max="3" width="33.5703125" customWidth="1"/>
    <col min="4" max="4" width="32" customWidth="1"/>
    <col min="5" max="6" width="28.5703125" customWidth="1"/>
    <col min="7" max="7" width="33.140625" bestFit="1" customWidth="1"/>
    <col min="8" max="8" width="33.140625" customWidth="1"/>
    <col min="9" max="9" width="34" bestFit="1" customWidth="1"/>
    <col min="10" max="10" width="30.140625" customWidth="1"/>
    <col min="11" max="11" width="23.5703125" customWidth="1"/>
    <col min="12" max="12" width="27.140625" customWidth="1"/>
    <col min="13" max="13" width="39.140625" bestFit="1" customWidth="1"/>
    <col min="14" max="14" width="54.5703125" bestFit="1" customWidth="1"/>
    <col min="17" max="17" width="0" hidden="1" customWidth="1"/>
  </cols>
  <sheetData>
    <row r="1" spans="1:14" s="1" customFormat="1" ht="22.5" customHeight="1" x14ac:dyDescent="0.25">
      <c r="A1" s="375"/>
      <c r="B1" s="376"/>
      <c r="C1" s="381" t="s">
        <v>125</v>
      </c>
      <c r="D1" s="382"/>
      <c r="E1" s="382"/>
      <c r="F1" s="382"/>
      <c r="G1" s="382"/>
      <c r="H1" s="382"/>
      <c r="I1" s="382"/>
      <c r="J1" s="382"/>
      <c r="K1" s="382"/>
      <c r="L1" s="382"/>
      <c r="M1" s="383"/>
      <c r="N1" s="27" t="s">
        <v>498</v>
      </c>
    </row>
    <row r="2" spans="1:14" s="1" customFormat="1" ht="22.5" customHeight="1" x14ac:dyDescent="0.25">
      <c r="A2" s="377"/>
      <c r="B2" s="378"/>
      <c r="C2" s="381" t="s">
        <v>127</v>
      </c>
      <c r="D2" s="382"/>
      <c r="E2" s="382"/>
      <c r="F2" s="382"/>
      <c r="G2" s="382"/>
      <c r="H2" s="382"/>
      <c r="I2" s="382"/>
      <c r="J2" s="382"/>
      <c r="K2" s="382"/>
      <c r="L2" s="382"/>
      <c r="M2" s="383"/>
      <c r="N2" s="27" t="s">
        <v>128</v>
      </c>
    </row>
    <row r="3" spans="1:14" s="1" customFormat="1" ht="22.5" customHeight="1" x14ac:dyDescent="0.25">
      <c r="A3" s="377"/>
      <c r="B3" s="378"/>
      <c r="C3" s="381" t="s">
        <v>499</v>
      </c>
      <c r="D3" s="382"/>
      <c r="E3" s="382"/>
      <c r="F3" s="382"/>
      <c r="G3" s="382"/>
      <c r="H3" s="382"/>
      <c r="I3" s="382"/>
      <c r="J3" s="382"/>
      <c r="K3" s="382"/>
      <c r="L3" s="382"/>
      <c r="M3" s="383"/>
      <c r="N3" s="27" t="s">
        <v>500</v>
      </c>
    </row>
    <row r="4" spans="1:14" s="1" customFormat="1" ht="22.5" customHeight="1" x14ac:dyDescent="0.25">
      <c r="A4" s="379"/>
      <c r="B4" s="380"/>
      <c r="C4" s="381" t="s">
        <v>501</v>
      </c>
      <c r="D4" s="382"/>
      <c r="E4" s="382"/>
      <c r="F4" s="382"/>
      <c r="G4" s="382"/>
      <c r="H4" s="382"/>
      <c r="I4" s="382"/>
      <c r="J4" s="382"/>
      <c r="K4" s="382"/>
      <c r="L4" s="382"/>
      <c r="M4" s="383"/>
      <c r="N4" s="27" t="s">
        <v>222</v>
      </c>
    </row>
    <row r="5" spans="1:14" s="1" customFormat="1" ht="26.25" customHeight="1" x14ac:dyDescent="0.25">
      <c r="A5" s="373" t="s">
        <v>223</v>
      </c>
      <c r="B5" s="374"/>
      <c r="C5" s="373" t="s">
        <v>502</v>
      </c>
      <c r="D5" s="384"/>
      <c r="E5" s="384"/>
      <c r="F5" s="384"/>
      <c r="G5" s="384"/>
      <c r="H5" s="384"/>
      <c r="I5" s="384"/>
      <c r="J5" s="384"/>
      <c r="K5" s="384"/>
      <c r="L5" s="384"/>
      <c r="M5" s="384"/>
      <c r="N5" s="384"/>
    </row>
    <row r="6" spans="1:14" s="1" customFormat="1" ht="15" customHeight="1" x14ac:dyDescent="0.25">
      <c r="A6" s="361" t="s">
        <v>224</v>
      </c>
      <c r="B6" s="361"/>
      <c r="C6" s="361"/>
      <c r="D6" s="361"/>
      <c r="E6" s="361"/>
      <c r="F6" s="361"/>
      <c r="G6" s="361"/>
      <c r="H6" s="361"/>
      <c r="I6" s="361"/>
      <c r="J6" s="361"/>
      <c r="K6" s="361"/>
      <c r="L6" s="362"/>
      <c r="M6" s="357" t="s">
        <v>225</v>
      </c>
      <c r="N6" s="358"/>
    </row>
    <row r="7" spans="1:14" s="1" customFormat="1" x14ac:dyDescent="0.25">
      <c r="A7" s="363"/>
      <c r="B7" s="363"/>
      <c r="C7" s="363"/>
      <c r="D7" s="363"/>
      <c r="E7" s="363"/>
      <c r="F7" s="363"/>
      <c r="G7" s="363"/>
      <c r="H7" s="363"/>
      <c r="I7" s="363"/>
      <c r="J7" s="363"/>
      <c r="K7" s="363"/>
      <c r="L7" s="364"/>
      <c r="M7" s="359"/>
      <c r="N7" s="360"/>
    </row>
    <row r="8" spans="1:14" s="21" customFormat="1" ht="66.75" customHeight="1" x14ac:dyDescent="0.25">
      <c r="A8" s="2" t="s">
        <v>10</v>
      </c>
      <c r="B8" s="2" t="s">
        <v>226</v>
      </c>
      <c r="C8" s="2" t="s">
        <v>227</v>
      </c>
      <c r="D8" s="2" t="s">
        <v>228</v>
      </c>
      <c r="E8" s="2" t="s">
        <v>42</v>
      </c>
      <c r="F8" s="2" t="s">
        <v>44</v>
      </c>
      <c r="G8" s="2" t="s">
        <v>46</v>
      </c>
      <c r="H8" s="2" t="s">
        <v>48</v>
      </c>
      <c r="I8" s="2" t="s">
        <v>50</v>
      </c>
      <c r="J8" s="2" t="s">
        <v>52</v>
      </c>
      <c r="K8" s="38" t="s">
        <v>229</v>
      </c>
      <c r="L8" s="2" t="s">
        <v>56</v>
      </c>
      <c r="M8" s="2" t="s">
        <v>60</v>
      </c>
      <c r="N8" s="2" t="s">
        <v>62</v>
      </c>
    </row>
    <row r="9" spans="1:14" ht="128.25" customHeight="1" x14ac:dyDescent="0.25">
      <c r="A9" s="365" t="s">
        <v>170</v>
      </c>
      <c r="B9" s="366" t="s">
        <v>230</v>
      </c>
      <c r="C9" s="366" t="s">
        <v>231</v>
      </c>
      <c r="D9" s="367" t="s">
        <v>232</v>
      </c>
      <c r="E9" s="108" t="s">
        <v>233</v>
      </c>
      <c r="F9" s="109" t="s">
        <v>234</v>
      </c>
      <c r="G9" s="110" t="s">
        <v>235</v>
      </c>
      <c r="H9" s="110" t="s">
        <v>236</v>
      </c>
      <c r="I9" s="347" t="s">
        <v>237</v>
      </c>
      <c r="J9" s="350" t="s">
        <v>503</v>
      </c>
      <c r="K9" s="351" t="s">
        <v>504</v>
      </c>
      <c r="L9" s="111"/>
      <c r="M9" s="112" t="s">
        <v>238</v>
      </c>
      <c r="N9" s="109" t="s">
        <v>239</v>
      </c>
    </row>
    <row r="10" spans="1:14" ht="20.25" customHeight="1" x14ac:dyDescent="0.25">
      <c r="A10" s="365"/>
      <c r="B10" s="366"/>
      <c r="C10" s="366"/>
      <c r="D10" s="367"/>
      <c r="E10" s="340" t="s">
        <v>240</v>
      </c>
      <c r="F10" s="340" t="s">
        <v>241</v>
      </c>
      <c r="G10" s="343" t="s">
        <v>242</v>
      </c>
      <c r="H10" s="343" t="s">
        <v>243</v>
      </c>
      <c r="I10" s="348"/>
      <c r="J10" s="350"/>
      <c r="K10" s="352"/>
      <c r="L10" s="371"/>
      <c r="M10" s="336" t="s">
        <v>244</v>
      </c>
      <c r="N10" s="339" t="s">
        <v>245</v>
      </c>
    </row>
    <row r="11" spans="1:14" ht="81" customHeight="1" x14ac:dyDescent="0.25">
      <c r="A11" s="365"/>
      <c r="B11" s="366"/>
      <c r="C11" s="366"/>
      <c r="D11" s="367"/>
      <c r="E11" s="341"/>
      <c r="F11" s="341"/>
      <c r="G11" s="344"/>
      <c r="H11" s="344"/>
      <c r="I11" s="348"/>
      <c r="J11" s="350"/>
      <c r="K11" s="352"/>
      <c r="L11" s="372"/>
      <c r="M11" s="337"/>
      <c r="N11" s="339"/>
    </row>
    <row r="12" spans="1:14" ht="45" customHeight="1" x14ac:dyDescent="0.25">
      <c r="A12" s="365"/>
      <c r="B12" s="366"/>
      <c r="C12" s="366"/>
      <c r="D12" s="367"/>
      <c r="E12" s="340" t="s">
        <v>246</v>
      </c>
      <c r="F12" s="342" t="s">
        <v>247</v>
      </c>
      <c r="G12" s="343" t="s">
        <v>248</v>
      </c>
      <c r="H12" s="343" t="s">
        <v>249</v>
      </c>
      <c r="I12" s="348"/>
      <c r="J12" s="350"/>
      <c r="K12" s="352"/>
      <c r="L12" s="345"/>
      <c r="M12" s="337"/>
      <c r="N12" s="339"/>
    </row>
    <row r="13" spans="1:14" ht="73.5" customHeight="1" x14ac:dyDescent="0.25">
      <c r="A13" s="365"/>
      <c r="B13" s="366"/>
      <c r="C13" s="366"/>
      <c r="D13" s="367"/>
      <c r="E13" s="341"/>
      <c r="F13" s="342"/>
      <c r="G13" s="344"/>
      <c r="H13" s="344"/>
      <c r="I13" s="348"/>
      <c r="J13" s="350"/>
      <c r="K13" s="352"/>
      <c r="L13" s="346"/>
      <c r="M13" s="338"/>
      <c r="N13" s="339"/>
    </row>
    <row r="14" spans="1:14" ht="177.75" customHeight="1" x14ac:dyDescent="0.25">
      <c r="A14" s="365"/>
      <c r="B14" s="366"/>
      <c r="C14" s="366"/>
      <c r="D14" s="246" t="s">
        <v>250</v>
      </c>
      <c r="E14" s="114" t="s">
        <v>251</v>
      </c>
      <c r="F14" s="115" t="s">
        <v>252</v>
      </c>
      <c r="G14" s="110" t="s">
        <v>253</v>
      </c>
      <c r="H14" s="110" t="s">
        <v>254</v>
      </c>
      <c r="I14" s="348"/>
      <c r="J14" s="350"/>
      <c r="K14" s="352"/>
      <c r="L14" s="111"/>
      <c r="M14" s="354" t="s">
        <v>255</v>
      </c>
      <c r="N14" s="368" t="s">
        <v>256</v>
      </c>
    </row>
    <row r="15" spans="1:14" ht="150.75" customHeight="1" x14ac:dyDescent="0.25">
      <c r="A15" s="365"/>
      <c r="B15" s="366"/>
      <c r="C15" s="366"/>
      <c r="D15" s="246"/>
      <c r="E15" s="116" t="s">
        <v>257</v>
      </c>
      <c r="F15" s="117" t="s">
        <v>258</v>
      </c>
      <c r="G15" s="113" t="s">
        <v>259</v>
      </c>
      <c r="H15" s="113" t="s">
        <v>260</v>
      </c>
      <c r="I15" s="348"/>
      <c r="J15" s="350"/>
      <c r="K15" s="352"/>
      <c r="L15" s="111"/>
      <c r="M15" s="355"/>
      <c r="N15" s="369"/>
    </row>
    <row r="16" spans="1:14" ht="143.25" customHeight="1" x14ac:dyDescent="0.25">
      <c r="A16" s="365"/>
      <c r="B16" s="366"/>
      <c r="C16" s="366"/>
      <c r="D16" s="246"/>
      <c r="E16" s="114" t="s">
        <v>261</v>
      </c>
      <c r="F16" s="118" t="s">
        <v>262</v>
      </c>
      <c r="G16" s="110" t="s">
        <v>263</v>
      </c>
      <c r="H16" s="110" t="s">
        <v>264</v>
      </c>
      <c r="I16" s="348"/>
      <c r="J16" s="350"/>
      <c r="K16" s="352"/>
      <c r="L16" s="111"/>
      <c r="M16" s="356"/>
      <c r="N16" s="119" t="s">
        <v>265</v>
      </c>
    </row>
    <row r="17" spans="1:14" ht="162" customHeight="1" x14ac:dyDescent="0.25">
      <c r="A17" s="365"/>
      <c r="B17" s="366"/>
      <c r="C17" s="366"/>
      <c r="D17" s="246" t="s">
        <v>266</v>
      </c>
      <c r="E17" s="114" t="s">
        <v>267</v>
      </c>
      <c r="F17" s="120" t="s">
        <v>268</v>
      </c>
      <c r="G17" s="110" t="s">
        <v>269</v>
      </c>
      <c r="H17" s="110" t="s">
        <v>270</v>
      </c>
      <c r="I17" s="348"/>
      <c r="J17" s="350"/>
      <c r="K17" s="352"/>
      <c r="L17" s="111"/>
      <c r="M17" s="121" t="s">
        <v>271</v>
      </c>
      <c r="N17" s="122" t="s">
        <v>272</v>
      </c>
    </row>
    <row r="18" spans="1:14" ht="199.5" x14ac:dyDescent="0.25">
      <c r="A18" s="365"/>
      <c r="B18" s="366"/>
      <c r="C18" s="366"/>
      <c r="D18" s="246"/>
      <c r="E18" s="120" t="s">
        <v>273</v>
      </c>
      <c r="F18" s="120" t="s">
        <v>274</v>
      </c>
      <c r="G18" s="110" t="s">
        <v>275</v>
      </c>
      <c r="H18" s="113" t="s">
        <v>276</v>
      </c>
      <c r="I18" s="348"/>
      <c r="J18" s="350"/>
      <c r="K18" s="352"/>
      <c r="L18" s="111"/>
      <c r="M18" s="370" t="s">
        <v>277</v>
      </c>
      <c r="N18" s="354" t="s">
        <v>278</v>
      </c>
    </row>
    <row r="19" spans="1:14" ht="101.25" customHeight="1" x14ac:dyDescent="0.25">
      <c r="A19" s="365"/>
      <c r="B19" s="366"/>
      <c r="C19" s="366"/>
      <c r="D19" s="246"/>
      <c r="E19" s="114" t="s">
        <v>279</v>
      </c>
      <c r="F19" s="120" t="s">
        <v>280</v>
      </c>
      <c r="G19" s="110" t="s">
        <v>281</v>
      </c>
      <c r="H19" s="123" t="s">
        <v>282</v>
      </c>
      <c r="I19" s="349"/>
      <c r="J19" s="350"/>
      <c r="K19" s="353"/>
      <c r="L19" s="111"/>
      <c r="M19" s="370"/>
      <c r="N19" s="356"/>
    </row>
  </sheetData>
  <mergeCells count="34">
    <mergeCell ref="A5:B5"/>
    <mergeCell ref="A1:B4"/>
    <mergeCell ref="C1:M1"/>
    <mergeCell ref="C2:M2"/>
    <mergeCell ref="C3:M3"/>
    <mergeCell ref="C4:M4"/>
    <mergeCell ref="C5:N5"/>
    <mergeCell ref="M6:N7"/>
    <mergeCell ref="A6:L7"/>
    <mergeCell ref="A9:A19"/>
    <mergeCell ref="B9:B19"/>
    <mergeCell ref="C9:C19"/>
    <mergeCell ref="D9:D13"/>
    <mergeCell ref="D14:D16"/>
    <mergeCell ref="N14:N15"/>
    <mergeCell ref="D17:D19"/>
    <mergeCell ref="M18:M19"/>
    <mergeCell ref="N18:N19"/>
    <mergeCell ref="L10:L11"/>
    <mergeCell ref="M10:M13"/>
    <mergeCell ref="N10:N13"/>
    <mergeCell ref="E12:E13"/>
    <mergeCell ref="F12:F13"/>
    <mergeCell ref="G12:G13"/>
    <mergeCell ref="H12:H13"/>
    <mergeCell ref="L12:L13"/>
    <mergeCell ref="E10:E11"/>
    <mergeCell ref="F10:F11"/>
    <mergeCell ref="G10:G11"/>
    <mergeCell ref="H10:H11"/>
    <mergeCell ref="I9:I19"/>
    <mergeCell ref="J9:J19"/>
    <mergeCell ref="K9:K19"/>
    <mergeCell ref="M14:M16"/>
  </mergeCells>
  <dataValidations count="1">
    <dataValidation type="list" allowBlank="1" showInputMessage="1" showErrorMessage="1" sqref="K20:K79" xr:uid="{CE70180B-BE5F-4FB6-A4D7-BFEC6432CCC0}">
      <formula1>#REF!</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I37"/>
  <sheetViews>
    <sheetView topLeftCell="A30" zoomScale="95" zoomScaleNormal="95" workbookViewId="0">
      <selection activeCell="K31" sqref="K31:K33"/>
    </sheetView>
  </sheetViews>
  <sheetFormatPr baseColWidth="10" defaultColWidth="10.85546875" defaultRowHeight="15" x14ac:dyDescent="0.25"/>
  <cols>
    <col min="1" max="1" width="27.42578125" style="40" customWidth="1"/>
    <col min="2" max="2" width="37" style="40" customWidth="1"/>
    <col min="3" max="3" width="23.140625" style="40" customWidth="1"/>
    <col min="4" max="4" width="26.140625" style="40" bestFit="1" customWidth="1"/>
    <col min="5" max="5" width="34.5703125" style="40" customWidth="1"/>
    <col min="6" max="6" width="26.42578125" style="40" customWidth="1"/>
    <col min="7" max="7" width="28.28515625" style="40" customWidth="1"/>
    <col min="8" max="8" width="33.5703125" style="40" customWidth="1"/>
    <col min="9" max="9" width="31.85546875" style="40" bestFit="1" customWidth="1"/>
    <col min="10" max="10" width="31.85546875" style="40" customWidth="1"/>
    <col min="11" max="11" width="45.140625" style="219" customWidth="1"/>
    <col min="12" max="12" width="26" style="40" customWidth="1"/>
    <col min="13" max="13" width="19.42578125" style="4" customWidth="1"/>
    <col min="14" max="19" width="36.140625" style="4" customWidth="1"/>
    <col min="20" max="20" width="36.140625" style="64" customWidth="1"/>
    <col min="21" max="21" width="21.140625" style="40" customWidth="1"/>
    <col min="22" max="22" width="21.5703125" style="40" customWidth="1"/>
    <col min="23" max="23" width="20.85546875" style="40" customWidth="1"/>
    <col min="24" max="24" width="29" style="4" customWidth="1"/>
    <col min="25" max="25" width="31.5703125" style="40" bestFit="1" customWidth="1"/>
    <col min="26" max="26" width="32.85546875" style="40" bestFit="1" customWidth="1"/>
    <col min="27" max="27" width="29" style="40" bestFit="1" customWidth="1"/>
    <col min="28" max="28" width="44.5703125" style="40" customWidth="1"/>
    <col min="29" max="29" width="31.140625" style="40" customWidth="1"/>
    <col min="30" max="30" width="36.140625" style="40" customWidth="1"/>
    <col min="31" max="31" width="37" style="56" customWidth="1"/>
    <col min="32" max="32" width="29.42578125" style="40" bestFit="1" customWidth="1"/>
    <col min="33" max="33" width="27.140625" style="40" bestFit="1" customWidth="1"/>
    <col min="34" max="34" width="33.140625" style="131" bestFit="1" customWidth="1"/>
    <col min="35" max="35" width="34.42578125" style="40" customWidth="1"/>
    <col min="36" max="36" width="30.85546875" style="40" bestFit="1" customWidth="1"/>
    <col min="37" max="39" width="30.85546875" style="40" customWidth="1"/>
    <col min="40" max="40" width="26.5703125" style="40" bestFit="1" customWidth="1"/>
    <col min="41" max="41" width="30.7109375" style="40" customWidth="1"/>
    <col min="42" max="42" width="39.28515625" style="40" customWidth="1"/>
    <col min="43" max="43" width="32.85546875" style="94" customWidth="1"/>
    <col min="44" max="44" width="36.7109375" style="40" customWidth="1"/>
    <col min="45" max="45" width="29.42578125" style="94" customWidth="1"/>
    <col min="46" max="46" width="45.85546875" style="138" customWidth="1"/>
    <col min="47" max="47" width="26.28515625" style="94" customWidth="1"/>
    <col min="48" max="48" width="43" style="138" customWidth="1"/>
    <col min="49" max="49" width="21" style="94" customWidth="1"/>
    <col min="50" max="50" width="42.42578125" style="40" customWidth="1"/>
    <col min="51" max="51" width="27.140625" style="94" customWidth="1"/>
    <col min="52" max="52" width="43.85546875" style="40" customWidth="1"/>
    <col min="53" max="53" width="26.140625" style="40" customWidth="1"/>
    <col min="54" max="54" width="43.28515625" style="40" customWidth="1"/>
    <col min="55" max="55" width="25.5703125" style="40" customWidth="1"/>
    <col min="56" max="56" width="48.7109375" style="40" customWidth="1"/>
    <col min="57" max="57" width="26.28515625" style="40" customWidth="1"/>
    <col min="58" max="58" width="40.5703125" style="40" customWidth="1"/>
    <col min="59" max="59" width="10.85546875" style="40" hidden="1" customWidth="1"/>
    <col min="60" max="60" width="12.140625" style="40" hidden="1" customWidth="1"/>
    <col min="61" max="61" width="10.85546875" style="40" hidden="1" customWidth="1"/>
    <col min="62" max="62" width="10.85546875" style="40" customWidth="1"/>
    <col min="63" max="16384" width="10.85546875" style="40"/>
  </cols>
  <sheetData>
    <row r="1" spans="1:60" ht="52.5" hidden="1" customHeight="1" x14ac:dyDescent="0.25">
      <c r="A1" s="228" t="s">
        <v>283</v>
      </c>
      <c r="B1" s="228"/>
      <c r="C1" s="228" t="s">
        <v>125</v>
      </c>
      <c r="D1" s="228"/>
      <c r="E1" s="228"/>
      <c r="F1" s="228"/>
      <c r="G1" s="228"/>
      <c r="H1" s="228"/>
      <c r="I1" s="228"/>
      <c r="J1" s="228"/>
      <c r="K1" s="228"/>
      <c r="L1" s="228"/>
      <c r="M1" s="228"/>
      <c r="N1" s="228"/>
      <c r="O1" s="228"/>
      <c r="P1" s="228"/>
      <c r="Q1" s="228"/>
      <c r="R1" s="228"/>
      <c r="S1" s="228"/>
      <c r="T1" s="228"/>
      <c r="U1" s="228"/>
      <c r="V1" s="228"/>
      <c r="W1" s="228"/>
      <c r="X1" s="228"/>
      <c r="Y1" s="228"/>
      <c r="Z1" s="228"/>
      <c r="AA1" s="228"/>
      <c r="AB1" s="228"/>
      <c r="AC1" s="228"/>
      <c r="AD1" s="228"/>
      <c r="AE1" s="228"/>
      <c r="AF1" s="228"/>
      <c r="AG1" s="228"/>
      <c r="AH1" s="228"/>
      <c r="AI1" s="228"/>
      <c r="AJ1" s="228"/>
      <c r="AK1" s="228"/>
      <c r="AL1" s="228"/>
      <c r="AM1" s="228"/>
      <c r="AN1" s="228"/>
      <c r="AO1" s="228"/>
      <c r="AP1" s="228"/>
      <c r="AQ1" s="228"/>
      <c r="AR1" s="228"/>
      <c r="AS1" s="228"/>
      <c r="AT1" s="228"/>
      <c r="AU1" s="228"/>
      <c r="AV1" s="228"/>
      <c r="AW1" s="228"/>
      <c r="AX1" s="228"/>
      <c r="AY1" s="228"/>
      <c r="AZ1" s="228"/>
      <c r="BA1" s="228"/>
      <c r="BB1" s="228"/>
      <c r="BC1" s="228"/>
      <c r="BD1" s="228"/>
      <c r="BE1" s="41" t="s">
        <v>126</v>
      </c>
      <c r="BF1" s="76"/>
    </row>
    <row r="2" spans="1:60" ht="30" hidden="1" customHeight="1" x14ac:dyDescent="0.25">
      <c r="A2" s="228"/>
      <c r="B2" s="228"/>
      <c r="C2" s="228" t="s">
        <v>127</v>
      </c>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c r="AI2" s="228"/>
      <c r="AJ2" s="228"/>
      <c r="AK2" s="228"/>
      <c r="AL2" s="228"/>
      <c r="AM2" s="228"/>
      <c r="AN2" s="228"/>
      <c r="AO2" s="228"/>
      <c r="AP2" s="228"/>
      <c r="AQ2" s="228"/>
      <c r="AR2" s="228"/>
      <c r="AS2" s="228"/>
      <c r="AT2" s="228"/>
      <c r="AU2" s="228"/>
      <c r="AV2" s="228"/>
      <c r="AW2" s="228"/>
      <c r="AX2" s="228"/>
      <c r="AY2" s="228"/>
      <c r="AZ2" s="228"/>
      <c r="BA2" s="228"/>
      <c r="BB2" s="228"/>
      <c r="BC2" s="228"/>
      <c r="BD2" s="228"/>
      <c r="BE2" s="41" t="s">
        <v>128</v>
      </c>
      <c r="BF2" s="76"/>
    </row>
    <row r="3" spans="1:60" ht="21" hidden="1" customHeight="1" x14ac:dyDescent="0.25">
      <c r="A3" s="228"/>
      <c r="B3" s="228"/>
      <c r="C3" s="228" t="s">
        <v>129</v>
      </c>
      <c r="D3" s="228"/>
      <c r="E3" s="228"/>
      <c r="F3" s="228"/>
      <c r="G3" s="228"/>
      <c r="H3" s="228"/>
      <c r="I3" s="228"/>
      <c r="J3" s="228"/>
      <c r="K3" s="228"/>
      <c r="L3" s="228"/>
      <c r="M3" s="228"/>
      <c r="N3" s="228"/>
      <c r="O3" s="228"/>
      <c r="P3" s="228"/>
      <c r="Q3" s="228"/>
      <c r="R3" s="228"/>
      <c r="S3" s="228"/>
      <c r="T3" s="228"/>
      <c r="U3" s="228"/>
      <c r="V3" s="228"/>
      <c r="W3" s="228"/>
      <c r="X3" s="228"/>
      <c r="Y3" s="228"/>
      <c r="Z3" s="228"/>
      <c r="AA3" s="228"/>
      <c r="AB3" s="228"/>
      <c r="AC3" s="228"/>
      <c r="AD3" s="228"/>
      <c r="AE3" s="228"/>
      <c r="AF3" s="228"/>
      <c r="AG3" s="228"/>
      <c r="AH3" s="228"/>
      <c r="AI3" s="228"/>
      <c r="AJ3" s="228"/>
      <c r="AK3" s="228"/>
      <c r="AL3" s="228"/>
      <c r="AM3" s="228"/>
      <c r="AN3" s="228"/>
      <c r="AO3" s="228"/>
      <c r="AP3" s="228"/>
      <c r="AQ3" s="228"/>
      <c r="AR3" s="228"/>
      <c r="AS3" s="228"/>
      <c r="AT3" s="228"/>
      <c r="AU3" s="228"/>
      <c r="AV3" s="228"/>
      <c r="AW3" s="228"/>
      <c r="AX3" s="228"/>
      <c r="AY3" s="228"/>
      <c r="AZ3" s="228"/>
      <c r="BA3" s="228"/>
      <c r="BB3" s="228"/>
      <c r="BC3" s="228"/>
      <c r="BD3" s="228"/>
      <c r="BE3" s="41" t="s">
        <v>130</v>
      </c>
      <c r="BF3" s="76"/>
    </row>
    <row r="4" spans="1:60" ht="24" hidden="1" customHeight="1" x14ac:dyDescent="0.25">
      <c r="A4" s="228"/>
      <c r="B4" s="228"/>
      <c r="C4" s="228" t="s">
        <v>131</v>
      </c>
      <c r="D4" s="228"/>
      <c r="E4" s="228"/>
      <c r="F4" s="228"/>
      <c r="G4" s="228"/>
      <c r="H4" s="228"/>
      <c r="I4" s="228"/>
      <c r="J4" s="228"/>
      <c r="K4" s="228"/>
      <c r="L4" s="228"/>
      <c r="M4" s="228"/>
      <c r="N4" s="228"/>
      <c r="O4" s="228"/>
      <c r="P4" s="228"/>
      <c r="Q4" s="228"/>
      <c r="R4" s="228"/>
      <c r="S4" s="228"/>
      <c r="T4" s="228"/>
      <c r="U4" s="228"/>
      <c r="V4" s="228"/>
      <c r="W4" s="228"/>
      <c r="X4" s="228"/>
      <c r="Y4" s="228"/>
      <c r="Z4" s="228"/>
      <c r="AA4" s="228"/>
      <c r="AB4" s="228"/>
      <c r="AC4" s="228"/>
      <c r="AD4" s="228"/>
      <c r="AE4" s="228"/>
      <c r="AF4" s="228"/>
      <c r="AG4" s="228"/>
      <c r="AH4" s="228"/>
      <c r="AI4" s="228"/>
      <c r="AJ4" s="228"/>
      <c r="AK4" s="228"/>
      <c r="AL4" s="228"/>
      <c r="AM4" s="228"/>
      <c r="AN4" s="228"/>
      <c r="AO4" s="228"/>
      <c r="AP4" s="228"/>
      <c r="AQ4" s="228"/>
      <c r="AR4" s="228"/>
      <c r="AS4" s="228"/>
      <c r="AT4" s="228"/>
      <c r="AU4" s="228"/>
      <c r="AV4" s="228"/>
      <c r="AW4" s="228"/>
      <c r="AX4" s="228"/>
      <c r="AY4" s="228"/>
      <c r="AZ4" s="228"/>
      <c r="BA4" s="228"/>
      <c r="BB4" s="228"/>
      <c r="BC4" s="228"/>
      <c r="BD4" s="228"/>
      <c r="BE4" s="41" t="s">
        <v>284</v>
      </c>
      <c r="BF4" s="76"/>
    </row>
    <row r="5" spans="1:60" ht="26.25" hidden="1" customHeight="1" x14ac:dyDescent="0.25">
      <c r="A5" s="240" t="s">
        <v>223</v>
      </c>
      <c r="B5" s="240"/>
      <c r="C5" s="240" t="s">
        <v>285</v>
      </c>
      <c r="D5" s="240"/>
      <c r="E5" s="240"/>
      <c r="F5" s="240"/>
      <c r="G5" s="240"/>
      <c r="H5" s="240"/>
      <c r="I5" s="240"/>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240"/>
      <c r="AI5" s="240"/>
      <c r="AJ5" s="240"/>
      <c r="AK5" s="240"/>
      <c r="AL5" s="240"/>
      <c r="AM5" s="240"/>
      <c r="AN5" s="240"/>
      <c r="AO5" s="240"/>
      <c r="AP5" s="240"/>
      <c r="AQ5" s="240"/>
      <c r="AR5" s="240"/>
      <c r="AS5" s="240"/>
      <c r="AT5" s="240"/>
      <c r="AU5" s="240"/>
      <c r="AV5" s="240"/>
      <c r="AW5" s="240"/>
      <c r="AX5" s="240"/>
      <c r="AY5" s="240"/>
      <c r="AZ5" s="240"/>
      <c r="BA5" s="240"/>
      <c r="BB5" s="240"/>
      <c r="BC5" s="240"/>
      <c r="BD5" s="240"/>
      <c r="BE5" s="240"/>
      <c r="BF5" s="77"/>
    </row>
    <row r="6" spans="1:60" ht="30.75" hidden="1" customHeight="1" x14ac:dyDescent="0.25">
      <c r="A6" s="236" t="s">
        <v>286</v>
      </c>
      <c r="B6" s="236"/>
      <c r="C6" s="236"/>
      <c r="D6" s="236"/>
      <c r="E6" s="236"/>
      <c r="F6" s="236"/>
      <c r="G6" s="236"/>
      <c r="H6" s="236"/>
      <c r="I6" s="236"/>
      <c r="J6" s="236"/>
      <c r="K6" s="236"/>
      <c r="L6" s="236"/>
      <c r="M6" s="236"/>
      <c r="N6" s="236"/>
      <c r="O6" s="236"/>
      <c r="P6" s="236"/>
      <c r="Q6" s="236"/>
      <c r="R6" s="236"/>
      <c r="S6" s="236"/>
      <c r="T6" s="236"/>
      <c r="U6" s="236"/>
      <c r="V6" s="236"/>
      <c r="W6" s="236"/>
      <c r="X6" s="236"/>
      <c r="Y6" s="236"/>
      <c r="Z6" s="236"/>
      <c r="AA6" s="236"/>
      <c r="AB6" s="237"/>
      <c r="AC6" s="229" t="s">
        <v>287</v>
      </c>
      <c r="AD6" s="230"/>
      <c r="AE6" s="230"/>
      <c r="AF6" s="230"/>
      <c r="AG6" s="230"/>
      <c r="AH6" s="230"/>
      <c r="AI6" s="246" t="s">
        <v>288</v>
      </c>
      <c r="AJ6" s="246"/>
      <c r="AK6" s="246"/>
      <c r="AL6" s="246"/>
      <c r="AM6" s="246"/>
      <c r="AN6" s="246"/>
      <c r="AO6" s="246"/>
      <c r="AP6" s="246"/>
      <c r="AQ6" s="246"/>
      <c r="AR6" s="246"/>
      <c r="AS6" s="246"/>
      <c r="AT6" s="246"/>
      <c r="AU6" s="246"/>
      <c r="AV6" s="246"/>
      <c r="AW6" s="246"/>
      <c r="AX6" s="246"/>
      <c r="AY6" s="246"/>
      <c r="AZ6" s="246"/>
      <c r="BA6" s="246"/>
      <c r="BB6" s="246"/>
      <c r="BC6" s="246"/>
      <c r="BD6" s="246"/>
      <c r="BE6" s="246"/>
      <c r="BF6" s="78"/>
    </row>
    <row r="7" spans="1:60" ht="24.75" hidden="1" customHeight="1" thickBot="1" x14ac:dyDescent="0.3">
      <c r="A7" s="238"/>
      <c r="B7" s="238"/>
      <c r="C7" s="238"/>
      <c r="D7" s="238"/>
      <c r="E7" s="238"/>
      <c r="F7" s="238"/>
      <c r="G7" s="238"/>
      <c r="H7" s="238"/>
      <c r="I7" s="238"/>
      <c r="J7" s="238"/>
      <c r="K7" s="238"/>
      <c r="L7" s="238"/>
      <c r="M7" s="238"/>
      <c r="N7" s="238"/>
      <c r="O7" s="238"/>
      <c r="P7" s="238"/>
      <c r="Q7" s="238"/>
      <c r="R7" s="238"/>
      <c r="S7" s="238"/>
      <c r="T7" s="238"/>
      <c r="U7" s="238"/>
      <c r="V7" s="238"/>
      <c r="W7" s="238"/>
      <c r="X7" s="238"/>
      <c r="Y7" s="238"/>
      <c r="Z7" s="238"/>
      <c r="AA7" s="238"/>
      <c r="AB7" s="239"/>
      <c r="AC7" s="231"/>
      <c r="AD7" s="232"/>
      <c r="AE7" s="232"/>
      <c r="AF7" s="232"/>
      <c r="AG7" s="232"/>
      <c r="AH7" s="232"/>
      <c r="AI7" s="246"/>
      <c r="AJ7" s="246"/>
      <c r="AK7" s="246"/>
      <c r="AL7" s="246"/>
      <c r="AM7" s="246"/>
      <c r="AN7" s="246"/>
      <c r="AO7" s="246"/>
      <c r="AP7" s="246"/>
      <c r="AQ7" s="246"/>
      <c r="AR7" s="246"/>
      <c r="AS7" s="246"/>
      <c r="AT7" s="246"/>
      <c r="AU7" s="246"/>
      <c r="AV7" s="246"/>
      <c r="AW7" s="246"/>
      <c r="AX7" s="246"/>
      <c r="AY7" s="246"/>
      <c r="AZ7" s="246"/>
      <c r="BA7" s="246"/>
      <c r="BB7" s="246"/>
      <c r="BC7" s="246"/>
      <c r="BD7" s="246"/>
      <c r="BE7" s="246"/>
      <c r="BF7" s="78"/>
    </row>
    <row r="8" spans="1:60" ht="64.5" customHeight="1" thickBot="1" x14ac:dyDescent="0.3">
      <c r="A8" s="37" t="s">
        <v>10</v>
      </c>
      <c r="B8" s="37" t="s">
        <v>144</v>
      </c>
      <c r="C8" s="37" t="s">
        <v>14</v>
      </c>
      <c r="D8" s="38" t="s">
        <v>289</v>
      </c>
      <c r="E8" s="38" t="s">
        <v>65</v>
      </c>
      <c r="F8" s="37" t="s">
        <v>67</v>
      </c>
      <c r="G8" s="38" t="s">
        <v>69</v>
      </c>
      <c r="H8" s="38" t="s">
        <v>290</v>
      </c>
      <c r="I8" s="38" t="s">
        <v>73</v>
      </c>
      <c r="J8" s="38" t="s">
        <v>291</v>
      </c>
      <c r="K8" s="210" t="s">
        <v>292</v>
      </c>
      <c r="L8" s="39" t="s">
        <v>79</v>
      </c>
      <c r="M8" s="49" t="s">
        <v>81</v>
      </c>
      <c r="N8" s="20" t="s">
        <v>293</v>
      </c>
      <c r="O8" s="60" t="s">
        <v>294</v>
      </c>
      <c r="P8" s="60" t="s">
        <v>295</v>
      </c>
      <c r="Q8" s="60" t="s">
        <v>296</v>
      </c>
      <c r="R8" s="60" t="s">
        <v>297</v>
      </c>
      <c r="S8" s="60" t="s">
        <v>298</v>
      </c>
      <c r="T8" s="63" t="s">
        <v>299</v>
      </c>
      <c r="U8" s="39" t="s">
        <v>300</v>
      </c>
      <c r="V8" s="39" t="s">
        <v>301</v>
      </c>
      <c r="W8" s="37" t="s">
        <v>89</v>
      </c>
      <c r="X8" s="20" t="s">
        <v>91</v>
      </c>
      <c r="Y8" s="37" t="s">
        <v>93</v>
      </c>
      <c r="Z8" s="37" t="s">
        <v>95</v>
      </c>
      <c r="AA8" s="37" t="s">
        <v>97</v>
      </c>
      <c r="AB8" s="37" t="s">
        <v>99</v>
      </c>
      <c r="AC8" s="38" t="s">
        <v>102</v>
      </c>
      <c r="AD8" s="38" t="s">
        <v>302</v>
      </c>
      <c r="AE8" s="55" t="s">
        <v>106</v>
      </c>
      <c r="AF8" s="38" t="s">
        <v>108</v>
      </c>
      <c r="AG8" s="38" t="s">
        <v>110</v>
      </c>
      <c r="AH8" s="129" t="s">
        <v>112</v>
      </c>
      <c r="AI8" s="37" t="s">
        <v>115</v>
      </c>
      <c r="AJ8" s="37" t="s">
        <v>303</v>
      </c>
      <c r="AK8" s="37" t="s">
        <v>304</v>
      </c>
      <c r="AL8" s="37" t="s">
        <v>305</v>
      </c>
      <c r="AM8" s="37" t="s">
        <v>306</v>
      </c>
      <c r="AN8" s="37" t="s">
        <v>119</v>
      </c>
      <c r="AO8" s="37" t="s">
        <v>121</v>
      </c>
      <c r="AP8" s="37" t="s">
        <v>307</v>
      </c>
      <c r="AQ8" s="135" t="s">
        <v>308</v>
      </c>
      <c r="AR8" s="37" t="s">
        <v>309</v>
      </c>
      <c r="AS8" s="135" t="s">
        <v>310</v>
      </c>
      <c r="AT8" s="137" t="s">
        <v>311</v>
      </c>
      <c r="AU8" s="135" t="s">
        <v>312</v>
      </c>
      <c r="AV8" s="137" t="s">
        <v>313</v>
      </c>
      <c r="AW8" s="135" t="s">
        <v>314</v>
      </c>
      <c r="AX8" s="37" t="s">
        <v>315</v>
      </c>
      <c r="AY8" s="135" t="s">
        <v>316</v>
      </c>
      <c r="AZ8" s="37" t="s">
        <v>317</v>
      </c>
      <c r="BA8" s="37" t="s">
        <v>318</v>
      </c>
      <c r="BB8" s="37" t="s">
        <v>319</v>
      </c>
      <c r="BC8" s="37" t="s">
        <v>320</v>
      </c>
      <c r="BD8" s="37" t="s">
        <v>321</v>
      </c>
      <c r="BE8" s="37" t="s">
        <v>322</v>
      </c>
      <c r="BF8" s="37" t="s">
        <v>323</v>
      </c>
    </row>
    <row r="9" spans="1:60" ht="65.099999999999994" customHeight="1" x14ac:dyDescent="0.25">
      <c r="A9" s="179" t="s">
        <v>170</v>
      </c>
      <c r="B9" s="178" t="s">
        <v>171</v>
      </c>
      <c r="C9" s="48" t="s">
        <v>172</v>
      </c>
      <c r="D9" s="81" t="s">
        <v>175</v>
      </c>
      <c r="E9" s="83" t="s">
        <v>380</v>
      </c>
      <c r="F9" s="82" t="s">
        <v>325</v>
      </c>
      <c r="G9" s="84" t="s">
        <v>326</v>
      </c>
      <c r="H9" s="89" t="s">
        <v>327</v>
      </c>
      <c r="I9" s="124" t="s">
        <v>328</v>
      </c>
      <c r="J9" s="44">
        <v>0.1</v>
      </c>
      <c r="K9" s="211" t="s">
        <v>329</v>
      </c>
      <c r="L9" s="90" t="s">
        <v>330</v>
      </c>
      <c r="M9" s="53" t="s">
        <v>331</v>
      </c>
      <c r="N9" s="125">
        <v>1</v>
      </c>
      <c r="O9" s="48">
        <v>0.13</v>
      </c>
      <c r="P9" s="48">
        <v>0.19</v>
      </c>
      <c r="Q9" s="203">
        <v>5.0000000000000001E-3</v>
      </c>
      <c r="R9" s="48">
        <v>0.13</v>
      </c>
      <c r="S9" s="48">
        <f>+O9+P9+Q9+R9</f>
        <v>0.45500000000000002</v>
      </c>
      <c r="T9" s="58">
        <f>+IF((S9/N9)&gt;100%,100%,(S9/N9))</f>
        <v>0.45500000000000002</v>
      </c>
      <c r="U9" s="126">
        <v>45809</v>
      </c>
      <c r="V9" s="126">
        <v>46022</v>
      </c>
      <c r="W9" s="127">
        <v>180</v>
      </c>
      <c r="X9" s="80">
        <v>1059626</v>
      </c>
      <c r="Y9" s="51" t="s">
        <v>332</v>
      </c>
      <c r="Z9" s="47" t="s">
        <v>333</v>
      </c>
      <c r="AA9" s="50" t="s">
        <v>334</v>
      </c>
      <c r="AB9" s="42" t="s">
        <v>335</v>
      </c>
      <c r="AC9" s="51" t="s">
        <v>336</v>
      </c>
      <c r="AD9" s="51" t="s">
        <v>337</v>
      </c>
      <c r="AE9" s="180">
        <v>96254393.450000003</v>
      </c>
      <c r="AF9" s="51" t="s">
        <v>338</v>
      </c>
      <c r="AG9" s="51" t="s">
        <v>339</v>
      </c>
      <c r="AH9" s="130">
        <v>45809</v>
      </c>
      <c r="AI9" s="181">
        <v>96254393.450000003</v>
      </c>
      <c r="AJ9" s="274">
        <v>3200230726.0100002</v>
      </c>
      <c r="AK9" s="249">
        <v>4085230726.0100002</v>
      </c>
      <c r="AL9" s="249">
        <v>4085230726.0100002</v>
      </c>
      <c r="AM9" s="249">
        <v>3200230726</v>
      </c>
      <c r="AN9" s="47" t="s">
        <v>340</v>
      </c>
      <c r="AO9" s="90" t="s">
        <v>324</v>
      </c>
      <c r="AP9" s="254">
        <v>1321659769</v>
      </c>
      <c r="AQ9" s="251">
        <f>AP9/AJ9</f>
        <v>0.41298890053712645</v>
      </c>
      <c r="AR9" s="254">
        <v>57520000</v>
      </c>
      <c r="AS9" s="251">
        <f>AR9/AJ9</f>
        <v>1.7973704062180254E-2</v>
      </c>
      <c r="AT9" s="250">
        <v>1321659769</v>
      </c>
      <c r="AU9" s="248">
        <f>AT9/AK9</f>
        <v>0.32352145022928741</v>
      </c>
      <c r="AV9" s="250">
        <v>623270000</v>
      </c>
      <c r="AW9" s="248">
        <f>AV9/AK9</f>
        <v>0.15256665823835633</v>
      </c>
      <c r="AX9" s="247">
        <v>3893667534</v>
      </c>
      <c r="AY9" s="248">
        <f>AX9/AL9</f>
        <v>0.95310835425026341</v>
      </c>
      <c r="AZ9" s="247">
        <v>1398949769</v>
      </c>
      <c r="BA9" s="248">
        <f>AZ9/AL9</f>
        <v>0.34244082227549943</v>
      </c>
      <c r="BB9" s="247">
        <v>3190353536</v>
      </c>
      <c r="BC9" s="248">
        <f>BB9/AM9</f>
        <v>0.99691360066017942</v>
      </c>
      <c r="BD9" s="247">
        <v>3106562805.1999998</v>
      </c>
      <c r="BE9" s="248">
        <f>BD9/AM9</f>
        <v>0.97073088510806327</v>
      </c>
      <c r="BH9" s="40" t="s">
        <v>341</v>
      </c>
    </row>
    <row r="10" spans="1:60" ht="65.099999999999994" customHeight="1" x14ac:dyDescent="0.25">
      <c r="A10" s="179" t="s">
        <v>170</v>
      </c>
      <c r="B10" s="178" t="s">
        <v>171</v>
      </c>
      <c r="C10" s="48" t="s">
        <v>172</v>
      </c>
      <c r="D10" s="81" t="s">
        <v>175</v>
      </c>
      <c r="E10" s="83" t="s">
        <v>380</v>
      </c>
      <c r="F10" s="82" t="s">
        <v>325</v>
      </c>
      <c r="G10" s="84" t="s">
        <v>326</v>
      </c>
      <c r="H10" s="89" t="s">
        <v>327</v>
      </c>
      <c r="I10" s="124" t="s">
        <v>328</v>
      </c>
      <c r="J10" s="44">
        <v>0.1</v>
      </c>
      <c r="K10" s="272" t="s">
        <v>342</v>
      </c>
      <c r="L10" s="90" t="s">
        <v>330</v>
      </c>
      <c r="M10" s="53" t="s">
        <v>343</v>
      </c>
      <c r="N10" s="53">
        <v>2</v>
      </c>
      <c r="O10" s="48">
        <v>0</v>
      </c>
      <c r="P10" s="48">
        <v>0</v>
      </c>
      <c r="Q10" s="193">
        <v>0</v>
      </c>
      <c r="R10" s="48">
        <v>2</v>
      </c>
      <c r="S10" s="48">
        <f t="shared" ref="S10:S17" si="0">+O10+P10+Q10+R10</f>
        <v>2</v>
      </c>
      <c r="T10" s="58">
        <f t="shared" ref="T10:T33" si="1">+IF((S10/N10)&gt;100%,100%,(S10/N10))</f>
        <v>1</v>
      </c>
      <c r="U10" s="126">
        <v>45689</v>
      </c>
      <c r="V10" s="126">
        <v>46022</v>
      </c>
      <c r="W10" s="127">
        <v>300</v>
      </c>
      <c r="X10" s="80">
        <v>1059626</v>
      </c>
      <c r="Y10" s="51" t="s">
        <v>332</v>
      </c>
      <c r="Z10" s="47" t="s">
        <v>333</v>
      </c>
      <c r="AA10" s="51" t="s">
        <v>344</v>
      </c>
      <c r="AB10" s="42" t="s">
        <v>345</v>
      </c>
      <c r="AC10" s="51" t="s">
        <v>336</v>
      </c>
      <c r="AD10" s="51" t="s">
        <v>346</v>
      </c>
      <c r="AE10" s="180">
        <v>405601929.62</v>
      </c>
      <c r="AF10" s="51" t="s">
        <v>338</v>
      </c>
      <c r="AG10" s="51" t="s">
        <v>347</v>
      </c>
      <c r="AH10" s="130">
        <v>45689</v>
      </c>
      <c r="AI10" s="182">
        <v>405601929.62</v>
      </c>
      <c r="AJ10" s="275"/>
      <c r="AK10" s="249"/>
      <c r="AL10" s="249"/>
      <c r="AM10" s="249"/>
      <c r="AN10" s="244" t="s">
        <v>348</v>
      </c>
      <c r="AO10" s="90" t="s">
        <v>324</v>
      </c>
      <c r="AP10" s="255"/>
      <c r="AQ10" s="252"/>
      <c r="AR10" s="255"/>
      <c r="AS10" s="252"/>
      <c r="AT10" s="250"/>
      <c r="AU10" s="248"/>
      <c r="AV10" s="250"/>
      <c r="AW10" s="248"/>
      <c r="AX10" s="247"/>
      <c r="AY10" s="248"/>
      <c r="AZ10" s="247"/>
      <c r="BA10" s="248"/>
      <c r="BB10" s="247"/>
      <c r="BC10" s="248"/>
      <c r="BD10" s="247"/>
      <c r="BE10" s="248"/>
      <c r="BH10" s="40" t="s">
        <v>349</v>
      </c>
    </row>
    <row r="11" spans="1:60" ht="65.099999999999994" customHeight="1" x14ac:dyDescent="0.25">
      <c r="A11" s="179" t="s">
        <v>170</v>
      </c>
      <c r="B11" s="178" t="s">
        <v>171</v>
      </c>
      <c r="C11" s="48" t="s">
        <v>172</v>
      </c>
      <c r="D11" s="81" t="s">
        <v>175</v>
      </c>
      <c r="E11" s="83" t="s">
        <v>380</v>
      </c>
      <c r="F11" s="82" t="s">
        <v>325</v>
      </c>
      <c r="G11" s="84" t="s">
        <v>326</v>
      </c>
      <c r="H11" s="89" t="s">
        <v>327</v>
      </c>
      <c r="I11" s="124" t="s">
        <v>328</v>
      </c>
      <c r="J11" s="44">
        <v>0.1</v>
      </c>
      <c r="K11" s="273"/>
      <c r="L11" s="90" t="s">
        <v>330</v>
      </c>
      <c r="M11" s="53" t="s">
        <v>350</v>
      </c>
      <c r="N11" s="53">
        <v>24</v>
      </c>
      <c r="O11" s="48">
        <v>16</v>
      </c>
      <c r="P11" s="48">
        <v>3</v>
      </c>
      <c r="Q11" s="193">
        <v>15</v>
      </c>
      <c r="R11" s="48">
        <v>1</v>
      </c>
      <c r="S11" s="48">
        <f t="shared" si="0"/>
        <v>35</v>
      </c>
      <c r="T11" s="58">
        <f t="shared" si="1"/>
        <v>1</v>
      </c>
      <c r="U11" s="126">
        <v>45672</v>
      </c>
      <c r="V11" s="126">
        <v>46022</v>
      </c>
      <c r="W11" s="127">
        <v>345</v>
      </c>
      <c r="X11" s="80">
        <v>1059626</v>
      </c>
      <c r="Y11" s="51" t="s">
        <v>332</v>
      </c>
      <c r="Z11" s="47" t="s">
        <v>333</v>
      </c>
      <c r="AA11" s="50" t="s">
        <v>351</v>
      </c>
      <c r="AB11" s="50" t="s">
        <v>352</v>
      </c>
      <c r="AC11" s="51" t="s">
        <v>336</v>
      </c>
      <c r="AD11" s="51" t="s">
        <v>353</v>
      </c>
      <c r="AE11" s="180"/>
      <c r="AF11" s="51" t="s">
        <v>354</v>
      </c>
      <c r="AG11" s="51"/>
      <c r="AH11" s="130">
        <v>45672</v>
      </c>
      <c r="AI11" s="182"/>
      <c r="AJ11" s="275"/>
      <c r="AK11" s="249"/>
      <c r="AL11" s="249"/>
      <c r="AM11" s="249"/>
      <c r="AN11" s="271"/>
      <c r="AO11" s="90" t="s">
        <v>324</v>
      </c>
      <c r="AP11" s="255"/>
      <c r="AQ11" s="252"/>
      <c r="AR11" s="255"/>
      <c r="AS11" s="252"/>
      <c r="AT11" s="250"/>
      <c r="AU11" s="248"/>
      <c r="AV11" s="250"/>
      <c r="AW11" s="248"/>
      <c r="AX11" s="247"/>
      <c r="AY11" s="248"/>
      <c r="AZ11" s="247"/>
      <c r="BA11" s="248"/>
      <c r="BB11" s="247"/>
      <c r="BC11" s="248"/>
      <c r="BD11" s="247"/>
      <c r="BE11" s="248"/>
      <c r="BH11" s="40" t="s">
        <v>355</v>
      </c>
    </row>
    <row r="12" spans="1:60" ht="65.099999999999994" customHeight="1" x14ac:dyDescent="0.25">
      <c r="A12" s="179" t="s">
        <v>170</v>
      </c>
      <c r="B12" s="53" t="s">
        <v>171</v>
      </c>
      <c r="C12" s="48" t="s">
        <v>172</v>
      </c>
      <c r="D12" s="178" t="s">
        <v>184</v>
      </c>
      <c r="E12" s="83" t="s">
        <v>324</v>
      </c>
      <c r="F12" s="82" t="s">
        <v>325</v>
      </c>
      <c r="G12" s="84" t="s">
        <v>326</v>
      </c>
      <c r="H12" s="89" t="s">
        <v>356</v>
      </c>
      <c r="I12" s="124" t="s">
        <v>357</v>
      </c>
      <c r="J12" s="44">
        <v>0.1</v>
      </c>
      <c r="K12" s="211" t="s">
        <v>358</v>
      </c>
      <c r="L12" s="90" t="s">
        <v>330</v>
      </c>
      <c r="M12" s="53" t="s">
        <v>359</v>
      </c>
      <c r="N12" s="125">
        <v>1</v>
      </c>
      <c r="O12" s="48">
        <v>0</v>
      </c>
      <c r="P12" s="48">
        <v>0.5</v>
      </c>
      <c r="Q12" s="193">
        <v>1</v>
      </c>
      <c r="R12" s="48">
        <v>0</v>
      </c>
      <c r="S12" s="48">
        <f t="shared" si="0"/>
        <v>1.5</v>
      </c>
      <c r="T12" s="58">
        <f t="shared" si="1"/>
        <v>1</v>
      </c>
      <c r="U12" s="126">
        <v>45717</v>
      </c>
      <c r="V12" s="126">
        <v>46022</v>
      </c>
      <c r="W12" s="127">
        <v>270</v>
      </c>
      <c r="X12" s="80">
        <v>1059626</v>
      </c>
      <c r="Y12" s="51" t="s">
        <v>332</v>
      </c>
      <c r="Z12" s="47" t="s">
        <v>333</v>
      </c>
      <c r="AA12" s="50" t="s">
        <v>334</v>
      </c>
      <c r="AB12" s="50" t="s">
        <v>335</v>
      </c>
      <c r="AC12" s="51" t="s">
        <v>336</v>
      </c>
      <c r="AD12" s="51" t="s">
        <v>360</v>
      </c>
      <c r="AE12" s="180">
        <v>175635240</v>
      </c>
      <c r="AF12" s="51" t="s">
        <v>354</v>
      </c>
      <c r="AG12" s="51" t="s">
        <v>339</v>
      </c>
      <c r="AH12" s="130">
        <v>45717</v>
      </c>
      <c r="AI12" s="182">
        <v>175635240</v>
      </c>
      <c r="AJ12" s="275"/>
      <c r="AK12" s="249"/>
      <c r="AL12" s="249"/>
      <c r="AM12" s="249"/>
      <c r="AN12" s="47" t="s">
        <v>361</v>
      </c>
      <c r="AO12" s="90" t="s">
        <v>324</v>
      </c>
      <c r="AP12" s="255"/>
      <c r="AQ12" s="252"/>
      <c r="AR12" s="255"/>
      <c r="AS12" s="252"/>
      <c r="AT12" s="250"/>
      <c r="AU12" s="248"/>
      <c r="AV12" s="250"/>
      <c r="AW12" s="248"/>
      <c r="AX12" s="247"/>
      <c r="AY12" s="248"/>
      <c r="AZ12" s="247"/>
      <c r="BA12" s="248"/>
      <c r="BB12" s="247"/>
      <c r="BC12" s="248"/>
      <c r="BD12" s="247"/>
      <c r="BE12" s="248"/>
      <c r="BH12" s="40" t="s">
        <v>362</v>
      </c>
    </row>
    <row r="13" spans="1:60" ht="65.099999999999994" customHeight="1" x14ac:dyDescent="0.25">
      <c r="A13" s="179" t="s">
        <v>170</v>
      </c>
      <c r="B13" s="53" t="s">
        <v>171</v>
      </c>
      <c r="C13" s="48" t="s">
        <v>172</v>
      </c>
      <c r="D13" s="178" t="s">
        <v>184</v>
      </c>
      <c r="E13" s="83" t="s">
        <v>324</v>
      </c>
      <c r="F13" s="82" t="s">
        <v>325</v>
      </c>
      <c r="G13" s="84" t="s">
        <v>326</v>
      </c>
      <c r="H13" s="89" t="s">
        <v>356</v>
      </c>
      <c r="I13" s="124" t="s">
        <v>357</v>
      </c>
      <c r="J13" s="44">
        <v>0.1</v>
      </c>
      <c r="K13" s="272" t="s">
        <v>363</v>
      </c>
      <c r="L13" s="90" t="s">
        <v>330</v>
      </c>
      <c r="M13" s="53" t="s">
        <v>350</v>
      </c>
      <c r="N13" s="53">
        <v>12</v>
      </c>
      <c r="O13" s="48">
        <v>10</v>
      </c>
      <c r="P13" s="48">
        <v>0</v>
      </c>
      <c r="Q13" s="193">
        <v>8</v>
      </c>
      <c r="R13" s="48">
        <v>0</v>
      </c>
      <c r="S13" s="48">
        <f t="shared" si="0"/>
        <v>18</v>
      </c>
      <c r="T13" s="58">
        <f t="shared" si="1"/>
        <v>1</v>
      </c>
      <c r="U13" s="126">
        <v>45672</v>
      </c>
      <c r="V13" s="126">
        <v>46022</v>
      </c>
      <c r="W13" s="127">
        <v>345</v>
      </c>
      <c r="X13" s="80">
        <v>1059626</v>
      </c>
      <c r="Y13" s="51" t="s">
        <v>332</v>
      </c>
      <c r="Z13" s="47" t="s">
        <v>333</v>
      </c>
      <c r="AA13" s="50" t="s">
        <v>364</v>
      </c>
      <c r="AB13" s="50" t="s">
        <v>365</v>
      </c>
      <c r="AC13" s="51" t="s">
        <v>336</v>
      </c>
      <c r="AD13" s="51" t="s">
        <v>353</v>
      </c>
      <c r="AE13" s="180">
        <v>531001089.00999999</v>
      </c>
      <c r="AF13" s="51" t="s">
        <v>354</v>
      </c>
      <c r="AG13" s="51" t="s">
        <v>339</v>
      </c>
      <c r="AH13" s="130">
        <v>45672</v>
      </c>
      <c r="AI13" s="183">
        <v>531001089.00999999</v>
      </c>
      <c r="AJ13" s="275"/>
      <c r="AK13" s="249"/>
      <c r="AL13" s="249"/>
      <c r="AM13" s="249"/>
      <c r="AN13" s="244" t="s">
        <v>361</v>
      </c>
      <c r="AO13" s="90" t="s">
        <v>324</v>
      </c>
      <c r="AP13" s="255"/>
      <c r="AQ13" s="252"/>
      <c r="AR13" s="255"/>
      <c r="AS13" s="252"/>
      <c r="AT13" s="250"/>
      <c r="AU13" s="248"/>
      <c r="AV13" s="250"/>
      <c r="AW13" s="248"/>
      <c r="AX13" s="247"/>
      <c r="AY13" s="248"/>
      <c r="AZ13" s="247"/>
      <c r="BA13" s="248"/>
      <c r="BB13" s="247"/>
      <c r="BC13" s="248"/>
      <c r="BD13" s="247"/>
      <c r="BE13" s="248"/>
      <c r="BH13" s="40" t="s">
        <v>330</v>
      </c>
    </row>
    <row r="14" spans="1:60" ht="65.099999999999994" customHeight="1" x14ac:dyDescent="0.25">
      <c r="A14" s="179" t="s">
        <v>170</v>
      </c>
      <c r="B14" s="53" t="s">
        <v>171</v>
      </c>
      <c r="C14" s="48" t="s">
        <v>172</v>
      </c>
      <c r="D14" s="178" t="s">
        <v>184</v>
      </c>
      <c r="E14" s="83" t="s">
        <v>324</v>
      </c>
      <c r="F14" s="82" t="s">
        <v>325</v>
      </c>
      <c r="G14" s="84" t="s">
        <v>326</v>
      </c>
      <c r="H14" s="89" t="s">
        <v>356</v>
      </c>
      <c r="I14" s="124" t="s">
        <v>357</v>
      </c>
      <c r="J14" s="44">
        <v>0.1</v>
      </c>
      <c r="K14" s="273"/>
      <c r="L14" s="90" t="s">
        <v>330</v>
      </c>
      <c r="M14" s="53" t="s">
        <v>350</v>
      </c>
      <c r="N14" s="53">
        <v>3</v>
      </c>
      <c r="O14" s="48">
        <v>3</v>
      </c>
      <c r="P14" s="48">
        <v>0</v>
      </c>
      <c r="Q14" s="193">
        <v>3</v>
      </c>
      <c r="R14" s="48">
        <v>0</v>
      </c>
      <c r="S14" s="48">
        <f t="shared" si="0"/>
        <v>6</v>
      </c>
      <c r="T14" s="58">
        <f t="shared" si="1"/>
        <v>1</v>
      </c>
      <c r="U14" s="126">
        <v>45689</v>
      </c>
      <c r="V14" s="126">
        <v>46022</v>
      </c>
      <c r="W14" s="127">
        <v>300</v>
      </c>
      <c r="X14" s="80">
        <v>1059626</v>
      </c>
      <c r="Y14" s="51" t="s">
        <v>332</v>
      </c>
      <c r="Z14" s="47" t="s">
        <v>333</v>
      </c>
      <c r="AA14" s="50" t="s">
        <v>344</v>
      </c>
      <c r="AB14" s="50" t="s">
        <v>345</v>
      </c>
      <c r="AC14" s="51" t="s">
        <v>336</v>
      </c>
      <c r="AD14" s="51" t="s">
        <v>366</v>
      </c>
      <c r="AE14" s="180"/>
      <c r="AF14" s="51" t="s">
        <v>367</v>
      </c>
      <c r="AG14" s="51"/>
      <c r="AH14" s="130">
        <v>45689</v>
      </c>
      <c r="AI14" s="128"/>
      <c r="AJ14" s="275"/>
      <c r="AK14" s="249"/>
      <c r="AL14" s="249"/>
      <c r="AM14" s="249"/>
      <c r="AN14" s="271"/>
      <c r="AO14" s="90" t="s">
        <v>324</v>
      </c>
      <c r="AP14" s="255"/>
      <c r="AQ14" s="252"/>
      <c r="AR14" s="255"/>
      <c r="AS14" s="252"/>
      <c r="AT14" s="250"/>
      <c r="AU14" s="248"/>
      <c r="AV14" s="250"/>
      <c r="AW14" s="248"/>
      <c r="AX14" s="247"/>
      <c r="AY14" s="248"/>
      <c r="AZ14" s="247"/>
      <c r="BA14" s="248"/>
      <c r="BB14" s="247"/>
      <c r="BC14" s="248"/>
      <c r="BD14" s="247"/>
      <c r="BE14" s="248"/>
      <c r="BH14" s="40" t="s">
        <v>368</v>
      </c>
    </row>
    <row r="15" spans="1:60" ht="65.099999999999994" customHeight="1" x14ac:dyDescent="0.25">
      <c r="A15" s="179" t="s">
        <v>170</v>
      </c>
      <c r="B15" s="53" t="s">
        <v>171</v>
      </c>
      <c r="C15" s="48" t="s">
        <v>172</v>
      </c>
      <c r="D15" s="178" t="s">
        <v>180</v>
      </c>
      <c r="E15" s="83" t="s">
        <v>324</v>
      </c>
      <c r="F15" s="82" t="s">
        <v>325</v>
      </c>
      <c r="G15" s="84" t="s">
        <v>326</v>
      </c>
      <c r="H15" s="89" t="s">
        <v>369</v>
      </c>
      <c r="I15" s="124" t="s">
        <v>370</v>
      </c>
      <c r="J15" s="44">
        <v>0.1</v>
      </c>
      <c r="K15" s="211" t="s">
        <v>371</v>
      </c>
      <c r="L15" s="90" t="s">
        <v>330</v>
      </c>
      <c r="M15" s="53" t="s">
        <v>350</v>
      </c>
      <c r="N15" s="53">
        <v>6</v>
      </c>
      <c r="O15" s="48">
        <v>19</v>
      </c>
      <c r="P15" s="48">
        <v>1</v>
      </c>
      <c r="Q15" s="193">
        <v>15</v>
      </c>
      <c r="R15" s="48">
        <v>0</v>
      </c>
      <c r="S15" s="48">
        <f t="shared" si="0"/>
        <v>35</v>
      </c>
      <c r="T15" s="58">
        <f t="shared" si="1"/>
        <v>1</v>
      </c>
      <c r="U15" s="126">
        <v>45672</v>
      </c>
      <c r="V15" s="126">
        <v>46022</v>
      </c>
      <c r="W15" s="127">
        <v>345</v>
      </c>
      <c r="X15" s="80">
        <v>1059626</v>
      </c>
      <c r="Y15" s="51" t="s">
        <v>332</v>
      </c>
      <c r="Z15" s="47" t="s">
        <v>333</v>
      </c>
      <c r="AA15" s="50" t="s">
        <v>364</v>
      </c>
      <c r="AB15" s="50" t="s">
        <v>335</v>
      </c>
      <c r="AC15" s="51" t="s">
        <v>336</v>
      </c>
      <c r="AD15" s="51" t="s">
        <v>353</v>
      </c>
      <c r="AE15" s="180">
        <v>59076893.700000003</v>
      </c>
      <c r="AF15" s="51" t="s">
        <v>354</v>
      </c>
      <c r="AG15" s="51" t="s">
        <v>339</v>
      </c>
      <c r="AH15" s="130">
        <v>45672</v>
      </c>
      <c r="AI15" s="128">
        <v>59076893.700000003</v>
      </c>
      <c r="AJ15" s="275"/>
      <c r="AK15" s="249"/>
      <c r="AL15" s="249"/>
      <c r="AM15" s="249"/>
      <c r="AN15" s="47" t="s">
        <v>361</v>
      </c>
      <c r="AO15" s="90" t="s">
        <v>324</v>
      </c>
      <c r="AP15" s="255"/>
      <c r="AQ15" s="252"/>
      <c r="AR15" s="255"/>
      <c r="AS15" s="252"/>
      <c r="AT15" s="250"/>
      <c r="AU15" s="248"/>
      <c r="AV15" s="250"/>
      <c r="AW15" s="248"/>
      <c r="AX15" s="247"/>
      <c r="AY15" s="248"/>
      <c r="AZ15" s="247"/>
      <c r="BA15" s="248"/>
      <c r="BB15" s="247"/>
      <c r="BC15" s="248"/>
      <c r="BD15" s="247"/>
      <c r="BE15" s="248"/>
      <c r="BH15" s="40" t="s">
        <v>372</v>
      </c>
    </row>
    <row r="16" spans="1:60" ht="65.099999999999994" customHeight="1" x14ac:dyDescent="0.25">
      <c r="A16" s="179" t="s">
        <v>170</v>
      </c>
      <c r="B16" s="53" t="s">
        <v>171</v>
      </c>
      <c r="C16" s="48" t="s">
        <v>172</v>
      </c>
      <c r="D16" s="178" t="s">
        <v>180</v>
      </c>
      <c r="E16" s="83" t="s">
        <v>324</v>
      </c>
      <c r="F16" s="82" t="s">
        <v>325</v>
      </c>
      <c r="G16" s="84" t="s">
        <v>326</v>
      </c>
      <c r="H16" s="89" t="s">
        <v>369</v>
      </c>
      <c r="I16" s="124" t="s">
        <v>370</v>
      </c>
      <c r="J16" s="68">
        <v>0.1</v>
      </c>
      <c r="K16" s="212" t="s">
        <v>373</v>
      </c>
      <c r="L16" s="90" t="s">
        <v>330</v>
      </c>
      <c r="M16" s="67" t="s">
        <v>359</v>
      </c>
      <c r="N16" s="67">
        <v>1</v>
      </c>
      <c r="O16" s="65">
        <v>0</v>
      </c>
      <c r="P16" s="65">
        <v>0.5</v>
      </c>
      <c r="Q16" s="193">
        <v>1</v>
      </c>
      <c r="R16" s="65">
        <v>0</v>
      </c>
      <c r="S16" s="48">
        <f t="shared" si="0"/>
        <v>1.5</v>
      </c>
      <c r="T16" s="58">
        <f t="shared" si="1"/>
        <v>1</v>
      </c>
      <c r="U16" s="126">
        <v>45717</v>
      </c>
      <c r="V16" s="126">
        <v>46022</v>
      </c>
      <c r="W16" s="127">
        <v>270</v>
      </c>
      <c r="X16" s="80">
        <v>1059626</v>
      </c>
      <c r="Y16" s="51" t="s">
        <v>332</v>
      </c>
      <c r="Z16" s="47" t="s">
        <v>333</v>
      </c>
      <c r="AA16" s="50" t="s">
        <v>364</v>
      </c>
      <c r="AB16" s="50" t="s">
        <v>365</v>
      </c>
      <c r="AC16" s="51" t="s">
        <v>336</v>
      </c>
      <c r="AD16" s="51" t="s">
        <v>374</v>
      </c>
      <c r="AE16" s="180">
        <v>1602661180.23</v>
      </c>
      <c r="AF16" s="51" t="s">
        <v>354</v>
      </c>
      <c r="AG16" s="51" t="s">
        <v>339</v>
      </c>
      <c r="AH16" s="130">
        <v>45717</v>
      </c>
      <c r="AI16" s="95">
        <v>1602661180.23</v>
      </c>
      <c r="AJ16" s="275"/>
      <c r="AK16" s="249"/>
      <c r="AL16" s="249"/>
      <c r="AM16" s="249"/>
      <c r="AN16" s="47" t="s">
        <v>375</v>
      </c>
      <c r="AO16" s="90" t="s">
        <v>324</v>
      </c>
      <c r="AP16" s="255"/>
      <c r="AQ16" s="252"/>
      <c r="AR16" s="255"/>
      <c r="AS16" s="252"/>
      <c r="AT16" s="250"/>
      <c r="AU16" s="248"/>
      <c r="AV16" s="250"/>
      <c r="AW16" s="248"/>
      <c r="AX16" s="247"/>
      <c r="AY16" s="248"/>
      <c r="AZ16" s="247"/>
      <c r="BA16" s="248"/>
      <c r="BB16" s="247"/>
      <c r="BC16" s="248"/>
      <c r="BD16" s="247"/>
      <c r="BE16" s="248"/>
    </row>
    <row r="17" spans="1:57" ht="65.099999999999994" customHeight="1" thickBot="1" x14ac:dyDescent="0.3">
      <c r="A17" s="179" t="s">
        <v>170</v>
      </c>
      <c r="B17" s="53" t="s">
        <v>171</v>
      </c>
      <c r="C17" s="48" t="s">
        <v>172</v>
      </c>
      <c r="D17" s="178" t="s">
        <v>190</v>
      </c>
      <c r="E17" s="83" t="s">
        <v>324</v>
      </c>
      <c r="F17" s="82" t="s">
        <v>325</v>
      </c>
      <c r="G17" s="84" t="s">
        <v>326</v>
      </c>
      <c r="H17" s="89" t="s">
        <v>369</v>
      </c>
      <c r="I17" s="124" t="s">
        <v>370</v>
      </c>
      <c r="J17" s="68">
        <v>0.2</v>
      </c>
      <c r="K17" s="212" t="s">
        <v>376</v>
      </c>
      <c r="L17" s="90" t="s">
        <v>330</v>
      </c>
      <c r="M17" s="67" t="s">
        <v>377</v>
      </c>
      <c r="N17" s="67">
        <v>1</v>
      </c>
      <c r="O17" s="65">
        <v>0</v>
      </c>
      <c r="P17" s="65">
        <v>0</v>
      </c>
      <c r="Q17" s="194">
        <v>1</v>
      </c>
      <c r="R17" s="65">
        <v>0</v>
      </c>
      <c r="S17" s="48">
        <f t="shared" si="0"/>
        <v>1</v>
      </c>
      <c r="T17" s="58">
        <f t="shared" si="1"/>
        <v>1</v>
      </c>
      <c r="U17" s="126">
        <v>45717</v>
      </c>
      <c r="V17" s="126">
        <v>46022</v>
      </c>
      <c r="W17" s="127">
        <v>270</v>
      </c>
      <c r="X17" s="80">
        <v>1059626</v>
      </c>
      <c r="Y17" s="51" t="s">
        <v>332</v>
      </c>
      <c r="Z17" s="47" t="s">
        <v>333</v>
      </c>
      <c r="AA17" s="50" t="s">
        <v>344</v>
      </c>
      <c r="AB17" s="50" t="s">
        <v>345</v>
      </c>
      <c r="AC17" s="51" t="s">
        <v>336</v>
      </c>
      <c r="AD17" s="51" t="s">
        <v>378</v>
      </c>
      <c r="AE17" s="180">
        <v>330000000</v>
      </c>
      <c r="AF17" s="51" t="s">
        <v>367</v>
      </c>
      <c r="AG17" s="51" t="s">
        <v>339</v>
      </c>
      <c r="AH17" s="130">
        <v>45717</v>
      </c>
      <c r="AI17" s="95">
        <v>330000000</v>
      </c>
      <c r="AJ17" s="276"/>
      <c r="AK17" s="249"/>
      <c r="AL17" s="249"/>
      <c r="AM17" s="249"/>
      <c r="AN17" s="47"/>
      <c r="AO17" s="90" t="s">
        <v>324</v>
      </c>
      <c r="AP17" s="256"/>
      <c r="AQ17" s="253"/>
      <c r="AR17" s="256"/>
      <c r="AS17" s="253"/>
      <c r="AT17" s="250"/>
      <c r="AU17" s="248"/>
      <c r="AV17" s="250"/>
      <c r="AW17" s="248"/>
      <c r="AX17" s="247"/>
      <c r="AY17" s="248"/>
      <c r="AZ17" s="247"/>
      <c r="BA17" s="248"/>
      <c r="BB17" s="247"/>
      <c r="BC17" s="248"/>
      <c r="BD17" s="247"/>
      <c r="BE17" s="248"/>
    </row>
    <row r="18" spans="1:57" s="162" customFormat="1" ht="65.099999999999994" customHeight="1" thickBot="1" x14ac:dyDescent="0.3">
      <c r="A18" s="233" t="s">
        <v>379</v>
      </c>
      <c r="B18" s="234"/>
      <c r="C18" s="234"/>
      <c r="D18" s="234"/>
      <c r="E18" s="234"/>
      <c r="F18" s="234"/>
      <c r="G18" s="234"/>
      <c r="H18" s="234"/>
      <c r="I18" s="234"/>
      <c r="J18" s="234"/>
      <c r="K18" s="234"/>
      <c r="L18" s="234"/>
      <c r="M18" s="234"/>
      <c r="N18" s="234"/>
      <c r="O18" s="234"/>
      <c r="P18" s="234"/>
      <c r="Q18" s="234"/>
      <c r="R18" s="234"/>
      <c r="S18" s="235"/>
      <c r="T18" s="66">
        <f>+AVERAGE(T9:T17)</f>
        <v>0.93944444444444442</v>
      </c>
      <c r="U18" s="152"/>
      <c r="V18" s="152"/>
      <c r="W18" s="152"/>
      <c r="X18" s="153"/>
      <c r="Y18" s="152"/>
      <c r="Z18" s="152"/>
      <c r="AA18" s="154"/>
      <c r="AB18" s="154"/>
      <c r="AC18" s="152"/>
      <c r="AD18" s="152"/>
      <c r="AE18" s="155"/>
      <c r="AF18" s="152"/>
      <c r="AG18" s="152"/>
      <c r="AH18" s="156"/>
      <c r="AI18" s="157">
        <f>+SUM(AI9:AI17)</f>
        <v>3200230726.0100002</v>
      </c>
      <c r="AJ18" s="157">
        <f>+SUM(AJ9:AJ17)</f>
        <v>3200230726.0100002</v>
      </c>
      <c r="AK18" s="157">
        <f>+SUM(AK9:AK17)</f>
        <v>4085230726.0100002</v>
      </c>
      <c r="AL18" s="157">
        <f>+SUM(AL9:AL17)</f>
        <v>4085230726.0100002</v>
      </c>
      <c r="AM18" s="157">
        <f>AM9</f>
        <v>3200230726</v>
      </c>
      <c r="AN18" s="158"/>
      <c r="AO18" s="159"/>
      <c r="AP18" s="157">
        <f>+SUM(AP9:AP17)</f>
        <v>1321659769</v>
      </c>
      <c r="AQ18" s="160">
        <f>+AP18/AJ18</f>
        <v>0.41298890053712645</v>
      </c>
      <c r="AR18" s="157">
        <f>+SUM(AR9)</f>
        <v>57520000</v>
      </c>
      <c r="AS18" s="160">
        <f>AS9</f>
        <v>1.7973704062180254E-2</v>
      </c>
      <c r="AT18" s="161">
        <f>+SUM(AT9)</f>
        <v>1321659769</v>
      </c>
      <c r="AU18" s="160">
        <f>AU9</f>
        <v>0.32352145022928741</v>
      </c>
      <c r="AV18" s="161">
        <f>+SUM(AV9)</f>
        <v>623270000</v>
      </c>
      <c r="AW18" s="160">
        <f>AW9</f>
        <v>0.15256665823835633</v>
      </c>
      <c r="AX18" s="157">
        <f>AX9</f>
        <v>3893667534</v>
      </c>
      <c r="AY18" s="160">
        <f>AY9</f>
        <v>0.95310835425026341</v>
      </c>
      <c r="AZ18" s="157">
        <f>+SUM(AZ9)</f>
        <v>1398949769</v>
      </c>
      <c r="BA18" s="196">
        <f>BA9</f>
        <v>0.34244082227549943</v>
      </c>
      <c r="BB18" s="157">
        <f>+SUM(BB9)</f>
        <v>3190353536</v>
      </c>
      <c r="BC18" s="196">
        <f>BC9</f>
        <v>0.99691360066017942</v>
      </c>
      <c r="BD18" s="157">
        <f>+SUM(BD9)</f>
        <v>3106562805.1999998</v>
      </c>
      <c r="BE18" s="196">
        <f>BE9</f>
        <v>0.97073088510806327</v>
      </c>
    </row>
    <row r="19" spans="1:57" ht="65.099999999999994" customHeight="1" x14ac:dyDescent="0.25">
      <c r="A19" s="179" t="s">
        <v>170</v>
      </c>
      <c r="B19" s="53" t="s">
        <v>193</v>
      </c>
      <c r="C19" s="48" t="s">
        <v>194</v>
      </c>
      <c r="D19" s="178" t="s">
        <v>197</v>
      </c>
      <c r="E19" s="85" t="s">
        <v>380</v>
      </c>
      <c r="F19" s="82" t="s">
        <v>381</v>
      </c>
      <c r="G19" s="178" t="s">
        <v>382</v>
      </c>
      <c r="H19" s="86" t="s">
        <v>383</v>
      </c>
      <c r="I19" s="178" t="s">
        <v>384</v>
      </c>
      <c r="J19" s="220">
        <v>0.6</v>
      </c>
      <c r="K19" s="259" t="s">
        <v>385</v>
      </c>
      <c r="L19" s="90" t="s">
        <v>330</v>
      </c>
      <c r="M19" s="48" t="s">
        <v>386</v>
      </c>
      <c r="N19" s="47">
        <v>2</v>
      </c>
      <c r="O19" s="48">
        <v>0</v>
      </c>
      <c r="P19" s="47">
        <v>1</v>
      </c>
      <c r="Q19" s="48">
        <v>1</v>
      </c>
      <c r="R19" s="48">
        <v>0</v>
      </c>
      <c r="S19" s="48">
        <f t="shared" ref="S19:S33" si="2">+O19+P19+Q19+R19</f>
        <v>2</v>
      </c>
      <c r="T19" s="58">
        <f t="shared" si="1"/>
        <v>1</v>
      </c>
      <c r="U19" s="126">
        <v>45748</v>
      </c>
      <c r="V19" s="126">
        <v>46022</v>
      </c>
      <c r="W19" s="127">
        <v>240</v>
      </c>
      <c r="X19" s="80">
        <v>1059626</v>
      </c>
      <c r="Y19" s="51" t="s">
        <v>332</v>
      </c>
      <c r="Z19" s="47" t="s">
        <v>333</v>
      </c>
      <c r="AA19" s="241" t="s">
        <v>387</v>
      </c>
      <c r="AB19" s="261" t="s">
        <v>388</v>
      </c>
      <c r="AC19" s="47" t="s">
        <v>336</v>
      </c>
      <c r="AD19" s="51" t="s">
        <v>389</v>
      </c>
      <c r="AE19" s="184">
        <v>3673490354.0999999</v>
      </c>
      <c r="AF19" s="47" t="s">
        <v>390</v>
      </c>
      <c r="AG19" s="47" t="s">
        <v>339</v>
      </c>
      <c r="AH19" s="126">
        <v>45748</v>
      </c>
      <c r="AI19" s="185">
        <v>3673490354.0999999</v>
      </c>
      <c r="AJ19" s="249">
        <v>28283166074.450001</v>
      </c>
      <c r="AK19" s="283">
        <v>28983166074.450001</v>
      </c>
      <c r="AL19" s="283">
        <v>28983166074.450001</v>
      </c>
      <c r="AM19" s="283">
        <v>28983166074.450001</v>
      </c>
      <c r="AN19" s="47" t="s">
        <v>375</v>
      </c>
      <c r="AO19" s="90" t="s">
        <v>380</v>
      </c>
      <c r="AP19" s="249">
        <v>1060800000</v>
      </c>
      <c r="AQ19" s="265">
        <f>+AP19/AJ19</f>
        <v>3.7506409190811517E-2</v>
      </c>
      <c r="AR19" s="249">
        <v>161800000</v>
      </c>
      <c r="AS19" s="265">
        <f>+AR19/AJ19</f>
        <v>5.7207173897749842E-3</v>
      </c>
      <c r="AT19" s="250">
        <v>4824866896</v>
      </c>
      <c r="AU19" s="248">
        <f>AT19/AK19</f>
        <v>0.16647135387508072</v>
      </c>
      <c r="AV19" s="250">
        <v>4308616896</v>
      </c>
      <c r="AW19" s="248">
        <f>AV19/AK19</f>
        <v>0.14865929018701116</v>
      </c>
      <c r="AX19" s="247">
        <v>27022403562</v>
      </c>
      <c r="AY19" s="248">
        <f>AX19/AL19</f>
        <v>0.93234822905774595</v>
      </c>
      <c r="AZ19" s="247">
        <v>5787340889.3300009</v>
      </c>
      <c r="BA19" s="248">
        <f>AZ19/AL19</f>
        <v>0.1996793888722809</v>
      </c>
      <c r="BB19" s="247">
        <v>28962834592.790001</v>
      </c>
      <c r="BC19" s="248">
        <f>BB19/AM19</f>
        <v>0.99929850722285574</v>
      </c>
      <c r="BD19" s="247">
        <v>20116044544.549999</v>
      </c>
      <c r="BE19" s="248">
        <f>BD19/AM19</f>
        <v>0.69405959628003588</v>
      </c>
    </row>
    <row r="20" spans="1:57" ht="65.099999999999994" customHeight="1" x14ac:dyDescent="0.25">
      <c r="A20" s="179" t="s">
        <v>170</v>
      </c>
      <c r="B20" s="53" t="s">
        <v>193</v>
      </c>
      <c r="C20" s="48" t="s">
        <v>194</v>
      </c>
      <c r="D20" s="178" t="s">
        <v>197</v>
      </c>
      <c r="E20" s="85" t="s">
        <v>380</v>
      </c>
      <c r="F20" s="82" t="s">
        <v>381</v>
      </c>
      <c r="G20" s="178" t="s">
        <v>382</v>
      </c>
      <c r="H20" s="86" t="s">
        <v>383</v>
      </c>
      <c r="I20" s="178" t="s">
        <v>384</v>
      </c>
      <c r="J20" s="221"/>
      <c r="K20" s="260"/>
      <c r="L20" s="90" t="s">
        <v>330</v>
      </c>
      <c r="M20" s="48"/>
      <c r="N20" s="47">
        <v>1</v>
      </c>
      <c r="O20" s="48">
        <v>0</v>
      </c>
      <c r="P20" s="47">
        <v>1</v>
      </c>
      <c r="Q20" s="48">
        <v>0</v>
      </c>
      <c r="R20" s="48">
        <v>0</v>
      </c>
      <c r="S20" s="48">
        <f t="shared" si="2"/>
        <v>1</v>
      </c>
      <c r="T20" s="58">
        <f t="shared" si="1"/>
        <v>1</v>
      </c>
      <c r="U20" s="126">
        <v>45748</v>
      </c>
      <c r="V20" s="126">
        <v>46022</v>
      </c>
      <c r="W20" s="127">
        <v>240</v>
      </c>
      <c r="X20" s="80">
        <v>1059626</v>
      </c>
      <c r="Y20" s="51" t="s">
        <v>332</v>
      </c>
      <c r="Z20" s="47" t="s">
        <v>333</v>
      </c>
      <c r="AA20" s="243"/>
      <c r="AB20" s="262"/>
      <c r="AC20" s="47" t="s">
        <v>336</v>
      </c>
      <c r="AD20" s="51" t="s">
        <v>391</v>
      </c>
      <c r="AE20" s="184">
        <v>200000000</v>
      </c>
      <c r="AF20" s="47" t="s">
        <v>338</v>
      </c>
      <c r="AG20" s="47" t="s">
        <v>339</v>
      </c>
      <c r="AH20" s="126">
        <v>45748</v>
      </c>
      <c r="AI20" s="185">
        <v>200000000</v>
      </c>
      <c r="AJ20" s="249"/>
      <c r="AK20" s="284"/>
      <c r="AL20" s="284"/>
      <c r="AM20" s="284"/>
      <c r="AN20" s="47" t="s">
        <v>392</v>
      </c>
      <c r="AO20" s="90" t="s">
        <v>380</v>
      </c>
      <c r="AP20" s="249"/>
      <c r="AQ20" s="265"/>
      <c r="AR20" s="249"/>
      <c r="AS20" s="265"/>
      <c r="AT20" s="250"/>
      <c r="AU20" s="248"/>
      <c r="AV20" s="250"/>
      <c r="AW20" s="248"/>
      <c r="AX20" s="247"/>
      <c r="AY20" s="248"/>
      <c r="AZ20" s="247"/>
      <c r="BA20" s="248"/>
      <c r="BB20" s="247"/>
      <c r="BC20" s="248"/>
      <c r="BD20" s="247"/>
      <c r="BE20" s="248"/>
    </row>
    <row r="21" spans="1:57" ht="65.099999999999994" customHeight="1" x14ac:dyDescent="0.25">
      <c r="A21" s="179" t="s">
        <v>170</v>
      </c>
      <c r="B21" s="53" t="s">
        <v>193</v>
      </c>
      <c r="C21" s="48" t="s">
        <v>194</v>
      </c>
      <c r="D21" s="178" t="s">
        <v>197</v>
      </c>
      <c r="E21" s="85" t="s">
        <v>380</v>
      </c>
      <c r="F21" s="82" t="s">
        <v>381</v>
      </c>
      <c r="G21" s="178" t="s">
        <v>382</v>
      </c>
      <c r="H21" s="86" t="s">
        <v>383</v>
      </c>
      <c r="I21" s="178" t="s">
        <v>384</v>
      </c>
      <c r="J21" s="222"/>
      <c r="K21" s="213" t="s">
        <v>393</v>
      </c>
      <c r="L21" s="90" t="s">
        <v>330</v>
      </c>
      <c r="M21" s="53" t="s">
        <v>350</v>
      </c>
      <c r="N21" s="47">
        <v>21</v>
      </c>
      <c r="O21" s="48">
        <v>31</v>
      </c>
      <c r="P21" s="47">
        <v>10</v>
      </c>
      <c r="Q21" s="48">
        <v>27</v>
      </c>
      <c r="R21" s="48">
        <v>2</v>
      </c>
      <c r="S21" s="48">
        <f t="shared" si="2"/>
        <v>70</v>
      </c>
      <c r="T21" s="58">
        <f t="shared" si="1"/>
        <v>1</v>
      </c>
      <c r="U21" s="126">
        <v>45672</v>
      </c>
      <c r="V21" s="126">
        <v>46022</v>
      </c>
      <c r="W21" s="127">
        <v>240</v>
      </c>
      <c r="X21" s="80">
        <v>1059626</v>
      </c>
      <c r="Y21" s="51" t="s">
        <v>332</v>
      </c>
      <c r="Z21" s="47" t="s">
        <v>333</v>
      </c>
      <c r="AA21" s="90" t="s">
        <v>394</v>
      </c>
      <c r="AB21" s="50" t="s">
        <v>395</v>
      </c>
      <c r="AC21" s="47" t="s">
        <v>336</v>
      </c>
      <c r="AD21" s="51" t="s">
        <v>353</v>
      </c>
      <c r="AE21" s="184">
        <v>857886276.22000003</v>
      </c>
      <c r="AF21" s="47" t="s">
        <v>354</v>
      </c>
      <c r="AG21" s="47" t="s">
        <v>339</v>
      </c>
      <c r="AH21" s="126">
        <v>45672</v>
      </c>
      <c r="AI21" s="185">
        <v>857886276.22000003</v>
      </c>
      <c r="AJ21" s="249"/>
      <c r="AK21" s="284"/>
      <c r="AL21" s="284"/>
      <c r="AM21" s="284"/>
      <c r="AN21" s="47" t="s">
        <v>375</v>
      </c>
      <c r="AO21" s="90" t="s">
        <v>380</v>
      </c>
      <c r="AP21" s="249"/>
      <c r="AQ21" s="265"/>
      <c r="AR21" s="249"/>
      <c r="AS21" s="265"/>
      <c r="AT21" s="250"/>
      <c r="AU21" s="248"/>
      <c r="AV21" s="250"/>
      <c r="AW21" s="248"/>
      <c r="AX21" s="247"/>
      <c r="AY21" s="248"/>
      <c r="AZ21" s="247"/>
      <c r="BA21" s="248"/>
      <c r="BB21" s="247"/>
      <c r="BC21" s="248"/>
      <c r="BD21" s="247"/>
      <c r="BE21" s="248"/>
    </row>
    <row r="22" spans="1:57" ht="65.099999999999994" customHeight="1" x14ac:dyDescent="0.25">
      <c r="A22" s="179" t="s">
        <v>170</v>
      </c>
      <c r="B22" s="53" t="s">
        <v>193</v>
      </c>
      <c r="C22" s="48" t="s">
        <v>194</v>
      </c>
      <c r="D22" s="178" t="s">
        <v>201</v>
      </c>
      <c r="E22" s="85" t="s">
        <v>380</v>
      </c>
      <c r="F22" s="82" t="s">
        <v>381</v>
      </c>
      <c r="G22" s="178" t="s">
        <v>382</v>
      </c>
      <c r="H22" s="86" t="s">
        <v>383</v>
      </c>
      <c r="I22" s="178" t="s">
        <v>384</v>
      </c>
      <c r="J22" s="223">
        <v>0.4</v>
      </c>
      <c r="K22" s="214" t="s">
        <v>493</v>
      </c>
      <c r="L22" s="90" t="s">
        <v>330</v>
      </c>
      <c r="M22" s="67" t="s">
        <v>359</v>
      </c>
      <c r="N22" s="132">
        <v>1</v>
      </c>
      <c r="O22" s="48">
        <v>0</v>
      </c>
      <c r="P22" s="132">
        <v>0</v>
      </c>
      <c r="Q22" s="48">
        <v>0</v>
      </c>
      <c r="R22" s="48">
        <v>1</v>
      </c>
      <c r="S22" s="48">
        <f t="shared" si="2"/>
        <v>1</v>
      </c>
      <c r="T22" s="58">
        <f t="shared" si="1"/>
        <v>1</v>
      </c>
      <c r="U22" s="133">
        <v>45717</v>
      </c>
      <c r="V22" s="133">
        <v>46022</v>
      </c>
      <c r="W22" s="127">
        <v>240</v>
      </c>
      <c r="X22" s="80">
        <v>1059626</v>
      </c>
      <c r="Y22" s="51" t="s">
        <v>332</v>
      </c>
      <c r="Z22" s="47" t="s">
        <v>333</v>
      </c>
      <c r="AA22" s="241" t="s">
        <v>396</v>
      </c>
      <c r="AB22" s="261" t="s">
        <v>397</v>
      </c>
      <c r="AC22" s="47" t="s">
        <v>336</v>
      </c>
      <c r="AD22" s="51" t="s">
        <v>398</v>
      </c>
      <c r="AE22" s="184">
        <v>624742800</v>
      </c>
      <c r="AF22" s="47" t="s">
        <v>338</v>
      </c>
      <c r="AG22" s="47" t="s">
        <v>347</v>
      </c>
      <c r="AH22" s="126">
        <v>45717</v>
      </c>
      <c r="AI22" s="185">
        <v>624742800</v>
      </c>
      <c r="AJ22" s="249"/>
      <c r="AK22" s="284"/>
      <c r="AL22" s="284"/>
      <c r="AM22" s="284"/>
      <c r="AN22" s="96"/>
      <c r="AO22" s="90" t="s">
        <v>380</v>
      </c>
      <c r="AP22" s="249"/>
      <c r="AQ22" s="265"/>
      <c r="AR22" s="249"/>
      <c r="AS22" s="265"/>
      <c r="AT22" s="250"/>
      <c r="AU22" s="248"/>
      <c r="AV22" s="250"/>
      <c r="AW22" s="248"/>
      <c r="AX22" s="247"/>
      <c r="AY22" s="248"/>
      <c r="AZ22" s="247"/>
      <c r="BA22" s="248"/>
      <c r="BB22" s="247"/>
      <c r="BC22" s="248"/>
      <c r="BD22" s="247"/>
      <c r="BE22" s="248"/>
    </row>
    <row r="23" spans="1:57" ht="65.099999999999994" customHeight="1" x14ac:dyDescent="0.25">
      <c r="A23" s="179" t="s">
        <v>170</v>
      </c>
      <c r="B23" s="53" t="s">
        <v>193</v>
      </c>
      <c r="C23" s="48" t="s">
        <v>194</v>
      </c>
      <c r="D23" s="178" t="s">
        <v>201</v>
      </c>
      <c r="E23" s="85" t="s">
        <v>380</v>
      </c>
      <c r="F23" s="82" t="s">
        <v>381</v>
      </c>
      <c r="G23" s="178" t="s">
        <v>382</v>
      </c>
      <c r="H23" s="86" t="s">
        <v>383</v>
      </c>
      <c r="I23" s="178" t="s">
        <v>384</v>
      </c>
      <c r="J23" s="221"/>
      <c r="K23" s="259" t="s">
        <v>399</v>
      </c>
      <c r="L23" s="90" t="s">
        <v>330</v>
      </c>
      <c r="M23" s="53" t="s">
        <v>350</v>
      </c>
      <c r="N23" s="47">
        <v>1</v>
      </c>
      <c r="O23" s="48">
        <v>0</v>
      </c>
      <c r="P23" s="47">
        <v>0</v>
      </c>
      <c r="Q23" s="48">
        <v>1</v>
      </c>
      <c r="R23" s="48">
        <v>0</v>
      </c>
      <c r="S23" s="48">
        <f t="shared" si="2"/>
        <v>1</v>
      </c>
      <c r="T23" s="58">
        <f t="shared" si="1"/>
        <v>1</v>
      </c>
      <c r="U23" s="126">
        <v>45323</v>
      </c>
      <c r="V23" s="126">
        <v>46022</v>
      </c>
      <c r="W23" s="127">
        <v>240</v>
      </c>
      <c r="X23" s="80">
        <v>1059626</v>
      </c>
      <c r="Y23" s="51" t="s">
        <v>332</v>
      </c>
      <c r="Z23" s="47" t="s">
        <v>333</v>
      </c>
      <c r="AA23" s="243"/>
      <c r="AB23" s="262"/>
      <c r="AC23" s="47" t="s">
        <v>336</v>
      </c>
      <c r="AD23" s="51" t="s">
        <v>400</v>
      </c>
      <c r="AE23" s="184">
        <v>306683741.86000001</v>
      </c>
      <c r="AF23" s="47" t="s">
        <v>367</v>
      </c>
      <c r="AG23" s="47" t="s">
        <v>339</v>
      </c>
      <c r="AH23" s="126">
        <v>45323</v>
      </c>
      <c r="AI23" s="185">
        <v>306683741.86000001</v>
      </c>
      <c r="AJ23" s="249"/>
      <c r="AK23" s="284"/>
      <c r="AL23" s="284"/>
      <c r="AM23" s="284"/>
      <c r="AN23" s="47" t="s">
        <v>375</v>
      </c>
      <c r="AO23" s="90" t="s">
        <v>380</v>
      </c>
      <c r="AP23" s="249"/>
      <c r="AQ23" s="265"/>
      <c r="AR23" s="249"/>
      <c r="AS23" s="265"/>
      <c r="AT23" s="250"/>
      <c r="AU23" s="248"/>
      <c r="AV23" s="250"/>
      <c r="AW23" s="248"/>
      <c r="AX23" s="247"/>
      <c r="AY23" s="248"/>
      <c r="AZ23" s="247"/>
      <c r="BA23" s="248"/>
      <c r="BB23" s="247"/>
      <c r="BC23" s="248"/>
      <c r="BD23" s="247"/>
      <c r="BE23" s="248"/>
    </row>
    <row r="24" spans="1:57" ht="65.099999999999994" customHeight="1" thickBot="1" x14ac:dyDescent="0.3">
      <c r="A24" s="179" t="s">
        <v>170</v>
      </c>
      <c r="B24" s="53" t="s">
        <v>193</v>
      </c>
      <c r="C24" s="48" t="s">
        <v>194</v>
      </c>
      <c r="D24" s="178" t="s">
        <v>201</v>
      </c>
      <c r="E24" s="85" t="s">
        <v>380</v>
      </c>
      <c r="F24" s="82" t="s">
        <v>381</v>
      </c>
      <c r="G24" s="178" t="s">
        <v>382</v>
      </c>
      <c r="H24" s="86" t="s">
        <v>383</v>
      </c>
      <c r="I24" s="178" t="s">
        <v>384</v>
      </c>
      <c r="J24" s="224"/>
      <c r="K24" s="260"/>
      <c r="L24" s="90" t="s">
        <v>330</v>
      </c>
      <c r="M24" s="67" t="s">
        <v>359</v>
      </c>
      <c r="N24" s="132">
        <v>21</v>
      </c>
      <c r="O24" s="48">
        <v>10</v>
      </c>
      <c r="P24" s="132">
        <v>0</v>
      </c>
      <c r="Q24" s="48">
        <v>13</v>
      </c>
      <c r="R24" s="48">
        <v>1</v>
      </c>
      <c r="S24" s="48">
        <f t="shared" si="2"/>
        <v>24</v>
      </c>
      <c r="T24" s="58">
        <f t="shared" si="1"/>
        <v>1</v>
      </c>
      <c r="U24" s="126">
        <v>45672</v>
      </c>
      <c r="V24" s="126">
        <v>46022</v>
      </c>
      <c r="W24" s="127">
        <v>240</v>
      </c>
      <c r="X24" s="80">
        <v>1059626</v>
      </c>
      <c r="Y24" s="51" t="s">
        <v>332</v>
      </c>
      <c r="Z24" s="47" t="s">
        <v>333</v>
      </c>
      <c r="AA24" s="90" t="s">
        <v>387</v>
      </c>
      <c r="AB24" s="50" t="s">
        <v>388</v>
      </c>
      <c r="AC24" s="47" t="s">
        <v>336</v>
      </c>
      <c r="AD24" s="51" t="s">
        <v>353</v>
      </c>
      <c r="AE24" s="184">
        <v>204164670.05000001</v>
      </c>
      <c r="AF24" s="47" t="s">
        <v>354</v>
      </c>
      <c r="AG24" s="47" t="s">
        <v>339</v>
      </c>
      <c r="AH24" s="126">
        <v>45672</v>
      </c>
      <c r="AI24" s="185">
        <v>204164670.05000001</v>
      </c>
      <c r="AJ24" s="249"/>
      <c r="AK24" s="284"/>
      <c r="AL24" s="284"/>
      <c r="AM24" s="284"/>
      <c r="AN24" s="47" t="s">
        <v>375</v>
      </c>
      <c r="AO24" s="90" t="s">
        <v>380</v>
      </c>
      <c r="AP24" s="249"/>
      <c r="AQ24" s="265"/>
      <c r="AR24" s="249"/>
      <c r="AS24" s="265"/>
      <c r="AT24" s="250"/>
      <c r="AU24" s="248"/>
      <c r="AV24" s="250"/>
      <c r="AW24" s="248"/>
      <c r="AX24" s="247"/>
      <c r="AY24" s="248"/>
      <c r="AZ24" s="247"/>
      <c r="BA24" s="248"/>
      <c r="BB24" s="247"/>
      <c r="BC24" s="248"/>
      <c r="BD24" s="247"/>
      <c r="BE24" s="248"/>
    </row>
    <row r="25" spans="1:57" s="162" customFormat="1" ht="65.099999999999994" customHeight="1" thickBot="1" x14ac:dyDescent="0.25">
      <c r="A25" s="233" t="s">
        <v>401</v>
      </c>
      <c r="B25" s="234"/>
      <c r="C25" s="234"/>
      <c r="D25" s="234"/>
      <c r="E25" s="234"/>
      <c r="F25" s="234"/>
      <c r="G25" s="234"/>
      <c r="H25" s="234"/>
      <c r="I25" s="234"/>
      <c r="J25" s="234"/>
      <c r="K25" s="234"/>
      <c r="L25" s="234"/>
      <c r="M25" s="234"/>
      <c r="N25" s="234"/>
      <c r="O25" s="234"/>
      <c r="P25" s="234"/>
      <c r="Q25" s="234"/>
      <c r="R25" s="234"/>
      <c r="S25" s="235"/>
      <c r="T25" s="66">
        <f>+AVERAGE(T19:T24)</f>
        <v>1</v>
      </c>
      <c r="U25" s="152"/>
      <c r="V25" s="152"/>
      <c r="W25" s="152"/>
      <c r="X25" s="153"/>
      <c r="Y25" s="152"/>
      <c r="Z25" s="152"/>
      <c r="AA25" s="163"/>
      <c r="AB25" s="154"/>
      <c r="AC25" s="152"/>
      <c r="AD25" s="164"/>
      <c r="AE25" s="155"/>
      <c r="AF25" s="152"/>
      <c r="AG25" s="152"/>
      <c r="AH25" s="156"/>
      <c r="AI25" s="157">
        <f>SUM(AI19:AI24)</f>
        <v>5866967842.2299995</v>
      </c>
      <c r="AJ25" s="157">
        <f>AJ19</f>
        <v>28283166074.450001</v>
      </c>
      <c r="AK25" s="157">
        <f t="shared" ref="AK25:AM25" si="3">AK19</f>
        <v>28983166074.450001</v>
      </c>
      <c r="AL25" s="157">
        <f t="shared" si="3"/>
        <v>28983166074.450001</v>
      </c>
      <c r="AM25" s="157">
        <f t="shared" si="3"/>
        <v>28983166074.450001</v>
      </c>
      <c r="AN25" s="157"/>
      <c r="AO25" s="159"/>
      <c r="AP25" s="165">
        <f>AP19</f>
        <v>1060800000</v>
      </c>
      <c r="AQ25" s="160">
        <f t="shared" ref="AQ25:AW25" si="4">AQ19</f>
        <v>3.7506409190811517E-2</v>
      </c>
      <c r="AR25" s="165">
        <f t="shared" si="4"/>
        <v>161800000</v>
      </c>
      <c r="AS25" s="160">
        <f t="shared" si="4"/>
        <v>5.7207173897749842E-3</v>
      </c>
      <c r="AT25" s="166">
        <f t="shared" si="4"/>
        <v>4824866896</v>
      </c>
      <c r="AU25" s="160">
        <f t="shared" si="4"/>
        <v>0.16647135387508072</v>
      </c>
      <c r="AV25" s="166">
        <f t="shared" si="4"/>
        <v>4308616896</v>
      </c>
      <c r="AW25" s="160">
        <f t="shared" si="4"/>
        <v>0.14865929018701116</v>
      </c>
      <c r="AX25" s="166">
        <f>AX19</f>
        <v>27022403562</v>
      </c>
      <c r="AY25" s="160">
        <f>AY19</f>
        <v>0.93234822905774595</v>
      </c>
      <c r="AZ25" s="166">
        <f>AZ19</f>
        <v>5787340889.3300009</v>
      </c>
      <c r="BA25" s="160">
        <f>BA19</f>
        <v>0.1996793888722809</v>
      </c>
      <c r="BB25" s="162">
        <f>BB19</f>
        <v>28962834592.790001</v>
      </c>
      <c r="BC25" s="160">
        <f t="shared" ref="BC25:BE25" si="5">BC19</f>
        <v>0.99929850722285574</v>
      </c>
      <c r="BD25" s="162">
        <f t="shared" si="5"/>
        <v>20116044544.549999</v>
      </c>
      <c r="BE25" s="160">
        <f t="shared" si="5"/>
        <v>0.69405959628003588</v>
      </c>
    </row>
    <row r="26" spans="1:57" ht="65.099999999999994" customHeight="1" x14ac:dyDescent="0.25">
      <c r="A26" s="179" t="s">
        <v>170</v>
      </c>
      <c r="B26" s="178" t="s">
        <v>204</v>
      </c>
      <c r="C26" s="48" t="s">
        <v>402</v>
      </c>
      <c r="D26" s="204" t="s">
        <v>208</v>
      </c>
      <c r="E26" s="88" t="s">
        <v>403</v>
      </c>
      <c r="F26" s="67" t="s">
        <v>404</v>
      </c>
      <c r="G26" s="79" t="s">
        <v>405</v>
      </c>
      <c r="H26" s="241" t="s">
        <v>406</v>
      </c>
      <c r="I26" s="244" t="s">
        <v>328</v>
      </c>
      <c r="J26" s="220">
        <v>0.4</v>
      </c>
      <c r="K26" s="215" t="s">
        <v>494</v>
      </c>
      <c r="L26" s="119" t="s">
        <v>330</v>
      </c>
      <c r="M26" s="48" t="s">
        <v>407</v>
      </c>
      <c r="N26" s="48">
        <v>1</v>
      </c>
      <c r="O26" s="48">
        <v>0.03</v>
      </c>
      <c r="P26" s="48">
        <v>0.01</v>
      </c>
      <c r="Q26" s="48">
        <v>0</v>
      </c>
      <c r="R26" s="48">
        <v>4.4999999999999998E-2</v>
      </c>
      <c r="S26" s="48">
        <f t="shared" si="2"/>
        <v>8.4999999999999992E-2</v>
      </c>
      <c r="T26" s="58">
        <f t="shared" si="1"/>
        <v>8.4999999999999992E-2</v>
      </c>
      <c r="U26" s="47" t="s">
        <v>408</v>
      </c>
      <c r="V26" s="47" t="s">
        <v>409</v>
      </c>
      <c r="W26" s="47">
        <v>150</v>
      </c>
      <c r="X26" s="87"/>
      <c r="Y26" s="51" t="s">
        <v>332</v>
      </c>
      <c r="Z26" s="47" t="s">
        <v>333</v>
      </c>
      <c r="AA26" s="143" t="s">
        <v>351</v>
      </c>
      <c r="AB26" s="144" t="s">
        <v>352</v>
      </c>
      <c r="AC26" s="47" t="s">
        <v>336</v>
      </c>
      <c r="AD26" s="90" t="s">
        <v>410</v>
      </c>
      <c r="AE26" s="145">
        <v>35000000</v>
      </c>
      <c r="AF26" s="127" t="s">
        <v>338</v>
      </c>
      <c r="AG26" s="127" t="s">
        <v>339</v>
      </c>
      <c r="AH26" s="126">
        <v>45689</v>
      </c>
      <c r="AI26" s="145">
        <v>35000000</v>
      </c>
      <c r="AJ26" s="249">
        <v>9887898861.0200005</v>
      </c>
      <c r="AK26" s="267">
        <v>8302898861.0200005</v>
      </c>
      <c r="AL26" s="283">
        <v>8302898861.0200005</v>
      </c>
      <c r="AM26" s="283">
        <v>8302898861.0200005</v>
      </c>
      <c r="AN26" s="249" t="s">
        <v>411</v>
      </c>
      <c r="AO26" s="263" t="s">
        <v>412</v>
      </c>
      <c r="AP26" s="250">
        <v>1986099939</v>
      </c>
      <c r="AQ26" s="248">
        <f>+AP26/AJ26</f>
        <v>0.20086167616758177</v>
      </c>
      <c r="AR26" s="250">
        <v>407771497</v>
      </c>
      <c r="AS26" s="248">
        <f>+AR26/AJ26</f>
        <v>4.1239448616076937E-2</v>
      </c>
      <c r="AT26" s="250">
        <v>4026008145.1700001</v>
      </c>
      <c r="AU26" s="248">
        <f>AT26/AK26</f>
        <v>0.48489186879911123</v>
      </c>
      <c r="AV26" s="250">
        <v>3287828316.1700001</v>
      </c>
      <c r="AW26" s="248">
        <f>AV26/AK26</f>
        <v>0.39598559144270901</v>
      </c>
      <c r="AX26" s="250">
        <v>5611326237.1700001</v>
      </c>
      <c r="AY26" s="248">
        <f>AX26/AL26</f>
        <v>0.67582736235819396</v>
      </c>
      <c r="AZ26" s="250">
        <v>4567924747.1700001</v>
      </c>
      <c r="BA26" s="248">
        <f>AZ26/AL26</f>
        <v>0.55016023001499459</v>
      </c>
      <c r="BB26" s="247">
        <v>7866808394.0999994</v>
      </c>
      <c r="BC26" s="270">
        <f>BB26/AM26</f>
        <v>0.94747732397809459</v>
      </c>
      <c r="BD26" s="247">
        <v>7866808394.0999994</v>
      </c>
      <c r="BE26" s="248">
        <f>BD26/AM26</f>
        <v>0.94747732397809459</v>
      </c>
    </row>
    <row r="27" spans="1:57" ht="65.099999999999994" customHeight="1" x14ac:dyDescent="0.25">
      <c r="A27" s="179" t="s">
        <v>170</v>
      </c>
      <c r="B27" s="178" t="s">
        <v>204</v>
      </c>
      <c r="C27" s="48" t="s">
        <v>402</v>
      </c>
      <c r="D27" s="205" t="s">
        <v>208</v>
      </c>
      <c r="E27" s="88" t="s">
        <v>403</v>
      </c>
      <c r="F27" s="67" t="s">
        <v>404</v>
      </c>
      <c r="G27" s="79" t="s">
        <v>405</v>
      </c>
      <c r="H27" s="242"/>
      <c r="I27" s="245"/>
      <c r="J27" s="222"/>
      <c r="K27" s="216" t="s">
        <v>495</v>
      </c>
      <c r="L27" s="119" t="s">
        <v>330</v>
      </c>
      <c r="M27" s="48" t="s">
        <v>350</v>
      </c>
      <c r="N27" s="48">
        <v>7</v>
      </c>
      <c r="O27" s="48">
        <v>4</v>
      </c>
      <c r="P27" s="48">
        <v>2</v>
      </c>
      <c r="Q27" s="48">
        <v>3</v>
      </c>
      <c r="R27" s="48">
        <v>0</v>
      </c>
      <c r="S27" s="48">
        <f t="shared" si="2"/>
        <v>9</v>
      </c>
      <c r="T27" s="58">
        <f t="shared" si="1"/>
        <v>1</v>
      </c>
      <c r="U27" s="126">
        <v>45689</v>
      </c>
      <c r="V27" s="126">
        <v>46022</v>
      </c>
      <c r="W27" s="127">
        <v>300</v>
      </c>
      <c r="X27" s="139">
        <v>1059626</v>
      </c>
      <c r="Y27" s="51" t="s">
        <v>332</v>
      </c>
      <c r="Z27" s="47" t="s">
        <v>333</v>
      </c>
      <c r="AA27" s="144" t="s">
        <v>364</v>
      </c>
      <c r="AB27" s="144" t="s">
        <v>413</v>
      </c>
      <c r="AC27" s="47" t="s">
        <v>336</v>
      </c>
      <c r="AD27" s="90" t="s">
        <v>353</v>
      </c>
      <c r="AE27" s="145">
        <f>63376706.34+10562784.13</f>
        <v>73939490.469999999</v>
      </c>
      <c r="AF27" s="127" t="s">
        <v>354</v>
      </c>
      <c r="AG27" s="127" t="s">
        <v>339</v>
      </c>
      <c r="AH27" s="126">
        <v>45672</v>
      </c>
      <c r="AI27" s="145">
        <f>63376706.34+10562784.13</f>
        <v>73939490.469999999</v>
      </c>
      <c r="AJ27" s="266"/>
      <c r="AK27" s="268"/>
      <c r="AL27" s="284"/>
      <c r="AM27" s="284"/>
      <c r="AN27" s="266"/>
      <c r="AO27" s="263"/>
      <c r="AP27" s="250"/>
      <c r="AQ27" s="248"/>
      <c r="AR27" s="250"/>
      <c r="AS27" s="248"/>
      <c r="AT27" s="250"/>
      <c r="AU27" s="248"/>
      <c r="AV27" s="250"/>
      <c r="AW27" s="248"/>
      <c r="AX27" s="250"/>
      <c r="AY27" s="248"/>
      <c r="AZ27" s="250"/>
      <c r="BA27" s="248"/>
      <c r="BB27" s="247"/>
      <c r="BC27" s="247"/>
      <c r="BD27" s="247"/>
      <c r="BE27" s="248"/>
    </row>
    <row r="28" spans="1:57" ht="65.099999999999994" customHeight="1" x14ac:dyDescent="0.25">
      <c r="A28" s="179" t="s">
        <v>170</v>
      </c>
      <c r="B28" s="178" t="s">
        <v>204</v>
      </c>
      <c r="C28" s="48" t="s">
        <v>402</v>
      </c>
      <c r="D28" s="204" t="s">
        <v>213</v>
      </c>
      <c r="E28" s="88" t="s">
        <v>403</v>
      </c>
      <c r="F28" s="67" t="s">
        <v>404</v>
      </c>
      <c r="G28" s="79" t="s">
        <v>405</v>
      </c>
      <c r="H28" s="241" t="s">
        <v>414</v>
      </c>
      <c r="I28" s="241" t="s">
        <v>415</v>
      </c>
      <c r="J28" s="223">
        <v>0.4</v>
      </c>
      <c r="K28" s="214" t="s">
        <v>484</v>
      </c>
      <c r="L28" s="119" t="s">
        <v>330</v>
      </c>
      <c r="M28" s="48" t="s">
        <v>350</v>
      </c>
      <c r="N28" s="48">
        <v>22</v>
      </c>
      <c r="O28" s="48">
        <v>25</v>
      </c>
      <c r="P28" s="48">
        <v>8</v>
      </c>
      <c r="Q28" s="48">
        <v>15</v>
      </c>
      <c r="R28" s="48">
        <v>10</v>
      </c>
      <c r="S28" s="48">
        <f t="shared" si="2"/>
        <v>58</v>
      </c>
      <c r="T28" s="58">
        <f t="shared" si="1"/>
        <v>1</v>
      </c>
      <c r="U28" s="126">
        <v>45672</v>
      </c>
      <c r="V28" s="126">
        <v>46022</v>
      </c>
      <c r="W28" s="127">
        <v>345</v>
      </c>
      <c r="X28" s="140">
        <v>7</v>
      </c>
      <c r="Y28" s="51" t="s">
        <v>332</v>
      </c>
      <c r="Z28" s="47" t="s">
        <v>333</v>
      </c>
      <c r="AA28" s="144" t="s">
        <v>334</v>
      </c>
      <c r="AB28" s="144" t="s">
        <v>416</v>
      </c>
      <c r="AC28" s="47" t="s">
        <v>336</v>
      </c>
      <c r="AD28" s="90" t="s">
        <v>353</v>
      </c>
      <c r="AE28" s="145">
        <f>435508394.59+180723555.55</f>
        <v>616231950.13999999</v>
      </c>
      <c r="AF28" s="127" t="s">
        <v>354</v>
      </c>
      <c r="AG28" s="127" t="s">
        <v>339</v>
      </c>
      <c r="AH28" s="126">
        <v>45672</v>
      </c>
      <c r="AI28" s="145">
        <f>435508394.59+180723555.55</f>
        <v>616231950.13999999</v>
      </c>
      <c r="AJ28" s="266"/>
      <c r="AK28" s="268"/>
      <c r="AL28" s="284"/>
      <c r="AM28" s="284"/>
      <c r="AN28" s="266"/>
      <c r="AO28" s="263"/>
      <c r="AP28" s="250"/>
      <c r="AQ28" s="248"/>
      <c r="AR28" s="250"/>
      <c r="AS28" s="248"/>
      <c r="AT28" s="250"/>
      <c r="AU28" s="248"/>
      <c r="AV28" s="250"/>
      <c r="AW28" s="248"/>
      <c r="AX28" s="250"/>
      <c r="AY28" s="248"/>
      <c r="AZ28" s="250"/>
      <c r="BA28" s="248"/>
      <c r="BB28" s="247"/>
      <c r="BC28" s="247"/>
      <c r="BD28" s="247"/>
      <c r="BE28" s="248"/>
    </row>
    <row r="29" spans="1:57" ht="65.099999999999994" customHeight="1" x14ac:dyDescent="0.25">
      <c r="A29" s="179" t="s">
        <v>170</v>
      </c>
      <c r="B29" s="178" t="s">
        <v>204</v>
      </c>
      <c r="C29" s="48" t="s">
        <v>402</v>
      </c>
      <c r="D29" s="205" t="s">
        <v>213</v>
      </c>
      <c r="E29" s="88" t="s">
        <v>403</v>
      </c>
      <c r="F29" s="67" t="s">
        <v>404</v>
      </c>
      <c r="G29" s="79" t="s">
        <v>405</v>
      </c>
      <c r="H29" s="242"/>
      <c r="I29" s="242"/>
      <c r="J29" s="221"/>
      <c r="K29" s="217" t="s">
        <v>485</v>
      </c>
      <c r="L29" s="119" t="s">
        <v>330</v>
      </c>
      <c r="M29" s="48" t="s">
        <v>417</v>
      </c>
      <c r="N29" s="48">
        <v>2</v>
      </c>
      <c r="O29" s="48">
        <v>1</v>
      </c>
      <c r="P29" s="48">
        <v>3</v>
      </c>
      <c r="Q29" s="48">
        <v>4</v>
      </c>
      <c r="R29" s="48">
        <v>0</v>
      </c>
      <c r="S29" s="48">
        <f t="shared" si="2"/>
        <v>8</v>
      </c>
      <c r="T29" s="58">
        <f t="shared" si="1"/>
        <v>1</v>
      </c>
      <c r="U29" s="126">
        <v>45672</v>
      </c>
      <c r="V29" s="126">
        <v>46022</v>
      </c>
      <c r="W29" s="127">
        <v>345</v>
      </c>
      <c r="X29" s="140">
        <v>22</v>
      </c>
      <c r="Y29" s="51" t="s">
        <v>332</v>
      </c>
      <c r="Z29" s="47" t="s">
        <v>333</v>
      </c>
      <c r="AA29" s="144" t="s">
        <v>418</v>
      </c>
      <c r="AB29" s="144" t="s">
        <v>419</v>
      </c>
      <c r="AC29" s="47" t="s">
        <v>336</v>
      </c>
      <c r="AD29" s="90" t="s">
        <v>420</v>
      </c>
      <c r="AE29" s="277">
        <f>301664698.88+205110552.95+142000000+100752000+439207119.83</f>
        <v>1188734371.6599998</v>
      </c>
      <c r="AF29" s="127" t="s">
        <v>354</v>
      </c>
      <c r="AG29" s="279" t="s">
        <v>339</v>
      </c>
      <c r="AH29" s="133">
        <v>45717</v>
      </c>
      <c r="AI29" s="277">
        <f>301664698.88+205110552.95+142000000+100752000+439207119.83</f>
        <v>1188734371.6599998</v>
      </c>
      <c r="AJ29" s="266"/>
      <c r="AK29" s="268"/>
      <c r="AL29" s="284"/>
      <c r="AM29" s="284"/>
      <c r="AN29" s="266"/>
      <c r="AO29" s="263"/>
      <c r="AP29" s="250"/>
      <c r="AQ29" s="248"/>
      <c r="AR29" s="250"/>
      <c r="AS29" s="248"/>
      <c r="AT29" s="250"/>
      <c r="AU29" s="248"/>
      <c r="AV29" s="250"/>
      <c r="AW29" s="248"/>
      <c r="AX29" s="250"/>
      <c r="AY29" s="248"/>
      <c r="AZ29" s="250"/>
      <c r="BA29" s="248"/>
      <c r="BB29" s="247"/>
      <c r="BC29" s="247"/>
      <c r="BD29" s="247"/>
      <c r="BE29" s="248"/>
    </row>
    <row r="30" spans="1:57" ht="65.099999999999994" customHeight="1" x14ac:dyDescent="0.25">
      <c r="A30" s="179" t="s">
        <v>170</v>
      </c>
      <c r="B30" s="178" t="s">
        <v>204</v>
      </c>
      <c r="C30" s="48" t="s">
        <v>402</v>
      </c>
      <c r="D30" s="205" t="s">
        <v>213</v>
      </c>
      <c r="E30" s="88" t="s">
        <v>403</v>
      </c>
      <c r="F30" s="67" t="s">
        <v>404</v>
      </c>
      <c r="G30" s="79" t="s">
        <v>405</v>
      </c>
      <c r="H30" s="242"/>
      <c r="I30" s="242"/>
      <c r="J30" s="221"/>
      <c r="K30" s="214" t="s">
        <v>486</v>
      </c>
      <c r="L30" s="119" t="s">
        <v>330</v>
      </c>
      <c r="M30" s="48" t="s">
        <v>417</v>
      </c>
      <c r="N30" s="48">
        <v>1</v>
      </c>
      <c r="O30" s="48">
        <v>0</v>
      </c>
      <c r="P30" s="48">
        <v>0</v>
      </c>
      <c r="Q30" s="48">
        <v>2</v>
      </c>
      <c r="R30" s="48">
        <v>0</v>
      </c>
      <c r="S30" s="48">
        <f t="shared" si="2"/>
        <v>2</v>
      </c>
      <c r="T30" s="58">
        <f t="shared" si="1"/>
        <v>1</v>
      </c>
      <c r="U30" s="133">
        <v>45717</v>
      </c>
      <c r="V30" s="133">
        <v>46022</v>
      </c>
      <c r="W30" s="134">
        <v>300</v>
      </c>
      <c r="X30" s="141">
        <v>1059626</v>
      </c>
      <c r="Y30" s="51" t="s">
        <v>332</v>
      </c>
      <c r="Z30" s="47" t="s">
        <v>333</v>
      </c>
      <c r="AA30" s="281" t="s">
        <v>421</v>
      </c>
      <c r="AB30" s="144" t="s">
        <v>422</v>
      </c>
      <c r="AC30" s="47" t="s">
        <v>336</v>
      </c>
      <c r="AD30" s="90" t="s">
        <v>423</v>
      </c>
      <c r="AE30" s="278"/>
      <c r="AF30" s="90" t="s">
        <v>367</v>
      </c>
      <c r="AG30" s="280"/>
      <c r="AH30" s="126">
        <v>45809</v>
      </c>
      <c r="AI30" s="278"/>
      <c r="AJ30" s="266"/>
      <c r="AK30" s="268"/>
      <c r="AL30" s="284"/>
      <c r="AM30" s="284"/>
      <c r="AN30" s="266"/>
      <c r="AO30" s="263"/>
      <c r="AP30" s="250"/>
      <c r="AQ30" s="248"/>
      <c r="AR30" s="250"/>
      <c r="AS30" s="248"/>
      <c r="AT30" s="250"/>
      <c r="AU30" s="248"/>
      <c r="AV30" s="250"/>
      <c r="AW30" s="248"/>
      <c r="AX30" s="250"/>
      <c r="AY30" s="248"/>
      <c r="AZ30" s="250"/>
      <c r="BA30" s="248"/>
      <c r="BB30" s="247"/>
      <c r="BC30" s="247"/>
      <c r="BD30" s="247"/>
      <c r="BE30" s="248"/>
    </row>
    <row r="31" spans="1:57" ht="65.099999999999994" customHeight="1" x14ac:dyDescent="0.25">
      <c r="A31" s="179" t="s">
        <v>170</v>
      </c>
      <c r="B31" s="178" t="s">
        <v>204</v>
      </c>
      <c r="C31" s="48"/>
      <c r="D31" s="205" t="s">
        <v>213</v>
      </c>
      <c r="E31" s="88" t="s">
        <v>403</v>
      </c>
      <c r="F31" s="67" t="s">
        <v>404</v>
      </c>
      <c r="G31" s="79" t="s">
        <v>405</v>
      </c>
      <c r="H31" s="242"/>
      <c r="I31" s="242"/>
      <c r="J31" s="222"/>
      <c r="K31" s="286" t="s">
        <v>487</v>
      </c>
      <c r="L31" s="119" t="s">
        <v>330</v>
      </c>
      <c r="M31" s="48" t="s">
        <v>417</v>
      </c>
      <c r="N31" s="48">
        <v>1</v>
      </c>
      <c r="O31" s="48">
        <v>0</v>
      </c>
      <c r="P31" s="48">
        <v>1</v>
      </c>
      <c r="Q31" s="48">
        <v>1</v>
      </c>
      <c r="R31" s="48">
        <v>0</v>
      </c>
      <c r="S31" s="48">
        <f t="shared" si="2"/>
        <v>2</v>
      </c>
      <c r="T31" s="58">
        <f t="shared" si="1"/>
        <v>1</v>
      </c>
      <c r="U31" s="126">
        <v>45809</v>
      </c>
      <c r="V31" s="126">
        <v>46022</v>
      </c>
      <c r="W31" s="127">
        <v>180</v>
      </c>
      <c r="X31" s="141">
        <v>1059626</v>
      </c>
      <c r="Y31" s="51" t="s">
        <v>332</v>
      </c>
      <c r="Z31" s="47" t="s">
        <v>333</v>
      </c>
      <c r="AA31" s="282"/>
      <c r="AC31" s="47" t="s">
        <v>336</v>
      </c>
      <c r="AD31" s="90" t="s">
        <v>424</v>
      </c>
      <c r="AE31" s="278"/>
      <c r="AF31" s="90" t="s">
        <v>338</v>
      </c>
      <c r="AG31" s="280"/>
      <c r="AH31" s="133">
        <v>45717</v>
      </c>
      <c r="AI31" s="278"/>
      <c r="AJ31" s="266"/>
      <c r="AK31" s="268"/>
      <c r="AL31" s="284"/>
      <c r="AM31" s="284"/>
      <c r="AN31" s="266"/>
      <c r="AO31" s="263"/>
      <c r="AP31" s="250"/>
      <c r="AQ31" s="248"/>
      <c r="AR31" s="250"/>
      <c r="AS31" s="248"/>
      <c r="AT31" s="250"/>
      <c r="AU31" s="248"/>
      <c r="AV31" s="250"/>
      <c r="AW31" s="248"/>
      <c r="AX31" s="250"/>
      <c r="AY31" s="248"/>
      <c r="AZ31" s="250"/>
      <c r="BA31" s="248"/>
      <c r="BB31" s="247"/>
      <c r="BC31" s="247"/>
      <c r="BD31" s="247"/>
      <c r="BE31" s="248"/>
    </row>
    <row r="32" spans="1:57" ht="65.099999999999994" customHeight="1" x14ac:dyDescent="0.25">
      <c r="A32" s="179" t="s">
        <v>170</v>
      </c>
      <c r="B32" s="178" t="s">
        <v>204</v>
      </c>
      <c r="C32" s="48"/>
      <c r="D32" s="204" t="s">
        <v>218</v>
      </c>
      <c r="E32" s="88" t="s">
        <v>403</v>
      </c>
      <c r="F32" s="67" t="s">
        <v>404</v>
      </c>
      <c r="G32" s="79" t="s">
        <v>405</v>
      </c>
      <c r="H32" s="241" t="s">
        <v>425</v>
      </c>
      <c r="I32" s="241" t="s">
        <v>426</v>
      </c>
      <c r="J32" s="223">
        <v>0.2</v>
      </c>
      <c r="K32" s="287"/>
      <c r="L32" s="90" t="s">
        <v>330</v>
      </c>
      <c r="M32" s="48" t="s">
        <v>427</v>
      </c>
      <c r="N32" s="48">
        <v>1450</v>
      </c>
      <c r="O32" s="48">
        <v>970</v>
      </c>
      <c r="P32" s="48">
        <v>18</v>
      </c>
      <c r="Q32" s="48">
        <v>968</v>
      </c>
      <c r="R32" s="48">
        <v>943</v>
      </c>
      <c r="S32" s="48">
        <f t="shared" si="2"/>
        <v>2899</v>
      </c>
      <c r="T32" s="58">
        <f t="shared" si="1"/>
        <v>1</v>
      </c>
      <c r="U32" s="133">
        <v>45717</v>
      </c>
      <c r="V32" s="133">
        <v>46022</v>
      </c>
      <c r="W32" s="134">
        <v>300</v>
      </c>
      <c r="X32" s="141">
        <v>1059626</v>
      </c>
      <c r="Y32" s="51" t="s">
        <v>332</v>
      </c>
      <c r="Z32" s="47" t="s">
        <v>333</v>
      </c>
      <c r="AA32" s="143" t="s">
        <v>428</v>
      </c>
      <c r="AB32" s="144" t="s">
        <v>429</v>
      </c>
      <c r="AC32" s="47" t="s">
        <v>430</v>
      </c>
      <c r="AD32" s="111"/>
      <c r="AE32" s="145">
        <v>2393320000</v>
      </c>
      <c r="AF32" s="127"/>
      <c r="AG32" s="127" t="s">
        <v>339</v>
      </c>
      <c r="AH32" s="126">
        <v>45672</v>
      </c>
      <c r="AI32" s="145">
        <v>2393320000</v>
      </c>
      <c r="AJ32" s="266"/>
      <c r="AK32" s="268"/>
      <c r="AL32" s="284"/>
      <c r="AM32" s="284"/>
      <c r="AN32" s="266"/>
      <c r="AO32" s="263"/>
      <c r="AP32" s="250"/>
      <c r="AQ32" s="248"/>
      <c r="AR32" s="250"/>
      <c r="AS32" s="248"/>
      <c r="AT32" s="250"/>
      <c r="AU32" s="248"/>
      <c r="AV32" s="250"/>
      <c r="AW32" s="248"/>
      <c r="AX32" s="250"/>
      <c r="AY32" s="248"/>
      <c r="AZ32" s="250"/>
      <c r="BA32" s="248"/>
      <c r="BB32" s="247"/>
      <c r="BC32" s="247"/>
      <c r="BD32" s="247"/>
      <c r="BE32" s="248"/>
    </row>
    <row r="33" spans="1:57" ht="65.099999999999994" customHeight="1" x14ac:dyDescent="0.25">
      <c r="A33" s="179" t="s">
        <v>170</v>
      </c>
      <c r="B33" s="178" t="s">
        <v>204</v>
      </c>
      <c r="C33" s="48" t="s">
        <v>402</v>
      </c>
      <c r="D33" s="206" t="s">
        <v>218</v>
      </c>
      <c r="E33" s="88" t="s">
        <v>403</v>
      </c>
      <c r="F33" s="67" t="s">
        <v>404</v>
      </c>
      <c r="G33" s="79" t="s">
        <v>405</v>
      </c>
      <c r="H33" s="243"/>
      <c r="I33" s="243"/>
      <c r="J33" s="222"/>
      <c r="K33" s="288"/>
      <c r="L33" s="90" t="s">
        <v>330</v>
      </c>
      <c r="M33" s="48" t="s">
        <v>350</v>
      </c>
      <c r="N33" s="48">
        <v>11</v>
      </c>
      <c r="O33" s="48">
        <v>15</v>
      </c>
      <c r="P33" s="48">
        <v>0</v>
      </c>
      <c r="Q33" s="48">
        <v>6</v>
      </c>
      <c r="R33" s="48">
        <v>0</v>
      </c>
      <c r="S33" s="48">
        <f t="shared" si="2"/>
        <v>21</v>
      </c>
      <c r="T33" s="58">
        <f t="shared" si="1"/>
        <v>1</v>
      </c>
      <c r="U33" s="126">
        <v>45672</v>
      </c>
      <c r="V33" s="126">
        <v>46022</v>
      </c>
      <c r="W33" s="127">
        <v>345</v>
      </c>
      <c r="X33" s="142">
        <v>1450</v>
      </c>
      <c r="Y33" s="51" t="s">
        <v>332</v>
      </c>
      <c r="Z33" s="47" t="s">
        <v>333</v>
      </c>
      <c r="AA33" s="144" t="s">
        <v>431</v>
      </c>
      <c r="AB33" s="144" t="s">
        <v>432</v>
      </c>
      <c r="AC33" s="47" t="s">
        <v>336</v>
      </c>
      <c r="AD33" s="90" t="s">
        <v>353</v>
      </c>
      <c r="AE33" s="145">
        <f>298270007.77+49711666.72</f>
        <v>347981674.49000001</v>
      </c>
      <c r="AF33" s="127" t="s">
        <v>354</v>
      </c>
      <c r="AG33" s="127" t="s">
        <v>339</v>
      </c>
      <c r="AH33" s="126">
        <v>45672</v>
      </c>
      <c r="AI33" s="145">
        <f>298270007.77+49711666.72</f>
        <v>347981674.49000001</v>
      </c>
      <c r="AJ33" s="266"/>
      <c r="AK33" s="269"/>
      <c r="AL33" s="285"/>
      <c r="AM33" s="285"/>
      <c r="AN33" s="266"/>
      <c r="AO33" s="264"/>
      <c r="AP33" s="257"/>
      <c r="AQ33" s="258"/>
      <c r="AR33" s="257"/>
      <c r="AS33" s="258"/>
      <c r="AT33" s="257"/>
      <c r="AU33" s="258"/>
      <c r="AV33" s="257"/>
      <c r="AW33" s="258"/>
      <c r="AX33" s="257"/>
      <c r="AY33" s="258"/>
      <c r="AZ33" s="257"/>
      <c r="BA33" s="258"/>
      <c r="BB33" s="244"/>
      <c r="BC33" s="244"/>
      <c r="BD33" s="244"/>
      <c r="BE33" s="258"/>
    </row>
    <row r="34" spans="1:57" s="162" customFormat="1" ht="65.099999999999994" customHeight="1" x14ac:dyDescent="0.25">
      <c r="A34" s="233" t="s">
        <v>433</v>
      </c>
      <c r="B34" s="234"/>
      <c r="C34" s="234"/>
      <c r="D34" s="234"/>
      <c r="E34" s="234"/>
      <c r="F34" s="234"/>
      <c r="G34" s="234"/>
      <c r="H34" s="234"/>
      <c r="I34" s="234"/>
      <c r="J34" s="234"/>
      <c r="K34" s="234"/>
      <c r="L34" s="234"/>
      <c r="M34" s="234"/>
      <c r="N34" s="234"/>
      <c r="O34" s="234"/>
      <c r="P34" s="234"/>
      <c r="Q34" s="234"/>
      <c r="R34" s="234"/>
      <c r="S34" s="235"/>
      <c r="T34" s="66">
        <f>+AVERAGE(T26:T33)</f>
        <v>0.885625</v>
      </c>
      <c r="U34" s="156"/>
      <c r="V34" s="156"/>
      <c r="W34" s="172"/>
      <c r="X34" s="173"/>
      <c r="Y34" s="174"/>
      <c r="Z34" s="152"/>
      <c r="AA34" s="154"/>
      <c r="AB34" s="154"/>
      <c r="AC34" s="152"/>
      <c r="AD34" s="152"/>
      <c r="AE34" s="155"/>
      <c r="AF34" s="152"/>
      <c r="AG34" s="152"/>
      <c r="AH34" s="156"/>
      <c r="AI34" s="158"/>
      <c r="AJ34" s="157">
        <f>AJ26</f>
        <v>9887898861.0200005</v>
      </c>
      <c r="AK34" s="157">
        <f>AK26</f>
        <v>8302898861.0200005</v>
      </c>
      <c r="AL34" s="157">
        <f>AL26</f>
        <v>8302898861.0200005</v>
      </c>
      <c r="AM34" s="157">
        <f>AM26</f>
        <v>8302898861.0200005</v>
      </c>
      <c r="AN34" s="175"/>
      <c r="AO34" s="159"/>
      <c r="AP34" s="176">
        <f>AP26</f>
        <v>1986099939</v>
      </c>
      <c r="AQ34" s="177">
        <f t="shared" ref="AQ34:AW34" si="6">AQ26</f>
        <v>0.20086167616758177</v>
      </c>
      <c r="AR34" s="176">
        <f t="shared" si="6"/>
        <v>407771497</v>
      </c>
      <c r="AS34" s="177">
        <f t="shared" si="6"/>
        <v>4.1239448616076937E-2</v>
      </c>
      <c r="AT34" s="176">
        <f t="shared" si="6"/>
        <v>4026008145.1700001</v>
      </c>
      <c r="AU34" s="177">
        <f t="shared" si="6"/>
        <v>0.48489186879911123</v>
      </c>
      <c r="AV34" s="176">
        <f t="shared" si="6"/>
        <v>3287828316.1700001</v>
      </c>
      <c r="AW34" s="177">
        <f t="shared" si="6"/>
        <v>0.39598559144270901</v>
      </c>
      <c r="AX34" s="197">
        <f>AX26</f>
        <v>5611326237.1700001</v>
      </c>
      <c r="AY34" s="177">
        <f>AY26</f>
        <v>0.67582736235819396</v>
      </c>
      <c r="AZ34" s="176">
        <f>AZ26</f>
        <v>4567924747.1700001</v>
      </c>
      <c r="BA34" s="177">
        <f>BA26</f>
        <v>0.55016023001499459</v>
      </c>
      <c r="BB34" s="197">
        <f>BB26</f>
        <v>7866808394.0999994</v>
      </c>
      <c r="BC34" s="177">
        <f t="shared" ref="BC34:BE34" si="7">BC26</f>
        <v>0.94747732397809459</v>
      </c>
      <c r="BD34" s="197">
        <f t="shared" si="7"/>
        <v>7866808394.0999994</v>
      </c>
      <c r="BE34" s="177">
        <f t="shared" si="7"/>
        <v>0.94747732397809459</v>
      </c>
    </row>
    <row r="35" spans="1:57" ht="65.099999999999994" customHeight="1" x14ac:dyDescent="0.25">
      <c r="A35" s="186"/>
      <c r="B35" s="186"/>
      <c r="C35" s="186"/>
      <c r="D35" s="186"/>
      <c r="E35" s="186"/>
      <c r="F35" s="186"/>
      <c r="G35" s="186"/>
      <c r="H35" s="186"/>
      <c r="I35" s="186"/>
      <c r="J35" s="186"/>
      <c r="K35" s="218"/>
      <c r="L35" s="186"/>
      <c r="M35" s="186"/>
      <c r="N35" s="186"/>
      <c r="O35" s="186"/>
      <c r="P35" s="186"/>
      <c r="Q35" s="186"/>
      <c r="R35" s="186"/>
      <c r="S35" s="186"/>
      <c r="T35" s="167"/>
      <c r="U35" s="131"/>
      <c r="V35" s="131"/>
      <c r="W35" s="6"/>
      <c r="X35" s="168"/>
      <c r="Y35" s="169"/>
      <c r="AA35" s="170"/>
      <c r="AB35" s="170"/>
      <c r="AE35" s="187"/>
      <c r="AI35" s="162"/>
      <c r="AJ35" s="162"/>
      <c r="AK35" s="162"/>
      <c r="AL35" s="162"/>
      <c r="AM35" s="162"/>
      <c r="AN35" s="162"/>
      <c r="AO35" s="169"/>
      <c r="AP35" s="169"/>
      <c r="AQ35" s="171"/>
      <c r="AR35" s="169"/>
      <c r="AS35" s="171"/>
      <c r="AT35" s="169"/>
      <c r="AU35" s="171"/>
      <c r="AV35" s="169"/>
      <c r="AW35" s="171"/>
      <c r="AX35" s="169"/>
      <c r="AY35" s="195"/>
      <c r="AZ35" s="169"/>
      <c r="BA35" s="169"/>
      <c r="BB35" s="169"/>
      <c r="BC35" s="169"/>
      <c r="BD35" s="169"/>
      <c r="BE35" s="169"/>
    </row>
    <row r="36" spans="1:57" ht="60" customHeight="1" thickBot="1" x14ac:dyDescent="0.3">
      <c r="A36" s="188"/>
      <c r="B36" s="188"/>
      <c r="C36" s="188"/>
      <c r="D36" s="188"/>
      <c r="E36" s="188"/>
      <c r="F36" s="188"/>
      <c r="G36" s="188"/>
      <c r="H36" s="188"/>
      <c r="I36" s="188"/>
      <c r="J36" s="188"/>
      <c r="K36" s="218"/>
      <c r="L36" s="188"/>
      <c r="M36" s="188"/>
      <c r="N36" s="188"/>
      <c r="O36" s="188"/>
      <c r="P36" s="188"/>
      <c r="Q36" s="188"/>
      <c r="R36" s="188"/>
      <c r="S36" s="188"/>
      <c r="T36" s="73"/>
      <c r="AJ36" s="37" t="s">
        <v>303</v>
      </c>
      <c r="AK36" s="37" t="s">
        <v>304</v>
      </c>
      <c r="AL36" s="37" t="s">
        <v>305</v>
      </c>
      <c r="AM36" s="37" t="s">
        <v>306</v>
      </c>
      <c r="AP36" s="148" t="s">
        <v>434</v>
      </c>
      <c r="AQ36" s="149" t="s">
        <v>435</v>
      </c>
      <c r="AR36" s="148" t="s">
        <v>436</v>
      </c>
      <c r="AS36" s="149" t="s">
        <v>437</v>
      </c>
      <c r="AT36" s="148" t="s">
        <v>438</v>
      </c>
      <c r="AU36" s="149" t="s">
        <v>439</v>
      </c>
      <c r="AV36" s="148" t="s">
        <v>440</v>
      </c>
      <c r="AW36" s="149" t="s">
        <v>441</v>
      </c>
      <c r="AX36" s="148" t="s">
        <v>488</v>
      </c>
      <c r="AY36" s="149" t="s">
        <v>489</v>
      </c>
      <c r="AZ36" s="148" t="s">
        <v>490</v>
      </c>
      <c r="BA36" s="149" t="s">
        <v>491</v>
      </c>
      <c r="BB36" s="148" t="s">
        <v>496</v>
      </c>
      <c r="BC36" s="149" t="s">
        <v>497</v>
      </c>
      <c r="BD36" s="148" t="s">
        <v>505</v>
      </c>
      <c r="BE36" s="149" t="s">
        <v>506</v>
      </c>
    </row>
    <row r="37" spans="1:57" ht="55.5" customHeight="1" thickBot="1" x14ac:dyDescent="0.3">
      <c r="A37" s="225" t="s">
        <v>442</v>
      </c>
      <c r="B37" s="226"/>
      <c r="C37" s="226"/>
      <c r="D37" s="226"/>
      <c r="E37" s="226"/>
      <c r="F37" s="226"/>
      <c r="G37" s="226"/>
      <c r="H37" s="226"/>
      <c r="I37" s="226"/>
      <c r="J37" s="226"/>
      <c r="K37" s="226"/>
      <c r="L37" s="226"/>
      <c r="M37" s="226"/>
      <c r="N37" s="226"/>
      <c r="O37" s="226"/>
      <c r="P37" s="226"/>
      <c r="Q37" s="226"/>
      <c r="R37" s="226"/>
      <c r="S37" s="227"/>
      <c r="T37" s="74">
        <f>+(T18+T25+T34)/3</f>
        <v>0.94168981481481484</v>
      </c>
      <c r="AE37" s="225" t="s">
        <v>492</v>
      </c>
      <c r="AF37" s="226"/>
      <c r="AG37" s="226"/>
      <c r="AH37" s="226"/>
      <c r="AI37" s="227"/>
      <c r="AJ37" s="75">
        <f>SUM(AJ26+AJ19+AJ9)</f>
        <v>41371295661.480003</v>
      </c>
      <c r="AK37" s="75">
        <f>SUM(AK26+AK19+AK9)</f>
        <v>41371295661.480003</v>
      </c>
      <c r="AL37" s="75">
        <f>AL34+AL25+AL18</f>
        <v>41371295661.480003</v>
      </c>
      <c r="AM37" s="75">
        <f>AM34+AM25+AM18</f>
        <v>40486295661.470001</v>
      </c>
      <c r="AP37" s="146">
        <f>SUM(AP26+AP19+AP9)</f>
        <v>4368559708</v>
      </c>
      <c r="AQ37" s="136">
        <f>AP37/AJ37</f>
        <v>0.10559397858229226</v>
      </c>
      <c r="AR37" s="147">
        <f>SUM(AR26+AR19+AR9)</f>
        <v>627091497</v>
      </c>
      <c r="AS37" s="150">
        <f>AR37/AJ37</f>
        <v>1.5157647034580852E-2</v>
      </c>
      <c r="AT37" s="189">
        <f>SUM(AT26+AT19+AT9)</f>
        <v>10172534810.17</v>
      </c>
      <c r="AU37" s="190">
        <f>AT37/AK37</f>
        <v>0.24588388271439723</v>
      </c>
      <c r="AV37" s="189">
        <f>SUM(AV26+AV19+AV9)</f>
        <v>8219715212.1700001</v>
      </c>
      <c r="AW37" s="191">
        <f>AV37/AK37</f>
        <v>0.19868159990510556</v>
      </c>
      <c r="AX37" s="198">
        <f>SUM(AX34+AX25+AX18)</f>
        <v>36527397333.169998</v>
      </c>
      <c r="AY37" s="199">
        <f>AX37/AL37</f>
        <v>0.88291644603192687</v>
      </c>
      <c r="AZ37" s="200">
        <f>SUM(AZ34+AZ25+AZ18)</f>
        <v>11754215405.5</v>
      </c>
      <c r="BA37" s="199">
        <f>AZ37/AL37</f>
        <v>0.28411523539602646</v>
      </c>
      <c r="BB37" s="200">
        <f t="shared" ref="BB37:BD37" si="8">SUM(BB34+BB25+BB18)</f>
        <v>40019996522.889999</v>
      </c>
      <c r="BC37" s="199">
        <f>BB37/AM37</f>
        <v>0.98848254376051081</v>
      </c>
      <c r="BD37" s="200">
        <f t="shared" si="8"/>
        <v>31089415743.849998</v>
      </c>
      <c r="BE37" s="199">
        <f>BD37/AM37</f>
        <v>0.76789973584659599</v>
      </c>
    </row>
  </sheetData>
  <mergeCells count="103">
    <mergeCell ref="AN10:AN11"/>
    <mergeCell ref="AN13:AN14"/>
    <mergeCell ref="K10:K11"/>
    <mergeCell ref="K13:K14"/>
    <mergeCell ref="AJ9:AJ17"/>
    <mergeCell ref="AP9:AP17"/>
    <mergeCell ref="AE29:AE31"/>
    <mergeCell ref="AG29:AG31"/>
    <mergeCell ref="AI29:AI31"/>
    <mergeCell ref="AA30:AA31"/>
    <mergeCell ref="K19:K20"/>
    <mergeCell ref="AL26:AL33"/>
    <mergeCell ref="AM26:AM33"/>
    <mergeCell ref="AJ19:AJ24"/>
    <mergeCell ref="AJ26:AJ33"/>
    <mergeCell ref="AA19:AA20"/>
    <mergeCell ref="AB19:AB20"/>
    <mergeCell ref="AK19:AK24"/>
    <mergeCell ref="AL19:AL24"/>
    <mergeCell ref="AM19:AM24"/>
    <mergeCell ref="K31:K33"/>
    <mergeCell ref="BD26:BD33"/>
    <mergeCell ref="BE26:BE33"/>
    <mergeCell ref="AU26:AU33"/>
    <mergeCell ref="AV26:AV33"/>
    <mergeCell ref="AW26:AW33"/>
    <mergeCell ref="AX26:AX33"/>
    <mergeCell ref="AY26:AY33"/>
    <mergeCell ref="AZ26:AZ33"/>
    <mergeCell ref="BA26:BA33"/>
    <mergeCell ref="BB26:BB33"/>
    <mergeCell ref="BC26:BC33"/>
    <mergeCell ref="BA19:BA24"/>
    <mergeCell ref="BB19:BB24"/>
    <mergeCell ref="AT26:AT33"/>
    <mergeCell ref="AP26:AP33"/>
    <mergeCell ref="AQ26:AQ33"/>
    <mergeCell ref="AR26:AR33"/>
    <mergeCell ref="AS26:AS33"/>
    <mergeCell ref="K23:K24"/>
    <mergeCell ref="AA22:AA23"/>
    <mergeCell ref="AB22:AB23"/>
    <mergeCell ref="AP19:AP24"/>
    <mergeCell ref="AO26:AO33"/>
    <mergeCell ref="AQ19:AQ24"/>
    <mergeCell ref="AR19:AR24"/>
    <mergeCell ref="AS19:AS24"/>
    <mergeCell ref="AT19:AT24"/>
    <mergeCell ref="AV19:AV24"/>
    <mergeCell ref="AW19:AW24"/>
    <mergeCell ref="AX19:AX24"/>
    <mergeCell ref="AY19:AY24"/>
    <mergeCell ref="AZ19:AZ24"/>
    <mergeCell ref="AN26:AN33"/>
    <mergeCell ref="AK26:AK33"/>
    <mergeCell ref="C5:BE5"/>
    <mergeCell ref="AI6:BE7"/>
    <mergeCell ref="AZ9:AZ17"/>
    <mergeCell ref="BA9:BA17"/>
    <mergeCell ref="BE9:BE17"/>
    <mergeCell ref="AK9:AK17"/>
    <mergeCell ref="AL9:AL17"/>
    <mergeCell ref="AM9:AM17"/>
    <mergeCell ref="BC19:BC24"/>
    <mergeCell ref="BD19:BD24"/>
    <mergeCell ref="AU19:AU24"/>
    <mergeCell ref="BE19:BE24"/>
    <mergeCell ref="AT9:AT17"/>
    <mergeCell ref="AU9:AU17"/>
    <mergeCell ref="AV9:AV17"/>
    <mergeCell ref="AW9:AW17"/>
    <mergeCell ref="AX9:AX17"/>
    <mergeCell ref="AY9:AY17"/>
    <mergeCell ref="AQ9:AQ17"/>
    <mergeCell ref="AR9:AR17"/>
    <mergeCell ref="AS9:AS17"/>
    <mergeCell ref="BC9:BC17"/>
    <mergeCell ref="BD9:BD17"/>
    <mergeCell ref="BB9:BB17"/>
    <mergeCell ref="J19:J21"/>
    <mergeCell ref="J22:J24"/>
    <mergeCell ref="A37:S37"/>
    <mergeCell ref="AE37:AI37"/>
    <mergeCell ref="A1:B4"/>
    <mergeCell ref="AC6:AH7"/>
    <mergeCell ref="A18:S18"/>
    <mergeCell ref="A25:S25"/>
    <mergeCell ref="A34:S34"/>
    <mergeCell ref="A6:AB7"/>
    <mergeCell ref="A5:B5"/>
    <mergeCell ref="H26:H27"/>
    <mergeCell ref="H28:H31"/>
    <mergeCell ref="H32:H33"/>
    <mergeCell ref="I26:I27"/>
    <mergeCell ref="I28:I31"/>
    <mergeCell ref="I32:I33"/>
    <mergeCell ref="J26:J27"/>
    <mergeCell ref="J28:J31"/>
    <mergeCell ref="J32:J33"/>
    <mergeCell ref="C1:BD1"/>
    <mergeCell ref="C2:BD2"/>
    <mergeCell ref="C3:BD3"/>
    <mergeCell ref="C4:BD4"/>
  </mergeCells>
  <phoneticPr fontId="15" type="noConversion"/>
  <dataValidations count="3">
    <dataValidation type="list" allowBlank="1" showInputMessage="1" showErrorMessage="1" sqref="L38:L107" xr:uid="{00000000-0002-0000-0300-000000000000}">
      <formula1>$BH$9:$BH$17</formula1>
    </dataValidation>
    <dataValidation type="list" allowBlank="1" showInputMessage="1" showErrorMessage="1" sqref="L9:L17 L19:L24 L32:L33" xr:uid="{41557DAC-E3CA-4692-A4B8-B58CF2402B5C}">
      <formula1>$AX$9:$AX$17</formula1>
    </dataValidation>
    <dataValidation type="list" allowBlank="1" showInputMessage="1" showErrorMessage="1" sqref="L26:L31" xr:uid="{DABACFA8-24F2-4E7D-9F69-8F45F52B6F29}">
      <formula1>$AR$9:$AR$17</formula1>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1000000}">
          <x14:formula1>
            <xm:f>ANEXO1!$A$2:$A$21</xm:f>
          </x14:formula1>
          <xm:sqref>AF38:AF62 AF9:AF25 AF34:AF36</xm:sqref>
        </x14:dataValidation>
        <x14:dataValidation type="list" allowBlank="1" showInputMessage="1" showErrorMessage="1" xr:uid="{00000000-0002-0000-0300-000002000000}">
          <x14:formula1>
            <xm:f>ANEXO1!$F$2:$F$7</xm:f>
          </x14:formula1>
          <xm:sqref>AG38:AG71 AG9:AG25 AG34:AG36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G27"/>
  <sheetViews>
    <sheetView zoomScale="90" zoomScaleNormal="90" workbookViewId="0">
      <selection activeCell="A7" sqref="A7"/>
    </sheetView>
  </sheetViews>
  <sheetFormatPr baseColWidth="10" defaultColWidth="10.85546875" defaultRowHeight="15" x14ac:dyDescent="0.25"/>
  <cols>
    <col min="1" max="1" width="20.5703125" customWidth="1"/>
    <col min="2" max="2" width="25" customWidth="1"/>
    <col min="3" max="3" width="19.5703125" customWidth="1"/>
    <col min="4" max="4" width="20.42578125" customWidth="1"/>
    <col min="5" max="6" width="22.85546875" customWidth="1"/>
    <col min="7" max="7" width="25.140625" customWidth="1"/>
  </cols>
  <sheetData>
    <row r="2" spans="1:7" x14ac:dyDescent="0.25">
      <c r="A2" s="386" t="s">
        <v>443</v>
      </c>
      <c r="B2" s="387"/>
      <c r="C2" s="387"/>
      <c r="D2" s="387"/>
      <c r="E2" s="387"/>
      <c r="F2" s="387"/>
      <c r="G2" s="388"/>
    </row>
    <row r="3" spans="1:7" s="6" customFormat="1" x14ac:dyDescent="0.25">
      <c r="A3" s="28" t="s">
        <v>444</v>
      </c>
      <c r="B3" s="389" t="s">
        <v>445</v>
      </c>
      <c r="C3" s="389"/>
      <c r="D3" s="389"/>
      <c r="E3" s="389"/>
      <c r="F3" s="389"/>
      <c r="G3" s="30" t="s">
        <v>446</v>
      </c>
    </row>
    <row r="4" spans="1:7" ht="12.75" customHeight="1" x14ac:dyDescent="0.25">
      <c r="A4" s="31">
        <v>45489</v>
      </c>
      <c r="B4" s="390" t="s">
        <v>447</v>
      </c>
      <c r="C4" s="390"/>
      <c r="D4" s="390"/>
      <c r="E4" s="390"/>
      <c r="F4" s="390"/>
      <c r="G4" s="32" t="s">
        <v>448</v>
      </c>
    </row>
    <row r="5" spans="1:7" ht="12.75" customHeight="1" x14ac:dyDescent="0.25">
      <c r="A5" s="33"/>
      <c r="B5" s="390"/>
      <c r="C5" s="390"/>
      <c r="D5" s="390"/>
      <c r="E5" s="390"/>
      <c r="F5" s="390"/>
      <c r="G5" s="32"/>
    </row>
    <row r="6" spans="1:7" x14ac:dyDescent="0.25">
      <c r="A6" s="33"/>
      <c r="B6" s="385"/>
      <c r="C6" s="385"/>
      <c r="D6" s="385"/>
      <c r="E6" s="385"/>
      <c r="F6" s="385"/>
      <c r="G6" s="35"/>
    </row>
    <row r="7" spans="1:7" x14ac:dyDescent="0.25">
      <c r="A7" s="33"/>
      <c r="B7" s="385"/>
      <c r="C7" s="385"/>
      <c r="D7" s="385"/>
      <c r="E7" s="385"/>
      <c r="F7" s="385"/>
      <c r="G7" s="35"/>
    </row>
    <row r="8" spans="1:7" x14ac:dyDescent="0.25">
      <c r="A8" s="33"/>
      <c r="B8" s="34"/>
      <c r="C8" s="34"/>
      <c r="D8" s="34"/>
      <c r="E8" s="34"/>
      <c r="F8" s="34"/>
      <c r="G8" s="35"/>
    </row>
    <row r="9" spans="1:7" x14ac:dyDescent="0.25">
      <c r="A9" s="391" t="s">
        <v>449</v>
      </c>
      <c r="B9" s="392"/>
      <c r="C9" s="392"/>
      <c r="D9" s="392"/>
      <c r="E9" s="392"/>
      <c r="F9" s="392"/>
      <c r="G9" s="393"/>
    </row>
    <row r="10" spans="1:7" s="6" customFormat="1" x14ac:dyDescent="0.25">
      <c r="A10" s="29"/>
      <c r="B10" s="389" t="s">
        <v>450</v>
      </c>
      <c r="C10" s="389"/>
      <c r="D10" s="389" t="s">
        <v>451</v>
      </c>
      <c r="E10" s="389"/>
      <c r="F10" s="29" t="s">
        <v>444</v>
      </c>
      <c r="G10" s="29" t="s">
        <v>452</v>
      </c>
    </row>
    <row r="11" spans="1:7" x14ac:dyDescent="0.25">
      <c r="A11" s="36" t="s">
        <v>453</v>
      </c>
      <c r="B11" s="390" t="s">
        <v>454</v>
      </c>
      <c r="C11" s="390"/>
      <c r="D11" s="394" t="s">
        <v>455</v>
      </c>
      <c r="E11" s="394"/>
      <c r="F11" s="33" t="s">
        <v>456</v>
      </c>
      <c r="G11" s="35"/>
    </row>
    <row r="12" spans="1:7" x14ac:dyDescent="0.25">
      <c r="A12" s="36" t="s">
        <v>457</v>
      </c>
      <c r="B12" s="394" t="s">
        <v>458</v>
      </c>
      <c r="C12" s="394"/>
      <c r="D12" s="394" t="s">
        <v>459</v>
      </c>
      <c r="E12" s="394"/>
      <c r="F12" s="33" t="s">
        <v>456</v>
      </c>
      <c r="G12" s="35"/>
    </row>
    <row r="13" spans="1:7" x14ac:dyDescent="0.25">
      <c r="A13" s="36" t="s">
        <v>460</v>
      </c>
      <c r="B13" s="394" t="s">
        <v>458</v>
      </c>
      <c r="C13" s="394"/>
      <c r="D13" s="394" t="s">
        <v>459</v>
      </c>
      <c r="E13" s="394"/>
      <c r="F13" s="33" t="s">
        <v>456</v>
      </c>
      <c r="G13" s="35"/>
    </row>
    <row r="14" spans="1:7" ht="45" customHeight="1" x14ac:dyDescent="0.25"/>
    <row r="15" spans="1:7" ht="45" customHeight="1" x14ac:dyDescent="0.25"/>
    <row r="16" spans="1:7" ht="45" customHeight="1" x14ac:dyDescent="0.25"/>
    <row r="17" ht="45" customHeight="1" x14ac:dyDescent="0.25"/>
    <row r="18" ht="45" customHeight="1" x14ac:dyDescent="0.25"/>
    <row r="19" ht="45" customHeight="1" x14ac:dyDescent="0.25"/>
    <row r="20" ht="45" customHeight="1" x14ac:dyDescent="0.25"/>
    <row r="21" ht="45" customHeight="1" x14ac:dyDescent="0.25"/>
    <row r="22" ht="45" customHeight="1" x14ac:dyDescent="0.25"/>
    <row r="23" ht="45" customHeight="1" x14ac:dyDescent="0.25"/>
    <row r="24" ht="45" customHeight="1" x14ac:dyDescent="0.25"/>
    <row r="25" ht="45" customHeight="1" x14ac:dyDescent="0.25"/>
    <row r="26" ht="45" customHeight="1" x14ac:dyDescent="0.25"/>
    <row r="27" ht="45" customHeight="1" x14ac:dyDescent="0.25"/>
  </sheetData>
  <mergeCells count="15">
    <mergeCell ref="A9:G9"/>
    <mergeCell ref="B13:C13"/>
    <mergeCell ref="D13:E13"/>
    <mergeCell ref="B10:C10"/>
    <mergeCell ref="D10:E10"/>
    <mergeCell ref="B11:C11"/>
    <mergeCell ref="D11:E11"/>
    <mergeCell ref="B12:C12"/>
    <mergeCell ref="D12:E12"/>
    <mergeCell ref="B7:F7"/>
    <mergeCell ref="A2:G2"/>
    <mergeCell ref="B3:F3"/>
    <mergeCell ref="B4:F4"/>
    <mergeCell ref="B5:F5"/>
    <mergeCell ref="B6:F6"/>
  </mergeCells>
  <phoneticPr fontId="15"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5"/>
  <sheetViews>
    <sheetView workbookViewId="0">
      <selection activeCell="B1" sqref="B1:B1048576"/>
    </sheetView>
  </sheetViews>
  <sheetFormatPr baseColWidth="10" defaultColWidth="10.85546875" defaultRowHeight="15" x14ac:dyDescent="0.25"/>
  <cols>
    <col min="1" max="1" width="55.42578125" customWidth="1"/>
    <col min="5" max="5" width="20.140625" customWidth="1"/>
    <col min="6" max="6" width="34.5703125" customWidth="1"/>
  </cols>
  <sheetData>
    <row r="1" spans="1:6" ht="52.5" customHeight="1" x14ac:dyDescent="0.25">
      <c r="A1" s="26" t="s">
        <v>461</v>
      </c>
      <c r="E1" s="7" t="s">
        <v>462</v>
      </c>
      <c r="F1" s="7" t="s">
        <v>463</v>
      </c>
    </row>
    <row r="2" spans="1:6" ht="25.5" customHeight="1" x14ac:dyDescent="0.25">
      <c r="A2" s="25" t="s">
        <v>464</v>
      </c>
      <c r="E2" s="8">
        <v>0</v>
      </c>
      <c r="F2" s="9" t="s">
        <v>339</v>
      </c>
    </row>
    <row r="3" spans="1:6" ht="45" customHeight="1" x14ac:dyDescent="0.25">
      <c r="A3" s="25" t="s">
        <v>390</v>
      </c>
      <c r="E3" s="8">
        <v>1</v>
      </c>
      <c r="F3" s="9" t="s">
        <v>465</v>
      </c>
    </row>
    <row r="4" spans="1:6" ht="45" customHeight="1" x14ac:dyDescent="0.25">
      <c r="A4" s="25" t="s">
        <v>466</v>
      </c>
      <c r="E4" s="8">
        <v>2</v>
      </c>
      <c r="F4" s="9" t="s">
        <v>467</v>
      </c>
    </row>
    <row r="5" spans="1:6" ht="45" customHeight="1" x14ac:dyDescent="0.25">
      <c r="A5" s="25" t="s">
        <v>468</v>
      </c>
      <c r="E5" s="8">
        <v>3</v>
      </c>
      <c r="F5" s="9" t="s">
        <v>469</v>
      </c>
    </row>
    <row r="6" spans="1:6" ht="45" customHeight="1" x14ac:dyDescent="0.25">
      <c r="A6" s="25" t="s">
        <v>470</v>
      </c>
      <c r="E6" s="8">
        <v>4</v>
      </c>
      <c r="F6" s="9" t="s">
        <v>347</v>
      </c>
    </row>
    <row r="7" spans="1:6" ht="45" customHeight="1" x14ac:dyDescent="0.25">
      <c r="A7" s="25" t="s">
        <v>471</v>
      </c>
      <c r="E7" s="8">
        <v>5</v>
      </c>
      <c r="F7" s="9" t="s">
        <v>472</v>
      </c>
    </row>
    <row r="8" spans="1:6" ht="45" customHeight="1" x14ac:dyDescent="0.25">
      <c r="A8" s="25" t="s">
        <v>367</v>
      </c>
    </row>
    <row r="9" spans="1:6" ht="45" customHeight="1" x14ac:dyDescent="0.25">
      <c r="A9" s="25" t="s">
        <v>473</v>
      </c>
    </row>
    <row r="10" spans="1:6" ht="45" customHeight="1" x14ac:dyDescent="0.25">
      <c r="A10" s="25" t="s">
        <v>474</v>
      </c>
    </row>
    <row r="11" spans="1:6" ht="45" customHeight="1" x14ac:dyDescent="0.25">
      <c r="A11" s="25" t="s">
        <v>338</v>
      </c>
    </row>
    <row r="12" spans="1:6" ht="45" customHeight="1" x14ac:dyDescent="0.25">
      <c r="A12" s="25" t="s">
        <v>475</v>
      </c>
    </row>
    <row r="13" spans="1:6" ht="45" customHeight="1" x14ac:dyDescent="0.25">
      <c r="A13" s="25" t="s">
        <v>476</v>
      </c>
    </row>
    <row r="14" spans="1:6" ht="45" customHeight="1" x14ac:dyDescent="0.25">
      <c r="A14" s="25" t="s">
        <v>477</v>
      </c>
    </row>
    <row r="15" spans="1:6" ht="45" customHeight="1" x14ac:dyDescent="0.25">
      <c r="A15" s="25" t="s">
        <v>478</v>
      </c>
    </row>
    <row r="16" spans="1:6" ht="45" customHeight="1" x14ac:dyDescent="0.25">
      <c r="A16" s="25" t="s">
        <v>479</v>
      </c>
    </row>
    <row r="17" spans="1:1" ht="45" customHeight="1" x14ac:dyDescent="0.25">
      <c r="A17" s="25" t="s">
        <v>480</v>
      </c>
    </row>
    <row r="18" spans="1:1" ht="45" customHeight="1" x14ac:dyDescent="0.25">
      <c r="A18" s="25" t="s">
        <v>481</v>
      </c>
    </row>
    <row r="19" spans="1:1" ht="45" customHeight="1" x14ac:dyDescent="0.25">
      <c r="A19" s="25" t="s">
        <v>482</v>
      </c>
    </row>
    <row r="20" spans="1:1" ht="45" customHeight="1" x14ac:dyDescent="0.25">
      <c r="A20" s="25" t="s">
        <v>354</v>
      </c>
    </row>
    <row r="21" spans="1:1" ht="45" customHeight="1" x14ac:dyDescent="0.25">
      <c r="A21" s="25" t="s">
        <v>483</v>
      </c>
    </row>
    <row r="22" spans="1:1" ht="45" customHeight="1" x14ac:dyDescent="0.25"/>
    <row r="23" spans="1:1" ht="45" customHeight="1" x14ac:dyDescent="0.25"/>
    <row r="24" spans="1:1" ht="45" customHeight="1" x14ac:dyDescent="0.25"/>
    <row r="25" spans="1:1" ht="45" customHeight="1"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1. ESTRATÉGICO</vt:lpstr>
      <vt:lpstr>2. GESTIÓN-MIPG</vt:lpstr>
      <vt:lpstr>3. INVERSIÓN</vt:lpstr>
      <vt:lpstr>CONTROL DE CAMBIOS </vt:lpstr>
      <vt:lpstr>ANEXO1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mathias David</dc:creator>
  <cp:keywords/>
  <dc:description/>
  <cp:lastModifiedBy>Mayerly Edith Ferreira Caro</cp:lastModifiedBy>
  <cp:revision/>
  <dcterms:created xsi:type="dcterms:W3CDTF">2024-07-04T17:50:33Z</dcterms:created>
  <dcterms:modified xsi:type="dcterms:W3CDTF">2026-01-27T14:44:08Z</dcterms:modified>
  <cp:category/>
  <cp:contentStatus/>
</cp:coreProperties>
</file>