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d.docs.live.net/f23f44e7ac32099d/Escritorio/ESCRITORIO/ALEX/ALEX PARGA/ALCALDIA/ALCALDIA/SECRETARIA GENERAL/2025/CORTE 30 DE JUNIO/INFORMATICA/"/>
    </mc:Choice>
  </mc:AlternateContent>
  <xr:revisionPtr revIDLastSave="0" documentId="8_{A56F8612-13FC-4198-905D-B1C277C25CF0}" xr6:coauthVersionLast="47" xr6:coauthVersionMax="47" xr10:uidLastSave="{00000000-0000-0000-0000-000000000000}"/>
  <bookViews>
    <workbookView xWindow="-120" yWindow="-120" windowWidth="20730" windowHeight="11040" firstSheet="3"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ESTRATÉGICO'!$A$1:$AG$8</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5" i="6" l="1"/>
  <c r="S44" i="6"/>
  <c r="T44" i="6" s="1"/>
  <c r="S107" i="6" l="1"/>
  <c r="T107" i="6" s="1"/>
  <c r="S106" i="6"/>
  <c r="T106" i="6" s="1"/>
  <c r="S105" i="6"/>
  <c r="T105" i="6" s="1"/>
  <c r="S104" i="6"/>
  <c r="T104" i="6" s="1"/>
  <c r="S101" i="6"/>
  <c r="T101" i="6" s="1"/>
  <c r="S100" i="6"/>
  <c r="T100" i="6" s="1"/>
  <c r="S99" i="6"/>
  <c r="T99" i="6" s="1"/>
  <c r="S98" i="6"/>
  <c r="T98" i="6" s="1"/>
  <c r="S95" i="6"/>
  <c r="T95" i="6" s="1"/>
  <c r="S93" i="6"/>
  <c r="T93" i="6" s="1"/>
  <c r="S92" i="6"/>
  <c r="T92" i="6" s="1"/>
  <c r="S91" i="6"/>
  <c r="T91" i="6" s="1"/>
  <c r="S90" i="6"/>
  <c r="T90" i="6" s="1"/>
  <c r="S89" i="6"/>
  <c r="T89" i="6" s="1"/>
  <c r="S88" i="6"/>
  <c r="T88" i="6" s="1"/>
  <c r="S87" i="6"/>
  <c r="T87" i="6" s="1"/>
  <c r="S86" i="6"/>
  <c r="T86" i="6" s="1"/>
  <c r="S85" i="6"/>
  <c r="T85" i="6" s="1"/>
  <c r="S84" i="6"/>
  <c r="T84" i="6" s="1"/>
  <c r="S83" i="6"/>
  <c r="T83" i="6" s="1"/>
  <c r="S80" i="6"/>
  <c r="T80" i="6" s="1"/>
  <c r="S79" i="6"/>
  <c r="T79" i="6" s="1"/>
  <c r="S78" i="6"/>
  <c r="T78" i="6" s="1"/>
  <c r="S77" i="6"/>
  <c r="T77" i="6" s="1"/>
  <c r="S76" i="6"/>
  <c r="T76" i="6" s="1"/>
  <c r="S75" i="6"/>
  <c r="T75" i="6" s="1"/>
  <c r="S74" i="6"/>
  <c r="T74" i="6" s="1"/>
  <c r="S73" i="6"/>
  <c r="T73" i="6" s="1"/>
  <c r="S72" i="6"/>
  <c r="T72" i="6" s="1"/>
  <c r="S71" i="6"/>
  <c r="S70" i="6"/>
  <c r="T70" i="6" s="1"/>
  <c r="S69" i="6"/>
  <c r="T69" i="6" s="1"/>
  <c r="S66" i="6"/>
  <c r="T66" i="6" s="1"/>
  <c r="S65" i="6"/>
  <c r="T65" i="6" s="1"/>
  <c r="S64" i="6"/>
  <c r="T64" i="6" s="1"/>
  <c r="S63" i="6"/>
  <c r="T63" i="6" s="1"/>
  <c r="S62" i="6"/>
  <c r="T62" i="6" s="1"/>
  <c r="S61" i="6"/>
  <c r="T61" i="6" s="1"/>
  <c r="S60" i="6"/>
  <c r="T60" i="6" s="1"/>
  <c r="S57" i="6"/>
  <c r="T57" i="6" s="1"/>
  <c r="S56" i="6"/>
  <c r="T56" i="6" s="1"/>
  <c r="T55" i="6"/>
  <c r="S54" i="6"/>
  <c r="T54" i="6" s="1"/>
  <c r="S53" i="6"/>
  <c r="T53" i="6" s="1"/>
  <c r="S52" i="6"/>
  <c r="T52" i="6" s="1"/>
  <c r="S51" i="6"/>
  <c r="S48" i="6"/>
  <c r="T48" i="6" s="1"/>
  <c r="S47" i="6"/>
  <c r="T47" i="6" s="1"/>
  <c r="S46" i="6"/>
  <c r="T46" i="6" s="1"/>
  <c r="S45" i="6"/>
  <c r="S43" i="6"/>
  <c r="T43" i="6" s="1"/>
  <c r="S42" i="6"/>
  <c r="S41" i="6"/>
  <c r="S38" i="6"/>
  <c r="T38" i="6" s="1"/>
  <c r="S37" i="6"/>
  <c r="T37" i="6" s="1"/>
  <c r="S36" i="6"/>
  <c r="T36" i="6" s="1"/>
  <c r="S34" i="6"/>
  <c r="T34" i="6" s="1"/>
  <c r="S33" i="6"/>
  <c r="T33" i="6" s="1"/>
  <c r="S31" i="6"/>
  <c r="T31" i="6" s="1"/>
  <c r="S30" i="6"/>
  <c r="T30" i="6" s="1"/>
  <c r="S28" i="6"/>
  <c r="T28" i="6" s="1"/>
  <c r="S27" i="6"/>
  <c r="T27" i="6" s="1"/>
  <c r="S26" i="6"/>
  <c r="T26" i="6" s="1"/>
  <c r="T21" i="6"/>
  <c r="T17" i="6"/>
  <c r="S15" i="6"/>
  <c r="T15" i="6" s="1"/>
  <c r="S14" i="6"/>
  <c r="T14" i="6" s="1"/>
  <c r="S13" i="6"/>
  <c r="T13" i="6" s="1"/>
  <c r="S12" i="6"/>
  <c r="T12" i="6" s="1"/>
  <c r="T11" i="6"/>
  <c r="T10" i="6"/>
  <c r="S9" i="6"/>
  <c r="T9" i="6" s="1"/>
  <c r="S8" i="6"/>
  <c r="T8" i="6" s="1"/>
  <c r="AK102" i="6"/>
  <c r="AR49" i="6"/>
  <c r="AP49" i="6"/>
  <c r="AW8" i="6"/>
  <c r="AW16" i="6" s="1"/>
  <c r="AU8" i="6"/>
  <c r="AU16" i="6" s="1"/>
  <c r="T16" i="6" l="1"/>
  <c r="AJ108" i="6" l="1"/>
  <c r="AI108" i="6"/>
  <c r="AR102" i="6"/>
  <c r="AP102" i="6"/>
  <c r="AJ102" i="6"/>
  <c r="AI102" i="6"/>
  <c r="AR96" i="6"/>
  <c r="AP96" i="6"/>
  <c r="AJ96" i="6"/>
  <c r="AR81" i="6"/>
  <c r="AP81" i="6"/>
  <c r="AJ81" i="6"/>
  <c r="AR67" i="6"/>
  <c r="AP67" i="6"/>
  <c r="AJ67" i="6"/>
  <c r="AR58" i="6"/>
  <c r="AP58" i="6"/>
  <c r="AJ58" i="6"/>
  <c r="AJ49" i="6"/>
  <c r="AQ49" i="6" s="1"/>
  <c r="AJ16" i="6"/>
  <c r="AI16" i="6"/>
  <c r="AR16" i="6"/>
  <c r="AP16" i="6"/>
  <c r="AR39" i="6"/>
  <c r="AP39" i="6"/>
  <c r="AJ39" i="6"/>
  <c r="AS8" i="6"/>
  <c r="AQ8" i="6"/>
  <c r="U40" i="1"/>
  <c r="U38" i="1"/>
  <c r="U36" i="1"/>
  <c r="U35" i="1"/>
  <c r="U34" i="1"/>
  <c r="U33" i="1"/>
  <c r="U32" i="1"/>
  <c r="U30" i="1"/>
  <c r="AE30" i="1" s="1"/>
  <c r="U29" i="1"/>
  <c r="AE29" i="1" s="1"/>
  <c r="U28" i="1"/>
  <c r="U27" i="1"/>
  <c r="AE27" i="1" s="1"/>
  <c r="U26" i="1"/>
  <c r="AE26" i="1" s="1"/>
  <c r="AC28" i="1"/>
  <c r="AC27" i="1"/>
  <c r="AC26" i="1"/>
  <c r="U24" i="1"/>
  <c r="AE24" i="1" s="1"/>
  <c r="U23" i="1"/>
  <c r="AE23" i="1" s="1"/>
  <c r="AC23" i="1"/>
  <c r="U21" i="1"/>
  <c r="U20" i="1"/>
  <c r="AE20" i="1" s="1"/>
  <c r="U19" i="1"/>
  <c r="AE19" i="1" s="1"/>
  <c r="AC20" i="1"/>
  <c r="AC24" i="1" l="1"/>
  <c r="AC30" i="1"/>
  <c r="AC19" i="1"/>
  <c r="AC29" i="1"/>
  <c r="AQ16" i="6"/>
  <c r="AP110" i="6"/>
  <c r="AS16" i="6"/>
  <c r="AR110" i="6"/>
  <c r="AQ39" i="6"/>
  <c r="AS39" i="6"/>
  <c r="AQ67" i="6"/>
  <c r="AS67" i="6"/>
  <c r="AQ81" i="6"/>
  <c r="AS81" i="6"/>
  <c r="AQ96" i="6"/>
  <c r="AS96" i="6"/>
  <c r="AQ102" i="6"/>
  <c r="AS102" i="6"/>
  <c r="AE32" i="1"/>
  <c r="AC32" i="1"/>
  <c r="AE34" i="1"/>
  <c r="AC34" i="1"/>
  <c r="AE35" i="1"/>
  <c r="AC35" i="1"/>
  <c r="AE36" i="1"/>
  <c r="AC36" i="1"/>
  <c r="AE38" i="1"/>
  <c r="AC38" i="1"/>
  <c r="AE40" i="1"/>
  <c r="AC40" i="1"/>
  <c r="AJ110" i="6"/>
  <c r="AS58" i="6"/>
  <c r="AQ58" i="6"/>
  <c r="X40" i="1"/>
  <c r="X38" i="1"/>
  <c r="X36" i="1"/>
  <c r="X35" i="1"/>
  <c r="X34" i="1"/>
  <c r="X33" i="1"/>
  <c r="AD33" i="1" s="1"/>
  <c r="X32" i="1"/>
  <c r="X30" i="1"/>
  <c r="X29" i="1"/>
  <c r="X28" i="1"/>
  <c r="AD28" i="1" s="1"/>
  <c r="X27" i="1"/>
  <c r="X26" i="1"/>
  <c r="X24" i="1"/>
  <c r="X23" i="1"/>
  <c r="X21" i="1"/>
  <c r="X20" i="1"/>
  <c r="X19" i="1"/>
  <c r="U16" i="1"/>
  <c r="U13" i="1"/>
  <c r="U12" i="1"/>
  <c r="U11" i="1"/>
  <c r="U10" i="1"/>
  <c r="U9" i="1"/>
  <c r="AE9" i="1" s="1"/>
  <c r="AS110" i="6" l="1"/>
  <c r="AQ110" i="6"/>
  <c r="X10" i="1"/>
  <c r="AD10" i="1" s="1"/>
  <c r="AE10" i="1"/>
  <c r="AC10" i="1"/>
  <c r="X11" i="1"/>
  <c r="AE11" i="1"/>
  <c r="AC11" i="1"/>
  <c r="X12" i="1"/>
  <c r="AE12" i="1"/>
  <c r="AC12" i="1"/>
  <c r="X13" i="1"/>
  <c r="AC13" i="1"/>
  <c r="X16" i="1"/>
  <c r="AE16" i="1"/>
  <c r="AC16" i="1"/>
  <c r="AF20" i="1"/>
  <c r="AD20" i="1"/>
  <c r="AF21" i="1"/>
  <c r="AD21" i="1"/>
  <c r="AF23" i="1"/>
  <c r="AD23" i="1"/>
  <c r="AF24" i="1"/>
  <c r="AD24" i="1"/>
  <c r="AF26" i="1"/>
  <c r="AD26" i="1"/>
  <c r="AF27" i="1"/>
  <c r="AD27" i="1"/>
  <c r="AF29" i="1"/>
  <c r="AD29" i="1"/>
  <c r="AF30" i="1"/>
  <c r="AD30" i="1"/>
  <c r="AF32" i="1"/>
  <c r="AD32" i="1"/>
  <c r="AF34" i="1"/>
  <c r="AD34" i="1"/>
  <c r="AF35" i="1"/>
  <c r="AD35" i="1"/>
  <c r="AF36" i="1"/>
  <c r="AD36" i="1"/>
  <c r="AF38" i="1"/>
  <c r="AD38" i="1"/>
  <c r="AF40" i="1"/>
  <c r="AD40" i="1"/>
  <c r="X9" i="1"/>
  <c r="AD9" i="1" s="1"/>
  <c r="AC9" i="1"/>
  <c r="AT102" i="6"/>
  <c r="AT96" i="6"/>
  <c r="AT67" i="6"/>
  <c r="AT81" i="6"/>
  <c r="AT58" i="6"/>
  <c r="AK49" i="6"/>
  <c r="AS49" i="6" s="1"/>
  <c r="AT49" i="6"/>
  <c r="AU49" i="6" s="1"/>
  <c r="AT39" i="6"/>
  <c r="AT16" i="6"/>
  <c r="AF16" i="1" l="1"/>
  <c r="AD16" i="1"/>
  <c r="AF13" i="1"/>
  <c r="AD13" i="1"/>
  <c r="AF11" i="1"/>
  <c r="AD11" i="1"/>
  <c r="AT110" i="6"/>
  <c r="AF10" i="1"/>
  <c r="AF19" i="1" l="1"/>
  <c r="AF9" i="1" l="1"/>
  <c r="AK39" i="6" l="1"/>
  <c r="AU39" i="6" s="1"/>
  <c r="AV16" i="6"/>
  <c r="AK16" i="6"/>
  <c r="AC33" i="1" l="1"/>
  <c r="Z18" i="1"/>
  <c r="U18" i="1" s="1"/>
  <c r="X18" i="1" s="1"/>
  <c r="AF18" i="1" l="1"/>
  <c r="AD18" i="1"/>
  <c r="AE41" i="1"/>
  <c r="AE39" i="1"/>
  <c r="AC39" i="1"/>
  <c r="AC41" i="1"/>
  <c r="AF39" i="1" l="1"/>
  <c r="AD39" i="1"/>
  <c r="AF41" i="1"/>
  <c r="AD41" i="1"/>
  <c r="AV81" i="6" l="1"/>
  <c r="AK81" i="6"/>
  <c r="AU81" i="6" s="1"/>
  <c r="AI81" i="6"/>
  <c r="AV102" i="6"/>
  <c r="AV96" i="6"/>
  <c r="AK96" i="6"/>
  <c r="AU96" i="6" s="1"/>
  <c r="AI96" i="6"/>
  <c r="AV67" i="6"/>
  <c r="AK67" i="6"/>
  <c r="AU67" i="6" s="1"/>
  <c r="AI67" i="6"/>
  <c r="AK58" i="6"/>
  <c r="AU58" i="6" s="1"/>
  <c r="AV58" i="6"/>
  <c r="AW58" i="6" s="1"/>
  <c r="AI58" i="6"/>
  <c r="AV49" i="6"/>
  <c r="AW49" i="6" s="1"/>
  <c r="AI49" i="6"/>
  <c r="AV39" i="6"/>
  <c r="AW39" i="6" s="1"/>
  <c r="AI39" i="6"/>
  <c r="T108" i="6"/>
  <c r="T102" i="6"/>
  <c r="T96" i="6"/>
  <c r="T81" i="6"/>
  <c r="T67" i="6"/>
  <c r="T58" i="6"/>
  <c r="T49" i="6"/>
  <c r="T39" i="6"/>
  <c r="AW67" i="6" l="1"/>
  <c r="AW96" i="6"/>
  <c r="AW81" i="6"/>
  <c r="AI110" i="6"/>
  <c r="AK110" i="6"/>
  <c r="AU110" i="6" s="1"/>
  <c r="AV40" i="6"/>
  <c r="AV110" i="6" s="1"/>
  <c r="AW110" i="6" s="1"/>
  <c r="T110" i="6"/>
  <c r="AC22" i="1" l="1"/>
  <c r="AC25" i="1"/>
  <c r="AC31" i="1"/>
  <c r="AE22" i="1"/>
  <c r="AE37" i="1" l="1"/>
  <c r="AC37" i="1"/>
  <c r="AE25" i="1"/>
  <c r="AE31" i="1"/>
  <c r="AD25" i="1"/>
  <c r="AF25" i="1"/>
  <c r="AD31" i="1"/>
  <c r="AF31" i="1"/>
  <c r="AF37" i="1"/>
  <c r="AD37" i="1"/>
  <c r="AD22" i="1" l="1"/>
  <c r="AF22" i="1"/>
  <c r="W8" i="6"/>
  <c r="Y15" i="1" l="1"/>
  <c r="Y14" i="1"/>
  <c r="W105" i="6"/>
  <c r="W106" i="6"/>
  <c r="W107" i="6"/>
  <c r="W104" i="6"/>
  <c r="W99" i="6"/>
  <c r="W100" i="6"/>
  <c r="W101" i="6"/>
  <c r="W98" i="6"/>
  <c r="W93" i="6"/>
  <c r="W95" i="6"/>
  <c r="W84" i="6"/>
  <c r="W85" i="6"/>
  <c r="W86" i="6"/>
  <c r="W87" i="6"/>
  <c r="W88" i="6"/>
  <c r="W89" i="6"/>
  <c r="W90" i="6"/>
  <c r="W91" i="6"/>
  <c r="W92" i="6"/>
  <c r="W76" i="6"/>
  <c r="W77" i="6"/>
  <c r="W78" i="6"/>
  <c r="W79" i="6"/>
  <c r="W80" i="6"/>
  <c r="W83" i="6"/>
  <c r="W75" i="6"/>
  <c r="W74" i="6"/>
  <c r="W73" i="6"/>
  <c r="W72" i="6"/>
  <c r="W71" i="6"/>
  <c r="W70" i="6"/>
  <c r="W69" i="6"/>
  <c r="W66" i="6"/>
  <c r="W65" i="6"/>
  <c r="W64" i="6"/>
  <c r="W63" i="6"/>
  <c r="W62" i="6"/>
  <c r="W61" i="6"/>
  <c r="W60" i="6"/>
  <c r="W57" i="6"/>
  <c r="W56" i="6"/>
  <c r="W55" i="6"/>
  <c r="W54" i="6"/>
  <c r="W53" i="6"/>
  <c r="W52" i="6"/>
  <c r="W51" i="6"/>
  <c r="W48" i="6"/>
  <c r="W47" i="6"/>
  <c r="W46" i="6"/>
  <c r="W45" i="6"/>
  <c r="W44" i="6"/>
  <c r="W43" i="6"/>
  <c r="W42" i="6"/>
  <c r="W41" i="6"/>
  <c r="W38" i="6"/>
  <c r="W37" i="6"/>
  <c r="W36" i="6"/>
  <c r="W34" i="6"/>
  <c r="W33" i="6"/>
  <c r="W31" i="6"/>
  <c r="W30" i="6"/>
  <c r="W28" i="6"/>
  <c r="W27" i="6"/>
  <c r="W26" i="6"/>
  <c r="W21" i="6"/>
  <c r="W17" i="6"/>
  <c r="W15" i="6"/>
  <c r="W14" i="6"/>
  <c r="W13" i="6"/>
  <c r="W12" i="6"/>
  <c r="W11" i="6"/>
  <c r="W10" i="6"/>
  <c r="W9" i="6"/>
  <c r="U14" i="1" l="1"/>
  <c r="U15" i="1"/>
  <c r="X15" i="1" l="1"/>
  <c r="AE15" i="1"/>
  <c r="AE17" i="1" s="1"/>
  <c r="AE42" i="1" s="1"/>
  <c r="AC15" i="1"/>
  <c r="AC17" i="1" s="1"/>
  <c r="AC42" i="1" s="1"/>
  <c r="X14" i="1"/>
  <c r="AC14" i="1"/>
  <c r="AF14" i="1" l="1"/>
  <c r="AD14" i="1"/>
  <c r="AF15" i="1"/>
  <c r="AD15" i="1"/>
  <c r="AD17" i="1" l="1"/>
  <c r="AD42" i="1" s="1"/>
  <c r="AF17" i="1"/>
  <c r="AF4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8"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7" authorId="0" shapeId="0" xr:uid="{A18B4A8A-8D95-48F1-948E-C547B296E054}">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F7" authorId="1" shapeId="0" xr:uid="{00000000-0006-0000-0300-000003000000}">
      <text>
        <r>
          <rPr>
            <sz val="9"/>
            <color indexed="81"/>
            <rFont val="Tahoma"/>
            <family val="2"/>
          </rPr>
          <t xml:space="preserve">VER ANEXO 1
</t>
        </r>
      </text>
    </comment>
    <comment ref="AG7" authorId="1" shapeId="0" xr:uid="{00000000-0006-0000-0300-000004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<sst xmlns="http://schemas.openxmlformats.org/spreadsheetml/2006/main" count="2026" uniqueCount="763">
  <si>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</si>
  <si>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</si>
  <si>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</si>
  <si>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</si>
  <si>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</si>
  <si>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</si>
  <si>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</si>
  <si>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</si>
  <si>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</si>
  <si>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</si>
  <si>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</si>
  <si>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</si>
  <si>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</si>
  <si>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</si>
  <si>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</si>
  <si>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</si>
  <si>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</si>
  <si>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</si>
  <si>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</si>
  <si>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</si>
  <si>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</si>
  <si>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</si>
  <si>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</si>
  <si>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</si>
  <si>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</si>
  <si>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</si>
  <si>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</si>
  <si>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</si>
  <si>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</si>
  <si>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</si>
  <si>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</si>
  <si>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</si>
  <si>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</si>
  <si>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</si>
  <si>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</si>
  <si>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</si>
  <si>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</si>
  <si>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</si>
  <si>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</si>
  <si>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</si>
  <si>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</si>
  <si>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</si>
  <si>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</si>
  <si>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</si>
  <si>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</si>
  <si>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</si>
  <si>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</si>
  <si>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</si>
  <si>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</si>
  <si>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</si>
  <si>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</si>
  <si>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</si>
  <si>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</si>
  <si>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</si>
  <si>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</si>
  <si>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</si>
  <si>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</si>
  <si>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</si>
  <si>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</si>
  <si>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</si>
  <si>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</si>
  <si>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</si>
  <si>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</si>
  <si>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</si>
  <si>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</si>
  <si>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</si>
  <si>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</si>
  <si>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</si>
  <si>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</si>
  <si>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</si>
  <si>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</si>
  <si>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</si>
  <si>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</si>
  <si>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</si>
  <si>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</si>
  <si>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</si>
  <si>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</si>
  <si>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</si>
  <si>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</si>
  <si>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</si>
  <si>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</si>
  <si>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</si>
  <si>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</si>
  <si>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</si>
  <si>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</si>
  <si>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</si>
  <si>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</si>
  <si>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</si>
  <si>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</si>
  <si>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</si>
  <si>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</si>
  <si>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</si>
  <si>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</si>
  <si>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</si>
  <si>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</si>
  <si>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</si>
  <si>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</si>
  <si>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</si>
  <si>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</si>
  <si>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</si>
  <si>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</si>
  <si>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</si>
  <si>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</si>
  <si>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</si>
  <si>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</si>
  <si>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</si>
  <si>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</si>
  <si>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</si>
  <si>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</si>
  <si>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</si>
  <si>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</si>
  <si>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</si>
  <si>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</si>
  <si>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</si>
  <si>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</si>
  <si>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</si>
  <si>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</si>
  <si>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</si>
  <si>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</si>
  <si>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</si>
  <si>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</si>
  <si>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</si>
  <si>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</si>
  <si>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</si>
  <si>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</si>
  <si>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</si>
  <si>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</si>
  <si>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</si>
  <si>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</si>
  <si>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</si>
  <si>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</si>
  <si>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</si>
  <si>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</si>
  <si>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</si>
  <si>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INSTITUTO DE PATRIMONIO Y CULTURA DE CARTAGENA</t>
  </si>
  <si>
    <t>PLANTEAMIENTO ESTRATÉGICO- PLAN DE DESARROLLO</t>
  </si>
  <si>
    <t xml:space="preserve">DATOS GENERALES </t>
  </si>
  <si>
    <t>PROGRAMACIÓN META PRODUCTO</t>
  </si>
  <si>
    <t>ACUMULADOS</t>
  </si>
  <si>
    <t>REPORTES META PRODUCTO</t>
  </si>
  <si>
    <t>AVANCES Y RESULTADOS</t>
  </si>
  <si>
    <t>OBSERVACIONES</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</si>
  <si>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</si>
  <si>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</si>
  <si>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</si>
  <si>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</si>
  <si>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</si>
  <si>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</si>
  <si>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</si>
  <si>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</si>
  <si>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</si>
  <si>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</si>
  <si>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</si>
  <si>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</si>
  <si>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ACUMULADO 2024</t>
  </si>
  <si>
    <t>ACUMULADO 2025</t>
  </si>
  <si>
    <t>ACUMULADO 2026</t>
  </si>
  <si>
    <t>ACUMULADO 2027</t>
  </si>
  <si>
    <t>ACUMULADO CUATRIENIO</t>
  </si>
  <si>
    <t>REPORTE META PRODUCTO DE  MARZO 2025</t>
  </si>
  <si>
    <t>REPORTE META PRODUCTO DE   JUNIO 2025</t>
  </si>
  <si>
    <t>REPORTE META PRODUCTO DE JULIO A 30 DE SEPTIEMBRE DE 2025</t>
  </si>
  <si>
    <t>REPORTE META PRODUCTO DE  SEPTIEMBRE A 31 DE DICIEMBRE 2025</t>
  </si>
  <si>
    <t>AVANCE META PRODUCTO AL AÑO CON PONDERACION</t>
  </si>
  <si>
    <t>AVANCE META PRODUCTO AL CUATRIENIO</t>
  </si>
  <si>
    <t>AVANCE META PRODUCTO AL AÑO PROMEDIO SIMPLE</t>
  </si>
  <si>
    <t>9. Industria, innovación e infraestructura                           11. Ciudades y comunidades sostenibles</t>
  </si>
  <si>
    <t xml:space="preserve">
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</si>
  <si>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Vida Digna</t>
  </si>
  <si>
    <t>Artes, Cultura y Patrimonio</t>
  </si>
  <si>
    <t>Incrementar a 35% el porcentaje de usuarios participantes en procesos de promoción de lectura en las bibliotecas del Distrito</t>
  </si>
  <si>
    <t>ESCENARIOS CULTURALES VIVOS PARA TRANSFORMAR</t>
  </si>
  <si>
    <t xml:space="preserve">
02-03-01</t>
  </si>
  <si>
    <t>Número de bibliotecas dotadas y en funcionamiento</t>
  </si>
  <si>
    <t>Número</t>
  </si>
  <si>
    <t>18 bibliotecas existentes en la red distrital</t>
  </si>
  <si>
    <t>Dotar de mobiliario y equipo y mantener en funcionamiento dieciocho (18) bibliotecas</t>
  </si>
  <si>
    <t>Servicio</t>
  </si>
  <si>
    <t xml:space="preserve"> Bibliotecas adecuadas</t>
  </si>
  <si>
    <t>Número de infraestructuras culturales mejoradas, adecuadas y/o dotadas</t>
  </si>
  <si>
    <t>21 obras de infraestructura cultural construidas, mejoradas, adecuadas y/o dotadas a corte 2023</t>
  </si>
  <si>
    <t>Mejorar, adecuar y/o dotar treinta y cuatro (34) infraestructuras culturales accesibles, inclusivas y diversas</t>
  </si>
  <si>
    <t xml:space="preserve"> Infraestructuras culturales dotadas</t>
  </si>
  <si>
    <t xml:space="preserve">Bien </t>
  </si>
  <si>
    <t>Número de personas con acceso efectivo a procesos de lenguaje, lectura, escritura y oralidad</t>
  </si>
  <si>
    <t>266.138 personas con acceso efectivo a procesos de lenguaje, lectura, escritura y oralidad a corte 2023</t>
  </si>
  <si>
    <t>Vincular a trescientas seis mil cincuenta y nueve (306.059) personas de manera efectiva a los procesos de lenguaje, lectura, escritura y oralidad</t>
  </si>
  <si>
    <t>Personas beneficiadas</t>
  </si>
  <si>
    <t>Número de actividades de extensión bibliotecaria implementadas</t>
  </si>
  <si>
    <t>912 actividades de extensión bibliotecaria a corte 2023</t>
  </si>
  <si>
    <t>Implementar mil ochocientas (1.800) actividades de extensión bibliotecaria</t>
  </si>
  <si>
    <t>Usuarios atendidos</t>
  </si>
  <si>
    <t>Plan de Fortalecimiento para la Consolidación de la Red de Bibliotecas Distritales formulado</t>
  </si>
  <si>
    <t>1 red de bibliotecas públicas y comunitarias en el Distrito</t>
  </si>
  <si>
    <t>Formular e implementar un (1) Plan de Fortalecimiento para la Consolidación de la Red de Bibliotecas Distritales</t>
  </si>
  <si>
    <t>Documentos de planeación realizados</t>
  </si>
  <si>
    <t>Plan de Fortalecimiento para la Red de Museos Distrital diseñado e implementado</t>
  </si>
  <si>
    <t>Diseñar e implementar un (1) Plan de Fortalecimiento para la Red de Museos Distrital</t>
  </si>
  <si>
    <t>Construir y dotar dos (2) infraestructuras culturales accequibles, inclusivas ny diversas</t>
  </si>
  <si>
    <t>Número de estrategias de aprovechamiento en espacios culturales implementadas</t>
  </si>
  <si>
    <t>21 espacios culturales promovidos y aprovechados a corte 2023</t>
  </si>
  <si>
    <t>Implementar estrategias de aprovechamiento en treinta y cuatro (34) espacios culturales (creación, divulgación, producción y difusión)</t>
  </si>
  <si>
    <t>Eventos de promoción de actividades culturales realizados</t>
  </si>
  <si>
    <t>AVANCE PROMEDIO PROGRAMA ESCENARIOS CULTURALES VIVOS PARA TRANSFORMAR</t>
  </si>
  <si>
    <t>4. Educación de calidad. 11. Ciudades y comunidades sostenibles</t>
  </si>
  <si>
    <t>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</si>
  <si>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Incrementar al 100% el porcentaje de aprovechamiento de la infraestructura cultural</t>
  </si>
  <si>
    <t>DEMOCRATIZACIÓN DE LA CULTURA: ESTÍMULOS PARA EL FOMENTO Y DESARROLLO ARTÍSTICO, CULTURAL Y CREATIVO</t>
  </si>
  <si>
    <t xml:space="preserve">
02-03-02</t>
  </si>
  <si>
    <t>Número de estímulos culturales y artísticos otorgados o proyectos apoyados</t>
  </si>
  <si>
    <t>531 estímulos culturales y artísticos entregados en el cuatrienio 2020-2023</t>
  </si>
  <si>
    <t>Otorgar mil (1.000) estímulos culturales y artísticos</t>
  </si>
  <si>
    <t>Estímulos otorgados</t>
  </si>
  <si>
    <t>Número de estímulos otorgados con enfoque diferencial e interseccional</t>
  </si>
  <si>
    <t>Otorgar cien (100) estímulos con enfoque diferencial e interseccional</t>
  </si>
  <si>
    <t>Número de mercados o espacios de circulación para emprendimientos culturales y artísticos creados</t>
  </si>
  <si>
    <t>Crear seis (6) mercados o espacios de circulación para emprendimientos culturales y artísticos</t>
  </si>
  <si>
    <t>Número de emprendimientos y/o micronegocios de economía popular del sector cultura, artes y patrimonio con apoyo financiero</t>
  </si>
  <si>
    <t>Otorgar ciento cincuenta (150) apoyos financieros para micronegocios de economía popular del sector cultura, artes y patrimonio</t>
  </si>
  <si>
    <t>Personas beneficiadas con apoyos del Programa Nacional de Estímulos</t>
  </si>
  <si>
    <t>AVANCE PROMEDIO PROGRAMA DEMOCRATIZACION DE LA CULTURAESTIMULOS PARA EL FOMENTO Y DESARROLLO ARTISTICO,CULTURAL Y CREATIVO</t>
  </si>
  <si>
    <t>FORMACIÓN ARTÍSTICA Y CULTURAL</t>
  </si>
  <si>
    <t xml:space="preserve">
02-03-03</t>
  </si>
  <si>
    <t>Número de personas vinculadas al programa de Formación Artística y Cultural</t>
  </si>
  <si>
    <t>4.583 personas vinculadas en el programa de Formación Artística y Cultural a corte 2023</t>
  </si>
  <si>
    <t>Vincular a mil ochocientas (1.800) personas en el programa de Formación Artística y Cultural</t>
  </si>
  <si>
    <t>Personas capacitadas</t>
  </si>
  <si>
    <t>Sistema Distrital de Formación Artística y Cultural creado e implementado</t>
  </si>
  <si>
    <t>Crear e implementar un (1) Sistema Distrital de Formación Artística y Cultural</t>
  </si>
  <si>
    <t>Documentos de lineamientos técnicos realizados</t>
  </si>
  <si>
    <t>AVANCE PROMEDIO PROGRAMA FORMACION ARTISTICA Y CULTURAL</t>
  </si>
  <si>
    <t>Incrementar a 95% el porcentaje de cumplimiento del Índice de Desempeño Institucional del Instituto de Patrimonio y Cultura en el marco del Modelo Integrado de Planeación y Gestión (MIPG)</t>
  </si>
  <si>
    <t>DERECHOS CULTURALES Y FORTALECIMIENTO INSTITUCIONAL PARA LA GOBERNANZA</t>
  </si>
  <si>
    <t xml:space="preserve">
02-03-04</t>
  </si>
  <si>
    <t>Estrategia de modernización y mejoramiento del desempeño institucional del Instituto de Patrimonio y Cultura diseñada e implementada</t>
  </si>
  <si>
    <t>Diseñar e implementar una (1) estrategia de modernización y mejoramiento del desempeño institucional del Instituto de Patrimonio y Cultura</t>
  </si>
  <si>
    <t>Plan de fortalecimiento para el Sistema Distrital de Cultura y consejos de áreas artísticas</t>
  </si>
  <si>
    <t>Diseñar e implementar un (1) plan de fortalecimiento para Sistema Distrital de Cultura y consejos de áreas artísticas</t>
  </si>
  <si>
    <t>Comisión Fílmica de Cartagena de Indias implementada y PUFAC (Permiso Unificado de Filmaciones Audiovisuales) adquirido</t>
  </si>
  <si>
    <t>Implementar una (1) Comisión Fílmica de Cartagena de Indias y adquirir un (1) Permiso Unificado de Filmaciones Audiovisuales (PUFAC)</t>
  </si>
  <si>
    <t>Documentos normativos realizados</t>
  </si>
  <si>
    <t>Cinemateca de Cartagena de Indias construida</t>
  </si>
  <si>
    <t>Construir una (1) Cinemateca de Cartagena de Indias</t>
  </si>
  <si>
    <t>Centros culturales construidos</t>
  </si>
  <si>
    <t>Política Pública Distrital de Cinematografía, Medios Audiovisuales e Interactivos formulada e implementada</t>
  </si>
  <si>
    <t>Formular e implementar una (1) Política Pública Distrital de Cinematografía, Medios Audiovisuales e Interactivos</t>
  </si>
  <si>
    <t>AVANCE PROMEDIO PROGRAMADERECHOS CULTURALES Y FORTALECIMIENTO INSTITUCIONAL PARA LA GOBERNANZA</t>
  </si>
  <si>
    <t>CARTAGENA BRILLA CON SU CULTURA Y PATRIMONIO MATERIAL E INMATERIAL</t>
  </si>
  <si>
    <t xml:space="preserve">
02-03-05</t>
  </si>
  <si>
    <t>Número de festivales, fiestas y festejos implementados y desarrollados</t>
  </si>
  <si>
    <t>Implementar y desarrollar dieciséis (16) festivales, fiestas y festejos para promoción del patrimonio inmaterial</t>
  </si>
  <si>
    <t>Festival de Música del Caribe impulsado anualmente</t>
  </si>
  <si>
    <t>Impulsar anualmente el desarrollo de un (1) Festival de Música del Caribe</t>
  </si>
  <si>
    <t>Inventario del patrimonio cultural material e inmaterial de Cartagena elaborado</t>
  </si>
  <si>
    <t>Elaborar un (1) inventario del patrimonio cultural material e inmaterial de Cartagena</t>
  </si>
  <si>
    <t>Número de estrategias para la preservación y protección de las tradiciones técnicas, costumbres y saberes propias de la cultura cartagenera diseñadas e implementadas</t>
  </si>
  <si>
    <t>Diseñar e implementar cuatro (4) estrategias para la preservación y protección de las tradiciones técnicas, costumbres y saberes propias de la cultura cartagenera (cultura alimentaria de las matronas, artesanía, tradición oral, entre otras)</t>
  </si>
  <si>
    <t>Plan Maestro para el cuidado, conservación y apropiación social del patrimonio material elaborado e implementado</t>
  </si>
  <si>
    <t>Elaborar e implementar un (1) Plan Maestro para el cuidado, conservación y apropiación social del patrimonio material</t>
  </si>
  <si>
    <t>AVANCE PROMEDIO PROGRAMA CARTAGENA BRILLA CON SU CULTURA Y PATRIMONIO MATERIAL E INMATERIAL</t>
  </si>
  <si>
    <t>DE LOS PUEBLOS Y COMUNIDADES ETNICAS</t>
  </si>
  <si>
    <t>Fortalecimiento al Desarrollo Afro-Territorial de la Población Negra, Afrocolombiana, Raizal y Palenquera</t>
  </si>
  <si>
    <t>Incrementar a 20% el porcentaje de la población negra, afrocolombiana, raizal, palenquera que habita el Distrito vinculada a procesos de fortalecimiento y reconocimiento de sus derechos, diversidad étnica y cultural como un principio fundamental</t>
  </si>
  <si>
    <t>DESARROLLO LOCAL SOSTENIBLE Y PROSPERIDAD COLECTIVA EN LOS TERRITORIOS DE LAS COMUNIDADES NEGRAS DEL DISTRITO DE CARTAGENA</t>
  </si>
  <si>
    <t xml:space="preserve">
06-01-01</t>
  </si>
  <si>
    <t>Programa de Salvaguarda y Recuperación de los Bienes de Interés de Cultural de los Territorios negros, afrocolombiano, raizales y palenqueros creado e implementado</t>
  </si>
  <si>
    <t>ND</t>
  </si>
  <si>
    <t>Crear e implementar un (1) Programa de Salvaguarda y Recuperación de los Bienes de Interés de Cultural de los Territorios negros, afrocolombiano, raizales y palenqueros</t>
  </si>
  <si>
    <t>AVANCE PROMEDIO PROGRAMA DESARROLLO LOCAL SOSTENIBLE Y PROSPERIDAD COLECTIVA EN LOS TERRITORIOS DE LAS COMUNIDADES NEGRAS DEL DISTRITO DE CARTAGENA</t>
  </si>
  <si>
    <t xml:space="preserve"> Territorio Sitio de Paz y Pensamiento Colectivo
</t>
  </si>
  <si>
    <t>Incrementar a 50% el 
porcentaje de población 
indígena que habita el 
Distrito de Cartagena 
vinculada a procesos 
fortalecimiento y 
reconocimiento de sus 
derechos, diversidad étnica y  cultural como un principio 
fundamental</t>
  </si>
  <si>
    <t>ATENCIÓN INTEGRAL PARA LAS COMUNIDADES INDÍGENAS</t>
  </si>
  <si>
    <t xml:space="preserve">
06-02-01</t>
  </si>
  <si>
    <t>Programa de protección, divulgación, preservación y salvaguarda de las prácticas, costumbres y saberes ancestrales de los pueblos originarios de los 6 cabildos indígenas presentes en el Distrito creado e implementado</t>
  </si>
  <si>
    <t>Crear e implementar un (1) programa de protección, divulgación,  preservación y salvaguarda de las prácticas, costumbres y saberes ancestrales de los pueblos originarios de los 6 Cabildos Indígenas presentes en el Distrito</t>
  </si>
  <si>
    <t>AVANCE PROMEDIO PROGRAMA ATENCION INTEGRAL PARA LAS COMUNIDADES INDIGENAS</t>
  </si>
  <si>
    <t>AVANCE ESTRATEGICO DEL IPCC JUNIO 30 2025</t>
  </si>
  <si>
    <t>Página: 2 de 3</t>
  </si>
  <si>
    <t xml:space="preserve">DEPENDENCIA : </t>
  </si>
  <si>
    <t>GESTIÓN ADMINISTRATIVA - MIPG</t>
  </si>
  <si>
    <t>ADMINISTRACIÓN DE RIESGOS</t>
  </si>
  <si>
    <t>DIMENSIÓN (ES) DE MIPG</t>
  </si>
  <si>
    <t xml:space="preserve"> POLÍTICA DE GESTIÓN Y DESEMPEÑO INSTITUCIONAL</t>
  </si>
  <si>
    <t>PROCESO ASOCIADO</t>
  </si>
  <si>
    <t>GRUPO DE VALOR</t>
  </si>
  <si>
    <t>AVANCE 
Mes1</t>
  </si>
  <si>
    <t>AVANCE 
Mes2</t>
  </si>
  <si>
    <t>AVANCE 
Mes3</t>
  </si>
  <si>
    <t>AVANCE 
Mes4</t>
  </si>
  <si>
    <t>AVANCE 
Mes5</t>
  </si>
  <si>
    <t>AVANCE 
Mes6</t>
  </si>
  <si>
    <t>AVANCE 
Mes7</t>
  </si>
  <si>
    <t>AVANCE 
Mes8</t>
  </si>
  <si>
    <t>AVANCE 
Mes9</t>
  </si>
  <si>
    <t>AVANCE 
Mes10</t>
  </si>
  <si>
    <t>AVANCE 
Mes11</t>
  </si>
  <si>
    <t>AVANCE 
Mes12</t>
  </si>
  <si>
    <t>PROMEDIO</t>
  </si>
  <si>
    <t>Gestiòn de valores para Resultados</t>
  </si>
  <si>
    <t>• Fortalecimiento organizacional y Simplificaciòn de procesos</t>
  </si>
  <si>
    <t>Gestiòn Fomento Arte y Cultura</t>
  </si>
  <si>
    <t>Gestiòn del Conocimiento</t>
  </si>
  <si>
    <t>Conocer las diferentes expresiones culturales, permitiendo su divulgación a la</t>
  </si>
  <si>
    <t xml:space="preserve">Porcentaje de usuarios participantes en procesos de promocion de lectura </t>
  </si>
  <si>
    <t>Medir el porcentaje de incremento en los usuarios participantes en procesos de promocion de lectura en las bibliotecas del distrito</t>
  </si>
  <si>
    <t xml:space="preserve">Trimestral </t>
  </si>
  <si>
    <t>Eficiencia</t>
  </si>
  <si>
    <t>CIUDADANÍA</t>
  </si>
  <si>
    <t>Plan Anual de Adquisiciones</t>
  </si>
  <si>
    <t>Posibilidad de perdida reputacional debido al bajo porcentaje de usuarios participantes en procesos de promocion de lectura en las bibliotecas del distrito</t>
  </si>
  <si>
    <t xml:space="preserve">Aplicar el procedimiento fortalecimiento de la lectura </t>
  </si>
  <si>
    <t>• Participaciòn ciudadana en la gestiòn pùblica</t>
  </si>
  <si>
    <t>población y la conservación en el tiempo</t>
  </si>
  <si>
    <t>Plan de Trabajo Anual en Seguridad y Salud en el Trabajo</t>
  </si>
  <si>
    <t>ENTIDADES</t>
  </si>
  <si>
    <t>Plan Anticorrupción y de Atención al Ciudadano</t>
  </si>
  <si>
    <t>SERVIDORES</t>
  </si>
  <si>
    <t>Plan Estratégico de Tecnologías de la Información y las Comunicaciones –¬ PETI</t>
  </si>
  <si>
    <t>Plan de Tratamiento de Riesgos de Seguridad y Privacidad de la Información</t>
  </si>
  <si>
    <t>INTERNO</t>
  </si>
  <si>
    <t xml:space="preserve"> Plan de Seguridad y Privacidad de la Información</t>
  </si>
  <si>
    <t>" Plan Anual de Adquisiciones</t>
  </si>
  <si>
    <t>Recolección de datos eficientes para registrar la participación, la satisfacción de los usuarios, y el número de actividades realizadas. ( Aplicar encuestas de satisfaccion)</t>
  </si>
  <si>
    <t>Revisar y ajustar el indicador periodicamente para asegurar que reflejen el progreso real hacia la meta propuesta</t>
  </si>
  <si>
    <t>Medir el porcentaje actual de usuarios de la biblioteca que participan en programas de promoción de lectura</t>
  </si>
  <si>
    <t>• Fortalecimiento organizacional y Simplificaciòn  de procesos</t>
  </si>
  <si>
    <t>Tasa de crecimiento de participación en actividades de promoción de lectura.</t>
  </si>
  <si>
    <t>Medir el incremento porcentual mensual en la participación de usuarios en programas de promoción de lectura.</t>
  </si>
  <si>
    <t>mensual</t>
  </si>
  <si>
    <t>Eficacia</t>
  </si>
  <si>
    <t>Aplicar el procedimiento fortalecimiento de la lectura</t>
  </si>
  <si>
    <t xml:space="preserve">Cobertura de programas de promocion de lectura </t>
  </si>
  <si>
    <t>Medir la  proporción de bibliotecas del Distrito que ofrecen programas de promoción de lectura.</t>
  </si>
  <si>
    <t xml:space="preserve">Semestral </t>
  </si>
  <si>
    <t>Posibilidad de perdida reputacional debido al bajo porcentaje de bibliotecas del distrito que ofrecen programas de promocion de lectura</t>
  </si>
  <si>
    <t>Seguimiento al cronograma o agenda de actividades de cada una de las bibliotecas que hacen parte de la red</t>
  </si>
  <si>
    <t>Incrementar al 100% el porcentaje de aprovechamiento de la infraestructura cultural (estimulos)</t>
  </si>
  <si>
    <t>Estimulos para la cultura</t>
  </si>
  <si>
    <t xml:space="preserve">Fortalecer los proyectos e iniciativas desarrolladas para la creacion artistica y cultural a traves de la entrega de estimulos mediante convocatorias publicas para el desarrollo de las propuestas </t>
  </si>
  <si>
    <t xml:space="preserve">Porcentaje de uso de la infraestructura cultural </t>
  </si>
  <si>
    <t>Medir el porcentaje de la capacidad total de la infraestructura cultural que se está utilizando activamente.</t>
  </si>
  <si>
    <t xml:space="preserve">Posibilidad de perdida reputacional debido al bajo porcentaje de aprovechamiento de la infraestructura cultural </t>
  </si>
  <si>
    <t>Aplicar el procedimiento  progrrama de estimulos para la cultura</t>
  </si>
  <si>
    <t>Monitorear y ajustar las estrategias para asegurar un mayor aprovechamiento de la infraestructura cultural, alcanzando así el objetivo del 100% de aprovechamiento.</t>
  </si>
  <si>
    <t>Incrementar al 100% el porcentaje de aprovechamiento de la infraestructura cultural (espacios para emprendimientos)</t>
  </si>
  <si>
    <t>Número de beneficiarios de los estímulos culturales</t>
  </si>
  <si>
    <t>Medir cuántas personas o grupos han recibido estímulos culturales como becas, apoyos o subvenciones.</t>
  </si>
  <si>
    <t>Incrementar al 100% el porcentaje de aprovechamiento de la infraestructura cultural (apoyo financiero a emprenimientos)</t>
  </si>
  <si>
    <t>Número de eventos realizados</t>
  </si>
  <si>
    <t>Medir la cantidad de eventos culturales organizados en la infraestructura.</t>
  </si>
  <si>
    <t>Seguimiento y Monitoreo a la agenda de eventos organizados para asegurar un mayor aprovechamiento de la infraestructura cultural, alcanzando así el objetivo del 100% de aprovechamiento.</t>
  </si>
  <si>
    <t>Incrementar al 100% el porcentaje de aprovechamiento de la infraestructura cultural (programa de formaciòn)</t>
  </si>
  <si>
    <t>Formaciòn Artistica y Cultural</t>
  </si>
  <si>
    <t xml:space="preserve">Promover y fortalecer los procesos de formacion artistica y cultural a traves del desarrollo de programas artisticos y culturales </t>
  </si>
  <si>
    <t>Número de participantes en los programas</t>
  </si>
  <si>
    <t xml:space="preserve">Medir el porcentaje  de incremento del numero de  personas vinculadas a los programas artísticos y culturales </t>
  </si>
  <si>
    <t xml:space="preserve">Posibilidad de perdida reputacional  debido a  el bajo porcentaje de personas participantes en los programas artisticos y culturales propuestos </t>
  </si>
  <si>
    <t>Aplicar procedimiento  formacion artistica y cultural</t>
  </si>
  <si>
    <t xml:space="preserve">Seguimiento al cronograma  de programas para la formacion artistica y cultural </t>
  </si>
  <si>
    <t>Incrementar a 95% el porcentaje de cumplimiento del Índice de Desempeño Institucional del Instituto de Patrimonio y Cultura en el marco del Modelo Integrado de Planeación y Gestión (MIPG) (mejora del desempeño institucional)</t>
  </si>
  <si>
    <t xml:space="preserve">Sistemas Integrados de Gestiòn </t>
  </si>
  <si>
    <t>Implementaciòn y Seguimiento al Sistema Integrado de Gestiòn</t>
  </si>
  <si>
    <t xml:space="preserve">Velar por la implementacion y sostenimiento del sistema integrado de gestion con base en las metodologias y lineamientos normativos vigentes </t>
  </si>
  <si>
    <t>Porcentaje de cumplimiento de los planes de acción del MIPG.</t>
  </si>
  <si>
    <t>Evaluar la eficiencia en la ejecución de las actividades planificadas bajo el MIPG</t>
  </si>
  <si>
    <t>Posibilidad de perdida reputacional  debido al bajo cumplimiento del Índice de Desempeño Institucional del Instituto de Patrimonio y Cultura en el marco del Modelo Integrado de Planeación y Gestión (MIPG)</t>
  </si>
  <si>
    <t>Aplicar el procedimiento Implementacion y seguimiento al sistema integrado de gestion SIG</t>
  </si>
  <si>
    <t>Porcentaje de documentos institucionales actualizados y alineados con el MIPG</t>
  </si>
  <si>
    <t>Asegurar que la documentación institucional cumple con los requisitos del MIPG.</t>
  </si>
  <si>
    <t>Realizar seguimientos al  cumplimiento de los planes de accion del  MIPG</t>
  </si>
  <si>
    <t>Incrementar a 95% el porcentaje de cumplimiento del Índice de Desempeño Institucional del Instituto de Patrimonio y Cultura en el marco del Modelo Integrado de Planeación y Gestión (MIPG) (sistema distrital de cultura y consejos de areas)</t>
  </si>
  <si>
    <t>Poblaciones</t>
  </si>
  <si>
    <t>Fortalecer la identidad e integridad de los diferentes grupos poblacionales, salvaguardando sus expresiones culturales.</t>
  </si>
  <si>
    <t>Porcentaje de participación de los consejos de áreas artisticas en las actividades planificadas.</t>
  </si>
  <si>
    <t>Medir el porcentaje de cumplimiento de las actividades del plan de fortalecimiento para el Sistema Distrital de Cultura y consejos de áreas artísticas</t>
  </si>
  <si>
    <t>Posibilidad de perdida reputacional  debido a  el bajo porcentaje de cumplimiento de las actividades  del plan de fortalecimiento para el Sistema Distrital de Cultura y consejos de áreas artísticas</t>
  </si>
  <si>
    <t>Seguimiento y monitoreo al Plan de fortalecimiento para el Sistema Distrital de Cultura y consejos de áreas artísticas</t>
  </si>
  <si>
    <t>Incrementar a 95% el porcentaje de cumplimiento del Índice de Desempeño Institucional del Instituto de Patrimonio y Cultura en el marco del Modelo Integrado de Planeación y Gestión (MIPG) (comision filmica)</t>
  </si>
  <si>
    <t>Implementacion de la Comisión Fílmica de Cartagena de Indias</t>
  </si>
  <si>
    <t xml:space="preserve">Medir el porcentaje de avance en la implementacion de la Comisión Fílmica de Cartagena de Indias implementada y PUFAC </t>
  </si>
  <si>
    <t>Posibilidad de perdida reputacional  debido a  la no implementacion de una (1) Comisión Fílmica de Cartagena de Indias y adquirir un (1) Permiso Unificado de Filmaciones Audiovisuales (PUFAC)</t>
  </si>
  <si>
    <t>Ejecucion, seguimiento y monitoreo a las actividades planeadas para la implementacion  de la Comisión Fílmica de Cartagena de Indias y  la adquisicion del Permiso Unificado de Filmaciones Audiovisuales (PUFAC)</t>
  </si>
  <si>
    <t>Incrementar a 95% el porcentaje de cumplimiento del Índice de Desempeño Institucional del Instituto de Patrimonio y Cultura en el marco del Modelo Integrado de Planeación y Gestión (MIPG) (cinemateca construida)</t>
  </si>
  <si>
    <t xml:space="preserve">Cinemateca de cartagena de indias construida </t>
  </si>
  <si>
    <t xml:space="preserve">Medir avance en la construccion de la cinemateca </t>
  </si>
  <si>
    <t xml:space="preserve">Posibilidad de perdida reputacional  debido a la no construccion de la cinemateca de cartagena de indias </t>
  </si>
  <si>
    <t xml:space="preserve">Ejecucion, seguimiento y monitoreo al Plan para la construccion de la cinemateca </t>
  </si>
  <si>
    <t>Incrementar a 95% el porcentaje de cumplimiento del Índice de Desempeño Institucional del Instituto de Patrimonio y Cultura en el marco del Modelo Integrado de Planeación y Gestión (MIPG) (politica de cinematografia)</t>
  </si>
  <si>
    <t>Política Pública Distrital de Cinematografía, Medios Audiovisuales e Interactivos</t>
  </si>
  <si>
    <t>Conocer el avance en la formulacion e implementacion de la politica publica distrital de cinematografia, medios audiovisuales e interactivos</t>
  </si>
  <si>
    <t>Posibilidad de perdida reputacional  debido a  la no formulacion e implementacion de una politica publica distrital de cinematografia, medios audiovisuales e interactivos</t>
  </si>
  <si>
    <t>Formular e implementar la politica publica distrital de cinematografia, medios audiovisuales e inteactivos</t>
  </si>
  <si>
    <t>Incrementar a 95% el porcentaje de cumplimiento del Índice de Desempeño Institucional del Instituto de Patrimonio y Cultura en el marco del Modelo Integrado de Planeación y Gestión (MIPG) (numero de festivales)</t>
  </si>
  <si>
    <t>Procesos festivos</t>
  </si>
  <si>
    <t>Adelantar, coordinar y organizar las actividades inherentes en el desarrollo de las</t>
  </si>
  <si>
    <t xml:space="preserve">Porcentaje de festivales, fiestas y festejos para promoción del patrimonio inmaterial realizados </t>
  </si>
  <si>
    <t>Alcanzar el 100% de los festivales planificados en el periodo.</t>
  </si>
  <si>
    <t>Anual</t>
  </si>
  <si>
    <t>Posibilidad de perdida reputacional  debido a no implementar y desarrollar dieciséis (16) festivales, fiestas y festejos para promoción del patrimonio inmaterial durante el periodo</t>
  </si>
  <si>
    <t>Ejecucion, seguimiento y monitoreo a las actividades planeadas para la implementacion y desarrollo de festivales,fiestas y festejos para la promocion del patrimonio inmaterial durante el periodo</t>
  </si>
  <si>
    <t>fiestas de independencia y festejos patrimoniales atendiendo los parámetros</t>
  </si>
  <si>
    <t>establecido</t>
  </si>
  <si>
    <t>Incrementar a 95% el porcentaje de cumplimiento del Índice de Desempeño Institucional del Instituto de Patrimonio y Cultura en el marco del Modelo Integrado de Planeación y Gestión (MIPG) (festival de la musica</t>
  </si>
  <si>
    <t>Incrementar a 95% el porcentaje de cumplimiento del Índice de Desempeño Institucional del Instituto de Patrimonio y Cultura en el marco del Modelo Integrado de Planeación y Gestión (MIPG) (inventario del patrimonio)</t>
  </si>
  <si>
    <t>Gestiòn Conservaciòn del Patrimonio</t>
  </si>
  <si>
    <t>Administraciòn Patrimonial</t>
  </si>
  <si>
    <t>Administrar bienes de la nación y del distrito que se tomen en administración de</t>
  </si>
  <si>
    <t>Porcentaje de bienes patrimoniales inventariados</t>
  </si>
  <si>
    <t>Medir el porcentaje de avance en el inventario  del patrimonio cultural material e inmaterial de Cartagena.</t>
  </si>
  <si>
    <t>Posibilidad de perdida economica y reputacional  debido a la no realizacion del inventario del patrimonio cultural material e inmaterial de Cartagena</t>
  </si>
  <si>
    <t>Ejecucion, seguimiento y monitoreo a las actividades planeadas para la realizacion del inventario de patrimonio</t>
  </si>
  <si>
    <t>conformidad con los mandatos legales existentes</t>
  </si>
  <si>
    <t>Incrementar a 95% el porcentaje de cumplimiento del Índice de Desempeño Institucional del Instituto de Patrimonio y Cultura en el marco del Modelo Integrado de Planeación y Gestión (MIPG) Estrategia para la preservaciòn y tradiciones artisticas</t>
  </si>
  <si>
    <t>Conocer las diferentes expresiones culturales, permitiendo su divulgación a la población y la conservación en el tiempo</t>
  </si>
  <si>
    <t>Implementación de Estrategias de Preservación</t>
  </si>
  <si>
    <t>Medir el porcentaje de estrategias implementadas para la preservación y protección de tradiciones frente al total de estrategias planificadas.</t>
  </si>
  <si>
    <t>Posibilidad de perdida reputacional  debido a no diseñar e implementar estrategias para la preservación y protección de las tradiciones técnicas, costumbres y saberes propias de la cultura cartagenera</t>
  </si>
  <si>
    <t xml:space="preserve">Implementacion, seguimiento y monitoreo  a las estrategias diseñadas </t>
  </si>
  <si>
    <t>Incrementar a 95% el porcentaje de cumplimiento del Índice de Desempeño Institucional del Instituto de Patrimonio y Cultura en el marco del Modelo Integrado de Planeación y Gestión (MIPG) Plan Maestro para el cuidado, conservación y apropiación social del patrimonio material elaborado e implementado</t>
  </si>
  <si>
    <t>Porcentaje de avance en la elaboración del Plan Maestro</t>
  </si>
  <si>
    <t>Medir el porcentaje de avance en la elaboracion del plan maestro para el cuidado, conservación y apropiación social del patrimonio material</t>
  </si>
  <si>
    <t>Posibilidad de perdida economica y reputacional  debido a recursos Fianancieros, humanos y técnicos insuficientes que puedean dificultar la implementación efectiva del Plan Maestro.</t>
  </si>
  <si>
    <t>Fortalecimiento de los acuerdos interinstitucionales</t>
  </si>
  <si>
    <t>Reuniones periódicas de progreso y evaluaciones de desempeño interinstitucional.</t>
  </si>
  <si>
    <t>Obtener financiamiento específico y capacitar personal específicamente para la implementación del Plan Maestro.</t>
  </si>
  <si>
    <t>Página: 3 de 3</t>
  </si>
  <si>
    <t>INSTITUTO DE PATRIMONIO Y CULTURA DE CARTAGENA - IPCC</t>
  </si>
  <si>
    <t>PROYECTO DE INVERSION</t>
  </si>
  <si>
    <t>PLAN ANUAL DE ADQUISICIONES</t>
  </si>
  <si>
    <t>PROGRAMACIÓN PRESUPUESTAL</t>
  </si>
  <si>
    <t xml:space="preserve"> META PRODUCTO PDD 2024-2027</t>
  </si>
  <si>
    <t>OBJETIVO ESPECIFICO DEL PROYECTO</t>
  </si>
  <si>
    <t>PONDERACIÓN DE  PRODUCTO</t>
  </si>
  <si>
    <t>ACTIVIDADES DE PROYECTO DE INVERSIÓN 
( HITOS )</t>
  </si>
  <si>
    <t>PROGRAMACIÓN NUMÉRICA DE LA ACTIVIDAD PROYECTO (VIGENCIA)</t>
  </si>
  <si>
    <t>REPORTE ACTIVIDAD DE PROYECTO
EJECUTADO DE ENERO 1 A MARZO 31 DE 2025</t>
  </si>
  <si>
    <t>REPORTE ACTIVIDAD DE PROYECTO
EJECUTADO DE ABRIL 1 A JUNIO 30 DE 2025</t>
  </si>
  <si>
    <t>REPORTE ACTIVIDADES PROYECTO DE  JULIO A SEPTIEMBRE 2025</t>
  </si>
  <si>
    <t>REPORTE ACTIVIDADES PROYECTO DE  OCTUBRE A DICIEMBRE 2025</t>
  </si>
  <si>
    <t>ACUMULADO ACTIVIDAD DE PROYECTO 2025</t>
  </si>
  <si>
    <t xml:space="preserve">AVANCE EN LAS ACTIVIDADES DE LOS PROYECTOS </t>
  </si>
  <si>
    <t>FECHA DE INICIO DE LA ACTIVIDAD</t>
  </si>
  <si>
    <t>FECHA DE TERMINACIÓN DE LA ACTIVIDAD</t>
  </si>
  <si>
    <t>DESCRIPCIÓN DE LA ADQUISICIÓN ASOCIADA AL PROYECTO</t>
  </si>
  <si>
    <t>APROPACIÓN DEFINITIVA POR PROYECTO (MARZO)</t>
  </si>
  <si>
    <t>APROPACIÓN DEFINITIVA POR PROYECTO (JUNIO)</t>
  </si>
  <si>
    <t>APROPACIÓN DEFINITIVA POR PROYECTO (SEPTIEMBRE)</t>
  </si>
  <si>
    <t>APROPACIÓN DEFINITIVA POR PROYECTO (DICIEMBRE)</t>
  </si>
  <si>
    <t>PRESUPUESTO EJECUTADO MARZO COMPROMISOS</t>
  </si>
  <si>
    <t>PORCENTAJE EJECUTADO MARZO SEGÚN COMPROMISOS</t>
  </si>
  <si>
    <t>PRESUPUESTO EJECUTADO MARZO OBLIGACIONES</t>
  </si>
  <si>
    <t>PORCENTAJE EJECUTADO MARZO SEGÚN OBLIGACIONES</t>
  </si>
  <si>
    <t>PRESUPUESTO EJECUTADO JUNIO COMPROMISOS</t>
  </si>
  <si>
    <t>PORCENTAJE EJECUTADO JUNIO SEGÚN COMPROMISOS</t>
  </si>
  <si>
    <t>PRESUPUESTO EJECUTADO JUNIO OBLIGACIONES</t>
  </si>
  <si>
    <t>PORCENTAJE EJECUTADO JUNIO SEGÚN OBLIGACIONES</t>
  </si>
  <si>
    <t>PRESUPUESTO EJECUTADO SEPTIEMBRE COMPROMISOS</t>
  </si>
  <si>
    <t>PORCENTAJE EJECUTADO SEPTIEMBRE SEGÚN COMPROMISOS</t>
  </si>
  <si>
    <t>PRESUPUESTO EJECUTADO SEPTIEMBRE OBLIGACIONES</t>
  </si>
  <si>
    <t>PORCENTAJE EJECUTADO SEPTIEMBRE SEGÚN OBLIGACIONES</t>
  </si>
  <si>
    <t>PRESUPUESTO EJECUTADO DICIEMBRE COMPROMISOS</t>
  </si>
  <si>
    <t>PORCENTAJE EJECUTADO DICIEMBRE SEGÚN COMPROMISOS</t>
  </si>
  <si>
    <t>PRESUPUESTO EJECUTADO DICIEMBRE OBLIGACIONES</t>
  </si>
  <si>
    <t>PORCENTAJE EJECUTADO DICIEMBRE SEGÚN OBLIGACIONES</t>
  </si>
  <si>
    <t xml:space="preserve">OBSERVACIONES </t>
  </si>
  <si>
    <t>REPORTE (ENLACE DE SECOP)</t>
  </si>
  <si>
    <r>
      <t xml:space="preserve">
</t>
    </r>
    <r>
      <rPr>
        <b/>
        <sz val="9"/>
        <color rgb="FFFF0000"/>
        <rFont val="Arial"/>
        <family val="2"/>
      </rPr>
      <t>02-03-01</t>
    </r>
  </si>
  <si>
    <t>Fortalecimiento de la infraestructura cultural como "Escenarios Vivos" para la transformación social en Cartagena de Indias</t>
  </si>
  <si>
    <t>Mejorar la prestación de servicios en la infraestructura cultural del Distrito de Cartagena de Indias</t>
  </si>
  <si>
    <t>Mejorar la prestación de servicios bibliotecarios en las bibliotecas de la ciudad.</t>
  </si>
  <si>
    <t xml:space="preserve"> 1. Bibliotecas adecuadas</t>
  </si>
  <si>
    <t>1.1. Realizar el mantenimiento preventivo y correctivo de las bibliotecas públicas y comunitarias del Distrito de Cartagena.</t>
  </si>
  <si>
    <t>DISTRITO DE CARTAGENA DE INDIAS</t>
  </si>
  <si>
    <t xml:space="preserve">CARMEN LUCY ESPINOSA DIAZ
DIRECTORA GENERAL 
</t>
  </si>
  <si>
    <t>• Operacionales: Cambios en los precios de insumos necesarios para el desarrollo de las actividades.</t>
  </si>
  <si>
    <t xml:space="preserve">• Costeo de insumos necesarios para las actividades con base en precios promedio del mercado
</t>
  </si>
  <si>
    <t>SI</t>
  </si>
  <si>
    <t>REALIZAR ESTUDIOS PARA LA VERIFICACIÓN Y DIAGNOSTICO DE LAS CONDICIONES FÍSICAS DEL TEATRO ADOLFO MEJÍA DE CARTAGENA DE INDIAS, CON LA FINALIDAD DE ESTRUCTURAR EL PROYECTO DE ADECUACIÓN Y/O REHABILITACIÓN INTEGRAL DE LA EDIFICACIÓN</t>
  </si>
  <si>
    <t>$191.923 .200</t>
  </si>
  <si>
    <t>convenio interadministrativo</t>
  </si>
  <si>
    <t>Ingresos corrientes de Libre Destinación - IMPUESTO DE ESPECTACULOS PUBLICOS IPCC - SGP</t>
  </si>
  <si>
    <t xml:space="preserve">https://idergov-my.sharepoint.com/:f:/g/personal/planeacion_ider_gov_co/EnG2Fni-CFhNuzwDT2FC2l0BvEUNcZM0Ryf5tVBcyYoBtw?e=FaO0SE. </t>
  </si>
  <si>
    <t>1.2. Dotar con mobiliario, equipos, conectividad, indumentaria y elementos lúdicos necesarios a las bibliotecas públicas y comunitarias del Distrito de Cartagena.</t>
  </si>
  <si>
    <t>1.3. Realizar dotación y/o actualización bibliográfica y tecnológica de la Red distrital de bibliotecas públicas del Distrito de Cartagena</t>
  </si>
  <si>
    <t xml:space="preserve">• Proyección presupuestal con base en plan plurianual de inversiones.
</t>
  </si>
  <si>
    <t>1.4. Mantener, mejorar, adecuar, ampliar y/o rehabilitar las bibliotecas públicas y comunitarias del del Distrito de Cartagena.</t>
  </si>
  <si>
    <t>Adecuar la infraestructura cultural para el desarrollo de actividades culturales, académicas y lúdico-educativas</t>
  </si>
  <si>
    <t>2. Infraestructuras culturales dotadas</t>
  </si>
  <si>
    <t>2.1. Dotar con mobiliario, equipos y conectividad a la infraestructura cultural del Distrito de Cartagena.</t>
  </si>
  <si>
    <t>• Financieros: Cambios en las prioridades de inversión de la administración local.</t>
  </si>
  <si>
    <t>• Oferta de salarios de acuerdo con las calidades de la mano de obra.</t>
  </si>
  <si>
    <t>2.2. Realizar el mantenimiento preventivo y correctivo de la infraestructura cultural del Distrito de Cartagena.</t>
  </si>
  <si>
    <t>2.3. Mantener, mejorar, adecuar, ampliar y/o rehabilitar la infraestructura cultural del Distrito de Cartagena.</t>
  </si>
  <si>
    <t>• Administrativos: Dificultad para contratar mano de obra calificada.</t>
  </si>
  <si>
    <t>• Costeo de insumos necesarios para las actividades con base en precios promedio del mercado</t>
  </si>
  <si>
    <t>2.4. Realizar la pre-inversión en estudios de factibilidad, diseños arquitectónicos, planos, estudio de suelos y otros estudios necesarios para construir, mejorar, adecuar, ampliar y/o rehabilitar infraestructura cultural del Distrito de Cartagena.</t>
  </si>
  <si>
    <t>AVANCE PORCENTUAL DEL PROYECTO FORTALECIMIENTO DE LA INFRAESTRUCTURA CULTURAL COMO "ESCENARIOS VIVOS PARA LA TRANSFORMACION SOCIAL EN CARTAGENA DE INDIAS</t>
  </si>
  <si>
    <t>Aprovechamiento de la infraestructura cultural existente para la implementación de una agenda cultural articulada y permanente en el distrito</t>
  </si>
  <si>
    <t>Mejorar el aprovechamiento de los espacios culturales del Distrito de Cartagena de indias.</t>
  </si>
  <si>
    <t xml:space="preserve"> Aumentar la participación del público en la oferta de actividades desarrolladas por la bibliotecas públicas y comunitarias.</t>
  </si>
  <si>
    <t>1. Servicios bibliotecarios</t>
  </si>
  <si>
    <t>1.1. Coordinar y desarrollar actividades de funcionamiento y operación de la infraestructura cultural de Cartagena.</t>
  </si>
  <si>
    <t>Prestar servicios como asesor técnico y estratégico del instituto de patrimonio y cultura ipcc, en el marco del proyecto aprovechamiento de la infraestructura cultural existente para la implemetación de una agenda cultural articulada y permanente en el distrito de cartagena de indias</t>
  </si>
  <si>
    <t>CONTRATACION DIRECTA</t>
  </si>
  <si>
    <t>RB DELINEACION 20% IPCC</t>
  </si>
  <si>
    <t>Ingresos corrientes de Libre Destinación</t>
  </si>
  <si>
    <t>Prestar servicios profesionales con destino al Ipcc, en el marco del proyecto de aprovechamiento de la ins la infraestructura cultural.  Ruta Patrimonial</t>
  </si>
  <si>
    <t>RB ESPECTACULOS PUBLICOS-LEY 1493 DE 2011</t>
  </si>
  <si>
    <t>PRESTAR SERVICIOS PROFESIONALES ASESORANDO EN LA COORDINACIÓN DE LA RED DISTRITAL DE BIBLIOTECAS DEL INSTITUTO DE PATRIMONIO Y CULTURA DE CARTAGENA DE INDIAS.</t>
  </si>
  <si>
    <t>$ 40,000,000</t>
  </si>
  <si>
    <t>- SGP CULTURA</t>
  </si>
  <si>
    <t>RESTAR SERVICIOS PROFESIONALES EN LA DIVISIÓN DE PROMOCIÓN CULTURAL DEL INSTITUTO DE PATRIMONIO Y CULTURA,EN EL MARCO DEL PROYECTO DE APROVECHAMIENTO DE LA INFRAESTRUCTURA CULTURAL EXISTENTE PARA LA IMPLEMENTACIÓN DE UNA AGENDA CULTURAL ARTICULADA Y PERMANENTE EN EL DISTRITO DE CARTAGENA DE INDIAS</t>
  </si>
  <si>
    <t>$ 60,000,000</t>
  </si>
  <si>
    <t>1.2. Planear, coordinar y realizar actividades de extensión bibliotecaria</t>
  </si>
  <si>
    <t>PRESTAR SERVICIOS PROFESIONALES ASESORANDO EN LA RED DISTRITAL DE BIBLIOTECAS DEL INSTITUTO DE PATRIMONIO Y CULTURA DE CARTAGENA DE INDIAS.</t>
  </si>
  <si>
    <t>$ 29,600,000</t>
  </si>
  <si>
    <t>VENTA DE BIENES Y SERVICIOS TEATRO ADOLFO MEJIA</t>
  </si>
  <si>
    <t>PRESTAR SERVICIOS DE APOYO A LA GESTIÓN DEL IPCC COMO PROMOTOR DE MÚSICA EN LA RED DE BIBLIOTECAS.</t>
  </si>
  <si>
    <t>$ 25,600,000</t>
  </si>
  <si>
    <t>Excdentes financieros</t>
  </si>
  <si>
    <t>PRESTAR SERVICIOS DE APOYO LA GESTIÓN EN LA DIVISIÓN DE PROMOCIÓN CULTURAL DEL IPCC,EN EL MARCO DEL PROYECTO DE APROVECHAMIENTO DE LA INFRAESTRUCTURA CULTURAL EXISTENTE PARA LA IMPLEMENTACIÓN DE UNA AGENDA CULTURAL ARTICULADA Y PERMANENTE EN EL DISTRITO DE CARTAGENA DE INDIAS</t>
  </si>
  <si>
    <t>$ 30,800,000</t>
  </si>
  <si>
    <t>PRESTAR SERVICIOS DE APOYO A LA GESTIÓN EN EL INSTITUTO DE PATRIMONIO Y CULTURA DE CARTAGENA EN EL MARCO DEL PROYECTO DE APROVECHAMIENTO DE LA INFRAESTRUCTURA CULTURAL EXISTENTE PARA LA IMPLEMENTACIÓN DE UNA AGENDA CULTURAL ARTICULADA Y PERMANENTE EN EL DISTRITO DE CARTAGENA DE INDIAS</t>
  </si>
  <si>
    <t>$ 35,200,000</t>
  </si>
  <si>
    <t>RB RF SGP CULTURA IPCC</t>
  </si>
  <si>
    <t>PRESTAR SERVICIOS DE APOYO A LA GESTIÓN DEL IPCC COMO PROMOTOR DE LECTURA Y ESCRITURA EN LA RED DE BIBLIOTECAS.</t>
  </si>
  <si>
    <t>$ 9,600,000</t>
  </si>
  <si>
    <t>1.1. Servicio de fomento para el acceso de la oferta cultural</t>
  </si>
  <si>
    <t>1.1.1. Diseñar, coordinar e implementar la agenda de oferta cultural de las Red Distrital de Bibliotecas de Cartagena.</t>
  </si>
  <si>
    <t>PRESTAR SERVICIOS PROFESIONALES EN ARTES ESCENICAS, ACTIVIDADES DE PEDAGOGIA, ARTE Y CULTURA EN LA RED DE BIBLIOTECAS</t>
  </si>
  <si>
    <t>Aumentar y mejorar la calidad de las estrategias implementadas para consolidar la Red Distrital de bibliotecas y la Red Distrital de museos.</t>
  </si>
  <si>
    <t>2. Documentos de planeación</t>
  </si>
  <si>
    <t>2.1. Diseñar e implementar un plan de trabajo para fortalecer la agenda conjunta de la Red Dsitrital de museos de Cartagena</t>
  </si>
  <si>
    <t xml:space="preserve">• Operacionales: Cambios en los precios de insumos necesarios para el desarrollo de las actividades.
</t>
  </si>
  <si>
    <t xml:space="preserve">
• Oferta de salarios de acuerdo con las calidades de la mano de obra.
</t>
  </si>
  <si>
    <t>PRESTAR SERVICIOS DE APOYO A LA GESTION AL ÁREA DE MUSICA EN LA RED DISTRITAL DE BIBLIOTECAS EN EL INSTITUTO DE PATRIMONIO Y CULTURA DE CARTAGENA</t>
  </si>
  <si>
    <t>$ 20,800,000</t>
  </si>
  <si>
    <t>2.2. Apoyar técnica y financiaeramente la ejecución del plan de trabajo conjunto de la red distrital de museos.</t>
  </si>
  <si>
    <t>PRESTAR SEVICIOS DE APOYO A LA GESTIÓN COMO ENLACE EN LAS ACCIONES QUE DESARROLLA EL IPCC EN EL PROYECTO DE APROVECHAMIENTO DE LA INFRAESTRUCTURA CULTURAL EXISTENTE PARA LA IMPLEMETACIÓN DE UNA AGENDA CULTURAL ARTICULADA Y PERMANENTE EN EL DISTRITO DE CARTAGENA DE INDIAS</t>
  </si>
  <si>
    <t>$ 20,000,000</t>
  </si>
  <si>
    <t>PRESTAR SEVICIOS DE APOYO A LA GESTIÓN EN LAS ACCIONES QUE DESARROLLA EL IPCC EN EL PROYECTO DE APROVECHAMIENTO DE LA INFRAESTRUCTURA CULTURAL EXISTENTE PARA LA IMPLEMETACIÓN DE UNA AGENDA CULTURAL ARTICULADA Y PERMANENTE EN EL DISTRITO DE CARTAGENA DE INDIAS</t>
  </si>
  <si>
    <t>$ 17,600,000</t>
  </si>
  <si>
    <t>2.3. Coordinar la implementación de estrategias del plan de trabajo conjunto de la red de museos distrital</t>
  </si>
  <si>
    <t>2.4. Implementar espacios de participación, interlocución e Intercambio de experiencias entre bibliotecarios y población beneficiaria</t>
  </si>
  <si>
    <t>$ 7,500,000</t>
  </si>
  <si>
    <t>2.5. Diseñar e implementar una agenda cultural y artística conjunta de bibliotecas públicas y comunitarias para la lectura, escritura y oralidad</t>
  </si>
  <si>
    <t>2.6. Realizar catalogación, sistematización y digitalización del acervo bibliográfico y documental de la Red de Bibliotecas Públicas del Distrito.</t>
  </si>
  <si>
    <t>$ 18,900,000</t>
  </si>
  <si>
    <t>2.7. Generar alianzas con actores públicos y privados locales, nacionales e internacionales.</t>
  </si>
  <si>
    <t>Mejorar la implementación de estrategias para el aprovechamiento de la infraestructura cultural de la ciudad</t>
  </si>
  <si>
    <t>3. Servicio de promoción de actividades culturales</t>
  </si>
  <si>
    <t>3.1. Diseñar e Implementar la Estrategia BarriArte</t>
  </si>
  <si>
    <t>$ 17,500,000</t>
  </si>
  <si>
    <t>3.2. Coordinar la implementación de estrategias para propiciar el aprovechamiento de la infraestructura cultural</t>
  </si>
  <si>
    <t>AVANCE PORCENTUAL DEL PROYECTO Aprovechamiento de la infraestructura cultural existente para la implementación de una agenda cultural articulada y permanente en el distrito</t>
  </si>
  <si>
    <t>PROGRAMA ESCENARIOS CULTURALES VIVOS PARA TRANSFORMAR</t>
  </si>
  <si>
    <t>Fortalecimiento de la estrategia de estímulos para el fomento y desarrollo artístico, cultural, creativo e impulso a la economía popular en torno
al arte y patrimonio en el Distrito de Cartagena de Indias</t>
  </si>
  <si>
    <t>Fortalecer las estrategias de impulso a la creación artística, cultural y proyectos creativos individuales y/o colectivos de artistas, emprendimientos y/o micronegocios de economía popular en la Ciudad de Cartagena de indias.</t>
  </si>
  <si>
    <t>Promover el apoyo a los procesos creativos y de fomento artístico y cultural en el Distrito de Cartagena de Indias</t>
  </si>
  <si>
    <t>1. Servicio de apoyo financiero al sector artístico y cultural</t>
  </si>
  <si>
    <t xml:space="preserve"> 1.1. Realizar convocatoria y entrega de mil (1.000) estímulos culturales y artísticos en el Distrito de Cartagena de Indias.</t>
  </si>
  <si>
    <t>• Baja asignación de recursos para el cumplimiento de las metas establecidas en la estrategia</t>
  </si>
  <si>
    <t>• Gestión de alianzas con el sector privado para el aumento de los recursos de financiación, gestión de alianzas con la Nación para los cupos de estímulos para Cartagena</t>
  </si>
  <si>
    <t xml:space="preserve">PRESTACION DE SERVICIOS PROFESIONALES COMO ASESOR TECNICO AL INSTITUTO DE PATRIMONIO Y CULTURA DE CARTAGENA DE INDIAS. </t>
  </si>
  <si>
    <t>1.2. Realizar la operación logística de los eventos, socializaciones y demás actividades relacionadas a la ejecución del proyecto.</t>
  </si>
  <si>
    <t xml:space="preserve">PRESTAR SERVICIOS DE APOYO A LA GESTIÓN DEL INSTITUTO DE PATRIMONIO Y CULTURA DE CARTAGENA, EN EL MARCO DEL PROYECTO FORTALECIMIENTO DE LA ESTRATEGIA 
DE ESTÍMULOS PARA EL FOMENTO Y DESARROLLO ARTISTICO, CULTURAL, CREATIVO E IMPULSO DE LA ECONOMÍA POPULAR EN TORNO AL ARTE Y PATRIMONIO EN EL DISTRITO DE 
CARTAGENA. </t>
  </si>
  <si>
    <t>Estampilla Procultura</t>
  </si>
  <si>
    <t>1.3. Realizar convocatoria y entrega de cien (100) estímulos con enfoque diferencial e interseccional en el Distrito de Cartagena de Indias</t>
  </si>
  <si>
    <t>Enfoque diferencial</t>
  </si>
  <si>
    <t>1.4. Realizar la coordinación, seguimiento, evaluación y gestión de las actividades del proyecto.</t>
  </si>
  <si>
    <t>EXCEDENTES FINANCIEROS IPCC</t>
  </si>
  <si>
    <t>Implementar estrategias de fomento e impulso a los emprendimientos y/o micronegocios de economía popular en la Ciudad de Cartagena de indias.</t>
  </si>
  <si>
    <t>2. Servicio de promoción de actividades culturales</t>
  </si>
  <si>
    <t xml:space="preserve">2.1. Crear o gestionar la participación en seis (6) mercados o espacios de circulación para emprendimientos culturales y artísticos.
</t>
  </si>
  <si>
    <t xml:space="preserve">• Retraso en el recaudo de los  recursos públicos para realizar los desembolsos para la ejecución del plan del proyecto.
</t>
  </si>
  <si>
    <t>• Gestión administrativa oportuna, seguimiento mensual a metas de recaudo y recaudo real para medidas oportunas</t>
  </si>
  <si>
    <t>2.2. Promover los emprendimientos culturales y artísticos a través de un plan de mercadeo y gestión de alianzas</t>
  </si>
  <si>
    <t>3. Servicio de apoyo financiero para el desarrollo de prácticas artísticas
y culturales</t>
  </si>
  <si>
    <t>3.1. Realizar convocatoria y entrega de ciento cincuenta (150) apoyos financieros para micronegocios de economía popular del sector cultura, artes y patrimonio</t>
  </si>
  <si>
    <t xml:space="preserve">Personas beneficiadas con apoyos del Programa Nacional de Estímulos
</t>
  </si>
  <si>
    <t>3.2. Realizar acompañamiento técnico a micronegocios de economía popular del sector cultura incentivados con apoyo financiero</t>
  </si>
  <si>
    <t>AVANCE PORCENTUAL DEL PROYECTO Fortalecimiento de la estrategia de estímulos para el fomento y desarrollo artístico, cultural, creativo e impulso a la economía popular en torno al arte y patrimonio en el Distrito de Cartagena de Indias</t>
  </si>
  <si>
    <t>PROGRAMA DEMOCRATIZACIÓN DE LA CULTURA: ESTÍMULOS PARA EL FOMENTO Y DESARROLLO ARTÍSTICO, CULTURAL Y CREATIVO</t>
  </si>
  <si>
    <t>Diseño e implementación del Sistema Distrital de Formación Artística y Cultural en el Distrito de Cartagena de Indias</t>
  </si>
  <si>
    <t>Incrementar los niveles de competencias y habilidades artísticas en los actores del ecosistema cultural del distrito de Cartagena</t>
  </si>
  <si>
    <t>Fortalecer los procesos de formación artística y cultural con enfoque de calidad y excelencia</t>
  </si>
  <si>
    <t>1. Servicio de educación informal al sector artístico y cultural</t>
  </si>
  <si>
    <t>1.1. Elaborar el documento de bases o términos de referencias para las convocatorias de los programas en las diferentes áreas artísticas.</t>
  </si>
  <si>
    <t>• No contar con los recursos
• necesarios para financiar la actividad y los insumos
• necesarios para su desarrollo</t>
  </si>
  <si>
    <t xml:space="preserve">• Fortalecer la planeación financiera, realizar gestión de fuentes alternativas de financiación
</t>
  </si>
  <si>
    <t>Prestar servicios profesionales como asesor técnico y estratégico del instituto de patrimonio y cultura ipcc en el marco del proyecto diseño e implementación del Sistema Distrital de Formación Artístico</t>
  </si>
  <si>
    <t>1.2. Capacitar a formadores del sector artístico y cultural</t>
  </si>
  <si>
    <t>1.3. Implementar procesos de formación artística, presencial y/o a distancia con enfoque de calidad y excelencia</t>
  </si>
  <si>
    <t>1.4. Realizar procesos para otorgar becas de formación formal o no formal a artistas, creadores, gestores, hacedores y portadores sobre contenidos artísticos</t>
  </si>
  <si>
    <t>Crear e implementar un (1) Sistema Distrital de Formación Artística y Cultura</t>
  </si>
  <si>
    <t>Diseñar e implementar un sistema distrital de formación artística y cultural como herramienta para garantizar la transmisión y preservación de expresiones culturales, de conocimientos y de saberes artísticos</t>
  </si>
  <si>
    <t>2. Documentos de lineamientos técnicos realizados</t>
  </si>
  <si>
    <t>2.1. Diseñar un documento de lineamientos técnicos y metodológicos para el sistema distrital de formación artística y cultural.</t>
  </si>
  <si>
    <t>RB RF SGP CULTURA</t>
  </si>
  <si>
    <t>2.2. Implemantar un plan piloto de formación artística y cultural en I.E. Públicas de la Ciudad.</t>
  </si>
  <si>
    <t>RB SGP CULTURA</t>
  </si>
  <si>
    <t>2.3. Coordinar el diseño y la implementación del sistema distrital de formación artística y cultural</t>
  </si>
  <si>
    <t>SGP CULTURA</t>
  </si>
  <si>
    <t xml:space="preserve">AVANCE PORCENTUAL DEL PROYECTO Diseño e implementación del Sistema Distrital de Formación Artística y Cultural en el Distrito de Cartagena de Indias </t>
  </si>
  <si>
    <t>PROGRAMA FORMACIÓN ARTÍSTICA Y CULTURAL</t>
  </si>
  <si>
    <t>Modernización Institucional para la Gobernanza cultural en Cartagena de Indias</t>
  </si>
  <si>
    <t>Optimizar los instrumentos administrativos y procesos de modernización institucional del sistema de cultura distrital de Cartagena de indias.</t>
  </si>
  <si>
    <t>Mejorar las estrategias de modernización institucional del IPCC implementadas.</t>
  </si>
  <si>
    <t>1. Documentos de planeación</t>
  </si>
  <si>
    <t>1.1. Realizar actividades de diseño e implementación de sistemas de gestión y de desempeño institucional en el marco del Modelo Integrado de Planeación y Gestión - MIPG y FURAC</t>
  </si>
  <si>
    <t>Infancia
Adolescencia
Adultez</t>
  </si>
  <si>
    <t>• Operacionales: Problemas de usabilidad e incompatibilidad con los sistemas de gestión establecidos por la normatividad vigente</t>
  </si>
  <si>
    <t>• Diseños de softwares a la medida.</t>
  </si>
  <si>
    <t>Prestar servicios profesionales como asesor técnico y estratégico del instituto de patrimonio y cultura ipcc</t>
  </si>
  <si>
    <t>1.2. Realizar diseño, gestión de aprobación e implementación de políticas públicas del sector cultural.</t>
  </si>
  <si>
    <t>1.3. Implementación de tecnologías de la información y la comunicación para la gestión misional del IPCC.</t>
  </si>
  <si>
    <t>• De mercado: Cambios drásticos en los precios de insumos.</t>
  </si>
  <si>
    <t>• Asesoramiento técnico y compromiso contractual de proveedores en desarrollos y adaptación a las necesidades institucionales.</t>
  </si>
  <si>
    <t>1.4. Dotación de mobiliario, equipos, acceso a conectividad y adopción de software de gestión institucional.</t>
  </si>
  <si>
    <t>Implementar estrategias de fortalecimiento del Sistema Distrital de Cultura y consejos de área artística</t>
  </si>
  <si>
    <t>2. Documentos de lineamientos técnicos</t>
  </si>
  <si>
    <t>2.1. Realizar actividades orientadas al diseño e implementación de un plan de fortalecimiento del Sistema Distrital de Cultura.</t>
  </si>
  <si>
    <t>2.2. Apoyar técnica y financieramente los planes de acción de los concejos de área artística.</t>
  </si>
  <si>
    <t xml:space="preserve">• Operacionales: Transporte y embalaje inadecuado de equipos.
</t>
  </si>
  <si>
    <t xml:space="preserve">• Realizar costeo con base en precios del mercado en la fase precontractual.
• Adquisición de pólizas de cumplimiento y garantías de aseguramiento de mercancía.
</t>
  </si>
  <si>
    <t>2.3. Implementar estrategias de ejercicios de gobernanza y apropiación social para el fortalecimiento del ecosistema de las artes, la cultura y el patrimonio.</t>
  </si>
  <si>
    <t>AVANCE PORCENTUAL DEL PROYECTO Modernización Institucional para la Gobernanza cultural en Cartagena de Indias</t>
  </si>
  <si>
    <t>PROGRAMA DERECHOS CULTURALES Y FORTALECIMIENTO INSTITUCIONAL PARA LA GOBERNANZA</t>
  </si>
  <si>
    <t>Protección, inclusión y garantía de los derechos culturales para la gobernanza de la cinematografía, medios audiovisuales e interactivos en el
Distrito de Cartagena de Indias</t>
  </si>
  <si>
    <t>Fortalecer la capacidad institucional del Distrito de Cartagena con buenas prácticas en garantía de derechos culturales, esquemas de gobernanza eficientes y cobertura a escenarios de innovación como la cinematografía y medios audiovisuales</t>
  </si>
  <si>
    <t>Fortalecer la gestión de las instancias del Sistema Distrital de Cultura SDC en favor de acciones coordinadas para el desarrollo de la política patrimonial, cultural e inserción en la industria cinematográfica,medios audiovisuales e interactivos en Cartagena</t>
  </si>
  <si>
    <t>1. Documentos normativos</t>
  </si>
  <si>
    <t>1.1. Realizar la implementación de una (1) Comisión Fílmica de Cartagena de Indias y adquirir un (1) Permiso Unificado de Filmaciones Audiovisuales (PUFAC)</t>
  </si>
  <si>
    <t>PRESTAR SERVICIOS PROFESIONALES EN LA DIVISIÓN DE PROMOCIÓN CULTURAL DEL INSTITUTO DE PATRIMONIO Y CULTURA DE CARTAGENA EN EL MARCO DEL PROYECTO: "PROTECCIÓN, INCLUSIÓN Y GARANTÍA DE LOS DERECHOS CULTURALES PARA LA GOBERNANZA DE LA CINEMATOGRAFÍA, MEDIOS AUDIOVISUALES E INTERACTIVOS EN EL DISTRITO DE CARTAGENA DE INDIAS.</t>
  </si>
  <si>
    <t>inglesos corriente de libre destinacion</t>
  </si>
  <si>
    <t>1.2. Realizar la coordinación de la comisión fílmica y la cinemateca de Cartagena como estrategia de buenas prácticas en Cartagena de Indias</t>
  </si>
  <si>
    <t>2.1. Realizar la formulación de la política pública Distrital de cinematografía, medios audiovisuales e interactivos</t>
  </si>
  <si>
    <t>CONVENIO</t>
  </si>
  <si>
    <t>2.2. Desarrollar acciones de implementación de la Política Pública Distrital de cinematografía, medios audiovisuales e interactivos del Distrito de Cartagena de Indias</t>
  </si>
  <si>
    <t>2.3. Realizar logística para el desarrollo de los espacios participativos de construcción de la Política pública Distrital de cinematografía, medios audiovisuales e interactivos en Cartagena de Indias</t>
  </si>
  <si>
    <t>2.4. Realizar socialización de documento final de Política Pública Distrital de cinematografía, medios audiovisuales e interactivos en Cartagena de Indias</t>
  </si>
  <si>
    <t>2.5. Realizar diseño e implementación de una (1) estrategia de modernización y mejoramiento del desempeño institucional del Instituto de Patrimonio y Cultura como entidad rectora y encargada de la gobernanza en el territorio</t>
  </si>
  <si>
    <t>2.6. Diseñar e implementar un (1) plan de fortalecimiento para Sistema Distrital de Cultura y consejos de áreas artísticas</t>
  </si>
  <si>
    <t>Promover las herramientas técnicas para la gestión de buenas prácticas en la garantía de derechos culturales conesquemas de
gobernanza eficientes y cobertura a escenarios de innovación como la cinematografía y medios audiovisuales</t>
  </si>
  <si>
    <t>3. Centros culturales construidos</t>
  </si>
  <si>
    <t>3.1. Realizar los estudios y diseños para la construcción de una cinemateca en Cartagena de Indias</t>
  </si>
  <si>
    <t>3.2. Realizar obras de construcción de una (1) cinemateca en Cartagena de Indias</t>
  </si>
  <si>
    <t>3.3. Realizar interventoría técnica, administrativa y financiera</t>
  </si>
  <si>
    <t>3.4. Realizar la gerencia técnica de la construcción de una cinemateca en Cartagena de Indias</t>
  </si>
  <si>
    <t>AVANCE PORCENTUAL DEL PROYECTO Protección, inclusión y garantía de los derechos culturales para la gobernanza de la cinematografía, medios audiovisuales e interactivos en el Distrito de Cartagena de Indias</t>
  </si>
  <si>
    <t>Protección , gestión y salvaguarda del patrimonio material e inmaterial del distrito turístico y cultural de Cartagena de Indias</t>
  </si>
  <si>
    <t>Promover el patrimonio material e inmaterial de Cartagena, reconociendo sus conexiones culturales e históricas con el Caribe, en su diversidad de manifestaciones, saberes e identidades.</t>
  </si>
  <si>
    <t>Fomentar la apropiación social y divulgación de las practicas significativas del patrimonio cultural inmaterial.</t>
  </si>
  <si>
    <t>1. Servicio de promoción de actividades culturales</t>
  </si>
  <si>
    <t>1.1. Organizar y coordinar festivales, fiestas y festejos propios de las manifestaciones culturales para promoción del patrimonio inmaterial</t>
  </si>
  <si>
    <t xml:space="preserve">• La no participación y vinculación de la ciudadanía en las distintas actividades y estrategias realizadas en el Distrito de Cartagena de Indias
• Personal poco capacitado en el sector cultural realizando las estrategias, procesos y actividades.
• Altas lluvias que dificulten los procesos de encuentros, de integración, de actividades festivas
• Retraso en el recaudo de los recursos públicos para lograr ejecutar estas actividades de seguimiento y control
</t>
  </si>
  <si>
    <t xml:space="preserve">• Crear estrategias y actividades llamativas para convocar a la comunidad a participar de las actividades a desarrollar
• Contar con personal capacitado en el sector cultural y artístico, personal con manejo de comunidades, personal con experiencia en actividades dirigidas a los jóvenes
• Contar con un cronograma alternativo para llevar a cabo las distintas actividades culturales y artísticas a realizar
• Retraso en los desembolsos para la ejecución del plan del proyecto
</t>
  </si>
  <si>
    <t>1.2. Realizar la operación logística de los festivales, fiestas y festejos propios de las manifestaciones culturales para promoción del patrimonio inmaterial.</t>
  </si>
  <si>
    <t>PRESTAR SERVICIOS PROFESIONALES COMO ARQUITECTO AL INSTITUTO DE PATRIMONIO Y  CULTURA DE CARTAGENA DE INDIAS</t>
  </si>
  <si>
    <t>- RF IPCC</t>
  </si>
  <si>
    <t>1.3. Apoyar, fomentar y divulgar experiencias culturales de turismo sostenible para el desarrollo económico y el mejoramiento de la calidad de vida de los hacedores del sector.</t>
  </si>
  <si>
    <t>PRESTAR SERVICIOS PROFESIONALES COMO ARQUITECTO A LA DIVISIÓN DE PATRIMONIO CULTURAL DEL INSTITUTO DE PATRIMONIO Y CULTURA DE CARTAGENA DE INDIAS EN EL MARCO DEL PROYECTO PROTECCIÓN, GESTIÓN Y SALVAGUARDA DEL PATRIMONIO MATERIAL E INMATERIAL DEL DISTRITO TURÍSTICO Y CULTURAL EN CARTAGENA DE INDIAS</t>
  </si>
  <si>
    <t xml:space="preserve">1.4. Diseñar e implementar estrategias para la preservación y protección de las tradiciones, técnicas, costumbres, saberes y otras practicas significativas del territorio aplicando el enfoque diferencial y comunitario.
</t>
  </si>
  <si>
    <t>PRESTAR SERVICIOS PROFESIONALES COMO ARQUITECTO AL INSTITUTO DE PATRIMONIO Y CULTURA DE CARTAGENA DE INDIAS.</t>
  </si>
  <si>
    <t>- VENTA DE BIENES Y SERVICIOS IPCC</t>
  </si>
  <si>
    <t>2. Servicio de apoyo financiero al sector artístico y cultural</t>
  </si>
  <si>
    <t>2.1. Realizar acompañamiento a la organización y ejecución del Festival de Musica del Caribe.</t>
  </si>
  <si>
    <t>PRESTAR SERVICIOS PROFESIONALES COMO ARQUITECTO EN LA DIVISIÓN DE PATRIMONIO CULTURAL DEL INSTITUTO DE PATRIMONIO Y CULTURA, EN EL MARCO DEL PROYECTO PROTECCIÓN, GESTIÓN Y SALVAGUARDA DEL PATRIMONIO MATERIAL E INMATERIAL DEL DISTRITO TURÍSTICO Y CULTURAL EN CARTAGENA DE INDIAS</t>
  </si>
  <si>
    <t xml:space="preserve">2.2. Brindar apoyo financiero y de operación logística al Festival de Música del Caribe.
</t>
  </si>
  <si>
    <t>PRESTAR SERVICIOS PROFESIONALES COMO ARQUITECTO AL INSTITUTO DE PATRIMONIO Y CULTURA DE CARTAGENA DE INDIAS, EN EL MARCO DEL PROYECTO PROTECCIÓN, GESTIÓN Y SALVAGUARDA DEL PATRIMONIO MATERIAL E INMATERIAL DEL DISTRITO TURISTICO Y CULTURAL EN CARTAGENA DE INDIAS</t>
  </si>
  <si>
    <t>3. Documentos de lineamientos técnicos</t>
  </si>
  <si>
    <t>3.1. Elaborar un (1) inventario del patrimonio cultural material e inmaterial de Cartagena</t>
  </si>
  <si>
    <t>PRESTAR SERVICIOS PROFESIONALES COMO INGENIERO CIVIL AL INSTITUTO DE PATRIMONIO Y CULTURA DE C</t>
  </si>
  <si>
    <t>SANCION IPCC</t>
  </si>
  <si>
    <t>Incrementar el uso de herramientas y metodologías para la gestión del conocimiento del patrimonio cultural material e inmaterial del Distrito de Cartagena de Indias</t>
  </si>
  <si>
    <t>3.2. Coordinar acciones para la la elaboración, validación y presentación del inventario del patrimonio material e inmaterial de Cartagena.</t>
  </si>
  <si>
    <t>PRESTAR SEVICIOS DE APOYO A LA GESTIÓN EN LAS ACCIONES QUE DESARROLLA EL IPCC EN EL MARCO DEL PROYECTO: Protección , gestión y salvaguarda del patrimonio Material e inmaterial del distrito Turístico y Cultural en Cartagena de Indias.</t>
  </si>
  <si>
    <t>Fortalecer la orientación, salvaguarda, valoración, cuidado y control del patrimonio material en el Distrito de Cartagena de Indias</t>
  </si>
  <si>
    <t>4. Documentos de planeación</t>
  </si>
  <si>
    <t>4.1. Elaborar e implementar un Plan Maestro para el cuidado, conservación y apropiación social del patrimonio material.</t>
  </si>
  <si>
    <t>PRESTAR SERVICIOS PROFESIONALES COMO ARQUITECTO A LA DIVISIÓN DE PATRIMONIO CULTURAL DEL INSTITUTO DE PATRIMONIO Y CULTURA DE CARTAGENA DE INDIAS EN EL MARCO DEL PROYECTO PROTECCIÓN, GESTIÓN Y SALVAGUARDA DEL PATRIMONIO MATERIAL E INMATERIAL DEL DISTRITO TURISTICO Y CULTURAL EN CARTAGENA DE INDIAS</t>
  </si>
  <si>
    <t>RB ICLD</t>
  </si>
  <si>
    <t>4.2. Realizar la coordinación y gestión de las acciones y estrategias para la orientación, salvaguarda, valoración, cuidado y control del patrimonio material.</t>
  </si>
  <si>
    <t>PRESTAR SERVICIOS PROFESIONALES COMO INGENIERO CIVIL AL</t>
  </si>
  <si>
    <t>4.3. Diseñar e implementar estrategias para el cuidado, conservación, puesta en valor y apropiación social del patrimonio material.</t>
  </si>
  <si>
    <t>PRESTAR SERVICIOS PROFESIONALES AL INSTITUTO DE PATRIMONIO Y CULTURA EN EL MARCO DEL PROYECTO: PROTECCIÓN, GESTIÓN Y SALVAGUARDA DEL PATRIMONIO MATERIAL E INMATERIAL DEL DISTRITO TURISTICO Y CULTURAL EN CARTAGENA DE INDIAS</t>
  </si>
  <si>
    <t>PRESTAR SERVICIOS PROFESIONALES EN MATERIA JURÍDICA AL INSTITUTO DE PATRIMONIO Y CULTURA DE CARTAGENA DE INDIAS, EN EL MARCO DEL PROYECTO PROTECCIÓN, GESTIÓN Y SALVAGUARDA DEL PATRIMONIO MATERIAL E INMATERIAL DEL DISTRITO TURISTICO Y CULTURAL EN CARTAGENA DE INDIAS</t>
  </si>
  <si>
    <t>recursos propios</t>
  </si>
  <si>
    <t>4.4. Realizar acciones de seguimiento, control, monitoreo, verificación, supervisión y asesoría a los bienes inmuebles del centro histórico y su área de influencia para la preservación del patrimonio material inmueble.</t>
  </si>
  <si>
    <t>72.000.000 COP</t>
  </si>
  <si>
    <t>AVANCE PORCENTUAL DEL PROYECTO Protección , gestión y salvaguarda del patrimonio material e inmaterial del distrito turístico y cultural de Cartagena de Indias</t>
  </si>
  <si>
    <t>PROGRAMA CARTAGENA BRILLA CON SU CULTURA Y PATRIMONIO MATERIAL E INMATERIAL</t>
  </si>
  <si>
    <t>Conservación y recuperación de los Bienes de Interés Cultural de los territorios NARP en Cartagena de Indias. Cartagena de Indias</t>
  </si>
  <si>
    <t>Mejorar los procesos de conservación de los Bienes de Interés Cultural de los territorios negros, afrocolombianos, raizales y palenqueros en
Cartagena de Indias.</t>
  </si>
  <si>
    <t>Aumentar y mejorar las acciones para la conservación, puesta en valor y apropiación social del patrimonio material e inmaterial de los
territorios negros, afrocolombianos, raizales y palenqueros en Cartagena de Indias.</t>
  </si>
  <si>
    <t>1.1. Realizar un inventario de los Bienes de Interés cultural Bienes de Interés Cultural de los territorios negros, afrocolombianos, raizales y palenqueros en Cartagena de Indias.</t>
  </si>
  <si>
    <t>Étnico</t>
  </si>
  <si>
    <t>1.2. Diseñar e implementar estrategias para la protección, salvaguardia y recuperación de los Bienes de Interés cultural Bienes de Interés Cultural de los territorios negros, afrocolombianos, raizales y palenqueros en Cartagena de Indias</t>
  </si>
  <si>
    <t>1.3. Diseñar e implementar estrategias para la preservación y protección de las tradiciones, técnicas, costumbres, saberes y otras prácticas significativas del territorio aplicando el enfoque diferencial y comunitario</t>
  </si>
  <si>
    <t>1.4. Diseñar e implementar estrategias para el cuidado, conservación, puesta en valor y apropiación social de los Bienes de Interés cultural Bienes de Interés Cultural de los territorios negros, afrocolombianos, raizales y palenqueros en Cartagena de Indias.</t>
  </si>
  <si>
    <t>AVANCE PORCENTUAL DEL PROYECTO Conservación y recuperación de los Bienes de Interés Cultural de los territorios NARP en Cartagena de Indias. Cartagena de Indias</t>
  </si>
  <si>
    <t>PROGRAMA DESARROLLO LOCAL SOSTENIBLE Y PROSPERIDAD COLECTIVA EN LOS TERRITORIOS DE LAS COMUNIDADES NEGRAS DEL DISTRITO DE CARTAGENA</t>
  </si>
  <si>
    <t>Implementación de una estrategia para la protección, divulgación, preservación y salvaguarda de las prácticas, costumbres y saberes ancestrales de los pueblos originarios de los cabildos indígenas presentes en el Distrito de Cartagena de Indias</t>
  </si>
  <si>
    <t xml:space="preserve">Fortalecer las acciones para la atención integral del pueblo indígena en la protección, divulgación, preservación y salvaguarda de las 
prácticas, costumbres y saberes ancestrales en el Distrito de Cartagena de Indias
</t>
  </si>
  <si>
    <t>Desarrollar acciones para la conservación, puesta en valor y apropiación social del patrimonio material e inmaterial asociadas a las 
practicas, costumbres y saberes ancestrales de los pueblos indígenas asentados en el Distrito de Cartagena</t>
  </si>
  <si>
    <t>1.1. Realizar programa formativo; Desarrollo de talleres, cursos, charlas que transmitan conocimientos tradicionales, idiomas indígenas, técnicas artesanales, entre otros aspectos culturales.</t>
  </si>
  <si>
    <t>1.2. Realizar difusión cultural: Organización de eventos entre estos en el cuatrienio se realizarán festivales, exposiciones, conciertos, danzas tradicionales, que permitan mostrar y compartir la riqueza cultural de los pueblos indígenas</t>
  </si>
  <si>
    <t>1.3. Realizar documentación y archivo: Recopilación y registro de narrativas orales, música, danzas, artesanías, recetas tradicionales, para preservar este conocimiento y facilitar su transmisión a futuras generaciones</t>
  </si>
  <si>
    <t>1.4. Realizar lineamientos de políticas públicas: Impulso y apoyo a iniciativas que promuevan el reconocimiento oficial de la diversidad cultural indígena, la protección de sus territorios ancestrales y el fomento de la participación activa de las comunidades en la toma de decisiones</t>
  </si>
  <si>
    <t>AVANCE PORCENTUAL DEL PROYECTO Implementación de una estrategia para la protección, divulgación, preservación y salvaguarda de las prácticas, costumbres y saberes ancestrales de los pueblos originarios de los cabildos indígenas presentes en el Distrito de Cartagena de Indias</t>
  </si>
  <si>
    <t>REPORTE EJECUCION PRESUPUESTAL (COMPROMISOS)</t>
  </si>
  <si>
    <t xml:space="preserve">% EJECUCION COMPROMISOS </t>
  </si>
  <si>
    <t>REPORTE EJECUCION PRESUPUESTAL (OBLIGACIONES)</t>
  </si>
  <si>
    <t xml:space="preserve">% EJECUCION OBLIGACIONES </t>
  </si>
  <si>
    <t>AVANCE PLAN DE ACCION IPCC JUNIO 30 2025</t>
  </si>
  <si>
    <t>AVANCE PRESUPUESTAL DEL IPCC JUNIO 30 2025</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</si>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</sst>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 #,##0;[Red]\-&quot;$&quot;\ #,##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0%"/>
    <numFmt numFmtId="167" formatCode="#,##0.0"/>
    <numFmt numFmtId="168" formatCode="&quot;$&quot;\ #,##0.00"/>
    <numFmt numFmtId="169" formatCode="0.0"/>
    <numFmt numFmtId="170" formatCode="_-[$$-240A]\ * #,##0.00_-;\-[$$-240A]\ * #,##0.00_-;_-[$$-240A]\ * &quot;-&quot;??_-;_-@_-"/>
    <numFmt numFmtId="171" formatCode="_-&quot;$&quot;\ * #,##0_-;\-&quot;$&quot;\ * #,##0_-;_-&quot;$&quot;\ * &quot;-&quot;??_-;_-@_-"/>
  </numFmts>
  <fonts count="9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sz val="12"/>
      <name val="Book Antiqua"/>
      <family val="1"/>
    </font>
    <font>
      <sz val="11"/>
      <color indexed="8"/>
      <name val="Calibri"/>
      <family val="2"/>
    </font>
    <font>
      <sz val="11"/>
      <color rgb="FF9C6500"/>
      <name val="Aptos Narrow"/>
      <family val="2"/>
      <scheme val="minor"/>
    </font>
    <font>
      <sz val="11"/>
      <name val="Aptos Narrow"/>
      <family val="2"/>
      <scheme val="minor"/>
    </font>
    <font>
      <sz val="11"/>
      <color rgb="FF000000"/>
      <name val="Arial"/>
      <family val="2"/>
    </font>
    <font>
      <sz val="11"/>
      <name val="Arial"/>
      <family val="2"/>
    </font>
    <font>
      <sz val="11"/>
      <color rgb="FFFF0000"/>
      <name val="Arial"/>
      <family val="2"/>
    </font>
    <font>
      <b/>
      <sz val="20"/>
      <color theme="1"/>
      <name val="Arial"/>
      <family val="2"/>
    </font>
    <font>
      <b/>
      <sz val="10"/>
      <color rgb="FF000000"/>
      <name val="Arial"/>
      <family val="2"/>
    </font>
    <font>
      <sz val="11"/>
      <color rgb="FF000000"/>
      <name val="Aptos Narrow"/>
      <family val="2"/>
      <scheme val="minor"/>
    </font>
    <font>
      <b/>
      <sz val="11"/>
      <color rgb="FF0D0D0D"/>
      <name val="Aptos Narrow"/>
      <family val="2"/>
      <scheme val="minor"/>
    </font>
    <font>
      <sz val="11"/>
      <color rgb="FF0D0D0D"/>
      <name val="Aptos Narrow"/>
      <family val="2"/>
      <scheme val="minor"/>
    </font>
    <font>
      <sz val="11"/>
      <color rgb="FF444444"/>
      <name val="Aptos Narrow"/>
      <family val="2"/>
      <scheme val="minor"/>
    </font>
    <font>
      <b/>
      <sz val="20"/>
      <name val="Arial"/>
      <family val="2"/>
    </font>
    <font>
      <b/>
      <sz val="9"/>
      <color rgb="FF000000"/>
      <name val="Tahoma"/>
      <family val="2"/>
    </font>
    <font>
      <sz val="9"/>
      <color rgb="FF000000"/>
      <name val="Tahoma"/>
      <family val="2"/>
    </font>
    <font>
      <b/>
      <sz val="11"/>
      <color theme="1"/>
      <name val="Aptos Narrow"/>
      <family val="2"/>
    </font>
    <font>
      <b/>
      <sz val="11"/>
      <name val="Aptos Narrow"/>
      <family val="2"/>
    </font>
    <font>
      <sz val="11"/>
      <color theme="1"/>
      <name val="Aptos Narrow"/>
      <family val="2"/>
    </font>
    <font>
      <sz val="11"/>
      <name val="Aptos Narrow"/>
      <family val="2"/>
    </font>
    <font>
      <b/>
      <sz val="9"/>
      <name val="Aptos Narrow"/>
      <family val="2"/>
    </font>
    <font>
      <sz val="14"/>
      <color theme="1"/>
      <name val="Aptos Narrow"/>
      <family val="2"/>
    </font>
    <font>
      <sz val="11"/>
      <color theme="1" tint="4.9989318521683403E-2"/>
      <name val="Aptos Narrow"/>
      <family val="2"/>
    </font>
    <font>
      <b/>
      <sz val="11"/>
      <color theme="1" tint="0.34998626667073579"/>
      <name val="Aptos Narrow"/>
      <family val="2"/>
    </font>
    <font>
      <sz val="11"/>
      <color rgb="FF000000"/>
      <name val="Aptos Narrow"/>
      <family val="2"/>
    </font>
    <font>
      <b/>
      <sz val="11"/>
      <color rgb="FFFF0000"/>
      <name val="Aptos Narrow"/>
      <family val="2"/>
    </font>
    <font>
      <sz val="11"/>
      <color rgb="FFFF0000"/>
      <name val="Aptos Narrow"/>
      <family val="2"/>
    </font>
    <font>
      <sz val="12"/>
      <color theme="1"/>
      <name val="Aptos Narrow"/>
      <family val="2"/>
    </font>
    <font>
      <b/>
      <sz val="11"/>
      <color theme="1" tint="4.9989318521683403E-2"/>
      <name val="Aptos Narrow"/>
      <family val="2"/>
    </font>
    <font>
      <sz val="10"/>
      <color theme="1"/>
      <name val="Aptos Narrow"/>
      <family val="2"/>
    </font>
    <font>
      <sz val="10"/>
      <color rgb="FF1F1F1F"/>
      <name val="Aptos Narrow"/>
      <family val="2"/>
    </font>
    <font>
      <sz val="8"/>
      <color theme="1"/>
      <name val="Aptos Narrow"/>
      <family val="2"/>
    </font>
    <font>
      <sz val="8"/>
      <color rgb="FF000000"/>
      <name val="Aptos Narrow"/>
      <family val="2"/>
    </font>
    <font>
      <sz val="8"/>
      <color rgb="FF242424"/>
      <name val="Aptos Narrow"/>
      <family val="2"/>
    </font>
    <font>
      <sz val="9"/>
      <color rgb="FF000000"/>
      <name val="Aptos Narrow"/>
      <family val="2"/>
    </font>
    <font>
      <b/>
      <sz val="16"/>
      <name val="Aptos Narrow"/>
      <family val="2"/>
    </font>
    <font>
      <b/>
      <sz val="12"/>
      <color theme="1"/>
      <name val="Aptos Narrow"/>
      <family val="2"/>
    </font>
    <font>
      <b/>
      <sz val="9"/>
      <color rgb="FF000000"/>
      <name val="Arial"/>
      <family val="2"/>
    </font>
    <font>
      <b/>
      <sz val="9"/>
      <color rgb="FFFF0000"/>
      <name val="Arial"/>
      <family val="2"/>
    </font>
    <font>
      <b/>
      <sz val="14"/>
      <color theme="1"/>
      <name val="Aptos Narrow"/>
      <scheme val="minor"/>
    </font>
    <font>
      <b/>
      <sz val="10"/>
      <color theme="1"/>
      <name val="Arial"/>
      <family val="2"/>
    </font>
    <font>
      <b/>
      <sz val="11"/>
      <name val="Aptos Narrow"/>
    </font>
    <font>
      <b/>
      <sz val="20"/>
      <name val="Aptos Narrow"/>
      <family val="2"/>
    </font>
    <font>
      <b/>
      <sz val="16"/>
      <name val="Arial"/>
      <family val="2"/>
    </font>
    <font>
      <b/>
      <sz val="11"/>
      <color theme="1"/>
      <name val="Aptos Narrow"/>
    </font>
    <font>
      <b/>
      <sz val="16"/>
      <color theme="1"/>
      <name val="Aptos Narrow"/>
    </font>
    <font>
      <b/>
      <sz val="16"/>
      <color theme="1"/>
      <name val="Aptos Narrow"/>
      <family val="2"/>
    </font>
    <font>
      <b/>
      <sz val="10"/>
      <color theme="1"/>
      <name val="Aptos Narrow"/>
      <family val="2"/>
    </font>
    <font>
      <b/>
      <sz val="16"/>
      <color rgb="FFFF0000"/>
      <name val="Aptos Narrow"/>
      <family val="2"/>
    </font>
    <font>
      <b/>
      <sz val="18"/>
      <color rgb="FFFF0000"/>
      <name val="Aptos Narrow"/>
      <family val="2"/>
    </font>
    <font>
      <b/>
      <sz val="20"/>
      <color rgb="FFFF0000"/>
      <name val="Aptos Narrow"/>
      <family val="2"/>
    </font>
    <font>
      <b/>
      <sz val="11"/>
      <color theme="4"/>
      <name val="Aptos Narrow"/>
      <scheme val="minor"/>
    </font>
  </fonts>
  <fills count="4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rgb="FF000000"/>
      </patternFill>
    </fill>
    <fill>
      <patternFill patternType="solid">
        <fgColor rgb="FFFFFFFF"/>
        <bgColor rgb="FF000000"/>
      </patternFill>
    </fill>
    <fill>
      <patternFill patternType="solid">
        <fgColor rgb="FFFFFF00"/>
        <bgColor indexed="64"/>
      </patternFill>
    </fill>
    <fill>
      <patternFill patternType="solid">
        <fgColor rgb="FF00B05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9"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indexed="64"/>
      </top>
      <bottom/>
      <diagonal/>
    </border>
    <border>
      <left/>
      <right style="thin">
        <color rgb="FF000000"/>
      </right>
      <top/>
      <bottom/>
      <diagonal/>
    </border>
    <border>
      <left style="thin">
        <color rgb="FF000000"/>
      </left>
      <right style="thin">
        <color indexed="64"/>
      </right>
      <top/>
      <bottom/>
      <diagonal/>
    </border>
    <border>
      <left/>
      <right style="thin">
        <color rgb="FF000000"/>
      </right>
      <top/>
      <bottom style="thin">
        <color indexed="64"/>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right style="thin">
        <color indexed="64"/>
      </right>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right/>
      <top/>
      <bottom style="thin">
        <color rgb="FF000000"/>
      </bottom>
      <diagonal/>
    </border>
    <border>
      <left style="thin">
        <color indexed="64"/>
      </left>
      <right/>
      <top/>
      <bottom style="thin">
        <color rgb="FF000000"/>
      </bottom>
      <diagonal/>
    </border>
    <border>
      <left/>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
      <left/>
      <right/>
      <top/>
      <bottom style="thin">
        <color theme="4" tint="0.39997558519241921"/>
      </bottom>
      <diagonal/>
    </border>
  </borders>
  <cellStyleXfs count="305">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25" fillId="0" borderId="0" applyNumberFormat="0" applyFill="0" applyBorder="0" applyAlignment="0" applyProtection="0"/>
    <xf numFmtId="0" fontId="26" fillId="0" borderId="18" applyNumberFormat="0" applyFill="0" applyAlignment="0" applyProtection="0"/>
    <xf numFmtId="0" fontId="27" fillId="0" borderId="19" applyNumberFormat="0" applyFill="0" applyAlignment="0" applyProtection="0"/>
    <xf numFmtId="0" fontId="28" fillId="0" borderId="20" applyNumberFormat="0" applyFill="0" applyAlignment="0" applyProtection="0"/>
    <xf numFmtId="0" fontId="28" fillId="0" borderId="0" applyNumberFormat="0" applyFill="0" applyBorder="0" applyAlignment="0" applyProtection="0"/>
    <xf numFmtId="0" fontId="29" fillId="7" borderId="0" applyNumberFormat="0" applyBorder="0" applyAlignment="0" applyProtection="0"/>
    <xf numFmtId="0" fontId="30" fillId="8" borderId="0" applyNumberFormat="0" applyBorder="0" applyAlignment="0" applyProtection="0"/>
    <xf numFmtId="0" fontId="31" fillId="10" borderId="21" applyNumberFormat="0" applyAlignment="0" applyProtection="0"/>
    <xf numFmtId="0" fontId="32" fillId="11" borderId="22" applyNumberFormat="0" applyAlignment="0" applyProtection="0"/>
    <xf numFmtId="0" fontId="33" fillId="11" borderId="21" applyNumberFormat="0" applyAlignment="0" applyProtection="0"/>
    <xf numFmtId="0" fontId="34" fillId="0" borderId="23" applyNumberFormat="0" applyFill="0" applyAlignment="0" applyProtection="0"/>
    <xf numFmtId="0" fontId="35" fillId="12" borderId="24" applyNumberFormat="0" applyAlignment="0" applyProtection="0"/>
    <xf numFmtId="0" fontId="36" fillId="0" borderId="0" applyNumberFormat="0" applyFill="0" applyBorder="0" applyAlignment="0" applyProtection="0"/>
    <xf numFmtId="0" fontId="1" fillId="13" borderId="25" applyNumberFormat="0" applyFont="0" applyAlignment="0" applyProtection="0"/>
    <xf numFmtId="0" fontId="37" fillId="0" borderId="0" applyNumberFormat="0" applyFill="0" applyBorder="0" applyAlignment="0" applyProtection="0"/>
    <xf numFmtId="0" fontId="15" fillId="0" borderId="26" applyNumberFormat="0" applyFill="0" applyAlignment="0" applyProtection="0"/>
    <xf numFmtId="0" fontId="3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39" fillId="0" borderId="0"/>
    <xf numFmtId="0" fontId="3" fillId="0" borderId="0"/>
    <xf numFmtId="0" fontId="40"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40"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41" fillId="9" borderId="0" applyNumberFormat="0" applyBorder="0" applyAlignment="0" applyProtection="0"/>
    <xf numFmtId="0" fontId="38" fillId="17" borderId="0" applyNumberFormat="0" applyBorder="0" applyAlignment="0" applyProtection="0"/>
    <xf numFmtId="0" fontId="38" fillId="21" borderId="0" applyNumberFormat="0" applyBorder="0" applyAlignment="0" applyProtection="0"/>
    <xf numFmtId="0" fontId="38" fillId="25" borderId="0" applyNumberFormat="0" applyBorder="0" applyAlignment="0" applyProtection="0"/>
    <xf numFmtId="0" fontId="38" fillId="29" borderId="0" applyNumberFormat="0" applyBorder="0" applyAlignment="0" applyProtection="0"/>
    <xf numFmtId="0" fontId="38" fillId="33" borderId="0" applyNumberFormat="0" applyBorder="0" applyAlignment="0" applyProtection="0"/>
    <xf numFmtId="0" fontId="38" fillId="3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759">
    <xf numFmtId="0" fontId="0" fillId="0" borderId="0" xfId="0"/>
    <xf numFmtId="0" fontId="5" fillId="2" borderId="1" xfId="0" applyFont="1" applyFill="1" applyBorder="1" applyAlignment="1">
      <alignment horizontal="center" vertical="center" wrapText="1"/>
    </xf>
    <xf numFmtId="0" fontId="7" fillId="2" borderId="0" xfId="0" applyFont="1" applyFill="1"/>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1" fillId="2" borderId="1" xfId="1" applyFont="1" applyFill="1" applyBorder="1" applyAlignment="1">
      <alignment horizontal="left" vertical="center"/>
    </xf>
    <xf numFmtId="0" fontId="22" fillId="5" borderId="9" xfId="1" applyFont="1" applyFill="1" applyBorder="1" applyAlignment="1">
      <alignment horizontal="center" vertical="center"/>
    </xf>
    <xf numFmtId="0" fontId="22" fillId="5" borderId="10" xfId="1" applyFont="1" applyFill="1" applyBorder="1" applyAlignment="1">
      <alignment horizontal="center" vertical="center"/>
    </xf>
    <xf numFmtId="14" fontId="23" fillId="0" borderId="1" xfId="0" applyNumberFormat="1" applyFont="1" applyBorder="1" applyAlignment="1">
      <alignment horizontal="center" vertical="center"/>
    </xf>
    <xf numFmtId="0" fontId="24" fillId="0" borderId="1" xfId="1" applyFont="1" applyBorder="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xf numFmtId="0" fontId="24" fillId="0" borderId="1" xfId="1" applyFont="1" applyBorder="1" applyAlignment="1">
      <alignment horizontal="center" wrapText="1"/>
    </xf>
    <xf numFmtId="0" fontId="22" fillId="5" borderId="1" xfId="1" applyFont="1" applyFill="1" applyBorder="1" applyAlignment="1">
      <alignment horizontal="center" vertical="center"/>
    </xf>
    <xf numFmtId="0" fontId="22" fillId="5" borderId="1" xfId="1" applyFont="1" applyFill="1" applyBorder="1" applyAlignment="1">
      <alignment vertical="center"/>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43" fillId="0" borderId="1" xfId="0" applyFont="1" applyBorder="1" applyAlignment="1">
      <alignment horizontal="center" vertical="center" wrapText="1"/>
    </xf>
    <xf numFmtId="0" fontId="5" fillId="2" borderId="27" xfId="0" applyFont="1" applyFill="1" applyBorder="1" applyAlignment="1">
      <alignment horizontal="center" vertical="center" wrapText="1"/>
    </xf>
    <xf numFmtId="0" fontId="7" fillId="2" borderId="0" xfId="0" applyFont="1" applyFill="1" applyAlignment="1">
      <alignment horizontal="center"/>
    </xf>
    <xf numFmtId="0" fontId="7" fillId="0" borderId="0" xfId="0" applyFont="1"/>
    <xf numFmtId="0" fontId="43" fillId="0" borderId="42" xfId="0" applyFont="1" applyBorder="1" applyAlignment="1">
      <alignment horizontal="center" vertical="center" wrapText="1"/>
    </xf>
    <xf numFmtId="0" fontId="43" fillId="0" borderId="2" xfId="0" applyFont="1" applyBorder="1" applyAlignment="1">
      <alignment horizontal="center" vertical="center" wrapText="1"/>
    </xf>
    <xf numFmtId="0" fontId="47" fillId="38" borderId="1" xfId="0" applyFont="1" applyFill="1" applyBorder="1" applyAlignment="1">
      <alignment horizontal="center" vertical="center" wrapText="1"/>
    </xf>
    <xf numFmtId="0" fontId="43" fillId="0" borderId="50" xfId="0" applyFont="1" applyBorder="1" applyAlignment="1">
      <alignment horizontal="center" vertical="center" wrapText="1"/>
    </xf>
    <xf numFmtId="0" fontId="50" fillId="39" borderId="27" xfId="0" applyFont="1" applyFill="1" applyBorder="1" applyAlignment="1">
      <alignment horizontal="center" vertical="center" wrapText="1"/>
    </xf>
    <xf numFmtId="0" fontId="48" fillId="0" borderId="1" xfId="0" applyFont="1" applyBorder="1" applyAlignment="1">
      <alignment horizontal="center" vertical="center" wrapText="1"/>
    </xf>
    <xf numFmtId="0" fontId="50" fillId="39" borderId="28" xfId="0" applyFont="1" applyFill="1" applyBorder="1" applyAlignment="1">
      <alignment horizontal="center" vertical="center" wrapText="1"/>
    </xf>
    <xf numFmtId="0" fontId="50" fillId="39" borderId="27" xfId="0" applyFont="1" applyFill="1" applyBorder="1" applyAlignment="1">
      <alignment horizontal="left" vertical="center" wrapText="1"/>
    </xf>
    <xf numFmtId="0" fontId="50" fillId="39" borderId="28" xfId="0" applyFont="1" applyFill="1" applyBorder="1" applyAlignment="1">
      <alignment horizontal="left" vertical="center" wrapText="1"/>
    </xf>
    <xf numFmtId="0" fontId="50" fillId="39" borderId="35" xfId="0" applyFont="1" applyFill="1" applyBorder="1" applyAlignment="1">
      <alignment vertical="center" wrapText="1"/>
    </xf>
    <xf numFmtId="0" fontId="50" fillId="39" borderId="33" xfId="0" applyFont="1" applyFill="1" applyBorder="1" applyAlignment="1">
      <alignment vertical="center" wrapText="1"/>
    </xf>
    <xf numFmtId="0" fontId="50" fillId="39" borderId="36" xfId="0" applyFont="1" applyFill="1" applyBorder="1" applyAlignment="1">
      <alignment vertical="center" wrapText="1"/>
    </xf>
    <xf numFmtId="0" fontId="50" fillId="39" borderId="28" xfId="0" applyFont="1" applyFill="1" applyBorder="1" applyAlignment="1">
      <alignment vertical="center" wrapText="1"/>
    </xf>
    <xf numFmtId="0" fontId="50" fillId="39" borderId="29" xfId="0" applyFont="1" applyFill="1" applyBorder="1" applyAlignment="1">
      <alignment vertical="center" wrapText="1"/>
    </xf>
    <xf numFmtId="0" fontId="50" fillId="39" borderId="27" xfId="0" applyFont="1" applyFill="1" applyBorder="1" applyAlignment="1">
      <alignment vertical="center" wrapText="1"/>
    </xf>
    <xf numFmtId="0" fontId="50" fillId="39" borderId="56" xfId="0" applyFont="1" applyFill="1" applyBorder="1" applyAlignment="1">
      <alignment vertical="center" wrapText="1"/>
    </xf>
    <xf numFmtId="0" fontId="50" fillId="39" borderId="57" xfId="0" applyFont="1" applyFill="1" applyBorder="1" applyAlignment="1">
      <alignment vertical="center" wrapText="1"/>
    </xf>
    <xf numFmtId="0" fontId="50" fillId="39" borderId="58" xfId="0" applyFont="1" applyFill="1" applyBorder="1" applyAlignment="1">
      <alignment vertical="center" wrapText="1"/>
    </xf>
    <xf numFmtId="0" fontId="48" fillId="0" borderId="0" xfId="0" applyFont="1" applyAlignment="1">
      <alignment horizontal="center" vertical="center" wrapText="1"/>
    </xf>
    <xf numFmtId="0" fontId="48" fillId="0" borderId="2" xfId="0" applyFont="1" applyBorder="1" applyAlignment="1">
      <alignment horizontal="center" vertical="center" wrapText="1"/>
    </xf>
    <xf numFmtId="0" fontId="50" fillId="39" borderId="38" xfId="0" applyFont="1" applyFill="1" applyBorder="1" applyAlignment="1">
      <alignment vertical="center" wrapText="1"/>
    </xf>
    <xf numFmtId="0" fontId="50" fillId="39" borderId="50" xfId="0" applyFont="1" applyFill="1" applyBorder="1" applyAlignment="1">
      <alignment vertical="center" wrapText="1"/>
    </xf>
    <xf numFmtId="0" fontId="48" fillId="0" borderId="1" xfId="0" applyFont="1" applyBorder="1" applyAlignment="1">
      <alignment horizontal="center" vertical="center"/>
    </xf>
    <xf numFmtId="0" fontId="48" fillId="0" borderId="4" xfId="0" applyFont="1" applyBorder="1" applyAlignment="1">
      <alignment horizontal="center" vertical="center" wrapText="1"/>
    </xf>
    <xf numFmtId="0" fontId="50" fillId="39" borderId="30" xfId="0" applyFont="1" applyFill="1" applyBorder="1" applyAlignment="1">
      <alignment vertical="center" wrapText="1"/>
    </xf>
    <xf numFmtId="0" fontId="50" fillId="39" borderId="46" xfId="0" applyFont="1" applyFill="1" applyBorder="1" applyAlignment="1">
      <alignment vertical="center" wrapText="1"/>
    </xf>
    <xf numFmtId="0" fontId="50" fillId="39" borderId="31" xfId="0" applyFont="1" applyFill="1" applyBorder="1" applyAlignment="1">
      <alignment vertical="center" wrapText="1"/>
    </xf>
    <xf numFmtId="0" fontId="50" fillId="39" borderId="1" xfId="0" applyFont="1" applyFill="1" applyBorder="1" applyAlignment="1">
      <alignment horizontal="center" vertical="center" wrapText="1"/>
    </xf>
    <xf numFmtId="0" fontId="48" fillId="0" borderId="2" xfId="0" applyFont="1" applyBorder="1" applyAlignment="1">
      <alignment horizontal="center" vertical="center"/>
    </xf>
    <xf numFmtId="0" fontId="50" fillId="39" borderId="56" xfId="0" applyFont="1" applyFill="1" applyBorder="1" applyAlignment="1">
      <alignment horizontal="left" vertical="center" wrapText="1"/>
    </xf>
    <xf numFmtId="0" fontId="50" fillId="39" borderId="57" xfId="0" applyFont="1" applyFill="1" applyBorder="1" applyAlignment="1">
      <alignment horizontal="left" vertical="center" wrapText="1"/>
    </xf>
    <xf numFmtId="0" fontId="50" fillId="39" borderId="58" xfId="0" applyFont="1" applyFill="1" applyBorder="1" applyAlignment="1">
      <alignment horizontal="left" vertical="center" wrapText="1"/>
    </xf>
    <xf numFmtId="0" fontId="51" fillId="0" borderId="56" xfId="0" applyFont="1" applyBorder="1" applyAlignment="1">
      <alignment horizontal="left" vertical="center" wrapText="1"/>
    </xf>
    <xf numFmtId="0" fontId="51" fillId="0" borderId="57" xfId="0" applyFont="1" applyBorder="1" applyAlignment="1">
      <alignment horizontal="left" vertical="center" wrapText="1"/>
    </xf>
    <xf numFmtId="0" fontId="51" fillId="0" borderId="58" xfId="0" applyFont="1" applyBorder="1" applyAlignment="1">
      <alignment horizontal="left" vertical="center" wrapText="1"/>
    </xf>
    <xf numFmtId="0" fontId="50" fillId="39" borderId="17" xfId="0" applyFont="1" applyFill="1" applyBorder="1" applyAlignment="1">
      <alignment horizontal="left" vertical="center" wrapText="1"/>
    </xf>
    <xf numFmtId="0" fontId="50" fillId="39" borderId="29" xfId="0" applyFont="1" applyFill="1" applyBorder="1" applyAlignment="1">
      <alignment horizontal="left" vertical="center" wrapText="1"/>
    </xf>
    <xf numFmtId="0" fontId="50" fillId="39" borderId="46" xfId="0" applyFont="1" applyFill="1" applyBorder="1" applyAlignment="1">
      <alignment horizontal="left" vertical="center" wrapText="1"/>
    </xf>
    <xf numFmtId="0" fontId="50" fillId="39" borderId="30" xfId="0" applyFont="1" applyFill="1" applyBorder="1" applyAlignment="1">
      <alignment horizontal="left" vertical="center" wrapText="1"/>
    </xf>
    <xf numFmtId="0" fontId="0" fillId="39" borderId="28" xfId="0" applyFill="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left" wrapText="1"/>
    </xf>
    <xf numFmtId="0" fontId="48" fillId="0" borderId="1" xfId="0" applyFont="1" applyBorder="1" applyAlignment="1">
      <alignment horizontal="left"/>
    </xf>
    <xf numFmtId="9" fontId="43" fillId="0" borderId="1" xfId="0" applyNumberFormat="1" applyFont="1" applyBorder="1" applyAlignment="1">
      <alignment horizontal="center" vertical="center" wrapText="1"/>
    </xf>
    <xf numFmtId="9" fontId="43" fillId="0" borderId="42" xfId="0" applyNumberFormat="1" applyFont="1" applyBorder="1" applyAlignment="1">
      <alignment horizontal="center" vertical="center" wrapText="1"/>
    </xf>
    <xf numFmtId="0" fontId="21" fillId="0" borderId="1" xfId="1" applyFont="1" applyBorder="1" applyAlignment="1">
      <alignment horizontal="left" vertical="center"/>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7" fillId="0" borderId="29" xfId="0" applyFont="1" applyBorder="1" applyAlignment="1">
      <alignment horizontal="center" vertical="center" wrapText="1"/>
    </xf>
    <xf numFmtId="0" fontId="44" fillId="0" borderId="4" xfId="0" applyFont="1" applyBorder="1" applyAlignment="1">
      <alignment horizontal="center" vertical="center" wrapText="1"/>
    </xf>
    <xf numFmtId="0" fontId="7" fillId="0" borderId="28" xfId="0" applyFont="1" applyBorder="1" applyAlignment="1">
      <alignment horizontal="center" vertical="center" wrapText="1"/>
    </xf>
    <xf numFmtId="0" fontId="45" fillId="0" borderId="1" xfId="0" applyFont="1" applyBorder="1" applyAlignment="1">
      <alignment horizontal="center" vertical="center" wrapText="1"/>
    </xf>
    <xf numFmtId="0" fontId="0" fillId="0" borderId="0" xfId="0" applyAlignment="1">
      <alignment horizontal="center"/>
    </xf>
    <xf numFmtId="0" fontId="5" fillId="0" borderId="0" xfId="0" applyFont="1" applyAlignment="1">
      <alignment horizontal="center" vertical="center" wrapText="1"/>
    </xf>
    <xf numFmtId="3" fontId="43" fillId="0" borderId="30" xfId="0" applyNumberFormat="1" applyFont="1" applyBorder="1" applyAlignment="1">
      <alignment horizontal="center" vertical="center" wrapText="1"/>
    </xf>
    <xf numFmtId="3" fontId="0" fillId="0" borderId="0" xfId="0" applyNumberFormat="1"/>
    <xf numFmtId="3" fontId="0" fillId="0" borderId="1" xfId="0" applyNumberFormat="1"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1" xfId="0" applyBorder="1"/>
    <xf numFmtId="0" fontId="0" fillId="0" borderId="0" xfId="0" applyAlignment="1">
      <alignment horizontal="center" vertical="center"/>
    </xf>
    <xf numFmtId="0" fontId="36" fillId="0" borderId="1" xfId="0" applyFont="1" applyBorder="1" applyAlignment="1">
      <alignment horizontal="center" vertical="center"/>
    </xf>
    <xf numFmtId="0" fontId="9" fillId="0" borderId="0" xfId="0" applyFont="1" applyAlignment="1">
      <alignment horizontal="center"/>
    </xf>
    <xf numFmtId="0" fontId="8" fillId="0" borderId="0" xfId="0" applyFont="1" applyAlignment="1">
      <alignment horizontal="center" vertical="center"/>
    </xf>
    <xf numFmtId="0" fontId="42" fillId="0" borderId="0" xfId="0" applyFont="1" applyAlignment="1">
      <alignment horizontal="center"/>
    </xf>
    <xf numFmtId="0" fontId="0" fillId="2" borderId="0" xfId="0" applyFill="1"/>
    <xf numFmtId="0" fontId="7" fillId="0" borderId="27" xfId="0" applyFont="1" applyBorder="1" applyAlignment="1">
      <alignment vertical="center" wrapText="1"/>
    </xf>
    <xf numFmtId="0" fontId="55" fillId="0" borderId="1" xfId="0" applyFont="1" applyBorder="1" applyAlignment="1">
      <alignment horizontal="center" vertical="center" wrapText="1"/>
    </xf>
    <xf numFmtId="0" fontId="56" fillId="0" borderId="1" xfId="0" applyFont="1" applyBorder="1" applyAlignment="1">
      <alignment horizontal="center" vertical="center" wrapText="1"/>
    </xf>
    <xf numFmtId="0" fontId="55" fillId="0" borderId="2" xfId="0" applyFont="1" applyBorder="1" applyAlignment="1">
      <alignment horizontal="center" vertical="center" wrapText="1"/>
    </xf>
    <xf numFmtId="0" fontId="57" fillId="0" borderId="1" xfId="0" applyFont="1" applyBorder="1" applyAlignment="1">
      <alignment horizontal="center" vertical="center"/>
    </xf>
    <xf numFmtId="0" fontId="57" fillId="0" borderId="1" xfId="0" applyFont="1" applyBorder="1" applyAlignment="1">
      <alignment horizontal="center" vertical="center" wrapText="1"/>
    </xf>
    <xf numFmtId="0" fontId="57" fillId="0" borderId="27" xfId="0" applyFont="1" applyBorder="1" applyAlignment="1">
      <alignment horizontal="center" vertical="center" wrapText="1"/>
    </xf>
    <xf numFmtId="0" fontId="59" fillId="0" borderId="1" xfId="0" applyFont="1" applyBorder="1" applyAlignment="1">
      <alignment horizontal="center" vertical="center" wrapText="1"/>
    </xf>
    <xf numFmtId="3" fontId="57" fillId="0" borderId="1" xfId="0" applyNumberFormat="1" applyFont="1" applyBorder="1" applyAlignment="1">
      <alignment horizontal="center" vertical="center" wrapText="1"/>
    </xf>
    <xf numFmtId="9" fontId="58" fillId="0" borderId="1" xfId="303" applyFont="1" applyFill="1" applyBorder="1" applyAlignment="1">
      <alignment horizontal="center" vertical="center"/>
    </xf>
    <xf numFmtId="0" fontId="58" fillId="0" borderId="1" xfId="0" applyFont="1" applyBorder="1" applyAlignment="1">
      <alignment horizontal="center" vertical="center" wrapText="1"/>
    </xf>
    <xf numFmtId="0" fontId="58" fillId="0" borderId="1" xfId="0" applyFont="1" applyBorder="1" applyAlignment="1">
      <alignment horizontal="center" vertical="center"/>
    </xf>
    <xf numFmtId="0" fontId="60" fillId="0" borderId="1" xfId="0" applyFont="1" applyBorder="1" applyAlignment="1">
      <alignment horizontal="center" vertical="center"/>
    </xf>
    <xf numFmtId="0" fontId="61" fillId="0" borderId="1" xfId="0" applyFont="1" applyBorder="1" applyAlignment="1">
      <alignment horizontal="center"/>
    </xf>
    <xf numFmtId="10" fontId="62" fillId="0" borderId="1" xfId="303" applyNumberFormat="1" applyFont="1" applyFill="1" applyBorder="1" applyAlignment="1">
      <alignment horizontal="center" vertical="center" wrapText="1"/>
    </xf>
    <xf numFmtId="10" fontId="62" fillId="0" borderId="2" xfId="303" applyNumberFormat="1" applyFont="1" applyFill="1" applyBorder="1" applyAlignment="1">
      <alignment horizontal="center" vertical="center"/>
    </xf>
    <xf numFmtId="3" fontId="63" fillId="0" borderId="1" xfId="0" applyNumberFormat="1" applyFont="1" applyBorder="1" applyAlignment="1">
      <alignment horizontal="center" vertical="center" wrapText="1"/>
    </xf>
    <xf numFmtId="3" fontId="58" fillId="0" borderId="1" xfId="0" applyNumberFormat="1" applyFont="1" applyBorder="1" applyAlignment="1">
      <alignment horizontal="center" vertical="center" wrapText="1"/>
    </xf>
    <xf numFmtId="3" fontId="63" fillId="0" borderId="30" xfId="0" applyNumberFormat="1" applyFont="1" applyBorder="1" applyAlignment="1">
      <alignment horizontal="center" vertical="center" wrapText="1"/>
    </xf>
    <xf numFmtId="3" fontId="57" fillId="0" borderId="1" xfId="0" applyNumberFormat="1" applyFont="1" applyBorder="1" applyAlignment="1">
      <alignment horizontal="center" vertical="center"/>
    </xf>
    <xf numFmtId="0" fontId="58" fillId="0" borderId="28" xfId="0" applyFont="1" applyBorder="1" applyAlignment="1">
      <alignment horizontal="center" vertical="center" wrapText="1"/>
    </xf>
    <xf numFmtId="0" fontId="57" fillId="0" borderId="0" xfId="0" applyFont="1"/>
    <xf numFmtId="0" fontId="57" fillId="0" borderId="29" xfId="0" applyFont="1" applyBorder="1" applyAlignment="1">
      <alignment horizontal="center" vertical="center" wrapText="1"/>
    </xf>
    <xf numFmtId="0" fontId="59" fillId="0" borderId="29" xfId="0" applyFont="1" applyBorder="1" applyAlignment="1">
      <alignment horizontal="center" vertical="center" wrapText="1"/>
    </xf>
    <xf numFmtId="0" fontId="57" fillId="0" borderId="29" xfId="0" applyFont="1" applyBorder="1" applyAlignment="1">
      <alignment horizontal="center" vertical="center"/>
    </xf>
    <xf numFmtId="9" fontId="57" fillId="0" borderId="29" xfId="303" applyFont="1" applyFill="1" applyBorder="1" applyAlignment="1">
      <alignment horizontal="center" vertical="center"/>
    </xf>
    <xf numFmtId="3" fontId="63" fillId="0" borderId="58" xfId="0" applyNumberFormat="1" applyFont="1" applyBorder="1" applyAlignment="1">
      <alignment horizontal="center" vertical="center" wrapText="1"/>
    </xf>
    <xf numFmtId="3" fontId="63" fillId="0" borderId="36" xfId="0" applyNumberFormat="1" applyFont="1" applyBorder="1" applyAlignment="1">
      <alignment horizontal="center" vertical="center" wrapText="1"/>
    </xf>
    <xf numFmtId="0" fontId="63" fillId="0" borderId="36" xfId="0" applyFont="1" applyBorder="1" applyAlignment="1">
      <alignment horizontal="center" vertical="center" wrapText="1"/>
    </xf>
    <xf numFmtId="0" fontId="63" fillId="0" borderId="1" xfId="0" applyFont="1" applyBorder="1" applyAlignment="1">
      <alignment horizontal="center" vertical="center" wrapText="1"/>
    </xf>
    <xf numFmtId="10" fontId="62" fillId="0" borderId="1" xfId="303" applyNumberFormat="1" applyFont="1" applyFill="1" applyBorder="1" applyAlignment="1">
      <alignment horizontal="center" vertical="center"/>
    </xf>
    <xf numFmtId="9" fontId="57" fillId="0" borderId="1" xfId="303" applyFont="1" applyFill="1" applyBorder="1" applyAlignment="1">
      <alignment horizontal="center" vertical="center"/>
    </xf>
    <xf numFmtId="0" fontId="57" fillId="0" borderId="0" xfId="0" applyFont="1" applyAlignment="1">
      <alignment horizontal="center" vertical="center"/>
    </xf>
    <xf numFmtId="0" fontId="63" fillId="0" borderId="31" xfId="0" applyFont="1" applyBorder="1" applyAlignment="1">
      <alignment horizontal="center" vertical="center" wrapText="1"/>
    </xf>
    <xf numFmtId="0" fontId="57" fillId="0" borderId="2" xfId="0" applyFont="1" applyBorder="1" applyAlignment="1">
      <alignment horizontal="center" vertical="center"/>
    </xf>
    <xf numFmtId="0" fontId="58" fillId="0" borderId="13" xfId="0" applyFont="1" applyBorder="1" applyAlignment="1">
      <alignment horizontal="center" vertical="center"/>
    </xf>
    <xf numFmtId="0" fontId="61" fillId="0" borderId="29" xfId="0" applyFont="1" applyBorder="1" applyAlignment="1">
      <alignment horizontal="center"/>
    </xf>
    <xf numFmtId="10" fontId="62" fillId="0" borderId="13" xfId="303" applyNumberFormat="1" applyFont="1" applyFill="1" applyBorder="1" applyAlignment="1">
      <alignment horizontal="center" vertical="center"/>
    </xf>
    <xf numFmtId="0" fontId="59" fillId="0" borderId="27" xfId="0" applyFont="1" applyBorder="1" applyAlignment="1">
      <alignment horizontal="center" vertical="center" wrapText="1"/>
    </xf>
    <xf numFmtId="0" fontId="57" fillId="0" borderId="27" xfId="0" applyFont="1" applyBorder="1" applyAlignment="1">
      <alignment horizontal="center" vertical="center"/>
    </xf>
    <xf numFmtId="9" fontId="57" fillId="0" borderId="27" xfId="303" applyFont="1" applyFill="1" applyBorder="1" applyAlignment="1">
      <alignment horizontal="center" vertical="center"/>
    </xf>
    <xf numFmtId="0" fontId="58" fillId="0" borderId="27" xfId="0" applyFont="1" applyBorder="1" applyAlignment="1">
      <alignment horizontal="center" vertical="center" wrapText="1"/>
    </xf>
    <xf numFmtId="0" fontId="65" fillId="0" borderId="35" xfId="0" applyFont="1" applyBorder="1" applyAlignment="1">
      <alignment horizontal="center" vertical="center" wrapText="1"/>
    </xf>
    <xf numFmtId="0" fontId="65" fillId="0" borderId="1" xfId="0" applyFont="1" applyBorder="1" applyAlignment="1">
      <alignment horizontal="center" vertical="center"/>
    </xf>
    <xf numFmtId="0" fontId="58" fillId="0" borderId="27" xfId="0" applyFont="1" applyBorder="1" applyAlignment="1">
      <alignment horizontal="center" vertical="center"/>
    </xf>
    <xf numFmtId="0" fontId="65" fillId="0" borderId="1" xfId="0" applyFont="1" applyBorder="1" applyAlignment="1">
      <alignment horizontal="center" vertical="center" wrapText="1"/>
    </xf>
    <xf numFmtId="0" fontId="63" fillId="0" borderId="27" xfId="0" applyFont="1" applyBorder="1" applyAlignment="1">
      <alignment horizontal="center" vertical="center" wrapText="1"/>
    </xf>
    <xf numFmtId="0" fontId="61" fillId="0" borderId="27" xfId="0" applyFont="1" applyBorder="1" applyAlignment="1">
      <alignment horizontal="center"/>
    </xf>
    <xf numFmtId="0" fontId="57" fillId="0" borderId="28" xfId="0" applyFont="1" applyBorder="1" applyAlignment="1">
      <alignment horizontal="center" vertical="center" wrapText="1"/>
    </xf>
    <xf numFmtId="166" fontId="57" fillId="0" borderId="29" xfId="303" applyNumberFormat="1" applyFont="1" applyFill="1" applyBorder="1" applyAlignment="1">
      <alignment horizontal="center" vertical="center"/>
    </xf>
    <xf numFmtId="3" fontId="63" fillId="0" borderId="0" xfId="0" applyNumberFormat="1" applyFont="1" applyAlignment="1">
      <alignment horizontal="center" vertical="center" wrapText="1"/>
    </xf>
    <xf numFmtId="3" fontId="57" fillId="0" borderId="13" xfId="0" applyNumberFormat="1" applyFont="1" applyBorder="1" applyAlignment="1">
      <alignment horizontal="center" vertical="center"/>
    </xf>
    <xf numFmtId="3" fontId="58" fillId="0" borderId="36" xfId="0" applyNumberFormat="1" applyFont="1" applyBorder="1" applyAlignment="1">
      <alignment horizontal="center" vertical="center" wrapText="1"/>
    </xf>
    <xf numFmtId="166" fontId="57" fillId="0" borderId="1" xfId="303" applyNumberFormat="1" applyFont="1" applyFill="1" applyBorder="1" applyAlignment="1">
      <alignment horizontal="center" vertical="center"/>
    </xf>
    <xf numFmtId="0" fontId="58" fillId="0" borderId="2" xfId="0" applyFont="1" applyBorder="1" applyAlignment="1">
      <alignment horizontal="center" vertical="center"/>
    </xf>
    <xf numFmtId="0" fontId="65" fillId="0" borderId="2" xfId="0" applyFont="1" applyBorder="1" applyAlignment="1">
      <alignment horizontal="center" vertical="center"/>
    </xf>
    <xf numFmtId="0" fontId="57" fillId="0" borderId="1" xfId="0" applyFont="1" applyBorder="1"/>
    <xf numFmtId="0" fontId="66" fillId="0" borderId="1" xfId="0" applyFont="1" applyBorder="1" applyAlignment="1">
      <alignment horizontal="center" vertical="center" wrapText="1"/>
    </xf>
    <xf numFmtId="0" fontId="57" fillId="0" borderId="0" xfId="0" applyFont="1" applyAlignment="1">
      <alignment horizontal="center"/>
    </xf>
    <xf numFmtId="166" fontId="67" fillId="0" borderId="1" xfId="303" applyNumberFormat="1" applyFont="1" applyFill="1" applyBorder="1" applyAlignment="1">
      <alignment horizontal="center" vertical="center" wrapText="1"/>
    </xf>
    <xf numFmtId="0" fontId="58" fillId="0" borderId="2" xfId="0" applyFont="1" applyBorder="1" applyAlignment="1">
      <alignment horizontal="left" vertical="center" wrapText="1"/>
    </xf>
    <xf numFmtId="0" fontId="58" fillId="0" borderId="1" xfId="0" applyFont="1" applyBorder="1" applyAlignment="1">
      <alignment horizontal="left" vertical="center" wrapText="1"/>
    </xf>
    <xf numFmtId="0" fontId="58" fillId="0" borderId="4" xfId="0" applyFont="1" applyBorder="1" applyAlignment="1">
      <alignment horizontal="center" vertical="center" wrapText="1"/>
    </xf>
    <xf numFmtId="10" fontId="58" fillId="0" borderId="4" xfId="303" applyNumberFormat="1" applyFont="1" applyFill="1" applyBorder="1" applyAlignment="1">
      <alignment horizontal="center" vertical="center" wrapText="1"/>
    </xf>
    <xf numFmtId="14" fontId="57" fillId="0" borderId="4" xfId="0" applyNumberFormat="1" applyFont="1" applyBorder="1" applyAlignment="1">
      <alignment horizontal="center" vertical="center"/>
    </xf>
    <xf numFmtId="14" fontId="57" fillId="0" borderId="1" xfId="0" applyNumberFormat="1" applyFont="1" applyBorder="1" applyAlignment="1">
      <alignment horizontal="center" vertical="center"/>
    </xf>
    <xf numFmtId="0" fontId="57" fillId="0" borderId="0" xfId="0" applyFont="1" applyAlignment="1">
      <alignment wrapText="1"/>
    </xf>
    <xf numFmtId="3" fontId="57" fillId="0" borderId="1" xfId="0" applyNumberFormat="1" applyFont="1" applyBorder="1" applyAlignment="1">
      <alignment horizontal="left" vertical="center" wrapText="1"/>
    </xf>
    <xf numFmtId="44" fontId="57" fillId="0" borderId="0" xfId="304" applyFont="1" applyFill="1" applyBorder="1" applyAlignment="1">
      <alignment horizontal="center" vertical="center" wrapText="1"/>
    </xf>
    <xf numFmtId="10" fontId="58" fillId="0" borderId="1" xfId="303" applyNumberFormat="1" applyFont="1" applyFill="1" applyBorder="1" applyAlignment="1">
      <alignment horizontal="center" vertical="center" wrapText="1"/>
    </xf>
    <xf numFmtId="4" fontId="57" fillId="0" borderId="1" xfId="0" applyNumberFormat="1" applyFont="1" applyBorder="1" applyAlignment="1">
      <alignment horizontal="center" vertical="center"/>
    </xf>
    <xf numFmtId="44" fontId="57" fillId="0" borderId="1" xfId="0" applyNumberFormat="1" applyFont="1" applyBorder="1"/>
    <xf numFmtId="9" fontId="58" fillId="0" borderId="1" xfId="303" applyFont="1" applyFill="1" applyBorder="1" applyAlignment="1">
      <alignment horizontal="center" vertical="center" wrapText="1"/>
    </xf>
    <xf numFmtId="0" fontId="58" fillId="0" borderId="15" xfId="0" applyFont="1" applyBorder="1" applyAlignment="1">
      <alignment horizontal="center" vertical="center" wrapText="1"/>
    </xf>
    <xf numFmtId="8" fontId="58" fillId="0" borderId="1" xfId="0" applyNumberFormat="1" applyFont="1" applyBorder="1" applyAlignment="1">
      <alignment horizontal="center" vertical="center"/>
    </xf>
    <xf numFmtId="0" fontId="57" fillId="0" borderId="1" xfId="0" applyFont="1" applyBorder="1" applyAlignment="1">
      <alignment horizontal="left" vertical="center"/>
    </xf>
    <xf numFmtId="0" fontId="58" fillId="0" borderId="1" xfId="0" applyFont="1" applyBorder="1" applyAlignment="1">
      <alignment vertical="center" wrapText="1"/>
    </xf>
    <xf numFmtId="44" fontId="57" fillId="0" borderId="29" xfId="304" applyFont="1" applyFill="1" applyBorder="1" applyAlignment="1">
      <alignment horizontal="center" vertical="center" wrapText="1"/>
    </xf>
    <xf numFmtId="44" fontId="58" fillId="0" borderId="1" xfId="0" applyNumberFormat="1" applyFont="1" applyBorder="1" applyAlignment="1">
      <alignment horizontal="center" vertical="center"/>
    </xf>
    <xf numFmtId="0" fontId="69" fillId="0" borderId="1" xfId="0" applyFont="1" applyBorder="1" applyAlignment="1">
      <alignment horizontal="center" vertical="center" wrapText="1"/>
    </xf>
    <xf numFmtId="0" fontId="70" fillId="0" borderId="2" xfId="0" applyFont="1" applyBorder="1" applyAlignment="1">
      <alignment horizontal="justify" vertical="center" wrapText="1"/>
    </xf>
    <xf numFmtId="2" fontId="70" fillId="0" borderId="1" xfId="0" applyNumberFormat="1" applyFont="1" applyBorder="1" applyAlignment="1">
      <alignment horizontal="center" vertical="center" wrapText="1"/>
    </xf>
    <xf numFmtId="2" fontId="57" fillId="0" borderId="1" xfId="0" applyNumberFormat="1" applyFont="1" applyBorder="1" applyAlignment="1">
      <alignment horizontal="center" vertical="center"/>
    </xf>
    <xf numFmtId="44" fontId="70" fillId="0" borderId="1" xfId="304" applyFont="1" applyFill="1" applyBorder="1" applyAlignment="1">
      <alignment horizontal="center" vertical="center" wrapText="1"/>
    </xf>
    <xf numFmtId="170" fontId="57" fillId="0" borderId="1" xfId="0" applyNumberFormat="1" applyFont="1" applyBorder="1" applyAlignment="1">
      <alignment horizontal="left" wrapText="1"/>
    </xf>
    <xf numFmtId="1" fontId="57" fillId="0" borderId="1" xfId="0" applyNumberFormat="1" applyFont="1" applyBorder="1" applyAlignment="1">
      <alignment horizontal="left" wrapText="1" indent="3"/>
    </xf>
    <xf numFmtId="170" fontId="55" fillId="0" borderId="1" xfId="0" applyNumberFormat="1" applyFont="1" applyBorder="1" applyAlignment="1">
      <alignment horizontal="left" wrapText="1"/>
    </xf>
    <xf numFmtId="9" fontId="57" fillId="0" borderId="1" xfId="0" applyNumberFormat="1" applyFont="1" applyBorder="1" applyAlignment="1">
      <alignment horizontal="center" vertical="center" wrapText="1"/>
    </xf>
    <xf numFmtId="9" fontId="70" fillId="0" borderId="1" xfId="303" applyFont="1" applyFill="1" applyBorder="1" applyAlignment="1">
      <alignment horizontal="center" vertical="center" wrapText="1"/>
    </xf>
    <xf numFmtId="0" fontId="71" fillId="0" borderId="2" xfId="0" applyFont="1" applyBorder="1" applyAlignment="1">
      <alignment horizontal="justify" vertical="center" wrapText="1"/>
    </xf>
    <xf numFmtId="170" fontId="57" fillId="0" borderId="0" xfId="0" applyNumberFormat="1" applyFont="1" applyAlignment="1">
      <alignment horizontal="left" wrapText="1"/>
    </xf>
    <xf numFmtId="170" fontId="57" fillId="0" borderId="1" xfId="0" applyNumberFormat="1" applyFont="1" applyBorder="1" applyAlignment="1">
      <alignment horizontal="center" vertical="center" wrapText="1"/>
    </xf>
    <xf numFmtId="0" fontId="72" fillId="0" borderId="2" xfId="0" applyFont="1" applyBorder="1" applyAlignment="1">
      <alignment horizontal="justify" vertical="center" wrapText="1"/>
    </xf>
    <xf numFmtId="2" fontId="71" fillId="0" borderId="1" xfId="0" applyNumberFormat="1" applyFont="1" applyBorder="1" applyAlignment="1">
      <alignment horizontal="center" vertical="center" wrapText="1"/>
    </xf>
    <xf numFmtId="170" fontId="57" fillId="0" borderId="1" xfId="0" applyNumberFormat="1" applyFont="1" applyBorder="1" applyAlignment="1">
      <alignment horizontal="left" vertical="center" wrapText="1"/>
    </xf>
    <xf numFmtId="10" fontId="71" fillId="0" borderId="1" xfId="303" applyNumberFormat="1" applyFont="1" applyFill="1" applyBorder="1" applyAlignment="1">
      <alignment horizontal="center" vertical="center" wrapText="1"/>
    </xf>
    <xf numFmtId="14" fontId="57" fillId="0" borderId="29" xfId="0" applyNumberFormat="1" applyFont="1" applyBorder="1" applyAlignment="1">
      <alignment horizontal="center" vertical="center"/>
    </xf>
    <xf numFmtId="0" fontId="71" fillId="0" borderId="2" xfId="0" applyFont="1" applyBorder="1" applyAlignment="1">
      <alignment vertical="center" wrapText="1"/>
    </xf>
    <xf numFmtId="9" fontId="71" fillId="0" borderId="1" xfId="303" applyFont="1" applyFill="1" applyBorder="1" applyAlignment="1">
      <alignment horizontal="center" vertical="center" wrapText="1"/>
    </xf>
    <xf numFmtId="1" fontId="57" fillId="0" borderId="0" xfId="0" applyNumberFormat="1" applyFont="1" applyAlignment="1">
      <alignment horizontal="left" wrapText="1"/>
    </xf>
    <xf numFmtId="9" fontId="58" fillId="0" borderId="1" xfId="0" applyNumberFormat="1" applyFont="1" applyBorder="1" applyAlignment="1">
      <alignment horizontal="center" vertical="center" wrapText="1"/>
    </xf>
    <xf numFmtId="0" fontId="69" fillId="0" borderId="2" xfId="0" applyFont="1" applyBorder="1" applyAlignment="1">
      <alignment horizontal="left" vertical="center" wrapText="1"/>
    </xf>
    <xf numFmtId="0" fontId="69" fillId="0" borderId="1" xfId="0" applyFont="1" applyBorder="1" applyAlignment="1">
      <alignment horizontal="left" vertical="center" wrapText="1"/>
    </xf>
    <xf numFmtId="0" fontId="57" fillId="0" borderId="4" xfId="0" applyFont="1" applyBorder="1" applyAlignment="1">
      <alignment horizontal="center" vertical="center"/>
    </xf>
    <xf numFmtId="167" fontId="58" fillId="0" borderId="1" xfId="0" applyNumberFormat="1" applyFont="1" applyBorder="1" applyAlignment="1">
      <alignment horizontal="center" vertical="center" wrapText="1"/>
    </xf>
    <xf numFmtId="3" fontId="58" fillId="0" borderId="4" xfId="0" applyNumberFormat="1" applyFont="1" applyBorder="1" applyAlignment="1">
      <alignment horizontal="center" vertical="center" wrapText="1"/>
    </xf>
    <xf numFmtId="10" fontId="63" fillId="0" borderId="4" xfId="0" applyNumberFormat="1" applyFont="1" applyBorder="1" applyAlignment="1">
      <alignment horizontal="center" vertical="center" wrapText="1"/>
    </xf>
    <xf numFmtId="169" fontId="58" fillId="0" borderId="4" xfId="0" applyNumberFormat="1" applyFont="1" applyBorder="1" applyAlignment="1">
      <alignment horizontal="center" vertical="center" wrapText="1"/>
    </xf>
    <xf numFmtId="0" fontId="58" fillId="0" borderId="29" xfId="0" applyFont="1" applyBorder="1" applyAlignment="1">
      <alignment horizontal="center" vertical="center" wrapText="1"/>
    </xf>
    <xf numFmtId="9" fontId="63" fillId="0" borderId="4" xfId="303" applyFont="1" applyFill="1" applyBorder="1" applyAlignment="1">
      <alignment horizontal="center" vertical="center" wrapText="1"/>
    </xf>
    <xf numFmtId="9" fontId="63" fillId="0" borderId="4" xfId="0" applyNumberFormat="1" applyFont="1" applyBorder="1" applyAlignment="1">
      <alignment horizontal="center" vertical="center" wrapText="1"/>
    </xf>
    <xf numFmtId="10" fontId="63" fillId="0" borderId="4" xfId="303" applyNumberFormat="1" applyFont="1" applyFill="1" applyBorder="1" applyAlignment="1">
      <alignment horizontal="center" vertical="center" wrapText="1"/>
    </xf>
    <xf numFmtId="0" fontId="57" fillId="0" borderId="29" xfId="0" applyFont="1" applyBorder="1" applyAlignment="1">
      <alignment horizontal="center"/>
    </xf>
    <xf numFmtId="166" fontId="63" fillId="0" borderId="4" xfId="303" applyNumberFormat="1" applyFont="1" applyFill="1" applyBorder="1" applyAlignment="1">
      <alignment horizontal="center" vertical="center" wrapText="1"/>
    </xf>
    <xf numFmtId="3" fontId="57" fillId="0" borderId="29" xfId="0" applyNumberFormat="1" applyFont="1" applyBorder="1" applyAlignment="1">
      <alignment horizontal="center" vertical="center"/>
    </xf>
    <xf numFmtId="0" fontId="63" fillId="0" borderId="46" xfId="0" applyFont="1" applyBorder="1" applyAlignment="1">
      <alignment horizontal="center" vertical="center" wrapText="1"/>
    </xf>
    <xf numFmtId="0" fontId="57" fillId="0" borderId="1" xfId="0" applyFont="1" applyBorder="1" applyAlignment="1">
      <alignment horizontal="center"/>
    </xf>
    <xf numFmtId="44" fontId="57" fillId="0" borderId="1" xfId="0" applyNumberFormat="1" applyFont="1" applyBorder="1" applyAlignment="1">
      <alignment horizontal="center" vertical="center"/>
    </xf>
    <xf numFmtId="10" fontId="57" fillId="0" borderId="1" xfId="0" applyNumberFormat="1" applyFont="1" applyBorder="1" applyAlignment="1">
      <alignment horizontal="center" vertical="center"/>
    </xf>
    <xf numFmtId="0" fontId="68" fillId="0" borderId="2" xfId="0" applyFont="1" applyBorder="1" applyAlignment="1">
      <alignment horizontal="left" vertical="center" wrapText="1"/>
    </xf>
    <xf numFmtId="0" fontId="68" fillId="0" borderId="1" xfId="0" applyFont="1" applyBorder="1" applyAlignment="1">
      <alignment horizontal="left" vertical="center" wrapText="1"/>
    </xf>
    <xf numFmtId="168" fontId="57" fillId="0" borderId="1" xfId="0" applyNumberFormat="1" applyFont="1" applyBorder="1" applyAlignment="1">
      <alignment horizontal="center" vertical="center"/>
    </xf>
    <xf numFmtId="1" fontId="57" fillId="0" borderId="0" xfId="0" applyNumberFormat="1" applyFont="1" applyAlignment="1">
      <alignment horizontal="center" vertical="center" wrapText="1"/>
    </xf>
    <xf numFmtId="170" fontId="57" fillId="0" borderId="0" xfId="0" applyNumberFormat="1" applyFont="1" applyAlignment="1">
      <alignment horizontal="center" vertical="center" wrapText="1"/>
    </xf>
    <xf numFmtId="1" fontId="57" fillId="0" borderId="1" xfId="0" applyNumberFormat="1" applyFont="1" applyBorder="1" applyAlignment="1">
      <alignment horizontal="left" vertical="center" wrapText="1" indent="3"/>
    </xf>
    <xf numFmtId="10" fontId="57" fillId="0" borderId="1" xfId="303" applyNumberFormat="1" applyFont="1" applyFill="1" applyBorder="1" applyAlignment="1">
      <alignment vertical="center"/>
    </xf>
    <xf numFmtId="8" fontId="57" fillId="0" borderId="1" xfId="0" applyNumberFormat="1" applyFont="1" applyBorder="1" applyAlignment="1">
      <alignment horizontal="center" vertical="center"/>
    </xf>
    <xf numFmtId="0" fontId="58" fillId="0" borderId="4" xfId="0" applyFont="1" applyBorder="1" applyAlignment="1">
      <alignment horizontal="center" vertical="center"/>
    </xf>
    <xf numFmtId="8" fontId="57" fillId="0" borderId="1" xfId="0" applyNumberFormat="1" applyFont="1" applyBorder="1" applyAlignment="1">
      <alignment vertical="center"/>
    </xf>
    <xf numFmtId="9" fontId="57" fillId="0" borderId="1" xfId="303" applyFont="1" applyFill="1" applyBorder="1" applyAlignment="1">
      <alignment vertical="center"/>
    </xf>
    <xf numFmtId="3" fontId="57" fillId="0" borderId="29" xfId="0" applyNumberFormat="1" applyFont="1" applyBorder="1" applyAlignment="1">
      <alignment horizontal="center" vertical="center" wrapText="1"/>
    </xf>
    <xf numFmtId="9" fontId="57" fillId="0" borderId="4" xfId="303" applyFont="1" applyFill="1" applyBorder="1" applyAlignment="1">
      <alignment horizontal="center" vertical="center"/>
    </xf>
    <xf numFmtId="168" fontId="57" fillId="0" borderId="0" xfId="304" applyNumberFormat="1" applyFont="1" applyFill="1" applyAlignment="1">
      <alignment horizontal="center" vertical="center"/>
    </xf>
    <xf numFmtId="170" fontId="57" fillId="0" borderId="4" xfId="0" applyNumberFormat="1" applyFont="1" applyBorder="1" applyAlignment="1">
      <alignment horizontal="center" vertical="center" wrapText="1"/>
    </xf>
    <xf numFmtId="10" fontId="57" fillId="0" borderId="1" xfId="303" applyNumberFormat="1" applyFont="1" applyFill="1" applyBorder="1" applyAlignment="1">
      <alignment horizontal="center" vertical="center"/>
    </xf>
    <xf numFmtId="3" fontId="58" fillId="0" borderId="1" xfId="0" applyNumberFormat="1" applyFont="1" applyBorder="1" applyAlignment="1">
      <alignment horizontal="center" vertical="center"/>
    </xf>
    <xf numFmtId="8" fontId="57" fillId="0" borderId="1" xfId="0" applyNumberFormat="1" applyFont="1" applyBorder="1" applyAlignment="1">
      <alignment horizontal="right" vertical="center"/>
    </xf>
    <xf numFmtId="9" fontId="57" fillId="0" borderId="1" xfId="303" applyFont="1" applyFill="1" applyBorder="1" applyAlignment="1">
      <alignment horizontal="center" vertical="center" wrapText="1"/>
    </xf>
    <xf numFmtId="44" fontId="57" fillId="0" borderId="0" xfId="304" applyFont="1" applyFill="1" applyAlignment="1">
      <alignment horizontal="center" wrapText="1"/>
    </xf>
    <xf numFmtId="3" fontId="65" fillId="0" borderId="1" xfId="0" applyNumberFormat="1" applyFont="1" applyBorder="1" applyAlignment="1">
      <alignment horizontal="center" vertical="center"/>
    </xf>
    <xf numFmtId="170" fontId="57" fillId="0" borderId="4" xfId="0" applyNumberFormat="1" applyFont="1" applyBorder="1" applyAlignment="1">
      <alignment horizontal="left" wrapText="1"/>
    </xf>
    <xf numFmtId="3" fontId="57" fillId="0" borderId="1" xfId="0" applyNumberFormat="1" applyFont="1" applyBorder="1" applyAlignment="1">
      <alignment vertical="center"/>
    </xf>
    <xf numFmtId="3" fontId="57" fillId="0" borderId="1" xfId="0" applyNumberFormat="1" applyFont="1" applyBorder="1" applyAlignment="1">
      <alignment vertical="center" wrapText="1"/>
    </xf>
    <xf numFmtId="9" fontId="57" fillId="0" borderId="1" xfId="303" applyFont="1" applyFill="1" applyBorder="1" applyAlignment="1">
      <alignment vertical="center" wrapText="1"/>
    </xf>
    <xf numFmtId="1" fontId="57" fillId="0" borderId="1" xfId="0" applyNumberFormat="1" applyFont="1" applyBorder="1" applyAlignment="1">
      <alignment horizontal="center" vertical="center" wrapText="1"/>
    </xf>
    <xf numFmtId="0" fontId="57" fillId="0" borderId="1" xfId="0" applyFont="1" applyBorder="1" applyAlignment="1">
      <alignment vertical="center" wrapText="1"/>
    </xf>
    <xf numFmtId="0" fontId="57" fillId="0" borderId="4" xfId="0" applyFont="1" applyBorder="1"/>
    <xf numFmtId="0" fontId="57" fillId="0" borderId="2" xfId="0" applyFont="1" applyBorder="1" applyAlignment="1">
      <alignment horizontal="center"/>
    </xf>
    <xf numFmtId="0" fontId="57" fillId="0" borderId="27" xfId="0" applyFont="1" applyBorder="1" applyAlignment="1">
      <alignment horizontal="center" wrapText="1"/>
    </xf>
    <xf numFmtId="3" fontId="57" fillId="0" borderId="27" xfId="0" applyNumberFormat="1" applyFont="1" applyBorder="1" applyAlignment="1">
      <alignment horizontal="center" vertical="center" wrapText="1"/>
    </xf>
    <xf numFmtId="0" fontId="57" fillId="0" borderId="29" xfId="0" applyFont="1" applyBorder="1" applyAlignment="1">
      <alignment horizontal="center" wrapText="1"/>
    </xf>
    <xf numFmtId="44" fontId="57" fillId="0" borderId="1" xfId="304" applyFont="1" applyFill="1" applyBorder="1" applyAlignment="1">
      <alignment horizontal="right" vertical="center" wrapText="1"/>
    </xf>
    <xf numFmtId="8" fontId="57" fillId="0" borderId="4" xfId="0" applyNumberFormat="1" applyFont="1" applyBorder="1" applyAlignment="1">
      <alignment vertical="center"/>
    </xf>
    <xf numFmtId="0" fontId="57" fillId="0" borderId="27" xfId="0" applyFont="1" applyBorder="1"/>
    <xf numFmtId="0" fontId="73" fillId="0" borderId="1" xfId="0" applyFont="1" applyBorder="1" applyAlignment="1">
      <alignment horizontal="justify" vertical="center" wrapText="1"/>
    </xf>
    <xf numFmtId="168" fontId="57" fillId="0" borderId="4" xfId="0" applyNumberFormat="1" applyFont="1" applyBorder="1" applyAlignment="1">
      <alignment horizontal="center" vertical="center"/>
    </xf>
    <xf numFmtId="168" fontId="57" fillId="0" borderId="3" xfId="0" applyNumberFormat="1" applyFont="1" applyBorder="1" applyAlignment="1">
      <alignment horizontal="center" vertical="center"/>
    </xf>
    <xf numFmtId="0" fontId="57" fillId="0" borderId="1" xfId="0" applyFont="1" applyBorder="1" applyAlignment="1">
      <alignment horizontal="justify" vertical="center" wrapText="1"/>
    </xf>
    <xf numFmtId="44" fontId="57" fillId="0" borderId="1" xfId="304" applyFont="1" applyFill="1" applyBorder="1" applyAlignment="1">
      <alignment horizontal="center" vertical="center"/>
    </xf>
    <xf numFmtId="8" fontId="57" fillId="0" borderId="2" xfId="0" applyNumberFormat="1" applyFont="1" applyBorder="1" applyAlignment="1">
      <alignment vertical="center"/>
    </xf>
    <xf numFmtId="8" fontId="57" fillId="0" borderId="29" xfId="0" applyNumberFormat="1" applyFont="1" applyBorder="1" applyAlignment="1">
      <alignment vertical="center"/>
    </xf>
    <xf numFmtId="0" fontId="57" fillId="0" borderId="2" xfId="0" applyFont="1" applyBorder="1" applyAlignment="1">
      <alignment vertical="center" wrapText="1"/>
    </xf>
    <xf numFmtId="0" fontId="70" fillId="0" borderId="1" xfId="0" applyFont="1" applyBorder="1" applyAlignment="1">
      <alignment vertical="center" wrapText="1"/>
    </xf>
    <xf numFmtId="6" fontId="73" fillId="0" borderId="1" xfId="0" applyNumberFormat="1" applyFont="1" applyBorder="1" applyAlignment="1">
      <alignment horizontal="justify" vertical="center" wrapText="1"/>
    </xf>
    <xf numFmtId="0" fontId="71" fillId="0" borderId="1" xfId="0" applyFont="1" applyBorder="1" applyAlignment="1">
      <alignment vertical="center" wrapText="1"/>
    </xf>
    <xf numFmtId="168" fontId="73" fillId="0" borderId="1" xfId="0" applyNumberFormat="1" applyFont="1" applyBorder="1" applyAlignment="1">
      <alignment horizontal="justify" vertical="center" wrapText="1"/>
    </xf>
    <xf numFmtId="3" fontId="73" fillId="0" borderId="1" xfId="0" applyNumberFormat="1" applyFont="1" applyBorder="1" applyAlignment="1">
      <alignment horizontal="center" vertical="center" wrapText="1"/>
    </xf>
    <xf numFmtId="0" fontId="71" fillId="0" borderId="1" xfId="0" applyFont="1" applyBorder="1" applyAlignment="1">
      <alignment horizontal="justify" vertical="center" wrapText="1"/>
    </xf>
    <xf numFmtId="166" fontId="73" fillId="0" borderId="1" xfId="303" applyNumberFormat="1" applyFont="1" applyFill="1" applyBorder="1" applyAlignment="1">
      <alignment horizontal="center" vertical="center" wrapText="1"/>
    </xf>
    <xf numFmtId="9" fontId="73" fillId="0" borderId="1" xfId="303" applyFont="1" applyFill="1" applyBorder="1" applyAlignment="1">
      <alignment horizontal="center" vertical="center" wrapText="1"/>
    </xf>
    <xf numFmtId="10" fontId="73" fillId="0" borderId="1" xfId="303" applyNumberFormat="1" applyFont="1" applyFill="1" applyBorder="1" applyAlignment="1">
      <alignment horizontal="center" vertical="center" wrapText="1"/>
    </xf>
    <xf numFmtId="3" fontId="73" fillId="0" borderId="1" xfId="0" applyNumberFormat="1" applyFont="1" applyBorder="1" applyAlignment="1">
      <alignment horizontal="justify" vertical="center" wrapText="1"/>
    </xf>
    <xf numFmtId="0" fontId="57" fillId="0" borderId="13" xfId="0" applyFont="1" applyBorder="1" applyAlignment="1">
      <alignment vertical="center" wrapText="1"/>
    </xf>
    <xf numFmtId="168" fontId="73" fillId="0" borderId="1" xfId="0" applyNumberFormat="1" applyFont="1" applyBorder="1" applyAlignment="1">
      <alignment vertical="center" wrapText="1"/>
    </xf>
    <xf numFmtId="0" fontId="73" fillId="0" borderId="1" xfId="0" applyFont="1" applyBorder="1" applyAlignment="1">
      <alignment vertical="center" wrapText="1"/>
    </xf>
    <xf numFmtId="0" fontId="73" fillId="0" borderId="0" xfId="0" applyFont="1" applyAlignment="1">
      <alignment vertical="center" wrapText="1"/>
    </xf>
    <xf numFmtId="0" fontId="57" fillId="0" borderId="13" xfId="0" applyFont="1" applyBorder="1" applyAlignment="1">
      <alignment horizontal="left" vertical="center" wrapText="1"/>
    </xf>
    <xf numFmtId="0" fontId="57" fillId="0" borderId="1" xfId="0" applyFont="1" applyBorder="1" applyAlignment="1">
      <alignment horizontal="left" vertical="center" wrapText="1"/>
    </xf>
    <xf numFmtId="0" fontId="57" fillId="0" borderId="2" xfId="0" applyFont="1" applyBorder="1" applyAlignment="1">
      <alignment horizontal="left" vertical="center" wrapText="1"/>
    </xf>
    <xf numFmtId="44" fontId="57" fillId="0" borderId="1" xfId="304" applyFont="1" applyFill="1" applyBorder="1" applyAlignment="1">
      <alignment vertical="center"/>
    </xf>
    <xf numFmtId="44" fontId="57" fillId="0" borderId="29" xfId="304" applyFont="1" applyFill="1" applyBorder="1" applyAlignment="1">
      <alignment horizontal="center" vertical="center"/>
    </xf>
    <xf numFmtId="44" fontId="57" fillId="0" borderId="29" xfId="304" applyFont="1" applyFill="1" applyBorder="1" applyAlignment="1">
      <alignment vertical="center"/>
    </xf>
    <xf numFmtId="0" fontId="57" fillId="0" borderId="2" xfId="0" applyFont="1" applyBorder="1" applyAlignment="1">
      <alignment horizontal="center" vertical="center" wrapText="1"/>
    </xf>
    <xf numFmtId="0" fontId="57" fillId="0" borderId="2" xfId="0" applyFont="1" applyBorder="1" applyAlignment="1">
      <alignment wrapText="1"/>
    </xf>
    <xf numFmtId="0" fontId="57" fillId="0" borderId="28" xfId="0" applyFont="1" applyBorder="1" applyAlignment="1">
      <alignment horizontal="center" vertical="center"/>
    </xf>
    <xf numFmtId="0" fontId="58" fillId="0" borderId="0" xfId="0" applyFont="1" applyAlignment="1">
      <alignment horizontal="center"/>
    </xf>
    <xf numFmtId="0" fontId="58" fillId="0" borderId="1" xfId="0" applyFont="1" applyBorder="1" applyAlignment="1">
      <alignment horizontal="center"/>
    </xf>
    <xf numFmtId="44" fontId="57" fillId="0" borderId="1" xfId="0" applyNumberFormat="1" applyFont="1" applyBorder="1" applyAlignment="1">
      <alignment vertical="center"/>
    </xf>
    <xf numFmtId="10" fontId="64" fillId="0" borderId="1" xfId="0" applyNumberFormat="1" applyFont="1" applyBorder="1" applyAlignment="1">
      <alignment vertical="center"/>
    </xf>
    <xf numFmtId="0" fontId="64" fillId="0" borderId="4" xfId="0" applyFont="1" applyBorder="1" applyAlignment="1">
      <alignment horizontal="center" vertical="center"/>
    </xf>
    <xf numFmtId="44" fontId="57" fillId="0" borderId="0" xfId="0" applyNumberFormat="1" applyFont="1"/>
    <xf numFmtId="1" fontId="55" fillId="0" borderId="63" xfId="0" applyNumberFormat="1" applyFont="1" applyBorder="1" applyAlignment="1">
      <alignment horizontal="center" wrapText="1"/>
    </xf>
    <xf numFmtId="1" fontId="55" fillId="0" borderId="0" xfId="0" applyNumberFormat="1" applyFont="1" applyAlignment="1">
      <alignment horizontal="center" wrapText="1"/>
    </xf>
    <xf numFmtId="0" fontId="74" fillId="0" borderId="15" xfId="0" applyFont="1" applyBorder="1" applyAlignment="1">
      <alignment horizontal="center" vertical="center" wrapText="1"/>
    </xf>
    <xf numFmtId="10" fontId="74" fillId="0" borderId="15" xfId="0" applyNumberFormat="1" applyFont="1" applyBorder="1" applyAlignment="1">
      <alignment horizontal="center" vertical="center" wrapText="1"/>
    </xf>
    <xf numFmtId="14" fontId="58" fillId="0" borderId="4" xfId="0" applyNumberFormat="1" applyFont="1" applyBorder="1" applyAlignment="1">
      <alignment horizontal="center" vertical="center"/>
    </xf>
    <xf numFmtId="14" fontId="58" fillId="0" borderId="1" xfId="0" applyNumberFormat="1" applyFont="1" applyBorder="1" applyAlignment="1">
      <alignment horizontal="center" vertical="center"/>
    </xf>
    <xf numFmtId="4" fontId="58" fillId="0" borderId="27" xfId="0" applyNumberFormat="1" applyFont="1" applyBorder="1" applyAlignment="1">
      <alignment horizontal="center" vertical="center"/>
    </xf>
    <xf numFmtId="14" fontId="58" fillId="0" borderId="27" xfId="0" applyNumberFormat="1" applyFont="1" applyBorder="1" applyAlignment="1">
      <alignment horizontal="center" vertical="center"/>
    </xf>
    <xf numFmtId="10" fontId="58" fillId="0" borderId="1" xfId="303" applyNumberFormat="1" applyFont="1" applyBorder="1" applyAlignment="1">
      <alignment horizontal="center" vertical="center" wrapText="1"/>
    </xf>
    <xf numFmtId="10" fontId="56" fillId="0" borderId="1" xfId="303" applyNumberFormat="1" applyFont="1" applyFill="1" applyBorder="1" applyAlignment="1">
      <alignment horizontal="center" vertical="center" wrapText="1"/>
    </xf>
    <xf numFmtId="0" fontId="58" fillId="0" borderId="0" xfId="0" applyFont="1"/>
    <xf numFmtId="0" fontId="74" fillId="0" borderId="1" xfId="0" applyFont="1" applyBorder="1" applyAlignment="1">
      <alignment horizontal="center" vertical="center" wrapText="1"/>
    </xf>
    <xf numFmtId="9" fontId="74" fillId="0" borderId="1" xfId="0" applyNumberFormat="1" applyFont="1" applyBorder="1" applyAlignment="1">
      <alignment horizontal="center" vertical="center" wrapText="1"/>
    </xf>
    <xf numFmtId="14" fontId="58" fillId="0" borderId="0" xfId="0" applyNumberFormat="1" applyFont="1" applyAlignment="1">
      <alignment horizontal="center" vertical="center"/>
    </xf>
    <xf numFmtId="0" fontId="58" fillId="0" borderId="0" xfId="0" applyFont="1" applyAlignment="1">
      <alignment horizontal="center" vertical="center"/>
    </xf>
    <xf numFmtId="3" fontId="58" fillId="0" borderId="29" xfId="0" applyNumberFormat="1" applyFont="1" applyBorder="1" applyAlignment="1">
      <alignment horizontal="center" vertical="center"/>
    </xf>
    <xf numFmtId="0" fontId="58" fillId="0" borderId="13" xfId="0" applyFont="1" applyBorder="1" applyAlignment="1">
      <alignment horizontal="center" vertical="center" wrapText="1"/>
    </xf>
    <xf numFmtId="0" fontId="58" fillId="0" borderId="29" xfId="0" applyFont="1" applyBorder="1" applyAlignment="1">
      <alignment horizontal="center" vertical="center"/>
    </xf>
    <xf numFmtId="4" fontId="58" fillId="0" borderId="29" xfId="0" applyNumberFormat="1" applyFont="1" applyBorder="1" applyAlignment="1">
      <alignment horizontal="center" vertical="center"/>
    </xf>
    <xf numFmtId="14" fontId="58" fillId="0" borderId="29" xfId="0" applyNumberFormat="1" applyFont="1" applyBorder="1" applyAlignment="1">
      <alignment horizontal="center" vertical="center"/>
    </xf>
    <xf numFmtId="44" fontId="56" fillId="0" borderId="29" xfId="0" applyNumberFormat="1" applyFont="1" applyBorder="1" applyAlignment="1">
      <alignment horizontal="center" vertical="center"/>
    </xf>
    <xf numFmtId="10" fontId="56" fillId="0" borderId="29" xfId="303" applyNumberFormat="1" applyFont="1" applyBorder="1" applyAlignment="1">
      <alignment horizontal="center" vertical="center"/>
    </xf>
    <xf numFmtId="4" fontId="58" fillId="0" borderId="1" xfId="0" applyNumberFormat="1" applyFont="1" applyBorder="1" applyAlignment="1">
      <alignment horizontal="center" vertical="center"/>
    </xf>
    <xf numFmtId="170" fontId="56" fillId="0" borderId="1" xfId="0" applyNumberFormat="1" applyFont="1" applyBorder="1" applyAlignment="1">
      <alignment horizontal="center" vertical="center"/>
    </xf>
    <xf numFmtId="10" fontId="56" fillId="0" borderId="1" xfId="303" applyNumberFormat="1" applyFont="1" applyFill="1" applyBorder="1" applyAlignment="1">
      <alignment horizontal="center" vertical="center"/>
    </xf>
    <xf numFmtId="0" fontId="56" fillId="0" borderId="15" xfId="0" applyFont="1" applyBorder="1" applyAlignment="1">
      <alignment horizontal="center" vertical="center" wrapText="1"/>
    </xf>
    <xf numFmtId="10" fontId="56" fillId="0" borderId="1" xfId="303" applyNumberFormat="1" applyFont="1" applyBorder="1" applyAlignment="1">
      <alignment horizontal="center" vertical="center"/>
    </xf>
    <xf numFmtId="0" fontId="58" fillId="0" borderId="2" xfId="0" applyFont="1" applyBorder="1" applyAlignment="1">
      <alignment horizontal="center"/>
    </xf>
    <xf numFmtId="0" fontId="58" fillId="0" borderId="1" xfId="0" applyFont="1" applyBorder="1"/>
    <xf numFmtId="8" fontId="56" fillId="0" borderId="1" xfId="0" applyNumberFormat="1" applyFont="1" applyBorder="1" applyAlignment="1">
      <alignment horizontal="center" vertical="center"/>
    </xf>
    <xf numFmtId="8" fontId="56" fillId="0" borderId="29" xfId="0" applyNumberFormat="1" applyFont="1" applyBorder="1" applyAlignment="1">
      <alignment horizontal="center" vertical="center"/>
    </xf>
    <xf numFmtId="44" fontId="58" fillId="0" borderId="29" xfId="0" applyNumberFormat="1" applyFont="1" applyBorder="1" applyAlignment="1">
      <alignment horizontal="center" vertical="center"/>
    </xf>
    <xf numFmtId="10" fontId="58" fillId="0" borderId="29" xfId="303" applyNumberFormat="1" applyFont="1" applyBorder="1" applyAlignment="1">
      <alignment horizontal="center" vertical="center"/>
    </xf>
    <xf numFmtId="44" fontId="58" fillId="0" borderId="1" xfId="0" applyNumberFormat="1" applyFont="1" applyBorder="1"/>
    <xf numFmtId="10" fontId="58" fillId="0" borderId="1" xfId="303" applyNumberFormat="1" applyFont="1" applyBorder="1" applyAlignment="1">
      <alignment horizontal="center" vertical="center"/>
    </xf>
    <xf numFmtId="10" fontId="58" fillId="0" borderId="2" xfId="303" applyNumberFormat="1" applyFont="1" applyBorder="1" applyAlignment="1">
      <alignment horizontal="center" vertical="center"/>
    </xf>
    <xf numFmtId="2" fontId="70" fillId="0" borderId="2" xfId="0" applyNumberFormat="1" applyFont="1" applyBorder="1" applyAlignment="1">
      <alignment horizontal="center" vertical="center" wrapText="1"/>
    </xf>
    <xf numFmtId="44" fontId="57" fillId="0" borderId="2" xfId="304" applyFont="1" applyFill="1" applyBorder="1" applyAlignment="1">
      <alignment horizontal="center" vertical="center" wrapText="1"/>
    </xf>
    <xf numFmtId="44" fontId="71" fillId="0" borderId="2" xfId="304" applyFont="1" applyFill="1" applyBorder="1" applyAlignment="1">
      <alignment horizontal="center" vertical="center" wrapText="1"/>
    </xf>
    <xf numFmtId="2" fontId="71" fillId="0" borderId="2" xfId="0" applyNumberFormat="1" applyFont="1" applyBorder="1" applyAlignment="1">
      <alignment horizontal="center" vertical="center" wrapText="1"/>
    </xf>
    <xf numFmtId="10" fontId="56" fillId="0" borderId="13" xfId="303" applyNumberFormat="1" applyFont="1" applyFill="1" applyBorder="1" applyAlignment="1">
      <alignment horizontal="center" vertical="center"/>
    </xf>
    <xf numFmtId="44" fontId="57" fillId="0" borderId="2" xfId="0" applyNumberFormat="1" applyFont="1" applyBorder="1" applyAlignment="1">
      <alignment horizontal="center" vertical="center"/>
    </xf>
    <xf numFmtId="4" fontId="57" fillId="0" borderId="2" xfId="0" applyNumberFormat="1" applyFont="1" applyBorder="1" applyAlignment="1">
      <alignment horizontal="center" vertical="center"/>
    </xf>
    <xf numFmtId="170" fontId="57" fillId="0" borderId="2" xfId="0" applyNumberFormat="1" applyFont="1" applyBorder="1" applyAlignment="1">
      <alignment horizontal="center" vertical="center" wrapText="1"/>
    </xf>
    <xf numFmtId="8" fontId="57" fillId="0" borderId="2" xfId="0" applyNumberFormat="1" applyFont="1" applyBorder="1" applyAlignment="1">
      <alignment horizontal="center" vertical="center"/>
    </xf>
    <xf numFmtId="10" fontId="56" fillId="0" borderId="2" xfId="303" applyNumberFormat="1" applyFont="1" applyFill="1" applyBorder="1" applyAlignment="1">
      <alignment horizontal="center" vertical="center"/>
    </xf>
    <xf numFmtId="3" fontId="57" fillId="0" borderId="2" xfId="0" applyNumberFormat="1" applyFont="1" applyBorder="1" applyAlignment="1">
      <alignment vertical="center"/>
    </xf>
    <xf numFmtId="3" fontId="57" fillId="0" borderId="2" xfId="0" applyNumberFormat="1" applyFont="1" applyBorder="1" applyAlignment="1">
      <alignment vertical="center" wrapText="1"/>
    </xf>
    <xf numFmtId="170" fontId="57" fillId="0" borderId="13" xfId="0" applyNumberFormat="1" applyFont="1" applyBorder="1" applyAlignment="1">
      <alignment horizontal="center" vertical="center" wrapText="1"/>
    </xf>
    <xf numFmtId="0" fontId="57" fillId="0" borderId="11" xfId="0" applyFont="1" applyBorder="1" applyAlignment="1">
      <alignment horizontal="center" vertical="center" wrapText="1"/>
    </xf>
    <xf numFmtId="6" fontId="73" fillId="0" borderId="2" xfId="0" applyNumberFormat="1" applyFont="1" applyBorder="1" applyAlignment="1">
      <alignment horizontal="justify" vertical="center" wrapText="1"/>
    </xf>
    <xf numFmtId="3" fontId="73" fillId="0" borderId="11" xfId="0" applyNumberFormat="1" applyFont="1" applyBorder="1" applyAlignment="1">
      <alignment horizontal="center" vertical="center" wrapText="1"/>
    </xf>
    <xf numFmtId="3" fontId="73" fillId="0" borderId="2" xfId="0" applyNumberFormat="1" applyFont="1" applyBorder="1" applyAlignment="1">
      <alignment horizontal="center" vertical="center" wrapText="1"/>
    </xf>
    <xf numFmtId="3" fontId="73" fillId="0" borderId="2" xfId="0" applyNumberFormat="1" applyFont="1" applyBorder="1" applyAlignment="1">
      <alignment horizontal="justify" vertical="center" wrapText="1"/>
    </xf>
    <xf numFmtId="0" fontId="73" fillId="0" borderId="2" xfId="0" applyFont="1" applyBorder="1" applyAlignment="1">
      <alignment horizontal="justify" vertical="center" wrapText="1"/>
    </xf>
    <xf numFmtId="0" fontId="73" fillId="0" borderId="2" xfId="0" applyFont="1" applyBorder="1" applyAlignment="1">
      <alignment vertical="center" wrapText="1"/>
    </xf>
    <xf numFmtId="9" fontId="58" fillId="0" borderId="13" xfId="0" applyNumberFormat="1" applyFont="1" applyBorder="1" applyAlignment="1">
      <alignment horizontal="center" vertical="center"/>
    </xf>
    <xf numFmtId="0" fontId="58" fillId="0" borderId="2" xfId="0" applyFont="1" applyBorder="1"/>
    <xf numFmtId="9" fontId="57" fillId="0" borderId="1" xfId="0" applyNumberFormat="1" applyFont="1" applyBorder="1" applyAlignment="1">
      <alignment horizontal="center" vertical="center"/>
    </xf>
    <xf numFmtId="9" fontId="58" fillId="0" borderId="1" xfId="0" applyNumberFormat="1" applyFont="1" applyBorder="1" applyAlignment="1">
      <alignment horizontal="center" vertical="center"/>
    </xf>
    <xf numFmtId="1" fontId="57" fillId="0" borderId="1" xfId="0" applyNumberFormat="1" applyFont="1" applyBorder="1" applyAlignment="1">
      <alignment horizontal="left" vertical="center" wrapText="1"/>
    </xf>
    <xf numFmtId="44" fontId="0" fillId="0" borderId="0" xfId="304" applyFont="1" applyAlignment="1">
      <alignment horizontal="center" vertical="center" wrapText="1"/>
    </xf>
    <xf numFmtId="44" fontId="57" fillId="0" borderId="4" xfId="304" applyFont="1" applyFill="1" applyBorder="1" applyAlignment="1">
      <alignment horizontal="center" vertical="center" wrapText="1"/>
    </xf>
    <xf numFmtId="44" fontId="71" fillId="0" borderId="4" xfId="304" applyFont="1" applyFill="1" applyBorder="1" applyAlignment="1">
      <alignment horizontal="center" vertical="center" wrapText="1"/>
    </xf>
    <xf numFmtId="44" fontId="0" fillId="0" borderId="1" xfId="304" applyFont="1" applyBorder="1" applyAlignment="1">
      <alignment horizontal="center" vertical="center" wrapText="1"/>
    </xf>
    <xf numFmtId="44" fontId="0" fillId="0" borderId="1" xfId="304" applyFont="1" applyBorder="1" applyAlignment="1">
      <alignment horizontal="center" wrapText="1"/>
    </xf>
    <xf numFmtId="170" fontId="57" fillId="0" borderId="3" xfId="0" applyNumberFormat="1" applyFont="1" applyBorder="1" applyAlignment="1">
      <alignment horizontal="center" vertical="center" wrapText="1"/>
    </xf>
    <xf numFmtId="8" fontId="57" fillId="0" borderId="3" xfId="0" applyNumberFormat="1" applyFont="1" applyBorder="1" applyAlignment="1">
      <alignment horizontal="center" vertical="center"/>
    </xf>
    <xf numFmtId="44" fontId="57" fillId="0" borderId="1" xfId="304" applyFont="1" applyFill="1" applyBorder="1" applyAlignment="1">
      <alignment horizontal="center" wrapText="1"/>
    </xf>
    <xf numFmtId="9" fontId="57" fillId="0" borderId="1" xfId="304" applyNumberFormat="1" applyFont="1" applyFill="1" applyBorder="1" applyAlignment="1">
      <alignment vertical="center"/>
    </xf>
    <xf numFmtId="0" fontId="58" fillId="0" borderId="29" xfId="0" applyFont="1" applyBorder="1" applyAlignment="1">
      <alignment horizontal="center"/>
    </xf>
    <xf numFmtId="0" fontId="57" fillId="0" borderId="27" xfId="0" applyFont="1" applyBorder="1" applyAlignment="1">
      <alignment vertical="center" wrapText="1"/>
    </xf>
    <xf numFmtId="0" fontId="57" fillId="0" borderId="28" xfId="0" applyFont="1" applyBorder="1" applyAlignment="1">
      <alignment vertical="center" wrapText="1"/>
    </xf>
    <xf numFmtId="1" fontId="57" fillId="0" borderId="27" xfId="0" applyNumberFormat="1" applyFont="1" applyBorder="1" applyAlignment="1">
      <alignment vertical="center" wrapText="1"/>
    </xf>
    <xf numFmtId="1" fontId="57" fillId="0" borderId="28" xfId="0" applyNumberFormat="1" applyFont="1" applyBorder="1" applyAlignment="1">
      <alignment vertical="center" wrapText="1"/>
    </xf>
    <xf numFmtId="0" fontId="68" fillId="0" borderId="27" xfId="0" applyFont="1" applyBorder="1" applyAlignment="1">
      <alignment vertical="center" wrapText="1"/>
    </xf>
    <xf numFmtId="0" fontId="69" fillId="0" borderId="27" xfId="0" applyFont="1" applyBorder="1" applyAlignment="1">
      <alignment vertical="center" wrapText="1"/>
    </xf>
    <xf numFmtId="1" fontId="57" fillId="0" borderId="27" xfId="0" applyNumberFormat="1" applyFont="1" applyBorder="1" applyAlignment="1">
      <alignment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7" fillId="0" borderId="1" xfId="0" applyFont="1" applyBorder="1" applyAlignment="1">
      <alignment horizontal="center" vertical="center" wrapText="1"/>
    </xf>
    <xf numFmtId="0" fontId="7" fillId="0" borderId="0" xfId="0" applyFont="1" applyAlignment="1">
      <alignment horizontal="center" vertical="center" wrapText="1"/>
    </xf>
    <xf numFmtId="0" fontId="76" fillId="0" borderId="27" xfId="0" applyFont="1" applyBorder="1" applyAlignment="1">
      <alignment vertical="center" wrapText="1"/>
    </xf>
    <xf numFmtId="0" fontId="76" fillId="0" borderId="11" xfId="0" applyFont="1" applyBorder="1" applyAlignment="1">
      <alignment vertical="center" wrapText="1"/>
    </xf>
    <xf numFmtId="0" fontId="43" fillId="0" borderId="27" xfId="0" applyFont="1" applyBorder="1" applyAlignment="1">
      <alignment vertical="center" wrapText="1"/>
    </xf>
    <xf numFmtId="0" fontId="43" fillId="0" borderId="43" xfId="0" applyFont="1" applyBorder="1" applyAlignment="1">
      <alignment vertical="center" wrapText="1"/>
    </xf>
    <xf numFmtId="0" fontId="21" fillId="0" borderId="0" xfId="1" applyFont="1" applyAlignment="1">
      <alignment horizontal="left" vertical="center"/>
    </xf>
    <xf numFmtId="10" fontId="74" fillId="0" borderId="11" xfId="0" applyNumberFormat="1" applyFont="1" applyBorder="1" applyAlignment="1">
      <alignment horizontal="center" vertical="center"/>
    </xf>
    <xf numFmtId="10" fontId="74" fillId="0" borderId="2" xfId="0" applyNumberFormat="1" applyFont="1" applyBorder="1" applyAlignment="1">
      <alignment horizontal="center" vertical="center"/>
    </xf>
    <xf numFmtId="10" fontId="74" fillId="0" borderId="2" xfId="303" applyNumberFormat="1" applyFont="1" applyFill="1" applyBorder="1" applyAlignment="1">
      <alignment horizontal="center" vertical="center"/>
    </xf>
    <xf numFmtId="10" fontId="81" fillId="0" borderId="1" xfId="0" applyNumberFormat="1" applyFont="1" applyBorder="1" applyAlignment="1">
      <alignment horizontal="center" vertical="center"/>
    </xf>
    <xf numFmtId="0" fontId="7" fillId="0" borderId="28" xfId="0" applyFont="1" applyBorder="1" applyAlignment="1">
      <alignment vertical="center" wrapText="1"/>
    </xf>
    <xf numFmtId="0" fontId="76" fillId="0" borderId="28" xfId="0" applyFont="1" applyBorder="1" applyAlignment="1">
      <alignment vertical="center" wrapText="1"/>
    </xf>
    <xf numFmtId="0" fontId="58" fillId="0" borderId="13" xfId="0" applyFont="1" applyBorder="1" applyAlignment="1">
      <alignment horizontal="left" vertical="center" wrapText="1"/>
    </xf>
    <xf numFmtId="0" fontId="58" fillId="0" borderId="29" xfId="0" applyFont="1" applyBorder="1" applyAlignment="1">
      <alignment horizontal="left" vertical="center" wrapText="1"/>
    </xf>
    <xf numFmtId="0" fontId="44" fillId="0" borderId="29" xfId="0" applyFont="1" applyBorder="1" applyAlignment="1">
      <alignment horizontal="center" vertical="center" wrapText="1"/>
    </xf>
    <xf numFmtId="0" fontId="44" fillId="0" borderId="15" xfId="0" applyFont="1" applyBorder="1" applyAlignment="1">
      <alignment horizontal="center" vertical="center" wrapText="1"/>
    </xf>
    <xf numFmtId="10" fontId="58" fillId="0" borderId="15" xfId="303" applyNumberFormat="1" applyFont="1" applyFill="1" applyBorder="1" applyAlignment="1">
      <alignment horizontal="center" vertical="center" wrapText="1"/>
    </xf>
    <xf numFmtId="14" fontId="57" fillId="0" borderId="15" xfId="0" applyNumberFormat="1" applyFont="1" applyBorder="1" applyAlignment="1">
      <alignment horizontal="center" vertical="center"/>
    </xf>
    <xf numFmtId="3" fontId="57" fillId="0" borderId="29" xfId="0" applyNumberFormat="1" applyFont="1" applyBorder="1" applyAlignment="1">
      <alignment horizontal="left" vertical="center" wrapText="1"/>
    </xf>
    <xf numFmtId="10" fontId="58" fillId="0" borderId="29" xfId="303" applyNumberFormat="1" applyFont="1" applyFill="1" applyBorder="1" applyAlignment="1">
      <alignment horizontal="center" vertical="center" wrapText="1"/>
    </xf>
    <xf numFmtId="0" fontId="57" fillId="0" borderId="29" xfId="0" applyFont="1" applyBorder="1"/>
    <xf numFmtId="0" fontId="7" fillId="0" borderId="1" xfId="0" applyFont="1" applyBorder="1" applyAlignment="1">
      <alignment wrapText="1"/>
    </xf>
    <xf numFmtId="0" fontId="7" fillId="0" borderId="1" xfId="0" applyFont="1" applyBorder="1" applyAlignment="1">
      <alignment vertical="center" wrapText="1"/>
    </xf>
    <xf numFmtId="0" fontId="7" fillId="0" borderId="27" xfId="0" applyFont="1" applyBorder="1" applyAlignment="1">
      <alignment wrapText="1"/>
    </xf>
    <xf numFmtId="171" fontId="84" fillId="0" borderId="1" xfId="0" applyNumberFormat="1" applyFont="1" applyBorder="1" applyAlignment="1">
      <alignment horizontal="center" vertical="center"/>
    </xf>
    <xf numFmtId="44" fontId="85" fillId="0" borderId="1" xfId="0" applyNumberFormat="1" applyFont="1" applyBorder="1" applyAlignment="1">
      <alignment horizontal="center" vertical="center"/>
    </xf>
    <xf numFmtId="10" fontId="85" fillId="0" borderId="1" xfId="303" applyNumberFormat="1" applyFont="1" applyBorder="1" applyAlignment="1">
      <alignment horizontal="center" vertical="center"/>
    </xf>
    <xf numFmtId="0" fontId="21" fillId="0" borderId="1" xfId="1" applyFont="1" applyBorder="1" applyAlignment="1">
      <alignment vertical="center"/>
    </xf>
    <xf numFmtId="0" fontId="21" fillId="0" borderId="0" xfId="1" applyFont="1" applyAlignment="1">
      <alignment vertical="center"/>
    </xf>
    <xf numFmtId="0" fontId="52" fillId="0" borderId="0" xfId="0" applyFont="1" applyAlignment="1">
      <alignment vertical="center" wrapText="1"/>
    </xf>
    <xf numFmtId="10" fontId="89" fillId="0" borderId="4" xfId="303" applyNumberFormat="1" applyFont="1" applyFill="1" applyBorder="1" applyAlignment="1">
      <alignment horizontal="center" vertical="center" wrapText="1"/>
    </xf>
    <xf numFmtId="2" fontId="57" fillId="0" borderId="1" xfId="0" applyNumberFormat="1" applyFont="1" applyBorder="1" applyAlignment="1">
      <alignment horizontal="center" vertical="center" wrapText="1"/>
    </xf>
    <xf numFmtId="0" fontId="57" fillId="0" borderId="1" xfId="0" applyFont="1" applyBorder="1" applyAlignment="1">
      <alignment horizontal="center" wrapText="1"/>
    </xf>
    <xf numFmtId="0" fontId="57" fillId="0" borderId="4" xfId="0" applyFont="1" applyBorder="1" applyAlignment="1">
      <alignment horizontal="center" vertical="center" wrapText="1"/>
    </xf>
    <xf numFmtId="0" fontId="58" fillId="0" borderId="1" xfId="0" applyFont="1" applyBorder="1" applyAlignment="1">
      <alignment horizontal="center" wrapText="1"/>
    </xf>
    <xf numFmtId="0" fontId="57" fillId="0" borderId="4" xfId="0" applyFont="1" applyBorder="1" applyAlignment="1">
      <alignment horizontal="center" wrapText="1"/>
    </xf>
    <xf numFmtId="0" fontId="57" fillId="0" borderId="0" xfId="0" applyFont="1" applyAlignment="1">
      <alignment horizontal="center" wrapText="1"/>
    </xf>
    <xf numFmtId="9" fontId="74" fillId="0" borderId="15" xfId="0" applyNumberFormat="1" applyFont="1" applyBorder="1" applyAlignment="1">
      <alignment horizontal="center" vertical="center" wrapText="1"/>
    </xf>
    <xf numFmtId="0" fontId="90" fillId="2" borderId="0" xfId="0" applyFont="1" applyFill="1" applyAlignment="1">
      <alignment horizontal="center" vertical="center" wrapText="1"/>
    </xf>
    <xf numFmtId="0" fontId="56" fillId="44"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4"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20" fillId="0" borderId="11" xfId="0" applyFont="1" applyBorder="1" applyAlignment="1">
      <alignment horizontal="center"/>
    </xf>
    <xf numFmtId="0" fontId="20" fillId="0" borderId="12" xfId="0" applyFont="1" applyBorder="1" applyAlignment="1">
      <alignment horizontal="center"/>
    </xf>
    <xf numFmtId="0" fontId="20" fillId="0" borderId="16" xfId="0" applyFont="1" applyBorder="1" applyAlignment="1">
      <alignment horizontal="center"/>
    </xf>
    <xf numFmtId="0" fontId="20" fillId="0" borderId="17" xfId="0" applyFont="1" applyBorder="1" applyAlignment="1">
      <alignment horizontal="center"/>
    </xf>
    <xf numFmtId="0" fontId="20" fillId="0" borderId="13" xfId="0" applyFont="1" applyBorder="1" applyAlignment="1">
      <alignment horizontal="center"/>
    </xf>
    <xf numFmtId="0" fontId="20" fillId="0" borderId="15" xfId="0" applyFont="1" applyBorder="1" applyAlignment="1">
      <alignment horizontal="center"/>
    </xf>
    <xf numFmtId="0" fontId="79" fillId="0" borderId="2" xfId="0" applyFont="1" applyBorder="1" applyAlignment="1">
      <alignment horizontal="center" vertical="center" wrapText="1"/>
    </xf>
    <xf numFmtId="0" fontId="79" fillId="0" borderId="3" xfId="0" applyFont="1" applyBorder="1" applyAlignment="1">
      <alignment horizontal="center" vertical="center" wrapText="1"/>
    </xf>
    <xf numFmtId="0" fontId="79" fillId="0" borderId="4" xfId="0" applyFont="1" applyBorder="1" applyAlignment="1">
      <alignment horizontal="center" vertical="center" wrapText="1"/>
    </xf>
    <xf numFmtId="0" fontId="57" fillId="0" borderId="1" xfId="0" applyFont="1" applyBorder="1" applyAlignment="1">
      <alignment horizontal="center" vertical="center" wrapText="1"/>
    </xf>
    <xf numFmtId="0" fontId="58" fillId="0" borderId="27" xfId="0" applyFont="1" applyBorder="1" applyAlignment="1">
      <alignment horizontal="center" vertical="center" wrapText="1"/>
    </xf>
    <xf numFmtId="0" fontId="58" fillId="0" borderId="28" xfId="0" applyFont="1" applyBorder="1" applyAlignment="1">
      <alignment horizontal="center" vertical="center" wrapText="1"/>
    </xf>
    <xf numFmtId="0" fontId="58" fillId="0" borderId="29" xfId="0" applyFont="1" applyBorder="1" applyAlignment="1">
      <alignment horizontal="center" vertical="center" wrapText="1"/>
    </xf>
    <xf numFmtId="0" fontId="57" fillId="0" borderId="27" xfId="0" applyFont="1" applyBorder="1" applyAlignment="1">
      <alignment horizontal="center" vertical="center" wrapText="1"/>
    </xf>
    <xf numFmtId="0" fontId="57" fillId="0" borderId="28" xfId="0" applyFont="1" applyBorder="1" applyAlignment="1">
      <alignment horizontal="center" vertical="center" wrapText="1"/>
    </xf>
    <xf numFmtId="0" fontId="57" fillId="0" borderId="29"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9" xfId="0" applyFont="1" applyBorder="1" applyAlignment="1">
      <alignment horizontal="center" vertical="center" wrapText="1"/>
    </xf>
    <xf numFmtId="0" fontId="78" fillId="0" borderId="2" xfId="0" applyFont="1" applyBorder="1" applyAlignment="1">
      <alignment horizontal="center" vertical="center"/>
    </xf>
    <xf numFmtId="0" fontId="78" fillId="0" borderId="3" xfId="0" applyFont="1" applyBorder="1" applyAlignment="1">
      <alignment horizontal="center" vertical="center"/>
    </xf>
    <xf numFmtId="0" fontId="78" fillId="0" borderId="4" xfId="0" applyFont="1" applyBorder="1" applyAlignment="1">
      <alignment horizontal="center" vertical="center"/>
    </xf>
    <xf numFmtId="0" fontId="80" fillId="0" borderId="1" xfId="0" applyFont="1" applyBorder="1" applyAlignment="1">
      <alignment horizontal="center" vertical="center"/>
    </xf>
    <xf numFmtId="0" fontId="56" fillId="0" borderId="1" xfId="0" applyFont="1" applyBorder="1" applyAlignment="1">
      <alignment horizontal="center"/>
    </xf>
    <xf numFmtId="0" fontId="56" fillId="0" borderId="1" xfId="0" applyFont="1" applyBorder="1" applyAlignment="1">
      <alignment horizontal="center" vertical="center"/>
    </xf>
    <xf numFmtId="0" fontId="56" fillId="0" borderId="27" xfId="0" applyFont="1" applyBorder="1" applyAlignment="1">
      <alignment horizontal="center" vertical="center"/>
    </xf>
    <xf numFmtId="0" fontId="56"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5" fillId="40" borderId="1" xfId="0" applyFont="1" applyFill="1" applyBorder="1" applyAlignment="1">
      <alignment horizontal="center" vertical="center"/>
    </xf>
    <xf numFmtId="0" fontId="5" fillId="41" borderId="1" xfId="0" applyFont="1" applyFill="1" applyBorder="1" applyAlignment="1">
      <alignment horizontal="center" vertical="center"/>
    </xf>
    <xf numFmtId="0" fontId="5" fillId="42" borderId="1" xfId="0" applyFont="1" applyFill="1" applyBorder="1" applyAlignment="1">
      <alignment horizontal="center" vertical="center"/>
    </xf>
    <xf numFmtId="0" fontId="5" fillId="43" borderId="13" xfId="0" applyFont="1" applyFill="1" applyBorder="1" applyAlignment="1">
      <alignment horizontal="center" vertical="center"/>
    </xf>
    <xf numFmtId="0" fontId="5" fillId="43" borderId="14" xfId="0" applyFont="1" applyFill="1" applyBorder="1" applyAlignment="1">
      <alignment horizontal="center" vertical="center"/>
    </xf>
    <xf numFmtId="0" fontId="51" fillId="0" borderId="56" xfId="0" applyFont="1" applyBorder="1" applyAlignment="1">
      <alignment horizontal="left" vertical="center" wrapText="1"/>
    </xf>
    <xf numFmtId="0" fontId="51" fillId="0" borderId="58" xfId="0" applyFont="1" applyBorder="1" applyAlignment="1">
      <alignment horizontal="left" vertical="center" wrapText="1"/>
    </xf>
    <xf numFmtId="0" fontId="50" fillId="39" borderId="55" xfId="0" applyFont="1" applyFill="1" applyBorder="1" applyAlignment="1">
      <alignment horizontal="left" vertical="center" wrapText="1"/>
    </xf>
    <xf numFmtId="0" fontId="50" fillId="39" borderId="29" xfId="0" applyFont="1" applyFill="1" applyBorder="1" applyAlignment="1">
      <alignment horizontal="left" vertical="center" wrapText="1"/>
    </xf>
    <xf numFmtId="0" fontId="43" fillId="0" borderId="12"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0" xfId="0" applyFont="1" applyAlignment="1">
      <alignment horizontal="center" vertical="center" wrapText="1"/>
    </xf>
    <xf numFmtId="0" fontId="43" fillId="0" borderId="14" xfId="0" applyFont="1" applyBorder="1" applyAlignment="1">
      <alignment horizontal="center" vertical="center" wrapText="1"/>
    </xf>
    <xf numFmtId="0" fontId="50" fillId="39" borderId="37" xfId="0" applyFont="1" applyFill="1" applyBorder="1" applyAlignment="1">
      <alignment horizontal="left" vertical="center" wrapText="1"/>
    </xf>
    <xf numFmtId="0" fontId="50" fillId="39" borderId="40" xfId="0" applyFont="1" applyFill="1" applyBorder="1" applyAlignment="1">
      <alignment horizontal="left" vertical="center" wrapText="1"/>
    </xf>
    <xf numFmtId="0" fontId="50" fillId="39" borderId="12" xfId="0" applyFont="1" applyFill="1" applyBorder="1" applyAlignment="1">
      <alignment horizontal="left" vertical="center" wrapText="1"/>
    </xf>
    <xf numFmtId="0" fontId="50" fillId="39" borderId="15" xfId="0" applyFont="1" applyFill="1" applyBorder="1" applyAlignment="1">
      <alignment horizontal="left" vertical="center" wrapText="1"/>
    </xf>
    <xf numFmtId="0" fontId="50" fillId="39" borderId="17" xfId="0" applyFont="1" applyFill="1" applyBorder="1" applyAlignment="1">
      <alignment horizontal="left" vertical="center" wrapText="1"/>
    </xf>
    <xf numFmtId="9" fontId="43" fillId="0" borderId="12" xfId="0" applyNumberFormat="1" applyFont="1" applyBorder="1" applyAlignment="1">
      <alignment horizontal="center" vertical="center" wrapText="1"/>
    </xf>
    <xf numFmtId="9" fontId="43"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43" fillId="0" borderId="42"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41" xfId="0" applyFont="1" applyBorder="1" applyAlignment="1">
      <alignment horizontal="center" vertical="center" wrapText="1"/>
    </xf>
    <xf numFmtId="0" fontId="43" fillId="0" borderId="50" xfId="0" applyFont="1" applyBorder="1" applyAlignment="1">
      <alignment horizontal="center" vertical="center" wrapText="1"/>
    </xf>
    <xf numFmtId="0" fontId="43" fillId="0" borderId="48" xfId="0" applyFont="1" applyBorder="1" applyAlignment="1">
      <alignment horizontal="center" vertical="center" wrapText="1"/>
    </xf>
    <xf numFmtId="9" fontId="43" fillId="0" borderId="27" xfId="0" applyNumberFormat="1" applyFont="1" applyBorder="1" applyAlignment="1">
      <alignment horizontal="center" vertical="center" wrapText="1"/>
    </xf>
    <xf numFmtId="0" fontId="43" fillId="0" borderId="51"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45" xfId="0" applyFont="1" applyBorder="1" applyAlignment="1">
      <alignment horizontal="center" vertical="center" wrapText="1"/>
    </xf>
    <xf numFmtId="0" fontId="43" fillId="0" borderId="37" xfId="0" applyFont="1" applyBorder="1" applyAlignment="1">
      <alignment horizontal="center" vertical="center"/>
    </xf>
    <xf numFmtId="0" fontId="43" fillId="0" borderId="38" xfId="0" applyFont="1" applyBorder="1" applyAlignment="1">
      <alignment horizontal="center" vertical="center"/>
    </xf>
    <xf numFmtId="0" fontId="43" fillId="0" borderId="41"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Alignment="1">
      <alignment horizontal="center" vertical="center"/>
    </xf>
    <xf numFmtId="0" fontId="43" fillId="0" borderId="48" xfId="0" applyFont="1" applyBorder="1" applyAlignment="1">
      <alignment horizontal="center" vertical="center"/>
    </xf>
    <xf numFmtId="0" fontId="43" fillId="0" borderId="28"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40" xfId="0" applyFont="1" applyBorder="1" applyAlignment="1">
      <alignment horizontal="center" vertical="center" wrapText="1"/>
    </xf>
    <xf numFmtId="0" fontId="43" fillId="0" borderId="2" xfId="0" applyFont="1" applyBorder="1" applyAlignment="1">
      <alignment horizontal="center" vertical="center" wrapText="1"/>
    </xf>
    <xf numFmtId="9" fontId="43" fillId="0" borderId="4" xfId="0" applyNumberFormat="1" applyFont="1" applyBorder="1" applyAlignment="1">
      <alignment horizontal="center" vertical="center" wrapText="1"/>
    </xf>
    <xf numFmtId="0" fontId="43" fillId="0" borderId="4" xfId="0" applyFont="1" applyBorder="1" applyAlignment="1">
      <alignment horizontal="center" vertical="center" wrapText="1"/>
    </xf>
    <xf numFmtId="0" fontId="50" fillId="39" borderId="44" xfId="0" applyFont="1" applyFill="1" applyBorder="1" applyAlignment="1">
      <alignment horizontal="left" vertical="center" wrapText="1"/>
    </xf>
    <xf numFmtId="0" fontId="50" fillId="39" borderId="27" xfId="0" applyFont="1" applyFill="1" applyBorder="1" applyAlignment="1">
      <alignment horizontal="left" vertical="center" wrapText="1"/>
    </xf>
    <xf numFmtId="0" fontId="50" fillId="39" borderId="45" xfId="0" applyFont="1" applyFill="1" applyBorder="1" applyAlignment="1">
      <alignment horizontal="left" vertical="center" wrapText="1"/>
    </xf>
    <xf numFmtId="0" fontId="50" fillId="39" borderId="42" xfId="0" applyFont="1" applyFill="1" applyBorder="1" applyAlignment="1">
      <alignment horizontal="left" vertical="center" wrapText="1"/>
    </xf>
    <xf numFmtId="0" fontId="50" fillId="39" borderId="38" xfId="0" applyFont="1" applyFill="1" applyBorder="1" applyAlignment="1">
      <alignment horizontal="left" vertical="center" wrapText="1"/>
    </xf>
    <xf numFmtId="0" fontId="50" fillId="39" borderId="41" xfId="0" applyFont="1" applyFill="1" applyBorder="1" applyAlignment="1">
      <alignment horizontal="left" vertical="center" wrapText="1"/>
    </xf>
    <xf numFmtId="0" fontId="51" fillId="39" borderId="27" xfId="0" applyFont="1" applyFill="1" applyBorder="1" applyAlignment="1">
      <alignment horizontal="left" vertical="center" wrapText="1"/>
    </xf>
    <xf numFmtId="0" fontId="51" fillId="39" borderId="28" xfId="0" applyFont="1" applyFill="1" applyBorder="1" applyAlignment="1">
      <alignment horizontal="left" vertical="center" wrapText="1"/>
    </xf>
    <xf numFmtId="0" fontId="51" fillId="39" borderId="51" xfId="0" applyFont="1" applyFill="1" applyBorder="1" applyAlignment="1">
      <alignment horizontal="left" vertical="center" wrapText="1"/>
    </xf>
    <xf numFmtId="0" fontId="51" fillId="0" borderId="42" xfId="0" applyFont="1" applyBorder="1" applyAlignment="1">
      <alignment horizontal="left" vertical="center" wrapText="1"/>
    </xf>
    <xf numFmtId="0" fontId="51" fillId="0" borderId="38" xfId="0" applyFont="1" applyBorder="1" applyAlignment="1">
      <alignment horizontal="left" vertical="center" wrapText="1"/>
    </xf>
    <xf numFmtId="0" fontId="51" fillId="0" borderId="41" xfId="0" applyFont="1" applyBorder="1" applyAlignment="1">
      <alignment horizontal="left" vertical="center" wrapText="1"/>
    </xf>
    <xf numFmtId="0" fontId="50" fillId="39" borderId="5" xfId="0" applyFont="1" applyFill="1" applyBorder="1" applyAlignment="1">
      <alignment horizontal="left" vertical="center" wrapText="1"/>
    </xf>
    <xf numFmtId="0" fontId="50" fillId="39" borderId="0" xfId="0" applyFont="1" applyFill="1" applyAlignment="1">
      <alignment horizontal="left" vertical="center" wrapText="1"/>
    </xf>
    <xf numFmtId="0" fontId="50" fillId="39" borderId="14" xfId="0" applyFont="1" applyFill="1" applyBorder="1" applyAlignment="1">
      <alignment horizontal="left" vertical="center" wrapText="1"/>
    </xf>
    <xf numFmtId="0" fontId="50" fillId="39" borderId="28" xfId="0" applyFont="1" applyFill="1" applyBorder="1" applyAlignment="1">
      <alignment horizontal="left" vertical="center" wrapText="1"/>
    </xf>
    <xf numFmtId="0" fontId="50" fillId="39" borderId="51" xfId="0" applyFont="1" applyFill="1" applyBorder="1" applyAlignment="1">
      <alignment horizontal="left" vertical="center" wrapText="1"/>
    </xf>
    <xf numFmtId="0" fontId="50" fillId="39" borderId="48" xfId="0" applyFont="1" applyFill="1" applyBorder="1" applyAlignment="1">
      <alignment horizontal="left" vertical="center" wrapText="1"/>
    </xf>
    <xf numFmtId="0" fontId="48" fillId="0" borderId="27" xfId="0" applyFont="1" applyBorder="1" applyAlignment="1">
      <alignment horizontal="center" vertical="center" wrapText="1"/>
    </xf>
    <xf numFmtId="0" fontId="48" fillId="0" borderId="29" xfId="0" applyFont="1" applyBorder="1" applyAlignment="1">
      <alignment horizontal="center" vertical="center" wrapText="1"/>
    </xf>
    <xf numFmtId="0" fontId="48" fillId="0" borderId="28" xfId="0" applyFont="1" applyBorder="1" applyAlignment="1">
      <alignment horizontal="center" vertical="center" wrapText="1"/>
    </xf>
    <xf numFmtId="0" fontId="50" fillId="39" borderId="27" xfId="0" applyFont="1" applyFill="1" applyBorder="1" applyAlignment="1">
      <alignment vertical="center" wrapText="1"/>
    </xf>
    <xf numFmtId="0" fontId="50" fillId="39" borderId="28" xfId="0" applyFont="1" applyFill="1" applyBorder="1" applyAlignment="1">
      <alignment vertical="center" wrapText="1"/>
    </xf>
    <xf numFmtId="0" fontId="50" fillId="39" borderId="29" xfId="0" applyFont="1" applyFill="1" applyBorder="1" applyAlignment="1">
      <alignment vertical="center" wrapText="1"/>
    </xf>
    <xf numFmtId="0" fontId="48" fillId="0" borderId="11" xfId="0" applyFont="1" applyBorder="1" applyAlignment="1">
      <alignment horizontal="center" vertical="center"/>
    </xf>
    <xf numFmtId="0" fontId="48" fillId="0" borderId="16" xfId="0" applyFont="1" applyBorder="1" applyAlignment="1">
      <alignment horizontal="center" vertical="center"/>
    </xf>
    <xf numFmtId="0" fontId="48" fillId="0" borderId="13" xfId="0" applyFont="1" applyBorder="1" applyAlignment="1">
      <alignment horizontal="center" vertical="center"/>
    </xf>
    <xf numFmtId="0" fontId="48" fillId="0" borderId="12" xfId="0" applyFont="1" applyBorder="1" applyAlignment="1">
      <alignment horizontal="center" vertical="center" wrapText="1"/>
    </xf>
    <xf numFmtId="0" fontId="48" fillId="0" borderId="17"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27" xfId="0" applyFont="1" applyBorder="1" applyAlignment="1">
      <alignment horizontal="center" vertical="center"/>
    </xf>
    <xf numFmtId="0" fontId="48" fillId="0" borderId="29" xfId="0" applyFont="1" applyBorder="1" applyAlignment="1">
      <alignment horizontal="center" vertical="center"/>
    </xf>
    <xf numFmtId="0" fontId="50" fillId="39" borderId="55" xfId="0" applyFont="1" applyFill="1" applyBorder="1" applyAlignment="1">
      <alignment vertical="center" wrapText="1"/>
    </xf>
    <xf numFmtId="0" fontId="50" fillId="39" borderId="47" xfId="0" applyFont="1" applyFill="1" applyBorder="1" applyAlignment="1">
      <alignment vertical="center" wrapText="1"/>
    </xf>
    <xf numFmtId="0" fontId="50" fillId="39" borderId="49" xfId="0" applyFont="1" applyFill="1" applyBorder="1" applyAlignment="1">
      <alignment vertical="center" wrapText="1"/>
    </xf>
    <xf numFmtId="0" fontId="48" fillId="39" borderId="59" xfId="0" applyFont="1" applyFill="1" applyBorder="1" applyAlignment="1">
      <alignment horizontal="center" vertical="center" wrapText="1"/>
    </xf>
    <xf numFmtId="0" fontId="48" fillId="39" borderId="53" xfId="0" applyFont="1" applyFill="1" applyBorder="1" applyAlignment="1">
      <alignment horizontal="center" vertical="center" wrapText="1"/>
    </xf>
    <xf numFmtId="0" fontId="48" fillId="39" borderId="61" xfId="0" applyFont="1" applyFill="1" applyBorder="1" applyAlignment="1">
      <alignment horizontal="center" vertical="center" wrapText="1"/>
    </xf>
    <xf numFmtId="0" fontId="50" fillId="39" borderId="56" xfId="0" applyFont="1" applyFill="1" applyBorder="1" applyAlignment="1">
      <alignment vertical="center" wrapText="1"/>
    </xf>
    <xf numFmtId="0" fontId="50" fillId="39" borderId="57" xfId="0" applyFont="1" applyFill="1" applyBorder="1" applyAlignment="1">
      <alignment vertical="center" wrapText="1"/>
    </xf>
    <xf numFmtId="0" fontId="50" fillId="39" borderId="58" xfId="0" applyFont="1" applyFill="1" applyBorder="1" applyAlignment="1">
      <alignment vertical="center" wrapText="1"/>
    </xf>
    <xf numFmtId="0" fontId="50" fillId="39" borderId="60" xfId="0" applyFont="1" applyFill="1" applyBorder="1" applyAlignment="1">
      <alignment vertical="center" wrapText="1"/>
    </xf>
    <xf numFmtId="0" fontId="50" fillId="39" borderId="39" xfId="0" applyFont="1" applyFill="1" applyBorder="1" applyAlignment="1">
      <alignment vertical="center" wrapText="1"/>
    </xf>
    <xf numFmtId="0" fontId="50" fillId="39" borderId="51" xfId="0" applyFont="1" applyFill="1" applyBorder="1" applyAlignment="1">
      <alignment vertical="center" wrapText="1"/>
    </xf>
    <xf numFmtId="0" fontId="48" fillId="0" borderId="28" xfId="0" applyFont="1" applyBorder="1" applyAlignment="1">
      <alignment horizontal="center" vertical="center"/>
    </xf>
    <xf numFmtId="0" fontId="50" fillId="39" borderId="56" xfId="0" applyFont="1" applyFill="1" applyBorder="1" applyAlignment="1">
      <alignment horizontal="center" vertical="center" wrapText="1"/>
    </xf>
    <xf numFmtId="0" fontId="50" fillId="39" borderId="57" xfId="0" applyFont="1" applyFill="1" applyBorder="1" applyAlignment="1">
      <alignment horizontal="center" vertical="center" wrapText="1"/>
    </xf>
    <xf numFmtId="0" fontId="50" fillId="39" borderId="58" xfId="0" applyFont="1" applyFill="1" applyBorder="1" applyAlignment="1">
      <alignment horizontal="center" vertical="center" wrapText="1"/>
    </xf>
    <xf numFmtId="0" fontId="50" fillId="39" borderId="35" xfId="0" applyFont="1" applyFill="1" applyBorder="1" applyAlignment="1">
      <alignment horizontal="center" vertical="center" wrapText="1"/>
    </xf>
    <xf numFmtId="0" fontId="50" fillId="39" borderId="33" xfId="0" applyFont="1" applyFill="1" applyBorder="1" applyAlignment="1">
      <alignment horizontal="center" vertical="center" wrapText="1"/>
    </xf>
    <xf numFmtId="0" fontId="50" fillId="39" borderId="36" xfId="0" applyFont="1" applyFill="1" applyBorder="1" applyAlignment="1">
      <alignment horizontal="center" vertical="center" wrapText="1"/>
    </xf>
    <xf numFmtId="0" fontId="50" fillId="39" borderId="59" xfId="0" applyFont="1" applyFill="1" applyBorder="1" applyAlignment="1">
      <alignment vertical="center" wrapText="1"/>
    </xf>
    <xf numFmtId="0" fontId="50" fillId="39" borderId="53" xfId="0" applyFont="1" applyFill="1" applyBorder="1" applyAlignment="1">
      <alignment vertical="center" wrapText="1"/>
    </xf>
    <xf numFmtId="0" fontId="50" fillId="39" borderId="54" xfId="0" applyFont="1" applyFill="1" applyBorder="1" applyAlignment="1">
      <alignment vertical="center" wrapText="1"/>
    </xf>
    <xf numFmtId="0" fontId="48" fillId="0" borderId="32" xfId="0" applyFont="1" applyBorder="1" applyAlignment="1">
      <alignment horizontal="center" vertical="center"/>
    </xf>
    <xf numFmtId="0" fontId="48" fillId="0" borderId="33" xfId="0" applyFont="1" applyBorder="1" applyAlignment="1">
      <alignment horizontal="center" vertical="center"/>
    </xf>
    <xf numFmtId="0" fontId="48" fillId="0" borderId="42"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60" xfId="0" applyFont="1" applyBorder="1" applyAlignment="1">
      <alignment horizontal="center" vertical="center" wrapText="1"/>
    </xf>
    <xf numFmtId="0" fontId="48" fillId="0" borderId="39" xfId="0" applyFont="1" applyBorder="1" applyAlignment="1">
      <alignment horizontal="center" vertical="center" wrapText="1"/>
    </xf>
    <xf numFmtId="0" fontId="48" fillId="0" borderId="62" xfId="0" applyFont="1" applyBorder="1" applyAlignment="1">
      <alignment horizontal="center" vertical="center" wrapText="1"/>
    </xf>
    <xf numFmtId="0" fontId="48" fillId="39" borderId="27" xfId="0" applyFont="1" applyFill="1" applyBorder="1" applyAlignment="1">
      <alignment horizontal="center" vertical="center" wrapText="1"/>
    </xf>
    <xf numFmtId="0" fontId="48" fillId="39" borderId="28" xfId="0" applyFont="1" applyFill="1" applyBorder="1" applyAlignment="1">
      <alignment horizontal="center" vertical="center" wrapText="1"/>
    </xf>
    <xf numFmtId="0" fontId="48" fillId="39" borderId="29" xfId="0" applyFont="1" applyFill="1" applyBorder="1" applyAlignment="1">
      <alignment horizontal="center" vertical="center" wrapText="1"/>
    </xf>
    <xf numFmtId="0" fontId="50" fillId="39" borderId="61" xfId="0" applyFont="1" applyFill="1" applyBorder="1" applyAlignment="1">
      <alignment vertical="center" wrapText="1"/>
    </xf>
    <xf numFmtId="0" fontId="48" fillId="0" borderId="34" xfId="0" applyFont="1" applyBorder="1" applyAlignment="1">
      <alignment horizontal="center" vertical="center"/>
    </xf>
    <xf numFmtId="0" fontId="48" fillId="0" borderId="41" xfId="0" applyFont="1" applyBorder="1" applyAlignment="1">
      <alignment horizontal="center" vertical="center" wrapText="1"/>
    </xf>
    <xf numFmtId="0" fontId="48" fillId="0" borderId="43" xfId="0" applyFont="1" applyBorder="1" applyAlignment="1">
      <alignment horizontal="center" vertical="center" wrapText="1"/>
    </xf>
    <xf numFmtId="0" fontId="48" fillId="0" borderId="37" xfId="0" applyFont="1" applyBorder="1" applyAlignment="1">
      <alignment horizontal="center" vertical="center"/>
    </xf>
    <xf numFmtId="0" fontId="48" fillId="0" borderId="38" xfId="0" applyFont="1" applyBorder="1" applyAlignment="1">
      <alignment horizontal="center" vertical="center"/>
    </xf>
    <xf numFmtId="0" fontId="48" fillId="0" borderId="41" xfId="0" applyFont="1" applyBorder="1" applyAlignment="1">
      <alignment horizontal="center" vertical="center"/>
    </xf>
    <xf numFmtId="0" fontId="48" fillId="0" borderId="56" xfId="0" applyFont="1" applyBorder="1" applyAlignment="1">
      <alignment horizontal="center" vertical="center" wrapText="1"/>
    </xf>
    <xf numFmtId="0" fontId="48" fillId="0" borderId="57" xfId="0" applyFont="1" applyBorder="1" applyAlignment="1">
      <alignment horizontal="center" vertical="center" wrapText="1"/>
    </xf>
    <xf numFmtId="0" fontId="48" fillId="0" borderId="58" xfId="0" applyFont="1" applyBorder="1" applyAlignment="1">
      <alignment horizontal="center" vertical="center" wrapText="1"/>
    </xf>
    <xf numFmtId="0" fontId="50" fillId="39" borderId="52" xfId="0" applyFont="1" applyFill="1" applyBorder="1" applyAlignment="1">
      <alignment vertical="center" wrapText="1"/>
    </xf>
    <xf numFmtId="0" fontId="48" fillId="0" borderId="55" xfId="0" applyFont="1" applyBorder="1" applyAlignment="1">
      <alignment horizontal="center" vertical="center" wrapText="1"/>
    </xf>
    <xf numFmtId="0" fontId="48" fillId="0" borderId="51" xfId="0" applyFont="1" applyBorder="1" applyAlignment="1">
      <alignment horizontal="center" vertical="center" wrapText="1"/>
    </xf>
    <xf numFmtId="0" fontId="49" fillId="39" borderId="11" xfId="0" applyFont="1" applyFill="1" applyBorder="1" applyAlignment="1">
      <alignment horizontal="center" vertical="center" wrapText="1"/>
    </xf>
    <xf numFmtId="0" fontId="49" fillId="39" borderId="16" xfId="0" applyFont="1" applyFill="1" applyBorder="1" applyAlignment="1">
      <alignment horizontal="center" vertical="center" wrapText="1"/>
    </xf>
    <xf numFmtId="0" fontId="49" fillId="39" borderId="13" xfId="0" applyFont="1" applyFill="1" applyBorder="1" applyAlignment="1">
      <alignment horizontal="center" vertical="center" wrapText="1"/>
    </xf>
    <xf numFmtId="0" fontId="50" fillId="39" borderId="27" xfId="0" applyFont="1" applyFill="1" applyBorder="1" applyAlignment="1">
      <alignment horizontal="center" vertical="center" wrapText="1"/>
    </xf>
    <xf numFmtId="0" fontId="50" fillId="39" borderId="28" xfId="0" applyFont="1" applyFill="1" applyBorder="1" applyAlignment="1">
      <alignment horizontal="center" vertical="center" wrapText="1"/>
    </xf>
    <xf numFmtId="0" fontId="50" fillId="39" borderId="29" xfId="0" applyFont="1" applyFill="1" applyBorder="1" applyAlignment="1">
      <alignment horizontal="center" vertical="center" wrapText="1"/>
    </xf>
    <xf numFmtId="0" fontId="48" fillId="0" borderId="16" xfId="0" applyFont="1" applyBorder="1" applyAlignment="1">
      <alignment horizontal="center" vertical="center" wrapText="1"/>
    </xf>
    <xf numFmtId="0" fontId="50" fillId="39" borderId="51" xfId="0" applyFont="1" applyFill="1" applyBorder="1" applyAlignment="1">
      <alignment horizontal="center" vertical="center" wrapText="1"/>
    </xf>
    <xf numFmtId="0" fontId="48" fillId="0" borderId="32"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34" xfId="0" applyFont="1" applyBorder="1" applyAlignment="1">
      <alignment horizontal="center" vertical="center" wrapText="1"/>
    </xf>
    <xf numFmtId="0" fontId="51" fillId="0" borderId="52" xfId="0" applyFont="1" applyBorder="1" applyAlignment="1">
      <alignment horizontal="center"/>
    </xf>
    <xf numFmtId="0" fontId="51" fillId="0" borderId="53" xfId="0" applyFont="1" applyBorder="1" applyAlignment="1">
      <alignment horizontal="center"/>
    </xf>
    <xf numFmtId="0" fontId="51" fillId="0" borderId="54" xfId="0" applyFont="1" applyBorder="1" applyAlignment="1">
      <alignment horizontal="center"/>
    </xf>
    <xf numFmtId="0" fontId="50" fillId="39" borderId="55"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5" xfId="0" applyFont="1" applyFill="1" applyBorder="1" applyAlignment="1">
      <alignment horizontal="center" vertical="center" wrapText="1"/>
    </xf>
    <xf numFmtId="0" fontId="46" fillId="2" borderId="2" xfId="0" applyFont="1" applyFill="1" applyBorder="1" applyAlignment="1">
      <alignment horizontal="center" vertical="center" wrapText="1"/>
    </xf>
    <xf numFmtId="0" fontId="46" fillId="2" borderId="4" xfId="0" applyFont="1" applyFill="1" applyBorder="1" applyAlignment="1">
      <alignment horizontal="center" vertical="center" wrapText="1"/>
    </xf>
    <xf numFmtId="0" fontId="20" fillId="2" borderId="11" xfId="0" applyFont="1" applyFill="1" applyBorder="1" applyAlignment="1">
      <alignment horizontal="center"/>
    </xf>
    <xf numFmtId="0" fontId="20" fillId="2" borderId="12" xfId="0" applyFont="1" applyFill="1" applyBorder="1" applyAlignment="1">
      <alignment horizontal="center"/>
    </xf>
    <xf numFmtId="0" fontId="20" fillId="2" borderId="16" xfId="0" applyFont="1" applyFill="1" applyBorder="1" applyAlignment="1">
      <alignment horizontal="center"/>
    </xf>
    <xf numFmtId="0" fontId="20" fillId="2" borderId="17" xfId="0" applyFont="1" applyFill="1" applyBorder="1" applyAlignment="1">
      <alignment horizontal="center"/>
    </xf>
    <xf numFmtId="0" fontId="20" fillId="2" borderId="13" xfId="0" applyFont="1" applyFill="1" applyBorder="1" applyAlignment="1">
      <alignment horizontal="center"/>
    </xf>
    <xf numFmtId="0" fontId="20" fillId="2" borderId="15" xfId="0" applyFont="1" applyFill="1" applyBorder="1" applyAlignment="1">
      <alignment horizontal="center"/>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46" fillId="2" borderId="3" xfId="0" applyFont="1" applyFill="1" applyBorder="1" applyAlignment="1">
      <alignment horizontal="center" vertical="center" wrapText="1"/>
    </xf>
    <xf numFmtId="0" fontId="48" fillId="0" borderId="59" xfId="0" applyFont="1" applyBorder="1" applyAlignment="1">
      <alignment horizontal="center" vertical="center" wrapText="1"/>
    </xf>
    <xf numFmtId="0" fontId="48" fillId="0" borderId="53" xfId="0" applyFont="1" applyBorder="1" applyAlignment="1">
      <alignment horizontal="center" vertical="center" wrapText="1"/>
    </xf>
    <xf numFmtId="0" fontId="48" fillId="0" borderId="61"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40" xfId="0" applyFont="1" applyBorder="1" applyAlignment="1">
      <alignment horizontal="center" vertical="center" wrapText="1"/>
    </xf>
    <xf numFmtId="0" fontId="48" fillId="0" borderId="60" xfId="0" applyFont="1" applyBorder="1" applyAlignment="1">
      <alignment horizontal="center" vertical="center"/>
    </xf>
    <xf numFmtId="0" fontId="48" fillId="0" borderId="39" xfId="0" applyFont="1" applyBorder="1" applyAlignment="1">
      <alignment horizontal="center" vertical="center"/>
    </xf>
    <xf numFmtId="0" fontId="48" fillId="0" borderId="62" xfId="0" applyFont="1" applyBorder="1" applyAlignment="1">
      <alignment horizontal="center" vertical="center"/>
    </xf>
    <xf numFmtId="0" fontId="48" fillId="0" borderId="1" xfId="0" applyFont="1" applyBorder="1" applyAlignment="1">
      <alignment horizontal="left"/>
    </xf>
    <xf numFmtId="0" fontId="88" fillId="0" borderId="1" xfId="0" applyFont="1" applyBorder="1" applyAlignment="1">
      <alignment horizontal="center" vertical="center"/>
    </xf>
    <xf numFmtId="10" fontId="57" fillId="0" borderId="27" xfId="303" applyNumberFormat="1" applyFont="1" applyBorder="1" applyAlignment="1">
      <alignment horizontal="center" vertical="center" wrapText="1"/>
    </xf>
    <xf numFmtId="10" fontId="57" fillId="0" borderId="28" xfId="303" applyNumberFormat="1" applyFont="1" applyBorder="1" applyAlignment="1">
      <alignment horizontal="center" vertical="center" wrapText="1"/>
    </xf>
    <xf numFmtId="10" fontId="57" fillId="0" borderId="29" xfId="303" applyNumberFormat="1" applyFont="1" applyBorder="1" applyAlignment="1">
      <alignment horizontal="center" vertical="center" wrapText="1"/>
    </xf>
    <xf numFmtId="44" fontId="57" fillId="0" borderId="27" xfId="304" applyFont="1" applyBorder="1" applyAlignment="1">
      <alignment horizontal="center" vertical="center" wrapText="1"/>
    </xf>
    <xf numFmtId="44" fontId="57" fillId="0" borderId="28" xfId="304" applyFont="1" applyBorder="1" applyAlignment="1">
      <alignment horizontal="center" vertical="center" wrapText="1"/>
    </xf>
    <xf numFmtId="44" fontId="57" fillId="0" borderId="29" xfId="304" applyFont="1" applyBorder="1" applyAlignment="1">
      <alignment horizontal="center" vertical="center" wrapText="1"/>
    </xf>
    <xf numFmtId="10" fontId="57" fillId="0" borderId="11" xfId="303" applyNumberFormat="1" applyFont="1" applyBorder="1" applyAlignment="1">
      <alignment horizontal="center" vertical="center" wrapText="1"/>
    </xf>
    <xf numFmtId="10" fontId="57" fillId="0" borderId="16" xfId="303" applyNumberFormat="1" applyFont="1" applyBorder="1" applyAlignment="1">
      <alignment horizontal="center" vertical="center" wrapText="1"/>
    </xf>
    <xf numFmtId="10" fontId="57" fillId="0" borderId="13" xfId="303" applyNumberFormat="1" applyFont="1" applyBorder="1" applyAlignment="1">
      <alignment horizontal="center" vertical="center" wrapText="1"/>
    </xf>
    <xf numFmtId="3" fontId="58" fillId="0" borderId="27" xfId="0" applyNumberFormat="1" applyFont="1" applyBorder="1" applyAlignment="1">
      <alignment horizontal="center" vertical="center" wrapText="1"/>
    </xf>
    <xf numFmtId="3" fontId="58" fillId="0" borderId="28" xfId="0" applyNumberFormat="1" applyFont="1" applyBorder="1" applyAlignment="1">
      <alignment horizontal="center" vertical="center" wrapText="1"/>
    </xf>
    <xf numFmtId="3" fontId="58" fillId="0" borderId="29" xfId="0" applyNumberFormat="1" applyFont="1" applyBorder="1" applyAlignment="1">
      <alignment horizontal="center" vertical="center" wrapText="1"/>
    </xf>
    <xf numFmtId="44" fontId="57" fillId="0" borderId="27" xfId="304" applyFont="1" applyFill="1" applyBorder="1" applyAlignment="1">
      <alignment horizontal="center" vertical="center" wrapText="1"/>
    </xf>
    <xf numFmtId="44" fontId="57" fillId="0" borderId="28" xfId="304" applyFont="1" applyFill="1" applyBorder="1" applyAlignment="1">
      <alignment horizontal="center" vertical="center" wrapText="1"/>
    </xf>
    <xf numFmtId="44" fontId="57" fillId="0" borderId="29" xfId="304" applyFont="1" applyFill="1" applyBorder="1" applyAlignment="1">
      <alignment horizontal="center" vertical="center" wrapText="1"/>
    </xf>
    <xf numFmtId="170" fontId="55" fillId="0" borderId="27" xfId="0" applyNumberFormat="1" applyFont="1" applyBorder="1" applyAlignment="1">
      <alignment horizontal="center" vertical="center" wrapText="1"/>
    </xf>
    <xf numFmtId="170" fontId="55" fillId="0" borderId="28" xfId="0" applyNumberFormat="1" applyFont="1" applyBorder="1" applyAlignment="1">
      <alignment horizontal="center" vertical="center" wrapText="1"/>
    </xf>
    <xf numFmtId="170" fontId="55" fillId="0" borderId="29" xfId="0" applyNumberFormat="1" applyFont="1" applyBorder="1" applyAlignment="1">
      <alignment horizontal="center" vertical="center" wrapText="1"/>
    </xf>
    <xf numFmtId="44" fontId="57" fillId="0" borderId="27" xfId="304" applyFont="1" applyBorder="1" applyAlignment="1">
      <alignment horizontal="center" vertical="center"/>
    </xf>
    <xf numFmtId="44" fontId="57" fillId="0" borderId="28" xfId="304" applyFont="1" applyBorder="1" applyAlignment="1">
      <alignment horizontal="center" vertical="center"/>
    </xf>
    <xf numFmtId="44" fontId="57" fillId="0" borderId="29" xfId="304" applyFont="1" applyBorder="1" applyAlignment="1">
      <alignment horizontal="center" vertical="center"/>
    </xf>
    <xf numFmtId="3" fontId="57" fillId="0" borderId="27" xfId="0" applyNumberFormat="1" applyFont="1" applyBorder="1" applyAlignment="1">
      <alignment horizontal="center" vertical="center" wrapText="1"/>
    </xf>
    <xf numFmtId="3" fontId="57" fillId="0" borderId="28" xfId="0" applyNumberFormat="1" applyFont="1" applyBorder="1" applyAlignment="1">
      <alignment horizontal="center" vertical="center" wrapText="1"/>
    </xf>
    <xf numFmtId="3" fontId="57" fillId="0" borderId="29" xfId="0" applyNumberFormat="1" applyFont="1" applyBorder="1" applyAlignment="1">
      <alignment horizontal="center" vertical="center" wrapText="1"/>
    </xf>
    <xf numFmtId="0" fontId="57" fillId="0" borderId="27" xfId="0" applyFont="1" applyBorder="1" applyAlignment="1">
      <alignment horizontal="center" vertical="center"/>
    </xf>
    <xf numFmtId="0" fontId="57" fillId="0" borderId="29" xfId="0" applyFont="1" applyBorder="1" applyAlignment="1">
      <alignment horizontal="center" vertical="center"/>
    </xf>
    <xf numFmtId="0" fontId="74" fillId="0" borderId="1" xfId="0" applyFont="1" applyBorder="1" applyAlignment="1">
      <alignment horizontal="center" vertical="center" wrapText="1"/>
    </xf>
    <xf numFmtId="9" fontId="58" fillId="0" borderId="27" xfId="303" applyFont="1" applyFill="1" applyBorder="1" applyAlignment="1">
      <alignment horizontal="center" vertical="center"/>
    </xf>
    <xf numFmtId="9" fontId="58" fillId="0" borderId="28" xfId="303" applyFont="1" applyFill="1" applyBorder="1" applyAlignment="1">
      <alignment horizontal="center" vertical="center"/>
    </xf>
    <xf numFmtId="9" fontId="58" fillId="0" borderId="29" xfId="303" applyFont="1" applyFill="1" applyBorder="1" applyAlignment="1">
      <alignment horizontal="center" vertical="center"/>
    </xf>
    <xf numFmtId="14" fontId="57" fillId="0" borderId="27" xfId="0" applyNumberFormat="1" applyFont="1" applyBorder="1" applyAlignment="1">
      <alignment horizontal="center" vertical="center"/>
    </xf>
    <xf numFmtId="14" fontId="57" fillId="0" borderId="28" xfId="0" applyNumberFormat="1" applyFont="1" applyBorder="1" applyAlignment="1">
      <alignment horizontal="center" vertical="center"/>
    </xf>
    <xf numFmtId="0" fontId="57" fillId="0" borderId="28" xfId="0" applyFont="1" applyBorder="1" applyAlignment="1">
      <alignment horizontal="center" vertical="center"/>
    </xf>
    <xf numFmtId="3" fontId="57" fillId="0" borderId="1" xfId="0" applyNumberFormat="1" applyFont="1" applyBorder="1" applyAlignment="1">
      <alignment horizontal="center" vertical="center" wrapText="1"/>
    </xf>
    <xf numFmtId="0" fontId="55" fillId="0" borderId="1"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17" xfId="0" applyFont="1" applyBorder="1" applyAlignment="1">
      <alignment horizontal="center" vertical="center" wrapText="1"/>
    </xf>
    <xf numFmtId="0" fontId="58" fillId="0" borderId="15" xfId="0" applyFont="1" applyBorder="1" applyAlignment="1">
      <alignment horizontal="center" vertical="center" wrapText="1"/>
    </xf>
    <xf numFmtId="3" fontId="57" fillId="0" borderId="27" xfId="0" applyNumberFormat="1" applyFont="1" applyBorder="1" applyAlignment="1">
      <alignment horizontal="center" vertical="center"/>
    </xf>
    <xf numFmtId="3" fontId="57" fillId="0" borderId="28" xfId="0" applyNumberFormat="1" applyFont="1" applyBorder="1" applyAlignment="1">
      <alignment horizontal="center" vertical="center"/>
    </xf>
    <xf numFmtId="3" fontId="57" fillId="0" borderId="29" xfId="0" applyNumberFormat="1" applyFont="1" applyBorder="1" applyAlignment="1">
      <alignment horizontal="center" vertical="center"/>
    </xf>
    <xf numFmtId="14" fontId="57" fillId="0" borderId="29" xfId="0" applyNumberFormat="1" applyFont="1" applyBorder="1" applyAlignment="1">
      <alignment horizontal="center" vertical="center"/>
    </xf>
    <xf numFmtId="0" fontId="69" fillId="0" borderId="11" xfId="0" applyFont="1" applyBorder="1" applyAlignment="1">
      <alignment horizontal="center" vertical="center" wrapText="1"/>
    </xf>
    <xf numFmtId="0" fontId="69" fillId="0" borderId="16" xfId="0" applyFont="1" applyBorder="1" applyAlignment="1">
      <alignment horizontal="center" vertical="center" wrapText="1"/>
    </xf>
    <xf numFmtId="0" fontId="69" fillId="0" borderId="13" xfId="0" applyFont="1" applyBorder="1" applyAlignment="1">
      <alignment horizontal="center" vertical="center" wrapText="1"/>
    </xf>
    <xf numFmtId="9" fontId="58" fillId="0" borderId="27" xfId="0" applyNumberFormat="1" applyFont="1" applyBorder="1" applyAlignment="1">
      <alignment horizontal="center" vertical="center" wrapText="1"/>
    </xf>
    <xf numFmtId="9" fontId="58" fillId="0" borderId="28" xfId="0" applyNumberFormat="1" applyFont="1" applyBorder="1" applyAlignment="1">
      <alignment horizontal="center" vertical="center" wrapText="1"/>
    </xf>
    <xf numFmtId="9" fontId="58" fillId="0" borderId="29" xfId="0" applyNumberFormat="1" applyFont="1" applyBorder="1" applyAlignment="1">
      <alignment horizontal="center" vertical="center" wrapText="1"/>
    </xf>
    <xf numFmtId="0" fontId="74" fillId="0" borderId="2" xfId="0" applyFont="1" applyBorder="1" applyAlignment="1">
      <alignment horizontal="center" vertical="center" wrapText="1"/>
    </xf>
    <xf numFmtId="0" fontId="74" fillId="0" borderId="3"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7"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 xfId="0" applyFont="1" applyBorder="1" applyAlignment="1">
      <alignment horizontal="left" vertical="center" wrapText="1"/>
    </xf>
    <xf numFmtId="0" fontId="57" fillId="0" borderId="27" xfId="0" applyFont="1" applyBorder="1" applyAlignment="1">
      <alignment horizontal="center" wrapText="1"/>
    </xf>
    <xf numFmtId="0" fontId="57" fillId="0" borderId="29" xfId="0" applyFont="1" applyBorder="1" applyAlignment="1">
      <alignment horizontal="center" wrapText="1"/>
    </xf>
    <xf numFmtId="0" fontId="57" fillId="0" borderId="27" xfId="0" applyFont="1" applyBorder="1" applyAlignment="1">
      <alignment horizontal="center"/>
    </xf>
    <xf numFmtId="0" fontId="57" fillId="0" borderId="28" xfId="0" applyFont="1" applyBorder="1" applyAlignment="1">
      <alignment horizontal="center"/>
    </xf>
    <xf numFmtId="0" fontId="57" fillId="0" borderId="29" xfId="0" applyFont="1" applyBorder="1" applyAlignment="1">
      <alignment horizontal="center"/>
    </xf>
    <xf numFmtId="0" fontId="7" fillId="0" borderId="2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9" fontId="58" fillId="0" borderId="12" xfId="303" applyFont="1" applyFill="1" applyBorder="1" applyAlignment="1">
      <alignment horizontal="center" vertical="center" wrapText="1"/>
    </xf>
    <xf numFmtId="9" fontId="58" fillId="0" borderId="17" xfId="303" applyFont="1" applyFill="1" applyBorder="1" applyAlignment="1">
      <alignment horizontal="center" vertical="center" wrapText="1"/>
    </xf>
    <xf numFmtId="9" fontId="58" fillId="0" borderId="15" xfId="303" applyFont="1" applyFill="1" applyBorder="1" applyAlignment="1">
      <alignment horizontal="center" vertical="center" wrapText="1"/>
    </xf>
    <xf numFmtId="0" fontId="7"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1" xfId="0" applyFont="1" applyBorder="1" applyAlignment="1">
      <alignment horizontal="center" vertical="center" wrapText="1"/>
    </xf>
    <xf numFmtId="0" fontId="7" fillId="0" borderId="1" xfId="0" applyFont="1" applyBorder="1" applyAlignment="1">
      <alignment horizontal="center"/>
    </xf>
    <xf numFmtId="0" fontId="64" fillId="0" borderId="2" xfId="0" applyFont="1" applyBorder="1" applyAlignment="1">
      <alignment horizontal="center" vertical="center"/>
    </xf>
    <xf numFmtId="0" fontId="64" fillId="0" borderId="3" xfId="0" applyFont="1" applyBorder="1" applyAlignment="1">
      <alignment horizontal="center" vertical="center"/>
    </xf>
    <xf numFmtId="0" fontId="64" fillId="0" borderId="4" xfId="0" applyFont="1" applyBorder="1" applyAlignment="1">
      <alignment horizontal="center" vertical="center"/>
    </xf>
    <xf numFmtId="9" fontId="58" fillId="0" borderId="27" xfId="303" applyFont="1" applyFill="1" applyBorder="1" applyAlignment="1">
      <alignment horizontal="center" vertical="center" wrapText="1"/>
    </xf>
    <xf numFmtId="9" fontId="58" fillId="0" borderId="28" xfId="303" applyFont="1" applyFill="1" applyBorder="1" applyAlignment="1">
      <alignment horizontal="center" vertical="center" wrapText="1"/>
    </xf>
    <xf numFmtId="9" fontId="58" fillId="0" borderId="29" xfId="303" applyFont="1" applyFill="1" applyBorder="1" applyAlignment="1">
      <alignment horizontal="center" vertical="center" wrapText="1"/>
    </xf>
    <xf numFmtId="166" fontId="58" fillId="0" borderId="27" xfId="303" applyNumberFormat="1" applyFont="1" applyFill="1" applyBorder="1" applyAlignment="1">
      <alignment horizontal="center" vertical="center" wrapText="1"/>
    </xf>
    <xf numFmtId="166" fontId="58" fillId="0" borderId="29" xfId="303" applyNumberFormat="1" applyFont="1" applyFill="1" applyBorder="1" applyAlignment="1">
      <alignment horizontal="center" vertical="center" wrapText="1"/>
    </xf>
    <xf numFmtId="9" fontId="57" fillId="0" borderId="27" xfId="303" applyFont="1" applyFill="1" applyBorder="1" applyAlignment="1">
      <alignment horizontal="center" vertical="center"/>
    </xf>
    <xf numFmtId="9" fontId="57" fillId="0" borderId="29" xfId="303" applyFont="1" applyFill="1" applyBorder="1" applyAlignment="1">
      <alignment horizontal="center" vertical="center"/>
    </xf>
    <xf numFmtId="0" fontId="87" fillId="0" borderId="1" xfId="0" applyFont="1" applyBorder="1" applyAlignment="1">
      <alignment horizontal="center" vertical="center" wrapText="1"/>
    </xf>
    <xf numFmtId="0" fontId="55" fillId="0" borderId="1" xfId="0" applyFont="1" applyBorder="1" applyAlignment="1">
      <alignment horizontal="center" vertical="center"/>
    </xf>
    <xf numFmtId="0" fontId="82" fillId="0" borderId="1" xfId="0" applyFont="1" applyBorder="1" applyAlignment="1">
      <alignment horizontal="center" vertical="center" wrapText="1"/>
    </xf>
    <xf numFmtId="0" fontId="86" fillId="0" borderId="13" xfId="0" applyFont="1" applyBorder="1" applyAlignment="1">
      <alignment horizontal="center" vertical="center" wrapText="1"/>
    </xf>
    <xf numFmtId="0" fontId="86" fillId="0" borderId="14" xfId="0" applyFont="1" applyBorder="1" applyAlignment="1">
      <alignment horizontal="center" vertical="center" wrapText="1"/>
    </xf>
    <xf numFmtId="0" fontId="86" fillId="0" borderId="15" xfId="0" applyFont="1" applyBorder="1" applyAlignment="1">
      <alignment horizontal="center" vertical="center" wrapText="1"/>
    </xf>
    <xf numFmtId="0" fontId="86" fillId="0" borderId="2" xfId="0" applyFont="1" applyBorder="1" applyAlignment="1">
      <alignment horizontal="center" vertical="center" wrapText="1"/>
    </xf>
    <xf numFmtId="0" fontId="86" fillId="0" borderId="3" xfId="0" applyFont="1" applyBorder="1" applyAlignment="1">
      <alignment horizontal="center" vertical="center" wrapText="1"/>
    </xf>
    <xf numFmtId="0" fontId="86" fillId="0" borderId="4" xfId="0" applyFont="1" applyBorder="1" applyAlignment="1">
      <alignment horizontal="center" vertical="center" wrapText="1"/>
    </xf>
    <xf numFmtId="0" fontId="83" fillId="0" borderId="3" xfId="0" applyFont="1" applyBorder="1" applyAlignment="1">
      <alignment horizontal="center" vertical="center"/>
    </xf>
    <xf numFmtId="0" fontId="83" fillId="0" borderId="4" xfId="0" applyFont="1" applyBorder="1" applyAlignment="1">
      <alignment horizontal="center" vertical="center"/>
    </xf>
    <xf numFmtId="0" fontId="75" fillId="0" borderId="16" xfId="0" applyFont="1" applyBorder="1" applyAlignment="1">
      <alignment horizontal="center" vertical="center" wrapText="1"/>
    </xf>
    <xf numFmtId="0" fontId="75" fillId="0" borderId="17" xfId="0" applyFont="1" applyBorder="1" applyAlignment="1">
      <alignment horizontal="center" vertical="center" wrapText="1"/>
    </xf>
    <xf numFmtId="0" fontId="75" fillId="0" borderId="13" xfId="0" applyFont="1" applyBorder="1" applyAlignment="1">
      <alignment horizontal="center" vertical="center" wrapText="1"/>
    </xf>
    <xf numFmtId="0" fontId="75" fillId="0" borderId="15" xfId="0" applyFont="1" applyBorder="1" applyAlignment="1">
      <alignment horizontal="center" vertical="center" wrapText="1"/>
    </xf>
    <xf numFmtId="0" fontId="82" fillId="0" borderId="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5" xfId="0" applyFont="1" applyBorder="1" applyAlignment="1">
      <alignment horizontal="center" vertical="center" wrapText="1"/>
    </xf>
    <xf numFmtId="0" fontId="24" fillId="0" borderId="1" xfId="1" applyFont="1" applyBorder="1" applyAlignment="1">
      <alignment horizontal="center" wrapText="1"/>
    </xf>
    <xf numFmtId="0" fontId="22" fillId="5" borderId="6" xfId="1" applyFont="1" applyFill="1" applyBorder="1" applyAlignment="1">
      <alignment horizontal="center" vertical="center"/>
    </xf>
    <xf numFmtId="0" fontId="22" fillId="5" borderId="7" xfId="1" applyFont="1" applyFill="1" applyBorder="1" applyAlignment="1">
      <alignment horizontal="center" vertical="center"/>
    </xf>
    <xf numFmtId="0" fontId="22" fillId="5" borderId="8" xfId="1" applyFont="1" applyFill="1" applyBorder="1" applyAlignment="1">
      <alignment horizontal="center" vertical="center"/>
    </xf>
    <xf numFmtId="0" fontId="22" fillId="5" borderId="1" xfId="1" applyFont="1" applyFill="1" applyBorder="1" applyAlignment="1">
      <alignment horizontal="center" vertical="center"/>
    </xf>
    <xf numFmtId="0" fontId="24" fillId="0" borderId="1" xfId="1" applyFont="1" applyBorder="1" applyAlignment="1">
      <alignment horizontal="center" vertical="center" wrapText="1"/>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4" xfId="1" applyFont="1" applyFill="1" applyBorder="1" applyAlignment="1">
      <alignment horizontal="center" vertical="center"/>
    </xf>
    <xf numFmtId="0" fontId="24" fillId="0" borderId="1" xfId="1" applyFont="1" applyBorder="1" applyAlignment="1">
      <alignment horizontal="center" vertical="center"/>
    </xf>
  </cellXfs>
  <cellStyles count="305">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xr:uid="{00000000-0005-0000-0000-00000C000000}"/>
    <cellStyle name="60% - Énfasis2 2" xfId="197" xr:uid="{00000000-0005-0000-0000-00000D000000}"/>
    <cellStyle name="60% - Énfasis3 2" xfId="198" xr:uid="{00000000-0005-0000-0000-00000E000000}"/>
    <cellStyle name="60% - Énfasis4 2" xfId="199" xr:uid="{00000000-0005-0000-0000-00000F000000}"/>
    <cellStyle name="60% - Énfasis5 2" xfId="200" xr:uid="{00000000-0005-0000-0000-000010000000}"/>
    <cellStyle name="60% - Énfasis6 2" xfId="201" xr:uid="{00000000-0005-0000-0000-000011000000}"/>
    <cellStyle name="BodyStyle" xfId="5" xr:uid="{00000000-0005-0000-0000-000012000000}"/>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xr:uid="{00000000-0005-0000-0000-000020000000}"/>
    <cellStyle name="Incorrecto" xfId="13" builtinId="27" customBuiltin="1"/>
    <cellStyle name="Millares 10" xfId="41" xr:uid="{00000000-0005-0000-0000-000022000000}"/>
    <cellStyle name="Millares 2" xfId="3" xr:uid="{00000000-0005-0000-0000-000023000000}"/>
    <cellStyle name="Millares 2 2" xfId="130" xr:uid="{00000000-0005-0000-0000-000024000000}"/>
    <cellStyle name="Millares 2 2 2" xfId="209" xr:uid="{00000000-0005-0000-0000-000025000000}"/>
    <cellStyle name="Millares 2 2 2 2" xfId="227" xr:uid="{00000000-0005-0000-0000-000026000000}"/>
    <cellStyle name="Millares 2 2 2 2 2" xfId="299" xr:uid="{00000000-0005-0000-0000-000027000000}"/>
    <cellStyle name="Millares 2 2 2 2 3" xfId="263" xr:uid="{00000000-0005-0000-0000-000028000000}"/>
    <cellStyle name="Millares 2 2 2 3" xfId="281" xr:uid="{00000000-0005-0000-0000-000029000000}"/>
    <cellStyle name="Millares 2 2 2 4" xfId="245" xr:uid="{00000000-0005-0000-0000-00002A000000}"/>
    <cellStyle name="Millares 2 2 3" xfId="218" xr:uid="{00000000-0005-0000-0000-00002B000000}"/>
    <cellStyle name="Millares 2 2 3 2" xfId="290" xr:uid="{00000000-0005-0000-0000-00002C000000}"/>
    <cellStyle name="Millares 2 2 3 3" xfId="254" xr:uid="{00000000-0005-0000-0000-00002D000000}"/>
    <cellStyle name="Millares 2 2 4" xfId="272" xr:uid="{00000000-0005-0000-0000-00002E000000}"/>
    <cellStyle name="Millares 2 2 5" xfId="236" xr:uid="{00000000-0005-0000-0000-00002F000000}"/>
    <cellStyle name="Millares 2 3" xfId="202" xr:uid="{00000000-0005-0000-0000-000030000000}"/>
    <cellStyle name="Millares 2 3 2" xfId="211" xr:uid="{00000000-0005-0000-0000-000031000000}"/>
    <cellStyle name="Millares 2 3 2 2" xfId="229" xr:uid="{00000000-0005-0000-0000-000032000000}"/>
    <cellStyle name="Millares 2 3 2 2 2" xfId="301" xr:uid="{00000000-0005-0000-0000-000033000000}"/>
    <cellStyle name="Millares 2 3 2 2 3" xfId="265" xr:uid="{00000000-0005-0000-0000-000034000000}"/>
    <cellStyle name="Millares 2 3 2 3" xfId="283" xr:uid="{00000000-0005-0000-0000-000035000000}"/>
    <cellStyle name="Millares 2 3 2 4" xfId="247" xr:uid="{00000000-0005-0000-0000-000036000000}"/>
    <cellStyle name="Millares 2 3 3" xfId="220" xr:uid="{00000000-0005-0000-0000-000037000000}"/>
    <cellStyle name="Millares 2 3 3 2" xfId="292" xr:uid="{00000000-0005-0000-0000-000038000000}"/>
    <cellStyle name="Millares 2 3 3 3" xfId="256" xr:uid="{00000000-0005-0000-0000-000039000000}"/>
    <cellStyle name="Millares 2 3 4" xfId="274" xr:uid="{00000000-0005-0000-0000-00003A000000}"/>
    <cellStyle name="Millares 2 3 5" xfId="238" xr:uid="{00000000-0005-0000-0000-00003B000000}"/>
    <cellStyle name="Millares 2 4" xfId="207" xr:uid="{00000000-0005-0000-0000-00003C000000}"/>
    <cellStyle name="Millares 2 4 2" xfId="225" xr:uid="{00000000-0005-0000-0000-00003D000000}"/>
    <cellStyle name="Millares 2 4 2 2" xfId="297" xr:uid="{00000000-0005-0000-0000-00003E000000}"/>
    <cellStyle name="Millares 2 4 2 3" xfId="261" xr:uid="{00000000-0005-0000-0000-00003F000000}"/>
    <cellStyle name="Millares 2 4 3" xfId="279" xr:uid="{00000000-0005-0000-0000-000040000000}"/>
    <cellStyle name="Millares 2 4 4" xfId="243" xr:uid="{00000000-0005-0000-0000-000041000000}"/>
    <cellStyle name="Millares 2 5" xfId="216" xr:uid="{00000000-0005-0000-0000-000042000000}"/>
    <cellStyle name="Millares 2 5 2" xfId="288" xr:uid="{00000000-0005-0000-0000-000043000000}"/>
    <cellStyle name="Millares 2 5 3" xfId="252" xr:uid="{00000000-0005-0000-0000-000044000000}"/>
    <cellStyle name="Millares 2 6" xfId="270" xr:uid="{00000000-0005-0000-0000-000045000000}"/>
    <cellStyle name="Millares 2 7" xfId="234" xr:uid="{00000000-0005-0000-0000-000046000000}"/>
    <cellStyle name="Millares 2 8" xfId="59" xr:uid="{00000000-0005-0000-0000-000047000000}"/>
    <cellStyle name="Millares 3" xfId="124" xr:uid="{00000000-0005-0000-0000-000048000000}"/>
    <cellStyle name="Millares 3 2" xfId="208" xr:uid="{00000000-0005-0000-0000-000049000000}"/>
    <cellStyle name="Millares 3 2 2" xfId="226" xr:uid="{00000000-0005-0000-0000-00004A000000}"/>
    <cellStyle name="Millares 3 2 2 2" xfId="298" xr:uid="{00000000-0005-0000-0000-00004B000000}"/>
    <cellStyle name="Millares 3 2 2 3" xfId="262" xr:uid="{00000000-0005-0000-0000-00004C000000}"/>
    <cellStyle name="Millares 3 2 3" xfId="280" xr:uid="{00000000-0005-0000-0000-00004D000000}"/>
    <cellStyle name="Millares 3 2 4" xfId="244" xr:uid="{00000000-0005-0000-0000-00004E000000}"/>
    <cellStyle name="Millares 3 3" xfId="217" xr:uid="{00000000-0005-0000-0000-00004F000000}"/>
    <cellStyle name="Millares 3 3 2" xfId="289" xr:uid="{00000000-0005-0000-0000-000050000000}"/>
    <cellStyle name="Millares 3 3 3" xfId="253" xr:uid="{00000000-0005-0000-0000-000051000000}"/>
    <cellStyle name="Millares 3 4" xfId="271" xr:uid="{00000000-0005-0000-0000-000052000000}"/>
    <cellStyle name="Millares 3 5" xfId="235" xr:uid="{00000000-0005-0000-0000-000053000000}"/>
    <cellStyle name="Millares 4" xfId="194" xr:uid="{00000000-0005-0000-0000-000054000000}"/>
    <cellStyle name="Millares 4 2" xfId="210" xr:uid="{00000000-0005-0000-0000-000055000000}"/>
    <cellStyle name="Millares 4 2 2" xfId="228" xr:uid="{00000000-0005-0000-0000-000056000000}"/>
    <cellStyle name="Millares 4 2 2 2" xfId="300" xr:uid="{00000000-0005-0000-0000-000057000000}"/>
    <cellStyle name="Millares 4 2 2 3" xfId="264" xr:uid="{00000000-0005-0000-0000-000058000000}"/>
    <cellStyle name="Millares 4 2 3" xfId="282" xr:uid="{00000000-0005-0000-0000-000059000000}"/>
    <cellStyle name="Millares 4 2 4" xfId="246" xr:uid="{00000000-0005-0000-0000-00005A000000}"/>
    <cellStyle name="Millares 4 3" xfId="219" xr:uid="{00000000-0005-0000-0000-00005B000000}"/>
    <cellStyle name="Millares 4 3 2" xfId="291" xr:uid="{00000000-0005-0000-0000-00005C000000}"/>
    <cellStyle name="Millares 4 3 3" xfId="255" xr:uid="{00000000-0005-0000-0000-00005D000000}"/>
    <cellStyle name="Millares 4 4" xfId="273" xr:uid="{00000000-0005-0000-0000-00005E000000}"/>
    <cellStyle name="Millares 4 5" xfId="237" xr:uid="{00000000-0005-0000-0000-00005F000000}"/>
    <cellStyle name="Millares 5" xfId="206" xr:uid="{00000000-0005-0000-0000-000060000000}"/>
    <cellStyle name="Millares 5 2" xfId="224" xr:uid="{00000000-0005-0000-0000-000061000000}"/>
    <cellStyle name="Millares 5 2 2" xfId="296" xr:uid="{00000000-0005-0000-0000-000062000000}"/>
    <cellStyle name="Millares 5 2 3" xfId="260" xr:uid="{00000000-0005-0000-0000-000063000000}"/>
    <cellStyle name="Millares 5 3" xfId="278" xr:uid="{00000000-0005-0000-0000-000064000000}"/>
    <cellStyle name="Millares 5 4" xfId="242" xr:uid="{00000000-0005-0000-0000-000065000000}"/>
    <cellStyle name="Millares 6" xfId="215" xr:uid="{00000000-0005-0000-0000-000066000000}"/>
    <cellStyle name="Millares 6 2" xfId="287" xr:uid="{00000000-0005-0000-0000-000067000000}"/>
    <cellStyle name="Millares 6 3" xfId="251" xr:uid="{00000000-0005-0000-0000-000068000000}"/>
    <cellStyle name="Millares 7" xfId="269" xr:uid="{00000000-0005-0000-0000-000069000000}"/>
    <cellStyle name="Millares 8" xfId="233" xr:uid="{00000000-0005-0000-0000-00006A000000}"/>
    <cellStyle name="Millares 9" xfId="53" xr:uid="{00000000-0005-0000-0000-00006B000000}"/>
    <cellStyle name="Moneda" xfId="304" builtinId="4"/>
    <cellStyle name="Moneda [0] 2" xfId="48" xr:uid="{00000000-0005-0000-0000-00006D000000}"/>
    <cellStyle name="Moneda [0] 2 2" xfId="55" xr:uid="{00000000-0005-0000-0000-00006E000000}"/>
    <cellStyle name="Moneda [0] 2 2 2" xfId="126" xr:uid="{00000000-0005-0000-0000-00006F000000}"/>
    <cellStyle name="Moneda [0] 2 3" xfId="121" xr:uid="{00000000-0005-0000-0000-000070000000}"/>
    <cellStyle name="Moneda [0] 3" xfId="51" xr:uid="{00000000-0005-0000-0000-000071000000}"/>
    <cellStyle name="Moneda [0] 3 2" xfId="204" xr:uid="{00000000-0005-0000-0000-000072000000}"/>
    <cellStyle name="Moneda [0] 3 2 2" xfId="222" xr:uid="{00000000-0005-0000-0000-000073000000}"/>
    <cellStyle name="Moneda [0] 3 2 2 2" xfId="294" xr:uid="{00000000-0005-0000-0000-000074000000}"/>
    <cellStyle name="Moneda [0] 3 2 2 3" xfId="258" xr:uid="{00000000-0005-0000-0000-000075000000}"/>
    <cellStyle name="Moneda [0] 3 2 3" xfId="276" xr:uid="{00000000-0005-0000-0000-000076000000}"/>
    <cellStyle name="Moneda [0] 3 2 4" xfId="240" xr:uid="{00000000-0005-0000-0000-000077000000}"/>
    <cellStyle name="Moneda [0] 3 3" xfId="213" xr:uid="{00000000-0005-0000-0000-000078000000}"/>
    <cellStyle name="Moneda [0] 3 3 2" xfId="285" xr:uid="{00000000-0005-0000-0000-000079000000}"/>
    <cellStyle name="Moneda [0] 3 3 3" xfId="249" xr:uid="{00000000-0005-0000-0000-00007A000000}"/>
    <cellStyle name="Moneda [0] 3 4" xfId="267" xr:uid="{00000000-0005-0000-0000-00007B000000}"/>
    <cellStyle name="Moneda [0] 3 5" xfId="231" xr:uid="{00000000-0005-0000-0000-00007C000000}"/>
    <cellStyle name="Moneda [0] 4" xfId="205" xr:uid="{00000000-0005-0000-0000-00007D000000}"/>
    <cellStyle name="Moneda [0] 4 2" xfId="223" xr:uid="{00000000-0005-0000-0000-00007E000000}"/>
    <cellStyle name="Moneda [0] 4 2 2" xfId="295" xr:uid="{00000000-0005-0000-0000-00007F000000}"/>
    <cellStyle name="Moneda [0] 4 2 3" xfId="259" xr:uid="{00000000-0005-0000-0000-000080000000}"/>
    <cellStyle name="Moneda [0] 4 3" xfId="277" xr:uid="{00000000-0005-0000-0000-000081000000}"/>
    <cellStyle name="Moneda [0] 4 4" xfId="241" xr:uid="{00000000-0005-0000-0000-000082000000}"/>
    <cellStyle name="Moneda [0] 5" xfId="214" xr:uid="{00000000-0005-0000-0000-000083000000}"/>
    <cellStyle name="Moneda [0] 5 2" xfId="286" xr:uid="{00000000-0005-0000-0000-000084000000}"/>
    <cellStyle name="Moneda [0] 5 3" xfId="250" xr:uid="{00000000-0005-0000-0000-000085000000}"/>
    <cellStyle name="Moneda [0] 6" xfId="268" xr:uid="{00000000-0005-0000-0000-000086000000}"/>
    <cellStyle name="Moneda [0] 7" xfId="232" xr:uid="{00000000-0005-0000-0000-000087000000}"/>
    <cellStyle name="Moneda [0] 8" xfId="52" xr:uid="{00000000-0005-0000-0000-000088000000}"/>
    <cellStyle name="Moneda [0] 9" xfId="45" xr:uid="{00000000-0005-0000-0000-000089000000}"/>
    <cellStyle name="Moneda 10" xfId="66" xr:uid="{00000000-0005-0000-0000-00008A000000}"/>
    <cellStyle name="Moneda 10 2" xfId="137" xr:uid="{00000000-0005-0000-0000-00008B000000}"/>
    <cellStyle name="Moneda 11" xfId="67" xr:uid="{00000000-0005-0000-0000-00008C000000}"/>
    <cellStyle name="Moneda 11 2" xfId="138" xr:uid="{00000000-0005-0000-0000-00008D000000}"/>
    <cellStyle name="Moneda 12" xfId="68" xr:uid="{00000000-0005-0000-0000-00008E000000}"/>
    <cellStyle name="Moneda 12 2" xfId="139" xr:uid="{00000000-0005-0000-0000-00008F000000}"/>
    <cellStyle name="Moneda 13" xfId="69" xr:uid="{00000000-0005-0000-0000-000090000000}"/>
    <cellStyle name="Moneda 13 2" xfId="140" xr:uid="{00000000-0005-0000-0000-000091000000}"/>
    <cellStyle name="Moneda 14" xfId="70" xr:uid="{00000000-0005-0000-0000-000092000000}"/>
    <cellStyle name="Moneda 14 2" xfId="141" xr:uid="{00000000-0005-0000-0000-000093000000}"/>
    <cellStyle name="Moneda 15" xfId="71" xr:uid="{00000000-0005-0000-0000-000094000000}"/>
    <cellStyle name="Moneda 15 2" xfId="142" xr:uid="{00000000-0005-0000-0000-000095000000}"/>
    <cellStyle name="Moneda 16" xfId="72" xr:uid="{00000000-0005-0000-0000-000096000000}"/>
    <cellStyle name="Moneda 16 2" xfId="143" xr:uid="{00000000-0005-0000-0000-000097000000}"/>
    <cellStyle name="Moneda 17" xfId="73" xr:uid="{00000000-0005-0000-0000-000098000000}"/>
    <cellStyle name="Moneda 17 2" xfId="144" xr:uid="{00000000-0005-0000-0000-000099000000}"/>
    <cellStyle name="Moneda 18" xfId="74" xr:uid="{00000000-0005-0000-0000-00009A000000}"/>
    <cellStyle name="Moneda 18 2" xfId="145" xr:uid="{00000000-0005-0000-0000-00009B000000}"/>
    <cellStyle name="Moneda 19" xfId="75" xr:uid="{00000000-0005-0000-0000-00009C000000}"/>
    <cellStyle name="Moneda 19 2" xfId="146" xr:uid="{00000000-0005-0000-0000-00009D000000}"/>
    <cellStyle name="Moneda 2" xfId="2" xr:uid="{00000000-0005-0000-0000-00009E000000}"/>
    <cellStyle name="Moneda 2 2" xfId="128" xr:uid="{00000000-0005-0000-0000-00009F000000}"/>
    <cellStyle name="Moneda 2 3" xfId="57" xr:uid="{00000000-0005-0000-0000-0000A0000000}"/>
    <cellStyle name="Moneda 20" xfId="76" xr:uid="{00000000-0005-0000-0000-0000A1000000}"/>
    <cellStyle name="Moneda 20 2" xfId="147" xr:uid="{00000000-0005-0000-0000-0000A2000000}"/>
    <cellStyle name="Moneda 21" xfId="79" xr:uid="{00000000-0005-0000-0000-0000A3000000}"/>
    <cellStyle name="Moneda 21 2" xfId="150" xr:uid="{00000000-0005-0000-0000-0000A4000000}"/>
    <cellStyle name="Moneda 22" xfId="78" xr:uid="{00000000-0005-0000-0000-0000A5000000}"/>
    <cellStyle name="Moneda 22 2" xfId="149" xr:uid="{00000000-0005-0000-0000-0000A6000000}"/>
    <cellStyle name="Moneda 23" xfId="56" xr:uid="{00000000-0005-0000-0000-0000A7000000}"/>
    <cellStyle name="Moneda 23 2" xfId="127" xr:uid="{00000000-0005-0000-0000-0000A8000000}"/>
    <cellStyle name="Moneda 24" xfId="77" xr:uid="{00000000-0005-0000-0000-0000A9000000}"/>
    <cellStyle name="Moneda 24 2" xfId="148" xr:uid="{00000000-0005-0000-0000-0000AA000000}"/>
    <cellStyle name="Moneda 25" xfId="80" xr:uid="{00000000-0005-0000-0000-0000AB000000}"/>
    <cellStyle name="Moneda 25 2" xfId="151" xr:uid="{00000000-0005-0000-0000-0000AC000000}"/>
    <cellStyle name="Moneda 26" xfId="81" xr:uid="{00000000-0005-0000-0000-0000AD000000}"/>
    <cellStyle name="Moneda 26 2" xfId="152" xr:uid="{00000000-0005-0000-0000-0000AE000000}"/>
    <cellStyle name="Moneda 27" xfId="82" xr:uid="{00000000-0005-0000-0000-0000AF000000}"/>
    <cellStyle name="Moneda 27 2" xfId="153" xr:uid="{00000000-0005-0000-0000-0000B0000000}"/>
    <cellStyle name="Moneda 28" xfId="83" xr:uid="{00000000-0005-0000-0000-0000B1000000}"/>
    <cellStyle name="Moneda 28 2" xfId="154" xr:uid="{00000000-0005-0000-0000-0000B2000000}"/>
    <cellStyle name="Moneda 29" xfId="84" xr:uid="{00000000-0005-0000-0000-0000B3000000}"/>
    <cellStyle name="Moneda 29 2" xfId="155" xr:uid="{00000000-0005-0000-0000-0000B4000000}"/>
    <cellStyle name="Moneda 3" xfId="58" xr:uid="{00000000-0005-0000-0000-0000B5000000}"/>
    <cellStyle name="Moneda 3 2" xfId="129" xr:uid="{00000000-0005-0000-0000-0000B6000000}"/>
    <cellStyle name="Moneda 30" xfId="85" xr:uid="{00000000-0005-0000-0000-0000B7000000}"/>
    <cellStyle name="Moneda 30 2" xfId="156" xr:uid="{00000000-0005-0000-0000-0000B8000000}"/>
    <cellStyle name="Moneda 31" xfId="86" xr:uid="{00000000-0005-0000-0000-0000B9000000}"/>
    <cellStyle name="Moneda 31 2" xfId="157" xr:uid="{00000000-0005-0000-0000-0000BA000000}"/>
    <cellStyle name="Moneda 32" xfId="87" xr:uid="{00000000-0005-0000-0000-0000BB000000}"/>
    <cellStyle name="Moneda 32 2" xfId="158" xr:uid="{00000000-0005-0000-0000-0000BC000000}"/>
    <cellStyle name="Moneda 33" xfId="88" xr:uid="{00000000-0005-0000-0000-0000BD000000}"/>
    <cellStyle name="Moneda 33 2" xfId="159" xr:uid="{00000000-0005-0000-0000-0000BE000000}"/>
    <cellStyle name="Moneda 34" xfId="89" xr:uid="{00000000-0005-0000-0000-0000BF000000}"/>
    <cellStyle name="Moneda 34 2" xfId="160" xr:uid="{00000000-0005-0000-0000-0000C0000000}"/>
    <cellStyle name="Moneda 35" xfId="90" xr:uid="{00000000-0005-0000-0000-0000C1000000}"/>
    <cellStyle name="Moneda 35 2" xfId="161" xr:uid="{00000000-0005-0000-0000-0000C2000000}"/>
    <cellStyle name="Moneda 36" xfId="91" xr:uid="{00000000-0005-0000-0000-0000C3000000}"/>
    <cellStyle name="Moneda 36 2" xfId="162" xr:uid="{00000000-0005-0000-0000-0000C4000000}"/>
    <cellStyle name="Moneda 37" xfId="92" xr:uid="{00000000-0005-0000-0000-0000C5000000}"/>
    <cellStyle name="Moneda 37 2" xfId="163" xr:uid="{00000000-0005-0000-0000-0000C6000000}"/>
    <cellStyle name="Moneda 38" xfId="93" xr:uid="{00000000-0005-0000-0000-0000C7000000}"/>
    <cellStyle name="Moneda 38 2" xfId="164" xr:uid="{00000000-0005-0000-0000-0000C8000000}"/>
    <cellStyle name="Moneda 39" xfId="94" xr:uid="{00000000-0005-0000-0000-0000C9000000}"/>
    <cellStyle name="Moneda 39 2" xfId="165" xr:uid="{00000000-0005-0000-0000-0000CA000000}"/>
    <cellStyle name="Moneda 4" xfId="63" xr:uid="{00000000-0005-0000-0000-0000CB000000}"/>
    <cellStyle name="Moneda 4 2" xfId="134" xr:uid="{00000000-0005-0000-0000-0000CC000000}"/>
    <cellStyle name="Moneda 40" xfId="95" xr:uid="{00000000-0005-0000-0000-0000CD000000}"/>
    <cellStyle name="Moneda 40 2" xfId="166" xr:uid="{00000000-0005-0000-0000-0000CE000000}"/>
    <cellStyle name="Moneda 41" xfId="96" xr:uid="{00000000-0005-0000-0000-0000CF000000}"/>
    <cellStyle name="Moneda 41 2" xfId="167" xr:uid="{00000000-0005-0000-0000-0000D0000000}"/>
    <cellStyle name="Moneda 42" xfId="97" xr:uid="{00000000-0005-0000-0000-0000D1000000}"/>
    <cellStyle name="Moneda 42 2" xfId="168" xr:uid="{00000000-0005-0000-0000-0000D2000000}"/>
    <cellStyle name="Moneda 43" xfId="98" xr:uid="{00000000-0005-0000-0000-0000D3000000}"/>
    <cellStyle name="Moneda 43 2" xfId="169" xr:uid="{00000000-0005-0000-0000-0000D4000000}"/>
    <cellStyle name="Moneda 44" xfId="99" xr:uid="{00000000-0005-0000-0000-0000D5000000}"/>
    <cellStyle name="Moneda 44 2" xfId="170" xr:uid="{00000000-0005-0000-0000-0000D6000000}"/>
    <cellStyle name="Moneda 45" xfId="100" xr:uid="{00000000-0005-0000-0000-0000D7000000}"/>
    <cellStyle name="Moneda 45 2" xfId="171" xr:uid="{00000000-0005-0000-0000-0000D8000000}"/>
    <cellStyle name="Moneda 46" xfId="101" xr:uid="{00000000-0005-0000-0000-0000D9000000}"/>
    <cellStyle name="Moneda 46 2" xfId="172" xr:uid="{00000000-0005-0000-0000-0000DA000000}"/>
    <cellStyle name="Moneda 47" xfId="102" xr:uid="{00000000-0005-0000-0000-0000DB000000}"/>
    <cellStyle name="Moneda 47 2" xfId="173" xr:uid="{00000000-0005-0000-0000-0000DC000000}"/>
    <cellStyle name="Moneda 48" xfId="103" xr:uid="{00000000-0005-0000-0000-0000DD000000}"/>
    <cellStyle name="Moneda 48 2" xfId="174" xr:uid="{00000000-0005-0000-0000-0000DE000000}"/>
    <cellStyle name="Moneda 49" xfId="104" xr:uid="{00000000-0005-0000-0000-0000DF000000}"/>
    <cellStyle name="Moneda 49 2" xfId="175" xr:uid="{00000000-0005-0000-0000-0000E0000000}"/>
    <cellStyle name="Moneda 5" xfId="61" xr:uid="{00000000-0005-0000-0000-0000E1000000}"/>
    <cellStyle name="Moneda 5 2" xfId="132" xr:uid="{00000000-0005-0000-0000-0000E2000000}"/>
    <cellStyle name="Moneda 50" xfId="105" xr:uid="{00000000-0005-0000-0000-0000E3000000}"/>
    <cellStyle name="Moneda 50 2" xfId="176" xr:uid="{00000000-0005-0000-0000-0000E4000000}"/>
    <cellStyle name="Moneda 51" xfId="106" xr:uid="{00000000-0005-0000-0000-0000E5000000}"/>
    <cellStyle name="Moneda 51 2" xfId="177" xr:uid="{00000000-0005-0000-0000-0000E6000000}"/>
    <cellStyle name="Moneda 52" xfId="107" xr:uid="{00000000-0005-0000-0000-0000E7000000}"/>
    <cellStyle name="Moneda 52 2" xfId="178" xr:uid="{00000000-0005-0000-0000-0000E8000000}"/>
    <cellStyle name="Moneda 53" xfId="108" xr:uid="{00000000-0005-0000-0000-0000E9000000}"/>
    <cellStyle name="Moneda 53 2" xfId="179" xr:uid="{00000000-0005-0000-0000-0000EA000000}"/>
    <cellStyle name="Moneda 54" xfId="109" xr:uid="{00000000-0005-0000-0000-0000EB000000}"/>
    <cellStyle name="Moneda 54 2" xfId="180" xr:uid="{00000000-0005-0000-0000-0000EC000000}"/>
    <cellStyle name="Moneda 55" xfId="110" xr:uid="{00000000-0005-0000-0000-0000ED000000}"/>
    <cellStyle name="Moneda 55 2" xfId="181" xr:uid="{00000000-0005-0000-0000-0000EE000000}"/>
    <cellStyle name="Moneda 56" xfId="111" xr:uid="{00000000-0005-0000-0000-0000EF000000}"/>
    <cellStyle name="Moneda 56 2" xfId="182" xr:uid="{00000000-0005-0000-0000-0000F0000000}"/>
    <cellStyle name="Moneda 57" xfId="112" xr:uid="{00000000-0005-0000-0000-0000F1000000}"/>
    <cellStyle name="Moneda 57 2" xfId="183" xr:uid="{00000000-0005-0000-0000-0000F2000000}"/>
    <cellStyle name="Moneda 58" xfId="113" xr:uid="{00000000-0005-0000-0000-0000F3000000}"/>
    <cellStyle name="Moneda 58 2" xfId="184" xr:uid="{00000000-0005-0000-0000-0000F4000000}"/>
    <cellStyle name="Moneda 59" xfId="114" xr:uid="{00000000-0005-0000-0000-0000F5000000}"/>
    <cellStyle name="Moneda 59 2" xfId="185" xr:uid="{00000000-0005-0000-0000-0000F6000000}"/>
    <cellStyle name="Moneda 6" xfId="54" xr:uid="{00000000-0005-0000-0000-0000F7000000}"/>
    <cellStyle name="Moneda 6 2" xfId="125" xr:uid="{00000000-0005-0000-0000-0000F8000000}"/>
    <cellStyle name="Moneda 60" xfId="117" xr:uid="{00000000-0005-0000-0000-0000F9000000}"/>
    <cellStyle name="Moneda 60 2" xfId="188" xr:uid="{00000000-0005-0000-0000-0000FA000000}"/>
    <cellStyle name="Moneda 61" xfId="115" xr:uid="{00000000-0005-0000-0000-0000FB000000}"/>
    <cellStyle name="Moneda 61 2" xfId="186" xr:uid="{00000000-0005-0000-0000-0000FC000000}"/>
    <cellStyle name="Moneda 62" xfId="60" xr:uid="{00000000-0005-0000-0000-0000FD000000}"/>
    <cellStyle name="Moneda 62 2" xfId="131" xr:uid="{00000000-0005-0000-0000-0000FE000000}"/>
    <cellStyle name="Moneda 63" xfId="116" xr:uid="{00000000-0005-0000-0000-0000FF000000}"/>
    <cellStyle name="Moneda 63 2" xfId="187" xr:uid="{00000000-0005-0000-0000-000000010000}"/>
    <cellStyle name="Moneda 64" xfId="118" xr:uid="{00000000-0005-0000-0000-000001010000}"/>
    <cellStyle name="Moneda 64 2" xfId="189" xr:uid="{00000000-0005-0000-0000-000002010000}"/>
    <cellStyle name="Moneda 65" xfId="119" xr:uid="{00000000-0005-0000-0000-000003010000}"/>
    <cellStyle name="Moneda 65 2" xfId="190" xr:uid="{00000000-0005-0000-0000-000004010000}"/>
    <cellStyle name="Moneda 66" xfId="120" xr:uid="{00000000-0005-0000-0000-000005010000}"/>
    <cellStyle name="Moneda 66 2" xfId="191" xr:uid="{00000000-0005-0000-0000-000006010000}"/>
    <cellStyle name="Moneda 67" xfId="122" xr:uid="{00000000-0005-0000-0000-000007010000}"/>
    <cellStyle name="Moneda 68" xfId="123" xr:uid="{00000000-0005-0000-0000-000008010000}"/>
    <cellStyle name="Moneda 69" xfId="192" xr:uid="{00000000-0005-0000-0000-000009010000}"/>
    <cellStyle name="Moneda 7" xfId="62" xr:uid="{00000000-0005-0000-0000-00000A010000}"/>
    <cellStyle name="Moneda 7 2" xfId="133" xr:uid="{00000000-0005-0000-0000-00000B010000}"/>
    <cellStyle name="Moneda 70" xfId="203" xr:uid="{00000000-0005-0000-0000-00000C010000}"/>
    <cellStyle name="Moneda 70 2" xfId="212" xr:uid="{00000000-0005-0000-0000-00000D010000}"/>
    <cellStyle name="Moneda 70 2 2" xfId="230" xr:uid="{00000000-0005-0000-0000-00000E010000}"/>
    <cellStyle name="Moneda 70 2 2 2" xfId="302" xr:uid="{00000000-0005-0000-0000-00000F010000}"/>
    <cellStyle name="Moneda 70 2 2 3" xfId="266" xr:uid="{00000000-0005-0000-0000-000010010000}"/>
    <cellStyle name="Moneda 70 2 3" xfId="284" xr:uid="{00000000-0005-0000-0000-000011010000}"/>
    <cellStyle name="Moneda 70 2 4" xfId="248" xr:uid="{00000000-0005-0000-0000-000012010000}"/>
    <cellStyle name="Moneda 70 3" xfId="221" xr:uid="{00000000-0005-0000-0000-000013010000}"/>
    <cellStyle name="Moneda 70 3 2" xfId="293" xr:uid="{00000000-0005-0000-0000-000014010000}"/>
    <cellStyle name="Moneda 70 3 3" xfId="257" xr:uid="{00000000-0005-0000-0000-000015010000}"/>
    <cellStyle name="Moneda 70 4" xfId="275" xr:uid="{00000000-0005-0000-0000-000016010000}"/>
    <cellStyle name="Moneda 70 5" xfId="239" xr:uid="{00000000-0005-0000-0000-000017010000}"/>
    <cellStyle name="Moneda 71" xfId="50" xr:uid="{00000000-0005-0000-0000-000018010000}"/>
    <cellStyle name="Moneda 72" xfId="47" xr:uid="{00000000-0005-0000-0000-000019010000}"/>
    <cellStyle name="Moneda 73" xfId="193" xr:uid="{00000000-0005-0000-0000-00001A010000}"/>
    <cellStyle name="Moneda 8" xfId="64" xr:uid="{00000000-0005-0000-0000-00001B010000}"/>
    <cellStyle name="Moneda 8 2" xfId="135" xr:uid="{00000000-0005-0000-0000-00001C010000}"/>
    <cellStyle name="Moneda 9" xfId="65" xr:uid="{00000000-0005-0000-0000-00001D010000}"/>
    <cellStyle name="Moneda 9 2" xfId="136" xr:uid="{00000000-0005-0000-0000-00001E010000}"/>
    <cellStyle name="Neutral 2" xfId="195" xr:uid="{00000000-0005-0000-0000-00001F010000}"/>
    <cellStyle name="Normal" xfId="0" builtinId="0"/>
    <cellStyle name="Normal 2" xfId="1" xr:uid="{00000000-0005-0000-0000-000021010000}"/>
    <cellStyle name="Normal 2 2" xfId="44" xr:uid="{00000000-0005-0000-0000-000022010000}"/>
    <cellStyle name="Normal 2 2 2" xfId="43" xr:uid="{00000000-0005-0000-0000-000023010000}"/>
    <cellStyle name="Normal 3" xfId="42" xr:uid="{00000000-0005-0000-0000-000024010000}"/>
    <cellStyle name="Normal 4" xfId="46" xr:uid="{00000000-0005-0000-0000-000025010000}"/>
    <cellStyle name="Notas" xfId="20" builtinId="10" customBuiltin="1"/>
    <cellStyle name="Numeric" xfId="6" xr:uid="{00000000-0005-0000-0000-000027010000}"/>
    <cellStyle name="Porcentaje" xfId="303" builtinId="5"/>
    <cellStyle name="Porcentaje 2" xfId="49" xr:uid="{00000000-0005-0000-0000-000029010000}"/>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oneCellAnchor>
    <xdr:from>
      <xdr:col>0</xdr:col>
      <xdr:colOff>1035504</xdr:colOff>
      <xdr:row>0</xdr:row>
      <xdr:rowOff>47625</xdr:rowOff>
    </xdr:from>
    <xdr:ext cx="1374321" cy="1114425"/>
    <xdr:pic>
      <xdr:nvPicPr>
        <xdr:cNvPr id="3" name="Imagen 2">
          <a:extLst>
            <a:ext uri="{FF2B5EF4-FFF2-40B4-BE49-F238E27FC236}">
              <a16:creationId xmlns:a16="http://schemas.microsoft.com/office/drawing/2014/main" id="{0996B8CE-F6BD-49D2-BB75-458AA82E6D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0"/>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761999</xdr:colOff>
      <xdr:row>0</xdr:row>
      <xdr:rowOff>0</xdr:rowOff>
    </xdr:from>
    <xdr:ext cx="1381826" cy="966107"/>
    <xdr:pic>
      <xdr:nvPicPr>
        <xdr:cNvPr id="5" name="Imagen 4">
          <a:extLst>
            <a:ext uri="{FF2B5EF4-FFF2-40B4-BE49-F238E27FC236}">
              <a16:creationId xmlns:a16="http://schemas.microsoft.com/office/drawing/2014/main" id="{FD874ACA-9DE2-44C0-9932-B0A66A3F26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1999" y="0"/>
          <a:ext cx="1381826" cy="96610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zoomScale="53" zoomScaleNormal="80" workbookViewId="0">
      <selection activeCell="J48" sqref="J48"/>
    </sheetView>
  </sheetViews>
  <sheetFormatPr baseColWidth="10" defaultColWidth="10.875" defaultRowHeight="15"/>
  <cols>
    <col min="1" max="1" width="34.125" style="15" customWidth="1"/>
    <col min="2" max="2" width="10.875" style="7"/>
    <col min="3" max="3" width="28.125" style="7" customWidth="1"/>
    <col min="4" max="4" width="21.125" style="7" customWidth="1"/>
    <col min="5" max="5" width="19.125" style="7" customWidth="1"/>
    <col min="6" max="6" width="27.125" style="7" customWidth="1"/>
    <col min="7" max="7" width="17.125" style="7" customWidth="1"/>
    <col min="8" max="8" width="27.125" style="7" customWidth="1"/>
    <col min="9" max="9" width="15.125" style="7" customWidth="1"/>
    <col min="10" max="10" width="17.875" style="7" customWidth="1"/>
    <col min="11" max="11" width="19.125" style="7" customWidth="1"/>
    <col min="12" max="12" width="25.125" style="7" customWidth="1"/>
    <col min="13" max="13" width="20.875" style="7" customWidth="1"/>
    <col min="14" max="15" width="10.875" style="7"/>
    <col min="16" max="16" width="16.875" style="7" customWidth="1"/>
    <col min="17" max="17" width="20.125" style="7" customWidth="1"/>
    <col min="18" max="18" width="18.875" style="7" customWidth="1"/>
    <col min="19" max="19" width="22.875" style="7" customWidth="1"/>
    <col min="20" max="20" width="22.125" style="7" customWidth="1"/>
    <col min="21" max="21" width="25.125" style="7" customWidth="1"/>
    <col min="22" max="22" width="21.125" style="7" customWidth="1"/>
    <col min="23" max="23" width="19.125" style="7" customWidth="1"/>
    <col min="24" max="24" width="17.125" style="7" customWidth="1"/>
    <col min="25" max="26" width="16.125" style="7" customWidth="1"/>
    <col min="27" max="27" width="28.875" style="7" customWidth="1"/>
    <col min="28" max="28" width="19.125" style="7" customWidth="1"/>
    <col min="29" max="29" width="21.125" style="7" customWidth="1"/>
    <col min="30" max="30" width="21.875" style="7" customWidth="1"/>
    <col min="31" max="31" width="25.125" style="7" customWidth="1"/>
    <col min="32" max="32" width="22.125" style="7" customWidth="1"/>
    <col min="33" max="33" width="29.875" style="7" customWidth="1"/>
    <col min="34" max="34" width="18.875" style="7" customWidth="1"/>
    <col min="35" max="35" width="18.125" style="7" customWidth="1"/>
    <col min="36" max="36" width="22.125" style="7" customWidth="1"/>
    <col min="37" max="16384" width="10.875" style="7"/>
  </cols>
  <sheetData>
    <row r="1" spans="1:50" ht="54.95" customHeight="1">
      <c r="A1" s="417" t="s">
        <v>0</v>
      </c>
      <c r="B1" s="417"/>
      <c r="C1" s="417"/>
      <c r="D1" s="417"/>
      <c r="E1" s="417"/>
      <c r="F1" s="417"/>
      <c r="G1" s="417"/>
      <c r="H1" s="417"/>
    </row>
    <row r="2" spans="1:50" ht="33" customHeight="1">
      <c r="A2" s="421" t="s">
        <v>1</v>
      </c>
      <c r="B2" s="421"/>
      <c r="C2" s="421"/>
      <c r="D2" s="421"/>
      <c r="E2" s="421"/>
      <c r="F2" s="421"/>
      <c r="G2" s="421"/>
      <c r="H2" s="421"/>
      <c r="I2" s="8"/>
      <c r="J2" s="8"/>
      <c r="K2" s="8"/>
      <c r="L2" s="8"/>
      <c r="M2" s="8"/>
      <c r="N2" s="8"/>
      <c r="O2" s="8"/>
      <c r="P2" s="8"/>
      <c r="Q2" s="8"/>
      <c r="R2" s="8"/>
      <c r="S2" s="8"/>
      <c r="T2" s="8"/>
      <c r="U2" s="8"/>
      <c r="V2" s="8"/>
      <c r="W2" s="8"/>
      <c r="X2" s="8"/>
      <c r="Y2" s="8"/>
      <c r="Z2" s="8"/>
      <c r="AA2" s="9"/>
      <c r="AB2" s="9"/>
      <c r="AC2" s="9"/>
      <c r="AD2" s="9"/>
      <c r="AE2" s="9"/>
      <c r="AF2" s="9"/>
      <c r="AG2" s="10"/>
      <c r="AH2" s="10"/>
      <c r="AI2" s="10"/>
      <c r="AJ2" s="10"/>
      <c r="AK2" s="10"/>
      <c r="AL2" s="10"/>
      <c r="AM2" s="10"/>
      <c r="AN2" s="10"/>
      <c r="AO2" s="10"/>
      <c r="AP2" s="10"/>
      <c r="AQ2" s="8"/>
      <c r="AR2" s="8"/>
      <c r="AS2" s="8"/>
      <c r="AT2" s="8"/>
      <c r="AU2" s="8"/>
      <c r="AV2" s="8"/>
      <c r="AW2" s="8"/>
      <c r="AX2" s="8"/>
    </row>
    <row r="3" spans="1:50" ht="48" customHeight="1">
      <c r="A3" s="11" t="s">
        <v>2</v>
      </c>
      <c r="B3" s="416" t="s">
        <v>3</v>
      </c>
      <c r="C3" s="416"/>
      <c r="D3" s="416"/>
      <c r="E3" s="416"/>
      <c r="F3" s="416"/>
      <c r="G3" s="416"/>
      <c r="H3" s="416"/>
    </row>
    <row r="4" spans="1:50" ht="48" customHeight="1">
      <c r="A4" s="11" t="s">
        <v>4</v>
      </c>
      <c r="B4" s="418" t="s">
        <v>5</v>
      </c>
      <c r="C4" s="419"/>
      <c r="D4" s="419"/>
      <c r="E4" s="419"/>
      <c r="F4" s="419"/>
      <c r="G4" s="419"/>
      <c r="H4" s="420"/>
    </row>
    <row r="5" spans="1:50" ht="31.7" customHeight="1">
      <c r="A5" s="11" t="s">
        <v>6</v>
      </c>
      <c r="B5" s="416" t="s">
        <v>7</v>
      </c>
      <c r="C5" s="416"/>
      <c r="D5" s="416"/>
      <c r="E5" s="416"/>
      <c r="F5" s="416"/>
      <c r="G5" s="416"/>
      <c r="H5" s="416"/>
    </row>
    <row r="6" spans="1:50" ht="40.700000000000003" customHeight="1">
      <c r="A6" s="11" t="s">
        <v>8</v>
      </c>
      <c r="B6" s="418" t="s">
        <v>9</v>
      </c>
      <c r="C6" s="419"/>
      <c r="D6" s="419"/>
      <c r="E6" s="419"/>
      <c r="F6" s="419"/>
      <c r="G6" s="419"/>
      <c r="H6" s="420"/>
    </row>
    <row r="7" spans="1:50" ht="41.1" customHeight="1">
      <c r="A7" s="11" t="s">
        <v>10</v>
      </c>
      <c r="B7" s="416" t="s">
        <v>11</v>
      </c>
      <c r="C7" s="416"/>
      <c r="D7" s="416"/>
      <c r="E7" s="416"/>
      <c r="F7" s="416"/>
      <c r="G7" s="416"/>
      <c r="H7" s="416"/>
    </row>
    <row r="8" spans="1:50" ht="48.95" customHeight="1">
      <c r="A8" s="11" t="s">
        <v>12</v>
      </c>
      <c r="B8" s="416" t="s">
        <v>13</v>
      </c>
      <c r="C8" s="416"/>
      <c r="D8" s="416"/>
      <c r="E8" s="416"/>
      <c r="F8" s="416"/>
      <c r="G8" s="416"/>
      <c r="H8" s="416"/>
    </row>
    <row r="9" spans="1:50" ht="48.95" customHeight="1">
      <c r="A9" s="11" t="s">
        <v>14</v>
      </c>
      <c r="B9" s="418" t="s">
        <v>15</v>
      </c>
      <c r="C9" s="419"/>
      <c r="D9" s="419"/>
      <c r="E9" s="419"/>
      <c r="F9" s="419"/>
      <c r="G9" s="419"/>
      <c r="H9" s="420"/>
    </row>
    <row r="10" spans="1:50" ht="30">
      <c r="A10" s="11" t="s">
        <v>16</v>
      </c>
      <c r="B10" s="416" t="s">
        <v>17</v>
      </c>
      <c r="C10" s="416"/>
      <c r="D10" s="416"/>
      <c r="E10" s="416"/>
      <c r="F10" s="416"/>
      <c r="G10" s="416"/>
      <c r="H10" s="416"/>
    </row>
    <row r="11" spans="1:50" ht="30">
      <c r="A11" s="11" t="s">
        <v>18</v>
      </c>
      <c r="B11" s="416" t="s">
        <v>19</v>
      </c>
      <c r="C11" s="416"/>
      <c r="D11" s="416"/>
      <c r="E11" s="416"/>
      <c r="F11" s="416"/>
      <c r="G11" s="416"/>
      <c r="H11" s="416"/>
    </row>
    <row r="12" spans="1:50" ht="33.950000000000003" customHeight="1">
      <c r="A12" s="11" t="s">
        <v>20</v>
      </c>
      <c r="B12" s="416" t="s">
        <v>21</v>
      </c>
      <c r="C12" s="416"/>
      <c r="D12" s="416"/>
      <c r="E12" s="416"/>
      <c r="F12" s="416"/>
      <c r="G12" s="416"/>
      <c r="H12" s="416"/>
    </row>
    <row r="13" spans="1:50" ht="30">
      <c r="A13" s="11" t="s">
        <v>22</v>
      </c>
      <c r="B13" s="416" t="s">
        <v>23</v>
      </c>
      <c r="C13" s="416"/>
      <c r="D13" s="416"/>
      <c r="E13" s="416"/>
      <c r="F13" s="416"/>
      <c r="G13" s="416"/>
      <c r="H13" s="416"/>
    </row>
    <row r="14" spans="1:50" ht="30">
      <c r="A14" s="11" t="s">
        <v>24</v>
      </c>
      <c r="B14" s="416" t="s">
        <v>25</v>
      </c>
      <c r="C14" s="416"/>
      <c r="D14" s="416"/>
      <c r="E14" s="416"/>
      <c r="F14" s="416"/>
      <c r="G14" s="416"/>
      <c r="H14" s="416"/>
    </row>
    <row r="15" spans="1:50" ht="44.25" customHeight="1">
      <c r="A15" s="11" t="s">
        <v>26</v>
      </c>
      <c r="B15" s="416" t="s">
        <v>27</v>
      </c>
      <c r="C15" s="416"/>
      <c r="D15" s="416"/>
      <c r="E15" s="416"/>
      <c r="F15" s="416"/>
      <c r="G15" s="416"/>
      <c r="H15" s="416"/>
    </row>
    <row r="16" spans="1:50" ht="60">
      <c r="A16" s="11" t="s">
        <v>28</v>
      </c>
      <c r="B16" s="416" t="s">
        <v>29</v>
      </c>
      <c r="C16" s="416"/>
      <c r="D16" s="416"/>
      <c r="E16" s="416"/>
      <c r="F16" s="416"/>
      <c r="G16" s="416"/>
      <c r="H16" s="416"/>
    </row>
    <row r="17" spans="1:8" ht="58.7" customHeight="1">
      <c r="A17" s="11" t="s">
        <v>30</v>
      </c>
      <c r="B17" s="416" t="s">
        <v>31</v>
      </c>
      <c r="C17" s="416"/>
      <c r="D17" s="416"/>
      <c r="E17" s="416"/>
      <c r="F17" s="416"/>
      <c r="G17" s="416"/>
      <c r="H17" s="416"/>
    </row>
    <row r="18" spans="1:8" ht="30">
      <c r="A18" s="11" t="s">
        <v>32</v>
      </c>
      <c r="B18" s="416" t="s">
        <v>33</v>
      </c>
      <c r="C18" s="416"/>
      <c r="D18" s="416"/>
      <c r="E18" s="416"/>
      <c r="F18" s="416"/>
      <c r="G18" s="416"/>
      <c r="H18" s="416"/>
    </row>
    <row r="19" spans="1:8" ht="30" customHeight="1">
      <c r="A19" s="423"/>
      <c r="B19" s="424"/>
      <c r="C19" s="424"/>
      <c r="D19" s="424"/>
      <c r="E19" s="424"/>
      <c r="F19" s="424"/>
      <c r="G19" s="424"/>
      <c r="H19" s="425"/>
    </row>
    <row r="20" spans="1:8" ht="37.5" customHeight="1">
      <c r="A20" s="421" t="s">
        <v>34</v>
      </c>
      <c r="B20" s="421"/>
      <c r="C20" s="421"/>
      <c r="D20" s="421"/>
      <c r="E20" s="421"/>
      <c r="F20" s="421"/>
      <c r="G20" s="421"/>
      <c r="H20" s="421"/>
    </row>
    <row r="21" spans="1:8" ht="117" customHeight="1">
      <c r="A21" s="426" t="s">
        <v>35</v>
      </c>
      <c r="B21" s="426"/>
      <c r="C21" s="426"/>
      <c r="D21" s="426"/>
      <c r="E21" s="426"/>
      <c r="F21" s="426"/>
      <c r="G21" s="426"/>
      <c r="H21" s="426"/>
    </row>
    <row r="22" spans="1:8" ht="117" customHeight="1">
      <c r="A22" s="11" t="s">
        <v>10</v>
      </c>
      <c r="B22" s="416" t="s">
        <v>11</v>
      </c>
      <c r="C22" s="416"/>
      <c r="D22" s="416"/>
      <c r="E22" s="416"/>
      <c r="F22" s="416"/>
      <c r="G22" s="416"/>
      <c r="H22" s="416"/>
    </row>
    <row r="23" spans="1:8" ht="167.1" customHeight="1">
      <c r="A23" s="11" t="s">
        <v>36</v>
      </c>
      <c r="B23" s="426" t="s">
        <v>37</v>
      </c>
      <c r="C23" s="426"/>
      <c r="D23" s="426"/>
      <c r="E23" s="426"/>
      <c r="F23" s="426"/>
      <c r="G23" s="426"/>
      <c r="H23" s="426"/>
    </row>
    <row r="24" spans="1:8" ht="69.75" customHeight="1">
      <c r="A24" s="11" t="s">
        <v>38</v>
      </c>
      <c r="B24" s="426" t="s">
        <v>39</v>
      </c>
      <c r="C24" s="426"/>
      <c r="D24" s="426"/>
      <c r="E24" s="426"/>
      <c r="F24" s="426"/>
      <c r="G24" s="426"/>
      <c r="H24" s="426"/>
    </row>
    <row r="25" spans="1:8" ht="60" customHeight="1">
      <c r="A25" s="11" t="s">
        <v>40</v>
      </c>
      <c r="B25" s="426" t="s">
        <v>41</v>
      </c>
      <c r="C25" s="426"/>
      <c r="D25" s="426"/>
      <c r="E25" s="426"/>
      <c r="F25" s="426"/>
      <c r="G25" s="426"/>
      <c r="H25" s="426"/>
    </row>
    <row r="26" spans="1:8" ht="24.75" customHeight="1">
      <c r="A26" s="12" t="s">
        <v>42</v>
      </c>
      <c r="B26" s="422" t="s">
        <v>43</v>
      </c>
      <c r="C26" s="422"/>
      <c r="D26" s="422"/>
      <c r="E26" s="422"/>
      <c r="F26" s="422"/>
      <c r="G26" s="422"/>
      <c r="H26" s="422"/>
    </row>
    <row r="27" spans="1:8" ht="26.25" customHeight="1">
      <c r="A27" s="12" t="s">
        <v>44</v>
      </c>
      <c r="B27" s="422" t="s">
        <v>45</v>
      </c>
      <c r="C27" s="422"/>
      <c r="D27" s="422"/>
      <c r="E27" s="422"/>
      <c r="F27" s="422"/>
      <c r="G27" s="422"/>
      <c r="H27" s="422"/>
    </row>
    <row r="28" spans="1:8" ht="53.25" customHeight="1">
      <c r="A28" s="11" t="s">
        <v>46</v>
      </c>
      <c r="B28" s="426" t="s">
        <v>47</v>
      </c>
      <c r="C28" s="426"/>
      <c r="D28" s="426"/>
      <c r="E28" s="426"/>
      <c r="F28" s="426"/>
      <c r="G28" s="426"/>
      <c r="H28" s="426"/>
    </row>
    <row r="29" spans="1:8" ht="45" customHeight="1">
      <c r="A29" s="11" t="s">
        <v>48</v>
      </c>
      <c r="B29" s="442" t="s">
        <v>49</v>
      </c>
      <c r="C29" s="443"/>
      <c r="D29" s="443"/>
      <c r="E29" s="443"/>
      <c r="F29" s="443"/>
      <c r="G29" s="443"/>
      <c r="H29" s="444"/>
    </row>
    <row r="30" spans="1:8" ht="45" customHeight="1">
      <c r="A30" s="11" t="s">
        <v>50</v>
      </c>
      <c r="B30" s="442" t="s">
        <v>51</v>
      </c>
      <c r="C30" s="443"/>
      <c r="D30" s="443"/>
      <c r="E30" s="443"/>
      <c r="F30" s="443"/>
      <c r="G30" s="443"/>
      <c r="H30" s="444"/>
    </row>
    <row r="31" spans="1:8" ht="45" customHeight="1">
      <c r="A31" s="11" t="s">
        <v>52</v>
      </c>
      <c r="B31" s="442" t="s">
        <v>53</v>
      </c>
      <c r="C31" s="443"/>
      <c r="D31" s="443"/>
      <c r="E31" s="443"/>
      <c r="F31" s="443"/>
      <c r="G31" s="443"/>
      <c r="H31" s="444"/>
    </row>
    <row r="32" spans="1:8" ht="33" customHeight="1">
      <c r="A32" s="12" t="s">
        <v>54</v>
      </c>
      <c r="B32" s="426" t="s">
        <v>55</v>
      </c>
      <c r="C32" s="426"/>
      <c r="D32" s="426"/>
      <c r="E32" s="426"/>
      <c r="F32" s="426"/>
      <c r="G32" s="426"/>
      <c r="H32" s="426"/>
    </row>
    <row r="33" spans="1:8" ht="39" customHeight="1">
      <c r="A33" s="11" t="s">
        <v>56</v>
      </c>
      <c r="B33" s="422" t="s">
        <v>57</v>
      </c>
      <c r="C33" s="422"/>
      <c r="D33" s="422"/>
      <c r="E33" s="422"/>
      <c r="F33" s="422"/>
      <c r="G33" s="422"/>
      <c r="H33" s="422"/>
    </row>
    <row r="34" spans="1:8" ht="39" customHeight="1">
      <c r="A34" s="421" t="s">
        <v>58</v>
      </c>
      <c r="B34" s="421"/>
      <c r="C34" s="421"/>
      <c r="D34" s="421"/>
      <c r="E34" s="421"/>
      <c r="F34" s="421"/>
      <c r="G34" s="421"/>
      <c r="H34" s="421"/>
    </row>
    <row r="35" spans="1:8" ht="79.5" customHeight="1">
      <c r="A35" s="418" t="s">
        <v>59</v>
      </c>
      <c r="B35" s="419"/>
      <c r="C35" s="419"/>
      <c r="D35" s="419"/>
      <c r="E35" s="419"/>
      <c r="F35" s="419"/>
      <c r="G35" s="419"/>
      <c r="H35" s="420"/>
    </row>
    <row r="36" spans="1:8" ht="33" customHeight="1">
      <c r="A36" s="11" t="s">
        <v>60</v>
      </c>
      <c r="B36" s="426" t="s">
        <v>61</v>
      </c>
      <c r="C36" s="426"/>
      <c r="D36" s="426"/>
      <c r="E36" s="426"/>
      <c r="F36" s="426"/>
      <c r="G36" s="426"/>
      <c r="H36" s="426"/>
    </row>
    <row r="37" spans="1:8" ht="33" customHeight="1">
      <c r="A37" s="11" t="s">
        <v>62</v>
      </c>
      <c r="B37" s="426" t="s">
        <v>63</v>
      </c>
      <c r="C37" s="426"/>
      <c r="D37" s="426"/>
      <c r="E37" s="426"/>
      <c r="F37" s="426"/>
      <c r="G37" s="426"/>
      <c r="H37" s="426"/>
    </row>
    <row r="38" spans="1:8" ht="33" customHeight="1">
      <c r="A38" s="16"/>
      <c r="B38" s="17"/>
      <c r="C38" s="17"/>
      <c r="D38" s="17"/>
      <c r="E38" s="17"/>
      <c r="F38" s="17"/>
      <c r="G38" s="17"/>
      <c r="H38" s="18"/>
    </row>
    <row r="39" spans="1:8" ht="34.5" customHeight="1">
      <c r="A39" s="421" t="s">
        <v>64</v>
      </c>
      <c r="B39" s="421"/>
      <c r="C39" s="421"/>
      <c r="D39" s="421"/>
      <c r="E39" s="421"/>
      <c r="F39" s="421"/>
      <c r="G39" s="421"/>
      <c r="H39" s="421"/>
    </row>
    <row r="40" spans="1:8" ht="34.5" customHeight="1">
      <c r="A40" s="11" t="s">
        <v>65</v>
      </c>
      <c r="B40" s="426" t="s">
        <v>66</v>
      </c>
      <c r="C40" s="426"/>
      <c r="D40" s="426"/>
      <c r="E40" s="426"/>
      <c r="F40" s="426"/>
      <c r="G40" s="426"/>
      <c r="H40" s="426"/>
    </row>
    <row r="41" spans="1:8" ht="29.25" customHeight="1">
      <c r="A41" s="11" t="s">
        <v>67</v>
      </c>
      <c r="B41" s="426" t="s">
        <v>68</v>
      </c>
      <c r="C41" s="426"/>
      <c r="D41" s="426"/>
      <c r="E41" s="426"/>
      <c r="F41" s="426"/>
      <c r="G41" s="426"/>
      <c r="H41" s="426"/>
    </row>
    <row r="42" spans="1:8" ht="42" customHeight="1">
      <c r="A42" s="11" t="s">
        <v>69</v>
      </c>
      <c r="B42" s="426" t="s">
        <v>70</v>
      </c>
      <c r="C42" s="426"/>
      <c r="D42" s="426"/>
      <c r="E42" s="426"/>
      <c r="F42" s="426"/>
      <c r="G42" s="426"/>
      <c r="H42" s="426"/>
    </row>
    <row r="43" spans="1:8" ht="42" customHeight="1">
      <c r="A43" s="11" t="s">
        <v>71</v>
      </c>
      <c r="B43" s="442" t="s">
        <v>72</v>
      </c>
      <c r="C43" s="443"/>
      <c r="D43" s="443"/>
      <c r="E43" s="443"/>
      <c r="F43" s="443"/>
      <c r="G43" s="443"/>
      <c r="H43" s="444"/>
    </row>
    <row r="44" spans="1:8" ht="42" customHeight="1">
      <c r="A44" s="11" t="s">
        <v>73</v>
      </c>
      <c r="B44" s="442" t="s">
        <v>74</v>
      </c>
      <c r="C44" s="443"/>
      <c r="D44" s="443"/>
      <c r="E44" s="443"/>
      <c r="F44" s="443"/>
      <c r="G44" s="443"/>
      <c r="H44" s="444"/>
    </row>
    <row r="45" spans="1:8" ht="42" customHeight="1">
      <c r="A45" s="11" t="s">
        <v>75</v>
      </c>
      <c r="B45" s="442" t="s">
        <v>76</v>
      </c>
      <c r="C45" s="443"/>
      <c r="D45" s="443"/>
      <c r="E45" s="443"/>
      <c r="F45" s="443"/>
      <c r="G45" s="443"/>
      <c r="H45" s="444"/>
    </row>
    <row r="46" spans="1:8" ht="86.1" customHeight="1">
      <c r="A46" s="13" t="s">
        <v>77</v>
      </c>
      <c r="B46" s="427" t="s">
        <v>78</v>
      </c>
      <c r="C46" s="427"/>
      <c r="D46" s="427"/>
      <c r="E46" s="427"/>
      <c r="F46" s="427"/>
      <c r="G46" s="427"/>
      <c r="H46" s="427"/>
    </row>
    <row r="47" spans="1:8" ht="39.75" customHeight="1">
      <c r="A47" s="13" t="s">
        <v>79</v>
      </c>
      <c r="B47" s="429" t="s">
        <v>80</v>
      </c>
      <c r="C47" s="430"/>
      <c r="D47" s="430"/>
      <c r="E47" s="430"/>
      <c r="F47" s="430"/>
      <c r="G47" s="430"/>
      <c r="H47" s="431"/>
    </row>
    <row r="48" spans="1:8" ht="31.7" customHeight="1">
      <c r="A48" s="13" t="s">
        <v>81</v>
      </c>
      <c r="B48" s="427" t="s">
        <v>82</v>
      </c>
      <c r="C48" s="427"/>
      <c r="D48" s="427"/>
      <c r="E48" s="427"/>
      <c r="F48" s="427"/>
      <c r="G48" s="427"/>
      <c r="H48" s="427"/>
    </row>
    <row r="49" spans="1:8" ht="30">
      <c r="A49" s="13" t="s">
        <v>83</v>
      </c>
      <c r="B49" s="427" t="s">
        <v>84</v>
      </c>
      <c r="C49" s="427"/>
      <c r="D49" s="427"/>
      <c r="E49" s="427"/>
      <c r="F49" s="427"/>
      <c r="G49" s="427"/>
      <c r="H49" s="427"/>
    </row>
    <row r="50" spans="1:8" ht="43.5" customHeight="1">
      <c r="A50" s="13" t="s">
        <v>85</v>
      </c>
      <c r="B50" s="427" t="s">
        <v>86</v>
      </c>
      <c r="C50" s="427"/>
      <c r="D50" s="427"/>
      <c r="E50" s="427"/>
      <c r="F50" s="427"/>
      <c r="G50" s="427"/>
      <c r="H50" s="427"/>
    </row>
    <row r="51" spans="1:8" ht="40.700000000000003" customHeight="1">
      <c r="A51" s="13" t="s">
        <v>87</v>
      </c>
      <c r="B51" s="427" t="s">
        <v>88</v>
      </c>
      <c r="C51" s="427"/>
      <c r="D51" s="427"/>
      <c r="E51" s="427"/>
      <c r="F51" s="427"/>
      <c r="G51" s="427"/>
      <c r="H51" s="427"/>
    </row>
    <row r="52" spans="1:8" ht="75.75" customHeight="1">
      <c r="A52" s="14" t="s">
        <v>89</v>
      </c>
      <c r="B52" s="428" t="s">
        <v>90</v>
      </c>
      <c r="C52" s="428"/>
      <c r="D52" s="428"/>
      <c r="E52" s="428"/>
      <c r="F52" s="428"/>
      <c r="G52" s="428"/>
      <c r="H52" s="428"/>
    </row>
    <row r="53" spans="1:8" ht="41.25" customHeight="1">
      <c r="A53" s="14" t="s">
        <v>91</v>
      </c>
      <c r="B53" s="428" t="s">
        <v>92</v>
      </c>
      <c r="C53" s="428"/>
      <c r="D53" s="428"/>
      <c r="E53" s="428"/>
      <c r="F53" s="428"/>
      <c r="G53" s="428"/>
      <c r="H53" s="428"/>
    </row>
    <row r="54" spans="1:8" ht="47.45" customHeight="1">
      <c r="A54" s="14" t="s">
        <v>93</v>
      </c>
      <c r="B54" s="428" t="s">
        <v>94</v>
      </c>
      <c r="C54" s="428"/>
      <c r="D54" s="428"/>
      <c r="E54" s="428"/>
      <c r="F54" s="428"/>
      <c r="G54" s="428"/>
      <c r="H54" s="428"/>
    </row>
    <row r="55" spans="1:8" ht="57.6" customHeight="1">
      <c r="A55" s="14" t="s">
        <v>95</v>
      </c>
      <c r="B55" s="428" t="s">
        <v>96</v>
      </c>
      <c r="C55" s="428"/>
      <c r="D55" s="428"/>
      <c r="E55" s="428"/>
      <c r="F55" s="428"/>
      <c r="G55" s="428"/>
      <c r="H55" s="428"/>
    </row>
    <row r="56" spans="1:8" ht="31.7" customHeight="1">
      <c r="A56" s="14" t="s">
        <v>97</v>
      </c>
      <c r="B56" s="428" t="s">
        <v>98</v>
      </c>
      <c r="C56" s="428"/>
      <c r="D56" s="428"/>
      <c r="E56" s="428"/>
      <c r="F56" s="428"/>
      <c r="G56" s="428"/>
      <c r="H56" s="428"/>
    </row>
    <row r="57" spans="1:8" ht="70.5" customHeight="1">
      <c r="A57" s="14" t="s">
        <v>99</v>
      </c>
      <c r="B57" s="428" t="s">
        <v>100</v>
      </c>
      <c r="C57" s="428"/>
      <c r="D57" s="428"/>
      <c r="E57" s="428"/>
      <c r="F57" s="428"/>
      <c r="G57" s="428"/>
      <c r="H57" s="428"/>
    </row>
    <row r="58" spans="1:8" ht="33.75" customHeight="1">
      <c r="A58" s="434"/>
      <c r="B58" s="434"/>
      <c r="C58" s="434"/>
      <c r="D58" s="434"/>
      <c r="E58" s="434"/>
      <c r="F58" s="434"/>
      <c r="G58" s="434"/>
      <c r="H58" s="435"/>
    </row>
    <row r="59" spans="1:8" ht="32.25" customHeight="1">
      <c r="A59" s="437" t="s">
        <v>101</v>
      </c>
      <c r="B59" s="437"/>
      <c r="C59" s="437"/>
      <c r="D59" s="437"/>
      <c r="E59" s="437"/>
      <c r="F59" s="437"/>
      <c r="G59" s="437"/>
      <c r="H59" s="437"/>
    </row>
    <row r="60" spans="1:8" ht="34.5" customHeight="1">
      <c r="A60" s="11" t="s">
        <v>102</v>
      </c>
      <c r="B60" s="432" t="s">
        <v>103</v>
      </c>
      <c r="C60" s="432"/>
      <c r="D60" s="432"/>
      <c r="E60" s="432"/>
      <c r="F60" s="432"/>
      <c r="G60" s="432"/>
      <c r="H60" s="432"/>
    </row>
    <row r="61" spans="1:8" ht="60" customHeight="1">
      <c r="A61" s="11" t="s">
        <v>104</v>
      </c>
      <c r="B61" s="441" t="s">
        <v>105</v>
      </c>
      <c r="C61" s="441"/>
      <c r="D61" s="441"/>
      <c r="E61" s="441"/>
      <c r="F61" s="441"/>
      <c r="G61" s="441"/>
      <c r="H61" s="441"/>
    </row>
    <row r="62" spans="1:8" ht="41.25" customHeight="1">
      <c r="A62" s="11" t="s">
        <v>106</v>
      </c>
      <c r="B62" s="438" t="s">
        <v>107</v>
      </c>
      <c r="C62" s="439"/>
      <c r="D62" s="439"/>
      <c r="E62" s="439"/>
      <c r="F62" s="439"/>
      <c r="G62" s="439"/>
      <c r="H62" s="440"/>
    </row>
    <row r="63" spans="1:8" ht="42" customHeight="1">
      <c r="A63" s="11" t="s">
        <v>108</v>
      </c>
      <c r="B63" s="426" t="s">
        <v>109</v>
      </c>
      <c r="C63" s="426"/>
      <c r="D63" s="426"/>
      <c r="E63" s="426"/>
      <c r="F63" s="426"/>
      <c r="G63" s="426"/>
      <c r="H63" s="426"/>
    </row>
    <row r="64" spans="1:8" ht="31.7" customHeight="1">
      <c r="A64" s="11" t="s">
        <v>110</v>
      </c>
      <c r="B64" s="432" t="s">
        <v>111</v>
      </c>
      <c r="C64" s="432"/>
      <c r="D64" s="432"/>
      <c r="E64" s="432"/>
      <c r="F64" s="432"/>
      <c r="G64" s="432"/>
      <c r="H64" s="432"/>
    </row>
    <row r="65" spans="1:8" ht="45.95" customHeight="1">
      <c r="A65" s="11" t="s">
        <v>112</v>
      </c>
      <c r="B65" s="432" t="s">
        <v>113</v>
      </c>
      <c r="C65" s="432"/>
      <c r="D65" s="432"/>
      <c r="E65" s="432"/>
      <c r="F65" s="432"/>
      <c r="G65" s="432"/>
      <c r="H65" s="432"/>
    </row>
    <row r="66" spans="1:8" ht="30.75" customHeight="1">
      <c r="A66" s="436"/>
      <c r="B66" s="436"/>
      <c r="C66" s="436"/>
      <c r="D66" s="436"/>
      <c r="E66" s="436"/>
      <c r="F66" s="436"/>
      <c r="G66" s="436"/>
      <c r="H66" s="436"/>
    </row>
    <row r="67" spans="1:8" ht="34.5" customHeight="1">
      <c r="A67" s="437" t="s">
        <v>114</v>
      </c>
      <c r="B67" s="437"/>
      <c r="C67" s="437"/>
      <c r="D67" s="437"/>
      <c r="E67" s="437"/>
      <c r="F67" s="437"/>
      <c r="G67" s="437"/>
      <c r="H67" s="437"/>
    </row>
    <row r="68" spans="1:8" ht="39.75" customHeight="1">
      <c r="A68" s="14" t="s">
        <v>115</v>
      </c>
      <c r="B68" s="432" t="s">
        <v>116</v>
      </c>
      <c r="C68" s="432"/>
      <c r="D68" s="432"/>
      <c r="E68" s="432"/>
      <c r="F68" s="432"/>
      <c r="G68" s="432"/>
      <c r="H68" s="432"/>
    </row>
    <row r="69" spans="1:8" ht="39.75" customHeight="1">
      <c r="A69" s="14" t="s">
        <v>117</v>
      </c>
      <c r="B69" s="432" t="s">
        <v>118</v>
      </c>
      <c r="C69" s="432"/>
      <c r="D69" s="432"/>
      <c r="E69" s="432"/>
      <c r="F69" s="432"/>
      <c r="G69" s="432"/>
      <c r="H69" s="432"/>
    </row>
    <row r="70" spans="1:8" ht="42" customHeight="1">
      <c r="A70" s="14" t="s">
        <v>119</v>
      </c>
      <c r="B70" s="428" t="s">
        <v>120</v>
      </c>
      <c r="C70" s="428"/>
      <c r="D70" s="428"/>
      <c r="E70" s="428"/>
      <c r="F70" s="428"/>
      <c r="G70" s="428"/>
      <c r="H70" s="428"/>
    </row>
    <row r="71" spans="1:8" ht="33.75" customHeight="1">
      <c r="A71" s="14" t="s">
        <v>121</v>
      </c>
      <c r="B71" s="432" t="s">
        <v>122</v>
      </c>
      <c r="C71" s="432"/>
      <c r="D71" s="432"/>
      <c r="E71" s="432"/>
      <c r="F71" s="432"/>
      <c r="G71" s="432"/>
      <c r="H71" s="432"/>
    </row>
    <row r="72" spans="1:8" ht="33" customHeight="1">
      <c r="A72" s="14" t="s">
        <v>123</v>
      </c>
      <c r="B72" s="432" t="s">
        <v>124</v>
      </c>
      <c r="C72" s="432"/>
      <c r="D72" s="432"/>
      <c r="E72" s="432"/>
      <c r="F72" s="432"/>
      <c r="G72" s="432"/>
      <c r="H72" s="432"/>
    </row>
    <row r="73" spans="1:8" ht="33.75" customHeight="1">
      <c r="A73" s="433"/>
      <c r="B73" s="433"/>
      <c r="C73" s="433"/>
      <c r="D73" s="433"/>
      <c r="E73" s="433"/>
      <c r="F73" s="433"/>
      <c r="G73" s="433"/>
      <c r="H73" s="433"/>
    </row>
    <row r="74" spans="1:8" ht="54.95" customHeight="1"/>
    <row r="76" spans="1:8" ht="134.44999999999999" customHeight="1"/>
    <row r="77" spans="1:8" ht="64.5" customHeight="1"/>
    <row r="78" spans="1:8" ht="49.7" customHeight="1"/>
    <row r="87" ht="40.700000000000003"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42"/>
  <sheetViews>
    <sheetView topLeftCell="G8" zoomScale="70" zoomScaleNormal="70" workbookViewId="0">
      <pane ySplit="1" topLeftCell="A9" activePane="bottomLeft" state="frozen"/>
      <selection activeCell="A8" sqref="A8"/>
      <selection pane="bottomLeft" activeCell="I13" sqref="I13"/>
    </sheetView>
  </sheetViews>
  <sheetFormatPr baseColWidth="10" defaultColWidth="11.125" defaultRowHeight="18"/>
  <cols>
    <col min="1" max="1" width="26.125" customWidth="1"/>
    <col min="2" max="2" width="22.875" style="90" customWidth="1"/>
    <col min="3" max="4" width="22.125" customWidth="1"/>
    <col min="5" max="5" width="38.25" customWidth="1"/>
    <col min="6" max="6" width="28" customWidth="1"/>
    <col min="7" max="7" width="23.875" customWidth="1"/>
    <col min="8" max="8" width="25.375" customWidth="1"/>
    <col min="9" max="9" width="27.875" customWidth="1"/>
    <col min="10" max="10" width="21" customWidth="1"/>
    <col min="11" max="11" width="35.125" style="98" customWidth="1"/>
    <col min="12" max="12" width="21.875" style="98" customWidth="1"/>
    <col min="13" max="13" width="24.625" style="98" customWidth="1"/>
    <col min="14" max="14" width="26.375" style="98" customWidth="1"/>
    <col min="15" max="16" width="27.125" style="101" customWidth="1"/>
    <col min="17" max="25" width="28.125" style="100" customWidth="1"/>
    <col min="26" max="26" width="28.625" style="100" customWidth="1"/>
    <col min="27" max="27" width="32.625" style="100" customWidth="1"/>
    <col min="28" max="28" width="31.375" style="100" customWidth="1"/>
    <col min="29" max="32" width="28.125" style="102" customWidth="1"/>
    <col min="33" max="33" width="32.125" customWidth="1"/>
    <col min="34" max="34" width="27.125" customWidth="1"/>
    <col min="35" max="35" width="11.125" customWidth="1"/>
  </cols>
  <sheetData>
    <row r="1" spans="1:35" ht="21" hidden="1" customHeight="1">
      <c r="A1" s="447"/>
      <c r="B1" s="448"/>
      <c r="C1" s="453" t="s">
        <v>125</v>
      </c>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5"/>
      <c r="AG1" s="82" t="s">
        <v>126</v>
      </c>
      <c r="AH1" s="381"/>
    </row>
    <row r="2" spans="1:35" ht="21" hidden="1" customHeight="1">
      <c r="A2" s="449"/>
      <c r="B2" s="450"/>
      <c r="C2" s="453" t="s">
        <v>127</v>
      </c>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5"/>
      <c r="AG2" s="82" t="s">
        <v>128</v>
      </c>
      <c r="AH2" s="381"/>
    </row>
    <row r="3" spans="1:35" ht="21" hidden="1" customHeight="1">
      <c r="A3" s="449"/>
      <c r="B3" s="450"/>
      <c r="C3" s="453" t="s">
        <v>129</v>
      </c>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5"/>
      <c r="AG3" s="82" t="s">
        <v>130</v>
      </c>
      <c r="AH3" s="381"/>
    </row>
    <row r="4" spans="1:35" ht="21" hidden="1" customHeight="1">
      <c r="A4" s="451"/>
      <c r="B4" s="452"/>
      <c r="C4" s="453" t="s">
        <v>131</v>
      </c>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5"/>
      <c r="AG4" s="82" t="s">
        <v>132</v>
      </c>
      <c r="AH4" s="381"/>
    </row>
    <row r="5" spans="1:35" ht="26.25" hidden="1" customHeight="1">
      <c r="A5" s="476" t="s">
        <v>133</v>
      </c>
      <c r="B5" s="477"/>
      <c r="C5" s="465" t="s">
        <v>134</v>
      </c>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7"/>
    </row>
    <row r="6" spans="1:35" ht="27" hidden="1" customHeight="1">
      <c r="A6" s="473" t="s">
        <v>135</v>
      </c>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5"/>
    </row>
    <row r="7" spans="1:35" s="103" customFormat="1" ht="15" hidden="1">
      <c r="A7" s="478" t="s">
        <v>136</v>
      </c>
      <c r="B7" s="478"/>
      <c r="C7" s="478"/>
      <c r="D7" s="478"/>
      <c r="E7" s="478"/>
      <c r="F7" s="478"/>
      <c r="G7" s="478"/>
      <c r="H7" s="478"/>
      <c r="I7" s="478"/>
      <c r="J7" s="478"/>
      <c r="K7" s="478"/>
      <c r="L7" s="478"/>
      <c r="M7" s="478"/>
      <c r="N7" s="478"/>
      <c r="O7" s="478"/>
      <c r="P7" s="479" t="s">
        <v>137</v>
      </c>
      <c r="Q7" s="479"/>
      <c r="R7" s="479"/>
      <c r="S7" s="479"/>
      <c r="T7" s="480" t="s">
        <v>138</v>
      </c>
      <c r="U7" s="480"/>
      <c r="V7" s="480"/>
      <c r="W7" s="480"/>
      <c r="X7" s="480"/>
      <c r="Y7" s="445" t="s">
        <v>139</v>
      </c>
      <c r="Z7" s="446"/>
      <c r="AA7" s="446"/>
      <c r="AB7" s="446"/>
      <c r="AC7" s="481" t="s">
        <v>140</v>
      </c>
      <c r="AD7" s="482"/>
      <c r="AE7" s="482"/>
      <c r="AF7" s="482"/>
      <c r="AG7" s="463" t="s">
        <v>141</v>
      </c>
    </row>
    <row r="8" spans="1:35" s="36" customFormat="1" ht="51" customHeight="1">
      <c r="A8" s="105" t="s">
        <v>2</v>
      </c>
      <c r="B8" s="105" t="s">
        <v>4</v>
      </c>
      <c r="C8" s="105" t="s">
        <v>142</v>
      </c>
      <c r="D8" s="105" t="s">
        <v>143</v>
      </c>
      <c r="E8" s="105" t="s">
        <v>144</v>
      </c>
      <c r="F8" s="105" t="s">
        <v>145</v>
      </c>
      <c r="G8" s="105" t="s">
        <v>14</v>
      </c>
      <c r="H8" s="105" t="s">
        <v>16</v>
      </c>
      <c r="I8" s="105" t="s">
        <v>18</v>
      </c>
      <c r="J8" s="106" t="s">
        <v>146</v>
      </c>
      <c r="K8" s="105" t="s">
        <v>147</v>
      </c>
      <c r="L8" s="105" t="s">
        <v>148</v>
      </c>
      <c r="M8" s="105" t="s">
        <v>149</v>
      </c>
      <c r="N8" s="105" t="s">
        <v>28</v>
      </c>
      <c r="O8" s="105" t="s">
        <v>30</v>
      </c>
      <c r="P8" s="105" t="s">
        <v>150</v>
      </c>
      <c r="Q8" s="105" t="s">
        <v>151</v>
      </c>
      <c r="R8" s="105" t="s">
        <v>152</v>
      </c>
      <c r="S8" s="105" t="s">
        <v>153</v>
      </c>
      <c r="T8" s="105" t="s">
        <v>154</v>
      </c>
      <c r="U8" s="105" t="s">
        <v>155</v>
      </c>
      <c r="V8" s="105" t="s">
        <v>156</v>
      </c>
      <c r="W8" s="105" t="s">
        <v>157</v>
      </c>
      <c r="X8" s="105" t="s">
        <v>158</v>
      </c>
      <c r="Y8" s="105" t="s">
        <v>159</v>
      </c>
      <c r="Z8" s="105" t="s">
        <v>160</v>
      </c>
      <c r="AA8" s="105" t="s">
        <v>161</v>
      </c>
      <c r="AB8" s="107" t="s">
        <v>162</v>
      </c>
      <c r="AC8" s="105" t="s">
        <v>163</v>
      </c>
      <c r="AD8" s="105" t="s">
        <v>164</v>
      </c>
      <c r="AE8" s="105" t="s">
        <v>165</v>
      </c>
      <c r="AF8" s="105" t="s">
        <v>164</v>
      </c>
      <c r="AG8" s="464"/>
      <c r="AH8" s="91"/>
    </row>
    <row r="9" spans="1:35" ht="65.099999999999994" customHeight="1">
      <c r="A9" s="456" t="s">
        <v>166</v>
      </c>
      <c r="B9" s="457" t="s">
        <v>167</v>
      </c>
      <c r="C9" s="108" t="s">
        <v>168</v>
      </c>
      <c r="D9" s="109" t="s">
        <v>169</v>
      </c>
      <c r="E9" s="110" t="s">
        <v>170</v>
      </c>
      <c r="F9" s="109" t="s">
        <v>171</v>
      </c>
      <c r="G9" s="111" t="s">
        <v>172</v>
      </c>
      <c r="H9" s="109" t="s">
        <v>173</v>
      </c>
      <c r="I9" s="108" t="s">
        <v>174</v>
      </c>
      <c r="J9" s="112" t="s">
        <v>175</v>
      </c>
      <c r="K9" s="109" t="s">
        <v>176</v>
      </c>
      <c r="L9" s="113">
        <v>0.05</v>
      </c>
      <c r="M9" s="108" t="s">
        <v>177</v>
      </c>
      <c r="N9" s="114" t="s">
        <v>178</v>
      </c>
      <c r="O9" s="109">
        <v>18</v>
      </c>
      <c r="P9" s="109"/>
      <c r="Q9" s="114">
        <v>18</v>
      </c>
      <c r="R9" s="108">
        <v>18</v>
      </c>
      <c r="S9" s="108">
        <v>18</v>
      </c>
      <c r="T9" s="115">
        <v>2</v>
      </c>
      <c r="U9" s="116">
        <f>+Y9+Z9+AA9+AB9</f>
        <v>18</v>
      </c>
      <c r="V9" s="114"/>
      <c r="W9" s="114"/>
      <c r="X9" s="116">
        <f>+T9+U9+V9+W9</f>
        <v>20</v>
      </c>
      <c r="Y9" s="114">
        <v>4</v>
      </c>
      <c r="Z9" s="114">
        <v>14</v>
      </c>
      <c r="AA9" s="117"/>
      <c r="AB9" s="117"/>
      <c r="AC9" s="118">
        <f t="shared" ref="AC9:AC16" si="0">+(U9/Q9)*L9</f>
        <v>0.05</v>
      </c>
      <c r="AD9" s="118">
        <f>+(X9/O9)*L9</f>
        <v>5.5555555555555559E-2</v>
      </c>
      <c r="AE9" s="119">
        <f>+U9/Q9</f>
        <v>1</v>
      </c>
      <c r="AF9" s="119">
        <f>+(2+28)/72</f>
        <v>0.41666666666666669</v>
      </c>
      <c r="AG9" s="83"/>
    </row>
    <row r="10" spans="1:35" ht="65.099999999999994" customHeight="1">
      <c r="A10" s="456"/>
      <c r="B10" s="458"/>
      <c r="C10" s="108" t="s">
        <v>168</v>
      </c>
      <c r="D10" s="109" t="s">
        <v>169</v>
      </c>
      <c r="E10" s="110" t="s">
        <v>170</v>
      </c>
      <c r="F10" s="109" t="s">
        <v>171</v>
      </c>
      <c r="G10" s="111" t="s">
        <v>172</v>
      </c>
      <c r="H10" s="109" t="s">
        <v>179</v>
      </c>
      <c r="I10" s="108" t="s">
        <v>174</v>
      </c>
      <c r="J10" s="109" t="s">
        <v>180</v>
      </c>
      <c r="K10" s="109" t="s">
        <v>181</v>
      </c>
      <c r="L10" s="113">
        <v>0.15</v>
      </c>
      <c r="M10" s="108" t="s">
        <v>177</v>
      </c>
      <c r="N10" s="114" t="s">
        <v>182</v>
      </c>
      <c r="O10" s="108">
        <v>34</v>
      </c>
      <c r="P10" s="108"/>
      <c r="Q10" s="115">
        <v>34</v>
      </c>
      <c r="R10" s="108">
        <v>34</v>
      </c>
      <c r="S10" s="108">
        <v>34</v>
      </c>
      <c r="T10" s="115">
        <v>34</v>
      </c>
      <c r="U10" s="116">
        <f t="shared" ref="U10:U40" si="1">+Y10+Z10+AA10+AB10</f>
        <v>1</v>
      </c>
      <c r="V10" s="115"/>
      <c r="W10" s="115"/>
      <c r="X10" s="116">
        <f t="shared" ref="X10:X40" si="2">+T10+U10+V10+W10</f>
        <v>35</v>
      </c>
      <c r="Y10" s="115">
        <v>1</v>
      </c>
      <c r="Z10" s="115">
        <v>0</v>
      </c>
      <c r="AA10" s="117"/>
      <c r="AB10" s="117"/>
      <c r="AC10" s="118">
        <f t="shared" si="0"/>
        <v>4.4117647058823529E-3</v>
      </c>
      <c r="AD10" s="118">
        <f>+(X10/O10)*L10</f>
        <v>0.15441176470588233</v>
      </c>
      <c r="AE10" s="119">
        <f>+U10/Q10</f>
        <v>2.9411764705882353E-2</v>
      </c>
      <c r="AF10" s="119">
        <f>35/136</f>
        <v>0.25735294117647056</v>
      </c>
      <c r="AG10" s="83"/>
      <c r="AI10" t="s">
        <v>183</v>
      </c>
    </row>
    <row r="11" spans="1:35" ht="65.099999999999994" customHeight="1">
      <c r="A11" s="456"/>
      <c r="B11" s="458"/>
      <c r="C11" s="108" t="s">
        <v>168</v>
      </c>
      <c r="D11" s="109" t="s">
        <v>169</v>
      </c>
      <c r="E11" s="110" t="s">
        <v>170</v>
      </c>
      <c r="F11" s="109" t="s">
        <v>171</v>
      </c>
      <c r="G11" s="111" t="s">
        <v>172</v>
      </c>
      <c r="H11" s="109" t="s">
        <v>184</v>
      </c>
      <c r="I11" s="108" t="s">
        <v>174</v>
      </c>
      <c r="J11" s="109" t="s">
        <v>185</v>
      </c>
      <c r="K11" s="109" t="s">
        <v>186</v>
      </c>
      <c r="L11" s="113">
        <v>0.2</v>
      </c>
      <c r="M11" s="108" t="s">
        <v>177</v>
      </c>
      <c r="N11" s="109" t="s">
        <v>187</v>
      </c>
      <c r="O11" s="120">
        <v>306059</v>
      </c>
      <c r="P11" s="120"/>
      <c r="Q11" s="121">
        <v>88693</v>
      </c>
      <c r="R11" s="122">
        <v>92589</v>
      </c>
      <c r="S11" s="122">
        <v>84777</v>
      </c>
      <c r="T11" s="121">
        <v>47985</v>
      </c>
      <c r="U11" s="116">
        <f t="shared" si="1"/>
        <v>21788</v>
      </c>
      <c r="V11" s="121"/>
      <c r="W11" s="121"/>
      <c r="X11" s="116">
        <f t="shared" si="2"/>
        <v>69773</v>
      </c>
      <c r="Y11" s="115">
        <v>3268</v>
      </c>
      <c r="Z11" s="121">
        <v>18520</v>
      </c>
      <c r="AA11" s="117"/>
      <c r="AB11" s="117"/>
      <c r="AC11" s="118">
        <f t="shared" si="0"/>
        <v>4.9131273042968444E-2</v>
      </c>
      <c r="AD11" s="118">
        <f>+(X11/O11)*L11</f>
        <v>4.5594476881908395E-2</v>
      </c>
      <c r="AE11" s="119">
        <f>+U11/Q11</f>
        <v>0.24565636521484221</v>
      </c>
      <c r="AF11" s="119">
        <f>+X11/O11</f>
        <v>0.22797238440954196</v>
      </c>
      <c r="AG11" s="92"/>
      <c r="AH11" s="93"/>
      <c r="AI11" t="s">
        <v>177</v>
      </c>
    </row>
    <row r="12" spans="1:35" ht="65.099999999999994" customHeight="1">
      <c r="A12" s="456"/>
      <c r="B12" s="458"/>
      <c r="C12" s="108" t="s">
        <v>168</v>
      </c>
      <c r="D12" s="109" t="s">
        <v>169</v>
      </c>
      <c r="E12" s="110" t="s">
        <v>170</v>
      </c>
      <c r="F12" s="109" t="s">
        <v>171</v>
      </c>
      <c r="G12" s="111" t="s">
        <v>172</v>
      </c>
      <c r="H12" s="109" t="s">
        <v>188</v>
      </c>
      <c r="I12" s="108" t="s">
        <v>174</v>
      </c>
      <c r="J12" s="109" t="s">
        <v>189</v>
      </c>
      <c r="K12" s="109" t="s">
        <v>190</v>
      </c>
      <c r="L12" s="113">
        <v>0.15</v>
      </c>
      <c r="M12" s="108" t="s">
        <v>177</v>
      </c>
      <c r="N12" s="109" t="s">
        <v>191</v>
      </c>
      <c r="O12" s="120">
        <v>1800</v>
      </c>
      <c r="P12" s="120"/>
      <c r="Q12" s="120">
        <v>1800</v>
      </c>
      <c r="R12" s="123">
        <v>1800</v>
      </c>
      <c r="S12" s="123">
        <v>1800</v>
      </c>
      <c r="T12" s="121">
        <v>15168</v>
      </c>
      <c r="U12" s="116">
        <f t="shared" si="1"/>
        <v>600</v>
      </c>
      <c r="V12" s="120"/>
      <c r="W12" s="120"/>
      <c r="X12" s="116">
        <f t="shared" si="2"/>
        <v>15768</v>
      </c>
      <c r="Y12" s="115">
        <v>9</v>
      </c>
      <c r="Z12" s="114">
        <v>591</v>
      </c>
      <c r="AA12" s="117"/>
      <c r="AB12" s="117"/>
      <c r="AC12" s="118">
        <f t="shared" si="0"/>
        <v>4.9999999999999996E-2</v>
      </c>
      <c r="AD12" s="118">
        <v>0.15</v>
      </c>
      <c r="AE12" s="119">
        <f>+U12/Q12</f>
        <v>0.33333333333333331</v>
      </c>
      <c r="AF12" s="119">
        <v>0.13500000000000001</v>
      </c>
      <c r="AG12" s="94"/>
    </row>
    <row r="13" spans="1:35" ht="65.099999999999994" customHeight="1">
      <c r="A13" s="456"/>
      <c r="B13" s="458"/>
      <c r="C13" s="108" t="s">
        <v>168</v>
      </c>
      <c r="D13" s="109" t="s">
        <v>169</v>
      </c>
      <c r="E13" s="110" t="s">
        <v>170</v>
      </c>
      <c r="F13" s="109" t="s">
        <v>171</v>
      </c>
      <c r="G13" s="111" t="s">
        <v>172</v>
      </c>
      <c r="H13" s="109" t="s">
        <v>192</v>
      </c>
      <c r="I13" s="108" t="s">
        <v>174</v>
      </c>
      <c r="J13" s="109" t="s">
        <v>193</v>
      </c>
      <c r="K13" s="109" t="s">
        <v>194</v>
      </c>
      <c r="L13" s="113">
        <v>0.1</v>
      </c>
      <c r="M13" s="108" t="s">
        <v>183</v>
      </c>
      <c r="N13" s="109" t="s">
        <v>195</v>
      </c>
      <c r="O13" s="108">
        <v>1</v>
      </c>
      <c r="P13" s="108"/>
      <c r="Q13" s="114">
        <v>0.3</v>
      </c>
      <c r="R13" s="108">
        <v>0.25</v>
      </c>
      <c r="S13" s="108">
        <v>0.25</v>
      </c>
      <c r="T13" s="115">
        <v>0.2</v>
      </c>
      <c r="U13" s="116">
        <f t="shared" si="1"/>
        <v>0.625</v>
      </c>
      <c r="V13" s="114"/>
      <c r="W13" s="114"/>
      <c r="X13" s="116">
        <f t="shared" si="2"/>
        <v>0.82499999999999996</v>
      </c>
      <c r="Y13" s="114">
        <v>0.5</v>
      </c>
      <c r="Z13" s="114">
        <v>0.125</v>
      </c>
      <c r="AA13" s="117"/>
      <c r="AB13" s="117"/>
      <c r="AC13" s="118">
        <f t="shared" si="0"/>
        <v>0.20833333333333337</v>
      </c>
      <c r="AD13" s="118">
        <f>+(X13/O13)*L13</f>
        <v>8.2500000000000004E-2</v>
      </c>
      <c r="AE13" s="119">
        <v>1</v>
      </c>
      <c r="AF13" s="119">
        <f>+X13/O13</f>
        <v>0.82499999999999996</v>
      </c>
      <c r="AG13" s="83"/>
    </row>
    <row r="14" spans="1:35" ht="65.099999999999994" customHeight="1">
      <c r="A14" s="456"/>
      <c r="B14" s="458"/>
      <c r="C14" s="108" t="s">
        <v>168</v>
      </c>
      <c r="D14" s="109" t="s">
        <v>169</v>
      </c>
      <c r="E14" s="110" t="s">
        <v>170</v>
      </c>
      <c r="F14" s="109" t="s">
        <v>171</v>
      </c>
      <c r="G14" s="111" t="s">
        <v>172</v>
      </c>
      <c r="H14" s="109" t="s">
        <v>196</v>
      </c>
      <c r="I14" s="108" t="s">
        <v>174</v>
      </c>
      <c r="J14" s="109">
        <v>0</v>
      </c>
      <c r="K14" s="109" t="s">
        <v>197</v>
      </c>
      <c r="L14" s="113">
        <v>0.1</v>
      </c>
      <c r="M14" s="108" t="s">
        <v>183</v>
      </c>
      <c r="N14" s="109" t="s">
        <v>195</v>
      </c>
      <c r="O14" s="108">
        <v>1</v>
      </c>
      <c r="P14" s="108"/>
      <c r="Q14" s="114">
        <v>0.3</v>
      </c>
      <c r="R14" s="108">
        <v>0.25</v>
      </c>
      <c r="S14" s="108">
        <v>0.25</v>
      </c>
      <c r="T14" s="115">
        <v>0.2</v>
      </c>
      <c r="U14" s="116">
        <f t="shared" si="1"/>
        <v>0.625</v>
      </c>
      <c r="V14" s="114"/>
      <c r="W14" s="114"/>
      <c r="X14" s="116">
        <f t="shared" si="2"/>
        <v>0.82499999999999996</v>
      </c>
      <c r="Y14" s="114">
        <f>0.075+0.5</f>
        <v>0.57499999999999996</v>
      </c>
      <c r="Z14" s="114">
        <v>0.05</v>
      </c>
      <c r="AA14" s="117"/>
      <c r="AB14" s="117"/>
      <c r="AC14" s="118">
        <f t="shared" si="0"/>
        <v>0.20833333333333337</v>
      </c>
      <c r="AD14" s="118">
        <f>+(X14/O14)*L14</f>
        <v>8.2500000000000004E-2</v>
      </c>
      <c r="AE14" s="119">
        <v>1</v>
      </c>
      <c r="AF14" s="119">
        <f>+X14/O14</f>
        <v>0.82499999999999996</v>
      </c>
      <c r="AG14" s="83"/>
    </row>
    <row r="15" spans="1:35" ht="65.099999999999994" customHeight="1">
      <c r="A15" s="456"/>
      <c r="B15" s="458"/>
      <c r="C15" s="108" t="s">
        <v>168</v>
      </c>
      <c r="D15" s="109" t="s">
        <v>169</v>
      </c>
      <c r="E15" s="110" t="s">
        <v>170</v>
      </c>
      <c r="F15" s="109" t="s">
        <v>171</v>
      </c>
      <c r="G15" s="111" t="s">
        <v>172</v>
      </c>
      <c r="H15" s="109" t="s">
        <v>196</v>
      </c>
      <c r="I15" s="108" t="s">
        <v>174</v>
      </c>
      <c r="J15" s="109">
        <v>0</v>
      </c>
      <c r="K15" s="109" t="s">
        <v>198</v>
      </c>
      <c r="L15" s="113">
        <v>0.05</v>
      </c>
      <c r="M15" s="108" t="s">
        <v>183</v>
      </c>
      <c r="N15" s="109" t="s">
        <v>195</v>
      </c>
      <c r="O15" s="108">
        <v>2</v>
      </c>
      <c r="P15" s="108"/>
      <c r="Q15" s="114">
        <v>1</v>
      </c>
      <c r="R15" s="108">
        <v>1</v>
      </c>
      <c r="S15" s="108">
        <v>0</v>
      </c>
      <c r="T15" s="115">
        <v>0</v>
      </c>
      <c r="U15" s="116">
        <f t="shared" si="1"/>
        <v>0.625</v>
      </c>
      <c r="V15" s="114"/>
      <c r="W15" s="114"/>
      <c r="X15" s="116">
        <f t="shared" si="2"/>
        <v>0.625</v>
      </c>
      <c r="Y15" s="114">
        <f>0.075+0.5</f>
        <v>0.57499999999999996</v>
      </c>
      <c r="Z15" s="114">
        <v>0.05</v>
      </c>
      <c r="AA15" s="117"/>
      <c r="AB15" s="117"/>
      <c r="AC15" s="118">
        <f t="shared" si="0"/>
        <v>3.125E-2</v>
      </c>
      <c r="AD15" s="118">
        <f>+(X15/O15)</f>
        <v>0.3125</v>
      </c>
      <c r="AE15" s="119">
        <f>+U15/Q15</f>
        <v>0.625</v>
      </c>
      <c r="AF15" s="119">
        <f>+X15/O15</f>
        <v>0.3125</v>
      </c>
      <c r="AG15" s="83"/>
    </row>
    <row r="16" spans="1:35" ht="65.099999999999994" customHeight="1">
      <c r="A16" s="456"/>
      <c r="B16" s="459"/>
      <c r="C16" s="108" t="s">
        <v>168</v>
      </c>
      <c r="D16" s="109" t="s">
        <v>169</v>
      </c>
      <c r="E16" s="109" t="s">
        <v>170</v>
      </c>
      <c r="F16" s="109" t="s">
        <v>171</v>
      </c>
      <c r="G16" s="111" t="s">
        <v>172</v>
      </c>
      <c r="H16" s="109" t="s">
        <v>199</v>
      </c>
      <c r="I16" s="108" t="s">
        <v>174</v>
      </c>
      <c r="J16" s="109" t="s">
        <v>200</v>
      </c>
      <c r="K16" s="109" t="s">
        <v>201</v>
      </c>
      <c r="L16" s="113">
        <v>0.2</v>
      </c>
      <c r="M16" s="108" t="s">
        <v>177</v>
      </c>
      <c r="N16" s="109" t="s">
        <v>202</v>
      </c>
      <c r="O16" s="108">
        <v>34</v>
      </c>
      <c r="P16" s="108"/>
      <c r="Q16" s="114">
        <v>34</v>
      </c>
      <c r="R16" s="108">
        <v>34</v>
      </c>
      <c r="S16" s="108">
        <v>34</v>
      </c>
      <c r="T16" s="115">
        <v>34</v>
      </c>
      <c r="U16" s="116">
        <f t="shared" si="1"/>
        <v>20</v>
      </c>
      <c r="V16" s="114"/>
      <c r="W16" s="114"/>
      <c r="X16" s="116">
        <f t="shared" si="2"/>
        <v>54</v>
      </c>
      <c r="Y16" s="114">
        <v>18</v>
      </c>
      <c r="Z16" s="114">
        <v>2</v>
      </c>
      <c r="AA16" s="117"/>
      <c r="AB16" s="117"/>
      <c r="AC16" s="118">
        <f t="shared" si="0"/>
        <v>0.11764705882352942</v>
      </c>
      <c r="AD16" s="118">
        <f>+(X16/O16)*L16</f>
        <v>0.31764705882352939</v>
      </c>
      <c r="AE16" s="119">
        <f>+U16/Q16</f>
        <v>0.58823529411764708</v>
      </c>
      <c r="AF16" s="119">
        <f>+X16/136</f>
        <v>0.39705882352941174</v>
      </c>
      <c r="AG16" s="83"/>
    </row>
    <row r="17" spans="1:57" ht="65.099999999999994" customHeight="1">
      <c r="A17" s="109"/>
      <c r="B17" s="124"/>
      <c r="C17" s="108"/>
      <c r="D17" s="109"/>
      <c r="E17" s="125"/>
      <c r="F17" s="470" t="s">
        <v>203</v>
      </c>
      <c r="G17" s="470"/>
      <c r="H17" s="470"/>
      <c r="I17" s="470"/>
      <c r="J17" s="470"/>
      <c r="K17" s="470"/>
      <c r="L17" s="470"/>
      <c r="M17" s="470"/>
      <c r="N17" s="470"/>
      <c r="O17" s="470"/>
      <c r="P17" s="470"/>
      <c r="Q17" s="470"/>
      <c r="R17" s="471"/>
      <c r="S17" s="471"/>
      <c r="T17" s="471"/>
      <c r="U17" s="471"/>
      <c r="V17" s="471"/>
      <c r="W17" s="471"/>
      <c r="X17" s="471"/>
      <c r="Y17" s="471"/>
      <c r="Z17" s="471"/>
      <c r="AA17" s="471"/>
      <c r="AB17" s="471"/>
      <c r="AC17" s="382">
        <f>SUM(AC9:AC16)</f>
        <v>0.71910676323904699</v>
      </c>
      <c r="AD17" s="382">
        <f>AVERAGE(AD9:AD16)</f>
        <v>0.15008860699585946</v>
      </c>
      <c r="AE17" s="382">
        <f>AVERAGE(AE9:AE16)</f>
        <v>0.60270459467146309</v>
      </c>
      <c r="AF17" s="382">
        <f>AVERAGE(AF9:AF16)</f>
        <v>0.42456885197276134</v>
      </c>
      <c r="AG17" s="95"/>
    </row>
    <row r="18" spans="1:57" ht="65.099999999999994" customHeight="1">
      <c r="A18" s="456" t="s">
        <v>204</v>
      </c>
      <c r="B18" s="460" t="s">
        <v>205</v>
      </c>
      <c r="C18" s="108" t="s">
        <v>168</v>
      </c>
      <c r="D18" s="109" t="s">
        <v>169</v>
      </c>
      <c r="E18" s="109" t="s">
        <v>206</v>
      </c>
      <c r="F18" s="126" t="s">
        <v>207</v>
      </c>
      <c r="G18" s="127" t="s">
        <v>208</v>
      </c>
      <c r="H18" s="126" t="s">
        <v>209</v>
      </c>
      <c r="I18" s="128" t="s">
        <v>174</v>
      </c>
      <c r="J18" s="126" t="s">
        <v>210</v>
      </c>
      <c r="K18" s="126" t="s">
        <v>211</v>
      </c>
      <c r="L18" s="129">
        <v>0.5</v>
      </c>
      <c r="M18" s="128" t="s">
        <v>177</v>
      </c>
      <c r="N18" s="126" t="s">
        <v>212</v>
      </c>
      <c r="O18" s="130">
        <v>1000</v>
      </c>
      <c r="P18" s="131"/>
      <c r="Q18" s="132">
        <v>250</v>
      </c>
      <c r="R18" s="108">
        <v>250</v>
      </c>
      <c r="S18" s="108">
        <v>250</v>
      </c>
      <c r="T18" s="115">
        <v>565</v>
      </c>
      <c r="U18" s="116">
        <f t="shared" si="1"/>
        <v>283</v>
      </c>
      <c r="V18" s="133"/>
      <c r="W18" s="133"/>
      <c r="X18" s="116">
        <f t="shared" si="2"/>
        <v>848</v>
      </c>
      <c r="Y18" s="133">
        <v>186</v>
      </c>
      <c r="Z18" s="133">
        <f>58+39</f>
        <v>97</v>
      </c>
      <c r="AA18" s="117"/>
      <c r="AB18" s="117"/>
      <c r="AC18" s="134">
        <v>0.5</v>
      </c>
      <c r="AD18" s="134">
        <f>+(X18/O18)*L18</f>
        <v>0.42399999999999999</v>
      </c>
      <c r="AE18" s="134">
        <v>1</v>
      </c>
      <c r="AF18" s="119">
        <f>+X18/O18</f>
        <v>0.84799999999999998</v>
      </c>
      <c r="AG18" s="83"/>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row>
    <row r="19" spans="1:57" ht="65.099999999999994" customHeight="1">
      <c r="A19" s="456"/>
      <c r="B19" s="461"/>
      <c r="C19" s="108" t="s">
        <v>168</v>
      </c>
      <c r="D19" s="109" t="s">
        <v>169</v>
      </c>
      <c r="E19" s="109" t="s">
        <v>206</v>
      </c>
      <c r="F19" s="109" t="s">
        <v>207</v>
      </c>
      <c r="G19" s="111" t="s">
        <v>208</v>
      </c>
      <c r="H19" s="109" t="s">
        <v>213</v>
      </c>
      <c r="I19" s="108" t="s">
        <v>174</v>
      </c>
      <c r="J19" s="109">
        <v>0</v>
      </c>
      <c r="K19" s="109" t="s">
        <v>214</v>
      </c>
      <c r="L19" s="135">
        <v>0.25</v>
      </c>
      <c r="M19" s="108" t="s">
        <v>177</v>
      </c>
      <c r="N19" s="109" t="s">
        <v>212</v>
      </c>
      <c r="O19" s="108">
        <v>100</v>
      </c>
      <c r="P19" s="136"/>
      <c r="Q19" s="137">
        <v>25</v>
      </c>
      <c r="R19" s="108">
        <v>25</v>
      </c>
      <c r="S19" s="108">
        <v>25</v>
      </c>
      <c r="T19" s="115">
        <v>58</v>
      </c>
      <c r="U19" s="116">
        <f t="shared" si="1"/>
        <v>14</v>
      </c>
      <c r="V19" s="133"/>
      <c r="W19" s="133"/>
      <c r="X19" s="116">
        <f t="shared" si="2"/>
        <v>72</v>
      </c>
      <c r="Y19" s="133">
        <v>13</v>
      </c>
      <c r="Z19" s="133">
        <v>1</v>
      </c>
      <c r="AA19" s="117"/>
      <c r="AB19" s="117"/>
      <c r="AC19" s="118">
        <f>+(U19/Q19)*L19</f>
        <v>0.14000000000000001</v>
      </c>
      <c r="AD19" s="134">
        <v>0.25</v>
      </c>
      <c r="AE19" s="119">
        <f>+U19/Q19</f>
        <v>0.56000000000000005</v>
      </c>
      <c r="AF19" s="134">
        <f>72/100</f>
        <v>0.72</v>
      </c>
      <c r="AG19" s="83"/>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row>
    <row r="20" spans="1:57" ht="65.099999999999994" customHeight="1">
      <c r="A20" s="456"/>
      <c r="B20" s="461"/>
      <c r="C20" s="108" t="s">
        <v>168</v>
      </c>
      <c r="D20" s="109" t="s">
        <v>169</v>
      </c>
      <c r="E20" s="109" t="s">
        <v>206</v>
      </c>
      <c r="F20" s="109" t="s">
        <v>207</v>
      </c>
      <c r="G20" s="111" t="s">
        <v>208</v>
      </c>
      <c r="H20" s="109" t="s">
        <v>215</v>
      </c>
      <c r="I20" s="108" t="s">
        <v>174</v>
      </c>
      <c r="J20" s="109">
        <v>0</v>
      </c>
      <c r="K20" s="109" t="s">
        <v>216</v>
      </c>
      <c r="L20" s="135">
        <v>0.15</v>
      </c>
      <c r="M20" s="108" t="s">
        <v>177</v>
      </c>
      <c r="N20" s="109" t="s">
        <v>202</v>
      </c>
      <c r="O20" s="108">
        <v>6</v>
      </c>
      <c r="P20" s="138"/>
      <c r="Q20" s="138">
        <v>2</v>
      </c>
      <c r="R20" s="128">
        <v>2</v>
      </c>
      <c r="S20" s="128">
        <v>1</v>
      </c>
      <c r="T20" s="139">
        <v>2</v>
      </c>
      <c r="U20" s="116">
        <f t="shared" si="1"/>
        <v>2</v>
      </c>
      <c r="V20" s="108"/>
      <c r="W20" s="108"/>
      <c r="X20" s="116">
        <f t="shared" si="2"/>
        <v>4</v>
      </c>
      <c r="Y20" s="128">
        <v>1</v>
      </c>
      <c r="Z20" s="128">
        <v>1</v>
      </c>
      <c r="AA20" s="140"/>
      <c r="AB20" s="140"/>
      <c r="AC20" s="118">
        <f>+(U20/Q20)*L20</f>
        <v>0.15</v>
      </c>
      <c r="AD20" s="141">
        <f>+(X20/O20)*L20</f>
        <v>9.9999999999999992E-2</v>
      </c>
      <c r="AE20" s="119">
        <f>+U20/Q20</f>
        <v>1</v>
      </c>
      <c r="AF20" s="119">
        <f>+X20/O20</f>
        <v>0.66666666666666663</v>
      </c>
      <c r="AG20" s="96"/>
    </row>
    <row r="21" spans="1:57" ht="65.099999999999994" customHeight="1">
      <c r="A21" s="456"/>
      <c r="B21" s="462"/>
      <c r="C21" s="108" t="s">
        <v>168</v>
      </c>
      <c r="D21" s="109" t="s">
        <v>169</v>
      </c>
      <c r="E21" s="109" t="s">
        <v>206</v>
      </c>
      <c r="F21" s="110" t="s">
        <v>207</v>
      </c>
      <c r="G21" s="142" t="s">
        <v>208</v>
      </c>
      <c r="H21" s="110" t="s">
        <v>217</v>
      </c>
      <c r="I21" s="143" t="s">
        <v>174</v>
      </c>
      <c r="J21" s="110">
        <v>0</v>
      </c>
      <c r="K21" s="110" t="s">
        <v>218</v>
      </c>
      <c r="L21" s="144">
        <v>0.1</v>
      </c>
      <c r="M21" s="143" t="s">
        <v>177</v>
      </c>
      <c r="N21" s="145" t="s">
        <v>219</v>
      </c>
      <c r="O21" s="143">
        <v>150</v>
      </c>
      <c r="P21" s="136"/>
      <c r="Q21" s="146">
        <v>50</v>
      </c>
      <c r="R21" s="147">
        <v>50</v>
      </c>
      <c r="S21" s="147">
        <v>50</v>
      </c>
      <c r="T21" s="148">
        <v>0</v>
      </c>
      <c r="U21" s="116">
        <f t="shared" si="1"/>
        <v>120</v>
      </c>
      <c r="V21" s="149"/>
      <c r="W21" s="149"/>
      <c r="X21" s="116">
        <f t="shared" si="2"/>
        <v>120</v>
      </c>
      <c r="Y21" s="150">
        <v>0</v>
      </c>
      <c r="Z21" s="133">
        <v>120</v>
      </c>
      <c r="AA21" s="151"/>
      <c r="AB21" s="151"/>
      <c r="AC21" s="119">
        <v>0.1</v>
      </c>
      <c r="AD21" s="119">
        <f>+(X21/O21)*L21</f>
        <v>8.0000000000000016E-2</v>
      </c>
      <c r="AE21" s="119">
        <v>1</v>
      </c>
      <c r="AF21" s="119">
        <f>+X21/O21</f>
        <v>0.8</v>
      </c>
      <c r="AG21" s="99"/>
    </row>
    <row r="22" spans="1:57" ht="65.099999999999994" customHeight="1">
      <c r="A22" s="456"/>
      <c r="B22" s="152"/>
      <c r="C22" s="108"/>
      <c r="D22" s="109"/>
      <c r="E22" s="125"/>
      <c r="F22" s="470" t="s">
        <v>220</v>
      </c>
      <c r="G22" s="470"/>
      <c r="H22" s="470"/>
      <c r="I22" s="470"/>
      <c r="J22" s="470"/>
      <c r="K22" s="470"/>
      <c r="L22" s="470"/>
      <c r="M22" s="470"/>
      <c r="N22" s="470"/>
      <c r="O22" s="470"/>
      <c r="P22" s="470"/>
      <c r="Q22" s="470"/>
      <c r="R22" s="470"/>
      <c r="S22" s="470"/>
      <c r="T22" s="470"/>
      <c r="U22" s="470"/>
      <c r="V22" s="470"/>
      <c r="W22" s="470"/>
      <c r="X22" s="470"/>
      <c r="Y22" s="470"/>
      <c r="Z22" s="470"/>
      <c r="AA22" s="470"/>
      <c r="AB22" s="470"/>
      <c r="AC22" s="383">
        <f>SUM(AC18:AC21)</f>
        <v>0.89</v>
      </c>
      <c r="AD22" s="383">
        <f>SUM(AD18:AD21)</f>
        <v>0.85399999999999987</v>
      </c>
      <c r="AE22" s="384">
        <f>AVERAGE(AE18:AE21)</f>
        <v>0.89</v>
      </c>
      <c r="AF22" s="384">
        <f>AVERAGE(AF18:AF21)</f>
        <v>0.7586666666666666</v>
      </c>
      <c r="AG22" s="83"/>
    </row>
    <row r="23" spans="1:57" ht="65.099999999999994" customHeight="1">
      <c r="A23" s="456"/>
      <c r="B23" s="460" t="s">
        <v>205</v>
      </c>
      <c r="C23" s="108" t="s">
        <v>168</v>
      </c>
      <c r="D23" s="109" t="s">
        <v>169</v>
      </c>
      <c r="E23" s="109" t="s">
        <v>206</v>
      </c>
      <c r="F23" s="126" t="s">
        <v>221</v>
      </c>
      <c r="G23" s="127" t="s">
        <v>222</v>
      </c>
      <c r="H23" s="126" t="s">
        <v>223</v>
      </c>
      <c r="I23" s="128" t="s">
        <v>174</v>
      </c>
      <c r="J23" s="126" t="s">
        <v>224</v>
      </c>
      <c r="K23" s="126" t="s">
        <v>225</v>
      </c>
      <c r="L23" s="153">
        <v>0.19019644256936799</v>
      </c>
      <c r="M23" s="128" t="s">
        <v>177</v>
      </c>
      <c r="N23" s="126" t="s">
        <v>226</v>
      </c>
      <c r="O23" s="130">
        <v>1800</v>
      </c>
      <c r="P23" s="154"/>
      <c r="Q23" s="155">
        <v>1800</v>
      </c>
      <c r="R23" s="123">
        <v>1800</v>
      </c>
      <c r="S23" s="123">
        <v>1800</v>
      </c>
      <c r="T23" s="156">
        <v>2952</v>
      </c>
      <c r="U23" s="116">
        <f t="shared" si="1"/>
        <v>0</v>
      </c>
      <c r="V23" s="155"/>
      <c r="W23" s="155"/>
      <c r="X23" s="116">
        <f t="shared" si="2"/>
        <v>2952</v>
      </c>
      <c r="Y23" s="128">
        <v>0</v>
      </c>
      <c r="Z23" s="108">
        <v>0</v>
      </c>
      <c r="AA23" s="140"/>
      <c r="AB23" s="140"/>
      <c r="AC23" s="119">
        <f>+U23/Q23*L23</f>
        <v>0</v>
      </c>
      <c r="AD23" s="119">
        <f>+(X23/O23)*L23</f>
        <v>0.31192216581376347</v>
      </c>
      <c r="AE23" s="119">
        <f>+U23/Q23</f>
        <v>0</v>
      </c>
      <c r="AF23" s="119">
        <f>+X23/7200</f>
        <v>0.41</v>
      </c>
      <c r="AG23" s="94"/>
    </row>
    <row r="24" spans="1:57" ht="65.099999999999994" customHeight="1">
      <c r="A24" s="456"/>
      <c r="B24" s="462"/>
      <c r="C24" s="108" t="s">
        <v>168</v>
      </c>
      <c r="D24" s="109" t="s">
        <v>169</v>
      </c>
      <c r="E24" s="109" t="s">
        <v>206</v>
      </c>
      <c r="F24" s="109" t="s">
        <v>221</v>
      </c>
      <c r="G24" s="111" t="s">
        <v>222</v>
      </c>
      <c r="H24" s="109" t="s">
        <v>227</v>
      </c>
      <c r="I24" s="108" t="s">
        <v>174</v>
      </c>
      <c r="J24" s="109">
        <v>0</v>
      </c>
      <c r="K24" s="109" t="s">
        <v>228</v>
      </c>
      <c r="L24" s="157">
        <v>0.80980355743063204</v>
      </c>
      <c r="M24" s="108" t="s">
        <v>177</v>
      </c>
      <c r="N24" s="114" t="s">
        <v>229</v>
      </c>
      <c r="O24" s="108">
        <v>1</v>
      </c>
      <c r="P24" s="138"/>
      <c r="Q24" s="138">
        <v>0.25</v>
      </c>
      <c r="R24" s="108">
        <v>0.25</v>
      </c>
      <c r="S24" s="108">
        <v>0.2</v>
      </c>
      <c r="T24" s="158">
        <v>0.3</v>
      </c>
      <c r="U24" s="116">
        <f t="shared" si="1"/>
        <v>0.25</v>
      </c>
      <c r="V24" s="138"/>
      <c r="W24" s="138"/>
      <c r="X24" s="116">
        <f t="shared" si="2"/>
        <v>0.55000000000000004</v>
      </c>
      <c r="Y24" s="108">
        <v>6.25E-2</v>
      </c>
      <c r="Z24" s="108">
        <v>0.1875</v>
      </c>
      <c r="AA24" s="117"/>
      <c r="AB24" s="117"/>
      <c r="AC24" s="119">
        <f>+U24/Q24*L24</f>
        <v>0.80980355743063204</v>
      </c>
      <c r="AD24" s="119">
        <f>+(X24/O24)*L24</f>
        <v>0.44539195658684766</v>
      </c>
      <c r="AE24" s="119">
        <f>+U24/Q24</f>
        <v>1</v>
      </c>
      <c r="AF24" s="119">
        <f>+X24/O24</f>
        <v>0.55000000000000004</v>
      </c>
      <c r="AG24" s="83"/>
    </row>
    <row r="25" spans="1:57" ht="65.099999999999994" customHeight="1">
      <c r="A25" s="456"/>
      <c r="B25" s="152"/>
      <c r="C25" s="108"/>
      <c r="D25" s="109"/>
      <c r="E25" s="125"/>
      <c r="F25" s="470" t="s">
        <v>230</v>
      </c>
      <c r="G25" s="470"/>
      <c r="H25" s="470"/>
      <c r="I25" s="470"/>
      <c r="J25" s="470"/>
      <c r="K25" s="470"/>
      <c r="L25" s="470"/>
      <c r="M25" s="470"/>
      <c r="N25" s="470"/>
      <c r="O25" s="470"/>
      <c r="P25" s="470"/>
      <c r="Q25" s="470"/>
      <c r="R25" s="470"/>
      <c r="S25" s="470"/>
      <c r="T25" s="470"/>
      <c r="U25" s="470"/>
      <c r="V25" s="470"/>
      <c r="W25" s="470"/>
      <c r="X25" s="470"/>
      <c r="Y25" s="470"/>
      <c r="Z25" s="470"/>
      <c r="AA25" s="470"/>
      <c r="AB25" s="470"/>
      <c r="AC25" s="383">
        <f>SUM(AC23:AC24)</f>
        <v>0.80980355743063204</v>
      </c>
      <c r="AD25" s="383">
        <f>SUM(AD23:AD24)</f>
        <v>0.75731412240061113</v>
      </c>
      <c r="AE25" s="383">
        <f>AVERAGE(AE23:AE24)</f>
        <v>0.5</v>
      </c>
      <c r="AF25" s="383">
        <f>AVERAGE(AF23:AF24)</f>
        <v>0.48</v>
      </c>
      <c r="AG25" s="83"/>
    </row>
    <row r="26" spans="1:57" ht="65.099999999999994" customHeight="1">
      <c r="A26" s="456"/>
      <c r="B26" s="460" t="s">
        <v>205</v>
      </c>
      <c r="C26" s="108" t="s">
        <v>168</v>
      </c>
      <c r="D26" s="109" t="s">
        <v>169</v>
      </c>
      <c r="E26" s="109" t="s">
        <v>231</v>
      </c>
      <c r="F26" s="109" t="s">
        <v>232</v>
      </c>
      <c r="G26" s="114" t="s">
        <v>233</v>
      </c>
      <c r="H26" s="109" t="s">
        <v>234</v>
      </c>
      <c r="I26" s="108" t="s">
        <v>174</v>
      </c>
      <c r="J26" s="109">
        <v>0</v>
      </c>
      <c r="K26" s="109" t="s">
        <v>235</v>
      </c>
      <c r="L26" s="113">
        <v>0.35</v>
      </c>
      <c r="M26" s="108" t="s">
        <v>177</v>
      </c>
      <c r="N26" s="109" t="s">
        <v>195</v>
      </c>
      <c r="O26" s="108">
        <v>1</v>
      </c>
      <c r="P26" s="138"/>
      <c r="Q26" s="138">
        <v>0.48</v>
      </c>
      <c r="R26" s="108">
        <v>0.22</v>
      </c>
      <c r="S26" s="108">
        <v>0.23</v>
      </c>
      <c r="T26" s="158">
        <v>0.08</v>
      </c>
      <c r="U26" s="116">
        <f t="shared" si="1"/>
        <v>0.4</v>
      </c>
      <c r="V26" s="138"/>
      <c r="W26" s="138"/>
      <c r="X26" s="116">
        <f t="shared" si="2"/>
        <v>0.48000000000000004</v>
      </c>
      <c r="Y26" s="108">
        <v>0.12</v>
      </c>
      <c r="Z26" s="108">
        <v>0.28000000000000003</v>
      </c>
      <c r="AA26" s="117"/>
      <c r="AB26" s="117"/>
      <c r="AC26" s="119">
        <f>+U26/Q26*L26</f>
        <v>0.29166666666666669</v>
      </c>
      <c r="AD26" s="119">
        <f>+(X26/O26)*L26</f>
        <v>0.16800000000000001</v>
      </c>
      <c r="AE26" s="119">
        <f>+U26/Q26</f>
        <v>0.83333333333333337</v>
      </c>
      <c r="AF26" s="119">
        <f>+X26/O26</f>
        <v>0.48000000000000004</v>
      </c>
      <c r="AG26" s="83"/>
    </row>
    <row r="27" spans="1:57" ht="65.099999999999994" customHeight="1">
      <c r="A27" s="456"/>
      <c r="B27" s="461"/>
      <c r="C27" s="108" t="s">
        <v>168</v>
      </c>
      <c r="D27" s="109" t="s">
        <v>169</v>
      </c>
      <c r="E27" s="109" t="s">
        <v>231</v>
      </c>
      <c r="F27" s="109" t="s">
        <v>232</v>
      </c>
      <c r="G27" s="114" t="s">
        <v>233</v>
      </c>
      <c r="H27" s="109" t="s">
        <v>236</v>
      </c>
      <c r="I27" s="108" t="s">
        <v>174</v>
      </c>
      <c r="J27" s="109">
        <v>0</v>
      </c>
      <c r="K27" s="109" t="s">
        <v>237</v>
      </c>
      <c r="L27" s="113">
        <v>0.25</v>
      </c>
      <c r="M27" s="108" t="s">
        <v>177</v>
      </c>
      <c r="N27" s="114" t="s">
        <v>229</v>
      </c>
      <c r="O27" s="108">
        <v>1</v>
      </c>
      <c r="P27" s="138"/>
      <c r="Q27" s="138">
        <v>0.48</v>
      </c>
      <c r="R27" s="108">
        <v>0.22</v>
      </c>
      <c r="S27" s="108">
        <v>0.23</v>
      </c>
      <c r="T27" s="158">
        <v>7.0000000000000007E-2</v>
      </c>
      <c r="U27" s="116">
        <f t="shared" si="1"/>
        <v>0.3</v>
      </c>
      <c r="V27" s="138"/>
      <c r="W27" s="138"/>
      <c r="X27" s="116">
        <f t="shared" si="2"/>
        <v>0.37</v>
      </c>
      <c r="Y27" s="108">
        <v>0.12</v>
      </c>
      <c r="Z27" s="108">
        <v>0.18</v>
      </c>
      <c r="AA27" s="117"/>
      <c r="AB27" s="117"/>
      <c r="AC27" s="119">
        <f>+U27/Q27*L27</f>
        <v>0.15625</v>
      </c>
      <c r="AD27" s="119">
        <f>+(X27/O27)*L27</f>
        <v>9.2499999999999999E-2</v>
      </c>
      <c r="AE27" s="119">
        <f>+U27/Q27</f>
        <v>0.625</v>
      </c>
      <c r="AF27" s="119">
        <f>+X27/O27</f>
        <v>0.37</v>
      </c>
      <c r="AG27" s="83"/>
    </row>
    <row r="28" spans="1:57" ht="65.099999999999994" customHeight="1">
      <c r="A28" s="456"/>
      <c r="B28" s="461"/>
      <c r="C28" s="108" t="s">
        <v>168</v>
      </c>
      <c r="D28" s="109" t="s">
        <v>169</v>
      </c>
      <c r="E28" s="109" t="s">
        <v>231</v>
      </c>
      <c r="F28" s="109" t="s">
        <v>232</v>
      </c>
      <c r="G28" s="114" t="s">
        <v>233</v>
      </c>
      <c r="H28" s="109" t="s">
        <v>238</v>
      </c>
      <c r="I28" s="108" t="s">
        <v>174</v>
      </c>
      <c r="J28" s="109">
        <v>0</v>
      </c>
      <c r="K28" s="109" t="s">
        <v>239</v>
      </c>
      <c r="L28" s="113">
        <v>0.2</v>
      </c>
      <c r="M28" s="108" t="s">
        <v>177</v>
      </c>
      <c r="N28" s="109" t="s">
        <v>240</v>
      </c>
      <c r="O28" s="115">
        <v>1</v>
      </c>
      <c r="P28" s="158"/>
      <c r="Q28" s="158">
        <v>0.5</v>
      </c>
      <c r="R28" s="108">
        <v>0</v>
      </c>
      <c r="S28" s="108">
        <v>0</v>
      </c>
      <c r="T28" s="158">
        <v>0.5</v>
      </c>
      <c r="U28" s="116">
        <f t="shared" si="1"/>
        <v>0.58000000000000007</v>
      </c>
      <c r="V28" s="158"/>
      <c r="W28" s="158"/>
      <c r="X28" s="116">
        <f t="shared" si="2"/>
        <v>1.08</v>
      </c>
      <c r="Y28" s="115">
        <v>0.25</v>
      </c>
      <c r="Z28" s="115">
        <v>0.33</v>
      </c>
      <c r="AA28" s="117"/>
      <c r="AB28" s="117"/>
      <c r="AC28" s="119">
        <f>+U28/Q28*L28</f>
        <v>0.23200000000000004</v>
      </c>
      <c r="AD28" s="119">
        <f>+(X28/O28)*L28</f>
        <v>0.21600000000000003</v>
      </c>
      <c r="AE28" s="119">
        <v>1</v>
      </c>
      <c r="AF28" s="119">
        <v>1</v>
      </c>
      <c r="AG28" s="83"/>
    </row>
    <row r="29" spans="1:57" ht="65.099999999999994" customHeight="1">
      <c r="A29" s="456"/>
      <c r="B29" s="461"/>
      <c r="C29" s="108" t="s">
        <v>168</v>
      </c>
      <c r="D29" s="109" t="s">
        <v>169</v>
      </c>
      <c r="E29" s="109" t="s">
        <v>231</v>
      </c>
      <c r="F29" s="109" t="s">
        <v>232</v>
      </c>
      <c r="G29" s="114" t="s">
        <v>233</v>
      </c>
      <c r="H29" s="109" t="s">
        <v>241</v>
      </c>
      <c r="I29" s="108" t="s">
        <v>174</v>
      </c>
      <c r="J29" s="109">
        <v>0</v>
      </c>
      <c r="K29" s="109" t="s">
        <v>242</v>
      </c>
      <c r="L29" s="113">
        <v>0.1</v>
      </c>
      <c r="M29" s="108" t="s">
        <v>177</v>
      </c>
      <c r="N29" s="109" t="s">
        <v>243</v>
      </c>
      <c r="O29" s="108">
        <v>1</v>
      </c>
      <c r="P29" s="138"/>
      <c r="Q29" s="158">
        <v>1</v>
      </c>
      <c r="R29" s="108">
        <v>0</v>
      </c>
      <c r="S29" s="108">
        <v>0</v>
      </c>
      <c r="T29" s="158">
        <v>0</v>
      </c>
      <c r="U29" s="116">
        <f t="shared" si="1"/>
        <v>0.2</v>
      </c>
      <c r="V29" s="158"/>
      <c r="W29" s="158"/>
      <c r="X29" s="116">
        <f t="shared" si="2"/>
        <v>0.2</v>
      </c>
      <c r="Y29" s="115">
        <v>0.15</v>
      </c>
      <c r="Z29" s="115">
        <v>0.05</v>
      </c>
      <c r="AA29" s="117"/>
      <c r="AB29" s="117"/>
      <c r="AC29" s="119">
        <f>+U29/Q29*L29</f>
        <v>2.0000000000000004E-2</v>
      </c>
      <c r="AD29" s="119">
        <f>+(X29/O29)*L29</f>
        <v>2.0000000000000004E-2</v>
      </c>
      <c r="AE29" s="119">
        <f>+U29/Q29</f>
        <v>0.2</v>
      </c>
      <c r="AF29" s="119">
        <f>+X29/O29</f>
        <v>0.2</v>
      </c>
      <c r="AG29" s="83"/>
    </row>
    <row r="30" spans="1:57" ht="65.099999999999994" customHeight="1">
      <c r="A30" s="456"/>
      <c r="B30" s="462"/>
      <c r="C30" s="108" t="s">
        <v>168</v>
      </c>
      <c r="D30" s="109" t="s">
        <v>169</v>
      </c>
      <c r="E30" s="109" t="s">
        <v>231</v>
      </c>
      <c r="F30" s="109" t="s">
        <v>232</v>
      </c>
      <c r="G30" s="114" t="s">
        <v>233</v>
      </c>
      <c r="H30" s="109" t="s">
        <v>244</v>
      </c>
      <c r="I30" s="108" t="s">
        <v>174</v>
      </c>
      <c r="J30" s="109">
        <v>0</v>
      </c>
      <c r="K30" s="109" t="s">
        <v>245</v>
      </c>
      <c r="L30" s="113">
        <v>0.1</v>
      </c>
      <c r="M30" s="108" t="s">
        <v>177</v>
      </c>
      <c r="N30" s="109" t="s">
        <v>195</v>
      </c>
      <c r="O30" s="108">
        <v>1</v>
      </c>
      <c r="P30" s="138"/>
      <c r="Q30" s="138">
        <v>0.4</v>
      </c>
      <c r="R30" s="108">
        <v>0.4</v>
      </c>
      <c r="S30" s="108">
        <v>0.2</v>
      </c>
      <c r="T30" s="158">
        <v>0</v>
      </c>
      <c r="U30" s="116">
        <f t="shared" si="1"/>
        <v>0.25</v>
      </c>
      <c r="V30" s="138"/>
      <c r="W30" s="138"/>
      <c r="X30" s="116">
        <f t="shared" si="2"/>
        <v>0.25</v>
      </c>
      <c r="Y30" s="115">
        <v>0.06</v>
      </c>
      <c r="Z30" s="108">
        <v>0.19</v>
      </c>
      <c r="AA30" s="117"/>
      <c r="AB30" s="117"/>
      <c r="AC30" s="119">
        <f>+U30/Q30*L30</f>
        <v>6.25E-2</v>
      </c>
      <c r="AD30" s="119">
        <f>+(X30/O30)*L30</f>
        <v>2.5000000000000001E-2</v>
      </c>
      <c r="AE30" s="119">
        <f>+U30/Q30</f>
        <v>0.625</v>
      </c>
      <c r="AF30" s="119">
        <f>+X30/O30</f>
        <v>0.25</v>
      </c>
      <c r="AG30" s="83"/>
    </row>
    <row r="31" spans="1:57" ht="65.099999999999994" customHeight="1">
      <c r="A31" s="456"/>
      <c r="B31" s="152"/>
      <c r="C31" s="108"/>
      <c r="D31" s="109"/>
      <c r="E31" s="125"/>
      <c r="F31" s="472" t="s">
        <v>246</v>
      </c>
      <c r="G31" s="472"/>
      <c r="H31" s="472"/>
      <c r="I31" s="472"/>
      <c r="J31" s="472"/>
      <c r="K31" s="472"/>
      <c r="L31" s="472"/>
      <c r="M31" s="472"/>
      <c r="N31" s="472"/>
      <c r="O31" s="472"/>
      <c r="P31" s="472"/>
      <c r="Q31" s="472"/>
      <c r="R31" s="472"/>
      <c r="S31" s="472"/>
      <c r="T31" s="472"/>
      <c r="U31" s="472"/>
      <c r="V31" s="472"/>
      <c r="W31" s="472"/>
      <c r="X31" s="472"/>
      <c r="Y31" s="472"/>
      <c r="Z31" s="472"/>
      <c r="AA31" s="472"/>
      <c r="AB31" s="472"/>
      <c r="AC31" s="383">
        <f>SUM(AC26:AC30)</f>
        <v>0.76241666666666674</v>
      </c>
      <c r="AD31" s="383">
        <f>SUM(AD26:AD30)</f>
        <v>0.52150000000000007</v>
      </c>
      <c r="AE31" s="383">
        <f>AVERAGE(AE26:AE30)</f>
        <v>0.65666666666666673</v>
      </c>
      <c r="AF31" s="383">
        <f>AVERAGE(AF26:AF30)</f>
        <v>0.46000000000000008</v>
      </c>
      <c r="AG31" s="83"/>
    </row>
    <row r="32" spans="1:57" ht="65.099999999999994" customHeight="1">
      <c r="A32" s="456"/>
      <c r="B32" s="460" t="s">
        <v>205</v>
      </c>
      <c r="C32" s="108" t="s">
        <v>168</v>
      </c>
      <c r="D32" s="109" t="s">
        <v>169</v>
      </c>
      <c r="E32" s="109" t="s">
        <v>231</v>
      </c>
      <c r="F32" s="109" t="s">
        <v>247</v>
      </c>
      <c r="G32" s="111" t="s">
        <v>248</v>
      </c>
      <c r="H32" s="109" t="s">
        <v>249</v>
      </c>
      <c r="I32" s="108" t="s">
        <v>174</v>
      </c>
      <c r="J32" s="109">
        <v>0</v>
      </c>
      <c r="K32" s="109" t="s">
        <v>250</v>
      </c>
      <c r="L32" s="113">
        <v>0.4</v>
      </c>
      <c r="M32" s="108" t="s">
        <v>177</v>
      </c>
      <c r="N32" s="109" t="s">
        <v>202</v>
      </c>
      <c r="O32" s="108">
        <v>16</v>
      </c>
      <c r="P32" s="138"/>
      <c r="Q32" s="138">
        <v>4</v>
      </c>
      <c r="R32" s="108">
        <v>4</v>
      </c>
      <c r="S32" s="108">
        <v>4</v>
      </c>
      <c r="T32" s="158">
        <v>8</v>
      </c>
      <c r="U32" s="116">
        <f t="shared" si="1"/>
        <v>4</v>
      </c>
      <c r="V32" s="138"/>
      <c r="W32" s="138"/>
      <c r="X32" s="116">
        <f t="shared" si="2"/>
        <v>12</v>
      </c>
      <c r="Y32" s="108">
        <v>2</v>
      </c>
      <c r="Z32" s="108">
        <v>2</v>
      </c>
      <c r="AA32" s="117"/>
      <c r="AB32" s="117"/>
      <c r="AC32" s="119">
        <f>+U32/Q32*L32</f>
        <v>0.4</v>
      </c>
      <c r="AD32" s="119">
        <f>+(X32/O32)*L32</f>
        <v>0.30000000000000004</v>
      </c>
      <c r="AE32" s="119">
        <f>+U32/Q32</f>
        <v>1</v>
      </c>
      <c r="AF32" s="119">
        <f>+X32/O32</f>
        <v>0.75</v>
      </c>
      <c r="AG32" s="83"/>
    </row>
    <row r="33" spans="1:33" ht="65.099999999999994" customHeight="1">
      <c r="A33" s="456"/>
      <c r="B33" s="461"/>
      <c r="C33" s="108" t="s">
        <v>168</v>
      </c>
      <c r="D33" s="109" t="s">
        <v>169</v>
      </c>
      <c r="E33" s="109" t="s">
        <v>231</v>
      </c>
      <c r="F33" s="109" t="s">
        <v>247</v>
      </c>
      <c r="G33" s="111" t="s">
        <v>248</v>
      </c>
      <c r="H33" s="109" t="s">
        <v>251</v>
      </c>
      <c r="I33" s="108" t="s">
        <v>174</v>
      </c>
      <c r="J33" s="109">
        <v>0</v>
      </c>
      <c r="K33" s="109" t="s">
        <v>252</v>
      </c>
      <c r="L33" s="113">
        <v>0.3</v>
      </c>
      <c r="M33" s="108" t="s">
        <v>177</v>
      </c>
      <c r="N33" s="109" t="s">
        <v>212</v>
      </c>
      <c r="O33" s="108">
        <v>1</v>
      </c>
      <c r="P33" s="138"/>
      <c r="Q33" s="138">
        <v>1</v>
      </c>
      <c r="R33" s="108">
        <v>1</v>
      </c>
      <c r="S33" s="108">
        <v>1</v>
      </c>
      <c r="T33" s="158">
        <v>0</v>
      </c>
      <c r="U33" s="116">
        <f t="shared" si="1"/>
        <v>1</v>
      </c>
      <c r="V33" s="138"/>
      <c r="W33" s="138"/>
      <c r="X33" s="116">
        <f t="shared" si="2"/>
        <v>1</v>
      </c>
      <c r="Y33" s="108">
        <v>0.15</v>
      </c>
      <c r="Z33" s="108">
        <v>0.85</v>
      </c>
      <c r="AA33" s="117"/>
      <c r="AB33" s="117"/>
      <c r="AC33" s="119">
        <f>1.15/Q33*L33</f>
        <v>0.34499999999999997</v>
      </c>
      <c r="AD33" s="119">
        <f>+(X33/O33)*L33</f>
        <v>0.3</v>
      </c>
      <c r="AE33" s="119">
        <v>1</v>
      </c>
      <c r="AF33" s="119">
        <v>0.25</v>
      </c>
      <c r="AG33" s="83"/>
    </row>
    <row r="34" spans="1:33" ht="65.099999999999994" customHeight="1">
      <c r="A34" s="456"/>
      <c r="B34" s="461"/>
      <c r="C34" s="108" t="s">
        <v>168</v>
      </c>
      <c r="D34" s="109" t="s">
        <v>169</v>
      </c>
      <c r="E34" s="109" t="s">
        <v>231</v>
      </c>
      <c r="F34" s="109" t="s">
        <v>247</v>
      </c>
      <c r="G34" s="111" t="s">
        <v>248</v>
      </c>
      <c r="H34" s="109" t="s">
        <v>253</v>
      </c>
      <c r="I34" s="108" t="s">
        <v>174</v>
      </c>
      <c r="J34" s="109">
        <v>0</v>
      </c>
      <c r="K34" s="109" t="s">
        <v>254</v>
      </c>
      <c r="L34" s="113">
        <v>0.1</v>
      </c>
      <c r="M34" s="108" t="s">
        <v>177</v>
      </c>
      <c r="N34" s="114" t="s">
        <v>229</v>
      </c>
      <c r="O34" s="108">
        <v>1</v>
      </c>
      <c r="P34" s="138"/>
      <c r="Q34" s="159">
        <v>0.47499999999999998</v>
      </c>
      <c r="R34" s="108">
        <v>0.25</v>
      </c>
      <c r="S34" s="108">
        <v>0.25</v>
      </c>
      <c r="T34" s="158">
        <v>2.5000000000000001E-2</v>
      </c>
      <c r="U34" s="116">
        <f t="shared" si="1"/>
        <v>0.05</v>
      </c>
      <c r="V34" s="159"/>
      <c r="W34" s="159"/>
      <c r="X34" s="116">
        <f t="shared" si="2"/>
        <v>7.5000000000000011E-2</v>
      </c>
      <c r="Y34" s="108">
        <v>0</v>
      </c>
      <c r="Z34" s="108">
        <v>0.05</v>
      </c>
      <c r="AA34" s="117"/>
      <c r="AB34" s="117"/>
      <c r="AC34" s="119">
        <f>+U34/Q34*L34</f>
        <v>1.0526315789473686E-2</v>
      </c>
      <c r="AD34" s="119">
        <f>+(X34/O34)*L34</f>
        <v>7.5000000000000015E-3</v>
      </c>
      <c r="AE34" s="119">
        <f>+U34/Q34</f>
        <v>0.10526315789473685</v>
      </c>
      <c r="AF34" s="119">
        <f>+X34/O34</f>
        <v>7.5000000000000011E-2</v>
      </c>
      <c r="AG34" s="83"/>
    </row>
    <row r="35" spans="1:33" ht="65.099999999999994" customHeight="1">
      <c r="A35" s="456"/>
      <c r="B35" s="461"/>
      <c r="C35" s="108" t="s">
        <v>168</v>
      </c>
      <c r="D35" s="109" t="s">
        <v>169</v>
      </c>
      <c r="E35" s="109" t="s">
        <v>231</v>
      </c>
      <c r="F35" s="109" t="s">
        <v>247</v>
      </c>
      <c r="G35" s="111" t="s">
        <v>248</v>
      </c>
      <c r="H35" s="109" t="s">
        <v>255</v>
      </c>
      <c r="I35" s="108" t="s">
        <v>174</v>
      </c>
      <c r="J35" s="109">
        <v>0</v>
      </c>
      <c r="K35" s="109" t="s">
        <v>256</v>
      </c>
      <c r="L35" s="113">
        <v>0.1</v>
      </c>
      <c r="M35" s="108" t="s">
        <v>177</v>
      </c>
      <c r="N35" s="109" t="s">
        <v>202</v>
      </c>
      <c r="O35" s="108">
        <v>4</v>
      </c>
      <c r="P35" s="138"/>
      <c r="Q35" s="138">
        <v>1</v>
      </c>
      <c r="R35" s="108">
        <v>1</v>
      </c>
      <c r="S35" s="108">
        <v>1</v>
      </c>
      <c r="T35" s="158">
        <v>1</v>
      </c>
      <c r="U35" s="116">
        <f t="shared" si="1"/>
        <v>0</v>
      </c>
      <c r="V35" s="138"/>
      <c r="W35" s="138"/>
      <c r="X35" s="116">
        <f t="shared" si="2"/>
        <v>1</v>
      </c>
      <c r="Y35" s="108">
        <v>0</v>
      </c>
      <c r="Z35" s="108">
        <v>0</v>
      </c>
      <c r="AA35" s="117"/>
      <c r="AB35" s="117"/>
      <c r="AC35" s="119">
        <f>+U35/Q35*L35</f>
        <v>0</v>
      </c>
      <c r="AD35" s="119">
        <f>+(X35/O35)*L35</f>
        <v>2.5000000000000001E-2</v>
      </c>
      <c r="AE35" s="119">
        <f>+U35/Q35</f>
        <v>0</v>
      </c>
      <c r="AF35" s="119">
        <f>+X35/O35</f>
        <v>0.25</v>
      </c>
      <c r="AG35" s="83"/>
    </row>
    <row r="36" spans="1:33" ht="65.099999999999994" customHeight="1">
      <c r="A36" s="456"/>
      <c r="B36" s="462"/>
      <c r="C36" s="108" t="s">
        <v>168</v>
      </c>
      <c r="D36" s="109" t="s">
        <v>169</v>
      </c>
      <c r="E36" s="109" t="s">
        <v>231</v>
      </c>
      <c r="F36" s="109" t="s">
        <v>247</v>
      </c>
      <c r="G36" s="111" t="s">
        <v>248</v>
      </c>
      <c r="H36" s="109" t="s">
        <v>257</v>
      </c>
      <c r="I36" s="108" t="s">
        <v>174</v>
      </c>
      <c r="J36" s="109">
        <v>0</v>
      </c>
      <c r="K36" s="109" t="s">
        <v>258</v>
      </c>
      <c r="L36" s="113">
        <v>0.1</v>
      </c>
      <c r="M36" s="108" t="s">
        <v>177</v>
      </c>
      <c r="N36" s="109" t="s">
        <v>195</v>
      </c>
      <c r="O36" s="108">
        <v>1</v>
      </c>
      <c r="P36" s="138"/>
      <c r="Q36" s="158">
        <v>0.5</v>
      </c>
      <c r="R36" s="108">
        <v>0.25</v>
      </c>
      <c r="S36" s="108">
        <v>0.25</v>
      </c>
      <c r="T36" s="158">
        <v>0</v>
      </c>
      <c r="U36" s="116">
        <f t="shared" si="1"/>
        <v>0.05</v>
      </c>
      <c r="V36" s="158"/>
      <c r="W36" s="158"/>
      <c r="X36" s="116">
        <f t="shared" si="2"/>
        <v>0.05</v>
      </c>
      <c r="Y36" s="115">
        <v>0</v>
      </c>
      <c r="Z36" s="115">
        <v>0.05</v>
      </c>
      <c r="AA36" s="117"/>
      <c r="AB36" s="117"/>
      <c r="AC36" s="119">
        <f>+U36/Q36*L36</f>
        <v>1.0000000000000002E-2</v>
      </c>
      <c r="AD36" s="119">
        <f>+(X36/O36)*L36</f>
        <v>5.000000000000001E-3</v>
      </c>
      <c r="AE36" s="119">
        <f>+U36/Q36</f>
        <v>0.1</v>
      </c>
      <c r="AF36" s="119">
        <f>+X36/O36</f>
        <v>0.05</v>
      </c>
      <c r="AG36" s="83"/>
    </row>
    <row r="37" spans="1:33" ht="65.099999999999994" customHeight="1">
      <c r="A37" s="109"/>
      <c r="B37" s="126"/>
      <c r="C37" s="108"/>
      <c r="D37" s="109"/>
      <c r="E37" s="125"/>
      <c r="F37" s="470" t="s">
        <v>259</v>
      </c>
      <c r="G37" s="470"/>
      <c r="H37" s="470"/>
      <c r="I37" s="470"/>
      <c r="J37" s="470"/>
      <c r="K37" s="470"/>
      <c r="L37" s="470"/>
      <c r="M37" s="470"/>
      <c r="N37" s="470"/>
      <c r="O37" s="470"/>
      <c r="P37" s="470"/>
      <c r="Q37" s="470"/>
      <c r="R37" s="470"/>
      <c r="S37" s="470"/>
      <c r="T37" s="470"/>
      <c r="U37" s="470"/>
      <c r="V37" s="470"/>
      <c r="W37" s="470"/>
      <c r="X37" s="470"/>
      <c r="Y37" s="470"/>
      <c r="Z37" s="470"/>
      <c r="AA37" s="470"/>
      <c r="AB37" s="470"/>
      <c r="AC37" s="383">
        <f>SUM(AC32:AC36)</f>
        <v>0.76552631578947372</v>
      </c>
      <c r="AD37" s="383">
        <f>SUM(AD32:AD36)</f>
        <v>0.63750000000000007</v>
      </c>
      <c r="AE37" s="383">
        <f>AVERAGE(AE32:AE36)</f>
        <v>0.44105263157894736</v>
      </c>
      <c r="AF37" s="383">
        <f>AVERAGE(AF32:AF36)</f>
        <v>0.27500000000000002</v>
      </c>
      <c r="AG37" s="83"/>
    </row>
    <row r="38" spans="1:33" ht="65.099999999999994" customHeight="1">
      <c r="A38" s="160"/>
      <c r="B38" s="109" t="s">
        <v>205</v>
      </c>
      <c r="C38" s="109" t="s">
        <v>260</v>
      </c>
      <c r="D38" s="109" t="s">
        <v>261</v>
      </c>
      <c r="E38" s="161" t="s">
        <v>262</v>
      </c>
      <c r="F38" s="109" t="s">
        <v>263</v>
      </c>
      <c r="G38" s="111" t="s">
        <v>264</v>
      </c>
      <c r="H38" s="109" t="s">
        <v>265</v>
      </c>
      <c r="I38" s="108" t="s">
        <v>174</v>
      </c>
      <c r="J38" s="108" t="s">
        <v>266</v>
      </c>
      <c r="K38" s="109" t="s">
        <v>267</v>
      </c>
      <c r="L38" s="113">
        <v>1</v>
      </c>
      <c r="M38" s="108" t="s">
        <v>177</v>
      </c>
      <c r="N38" s="109" t="s">
        <v>195</v>
      </c>
      <c r="O38" s="108">
        <v>1</v>
      </c>
      <c r="P38" s="138"/>
      <c r="Q38" s="138">
        <v>1</v>
      </c>
      <c r="R38" s="108">
        <v>1</v>
      </c>
      <c r="S38" s="108">
        <v>1</v>
      </c>
      <c r="T38" s="158">
        <v>0</v>
      </c>
      <c r="U38" s="116">
        <f t="shared" si="1"/>
        <v>0.05</v>
      </c>
      <c r="V38" s="138"/>
      <c r="W38" s="138"/>
      <c r="X38" s="116">
        <f t="shared" si="2"/>
        <v>0.05</v>
      </c>
      <c r="Y38" s="108">
        <v>0</v>
      </c>
      <c r="Z38" s="108">
        <v>0.05</v>
      </c>
      <c r="AA38" s="117"/>
      <c r="AB38" s="117"/>
      <c r="AC38" s="119">
        <f>+U38/Q38*L38</f>
        <v>0.05</v>
      </c>
      <c r="AD38" s="119">
        <f>+(X38/O38)*L38</f>
        <v>0.05</v>
      </c>
      <c r="AE38" s="119">
        <f>+U38/Q38</f>
        <v>0.05</v>
      </c>
      <c r="AF38" s="119">
        <f>+X38/O38</f>
        <v>0.05</v>
      </c>
      <c r="AG38" s="83"/>
    </row>
    <row r="39" spans="1:33" ht="65.099999999999994" customHeight="1">
      <c r="A39" s="160"/>
      <c r="B39" s="109"/>
      <c r="C39" s="109"/>
      <c r="D39" s="109"/>
      <c r="E39" s="125"/>
      <c r="F39" s="468" t="s">
        <v>268</v>
      </c>
      <c r="G39" s="468"/>
      <c r="H39" s="468"/>
      <c r="I39" s="468"/>
      <c r="J39" s="468"/>
      <c r="K39" s="468"/>
      <c r="L39" s="468"/>
      <c r="M39" s="468"/>
      <c r="N39" s="468"/>
      <c r="O39" s="468"/>
      <c r="P39" s="468"/>
      <c r="Q39" s="468"/>
      <c r="R39" s="468"/>
      <c r="S39" s="468"/>
      <c r="T39" s="468"/>
      <c r="U39" s="468"/>
      <c r="V39" s="468"/>
      <c r="W39" s="468"/>
      <c r="X39" s="468"/>
      <c r="Y39" s="468"/>
      <c r="Z39" s="468"/>
      <c r="AA39" s="468"/>
      <c r="AB39" s="468"/>
      <c r="AC39" s="383">
        <f>SUM(AC38)</f>
        <v>0.05</v>
      </c>
      <c r="AD39" s="383">
        <f>SUM(AD38)</f>
        <v>0.05</v>
      </c>
      <c r="AE39" s="383">
        <f>AVERAGE(AE38)</f>
        <v>0.05</v>
      </c>
      <c r="AF39" s="383">
        <f>AVERAGE(AF38)</f>
        <v>0.05</v>
      </c>
      <c r="AG39" s="83"/>
    </row>
    <row r="40" spans="1:33" ht="65.099999999999994" customHeight="1">
      <c r="A40" s="160"/>
      <c r="B40" s="109" t="s">
        <v>205</v>
      </c>
      <c r="C40" s="109" t="s">
        <v>260</v>
      </c>
      <c r="D40" s="109" t="s">
        <v>269</v>
      </c>
      <c r="E40" s="109" t="s">
        <v>270</v>
      </c>
      <c r="F40" s="109" t="s">
        <v>271</v>
      </c>
      <c r="G40" s="111" t="s">
        <v>272</v>
      </c>
      <c r="H40" s="109" t="s">
        <v>273</v>
      </c>
      <c r="I40" s="108" t="s">
        <v>174</v>
      </c>
      <c r="J40" s="108" t="s">
        <v>266</v>
      </c>
      <c r="K40" s="109" t="s">
        <v>274</v>
      </c>
      <c r="L40" s="113">
        <v>1</v>
      </c>
      <c r="M40" s="108" t="s">
        <v>177</v>
      </c>
      <c r="N40" s="109" t="s">
        <v>202</v>
      </c>
      <c r="O40" s="108">
        <v>1</v>
      </c>
      <c r="P40" s="138"/>
      <c r="Q40" s="138">
        <v>1</v>
      </c>
      <c r="R40" s="108">
        <v>1</v>
      </c>
      <c r="S40" s="108">
        <v>1</v>
      </c>
      <c r="T40" s="158">
        <v>0</v>
      </c>
      <c r="U40" s="116">
        <f t="shared" si="1"/>
        <v>0.05</v>
      </c>
      <c r="V40" s="138"/>
      <c r="W40" s="138"/>
      <c r="X40" s="116">
        <f t="shared" si="2"/>
        <v>0.05</v>
      </c>
      <c r="Y40" s="108">
        <v>0</v>
      </c>
      <c r="Z40" s="108">
        <v>0.05</v>
      </c>
      <c r="AA40" s="117"/>
      <c r="AB40" s="117"/>
      <c r="AC40" s="119">
        <f>+U40/Q40*L40</f>
        <v>0.05</v>
      </c>
      <c r="AD40" s="119">
        <f>+(X40/O40)*L40</f>
        <v>0.05</v>
      </c>
      <c r="AE40" s="119">
        <f>+U40/Q40</f>
        <v>0.05</v>
      </c>
      <c r="AF40" s="119">
        <f>+X40/O40</f>
        <v>0.05</v>
      </c>
      <c r="AG40" s="83"/>
    </row>
    <row r="41" spans="1:33" ht="65.099999999999994" customHeight="1">
      <c r="A41" s="125"/>
      <c r="B41" s="162"/>
      <c r="C41" s="125"/>
      <c r="D41" s="125"/>
      <c r="E41" s="125"/>
      <c r="F41" s="469" t="s">
        <v>275</v>
      </c>
      <c r="G41" s="469"/>
      <c r="H41" s="469"/>
      <c r="I41" s="469"/>
      <c r="J41" s="469"/>
      <c r="K41" s="469"/>
      <c r="L41" s="469"/>
      <c r="M41" s="469"/>
      <c r="N41" s="469"/>
      <c r="O41" s="469"/>
      <c r="P41" s="469"/>
      <c r="Q41" s="469"/>
      <c r="R41" s="469"/>
      <c r="S41" s="469"/>
      <c r="T41" s="469"/>
      <c r="U41" s="469"/>
      <c r="V41" s="469"/>
      <c r="W41" s="469"/>
      <c r="X41" s="469"/>
      <c r="Y41" s="469"/>
      <c r="Z41" s="469"/>
      <c r="AA41" s="469"/>
      <c r="AB41" s="469"/>
      <c r="AC41" s="383">
        <f>SUM(AC40)</f>
        <v>0.05</v>
      </c>
      <c r="AD41" s="383">
        <f>SUM(AD40)</f>
        <v>0.05</v>
      </c>
      <c r="AE41" s="383">
        <f>AVERAGE(AE40)</f>
        <v>0.05</v>
      </c>
      <c r="AF41" s="383">
        <f>AVERAGE(AF40)</f>
        <v>0.05</v>
      </c>
      <c r="AG41" s="97"/>
    </row>
    <row r="42" spans="1:33" ht="65.099999999999994" customHeight="1">
      <c r="A42" s="125"/>
      <c r="B42" s="162"/>
      <c r="C42" s="125"/>
      <c r="D42" s="125"/>
      <c r="E42" s="125"/>
      <c r="F42" s="470" t="s">
        <v>276</v>
      </c>
      <c r="G42" s="470"/>
      <c r="H42" s="470"/>
      <c r="I42" s="470"/>
      <c r="J42" s="470"/>
      <c r="K42" s="470"/>
      <c r="L42" s="470"/>
      <c r="M42" s="470"/>
      <c r="N42" s="470"/>
      <c r="O42" s="470"/>
      <c r="P42" s="470"/>
      <c r="Q42" s="470"/>
      <c r="R42" s="470"/>
      <c r="S42" s="470"/>
      <c r="T42" s="470"/>
      <c r="U42" s="470"/>
      <c r="V42" s="470"/>
      <c r="W42" s="470"/>
      <c r="X42" s="470"/>
      <c r="Y42" s="470"/>
      <c r="Z42" s="470"/>
      <c r="AA42" s="470"/>
      <c r="AB42" s="470"/>
      <c r="AC42" s="385">
        <f>AVERAGE(AC17,AC22,AC25,AC31,AC37,AC39,AC41)</f>
        <v>0.57812190044654554</v>
      </c>
      <c r="AD42" s="385">
        <f t="shared" ref="AD42:AF42" si="3">AVERAGE(AD17,AD22,AD25,AD31,AD37,AD39,AD41)</f>
        <v>0.43148610419949573</v>
      </c>
      <c r="AE42" s="385">
        <f t="shared" si="3"/>
        <v>0.45577484184529665</v>
      </c>
      <c r="AF42" s="385">
        <f t="shared" si="3"/>
        <v>0.35689078837706106</v>
      </c>
      <c r="AG42" s="97"/>
    </row>
  </sheetData>
  <mergeCells count="29">
    <mergeCell ref="AG7:AG8"/>
    <mergeCell ref="C5:AG5"/>
    <mergeCell ref="F39:AB39"/>
    <mergeCell ref="F41:AB41"/>
    <mergeCell ref="F42:AB42"/>
    <mergeCell ref="F17:AB17"/>
    <mergeCell ref="F22:AB22"/>
    <mergeCell ref="F25:AB25"/>
    <mergeCell ref="F31:AB31"/>
    <mergeCell ref="F37:AB37"/>
    <mergeCell ref="A6:AG6"/>
    <mergeCell ref="A5:B5"/>
    <mergeCell ref="A7:O7"/>
    <mergeCell ref="P7:S7"/>
    <mergeCell ref="T7:X7"/>
    <mergeCell ref="AC7:AF7"/>
    <mergeCell ref="A9:A16"/>
    <mergeCell ref="B9:B16"/>
    <mergeCell ref="A18:A36"/>
    <mergeCell ref="B18:B21"/>
    <mergeCell ref="B23:B24"/>
    <mergeCell ref="B26:B30"/>
    <mergeCell ref="B32:B36"/>
    <mergeCell ref="Y7:AB7"/>
    <mergeCell ref="A1:B4"/>
    <mergeCell ref="C1:AF1"/>
    <mergeCell ref="C2:AF2"/>
    <mergeCell ref="C3:AF3"/>
    <mergeCell ref="C4:AF4"/>
  </mergeCells>
  <dataValidations count="2">
    <dataValidation type="list" allowBlank="1" showInputMessage="1" showErrorMessage="1" sqref="M43:M291" xr:uid="{00000000-0002-0000-0100-000000000000}">
      <formula1>$AI$10:$AI$11</formula1>
    </dataValidation>
    <dataValidation type="list" allowBlank="1" showInputMessage="1" showErrorMessage="1" sqref="M9:M16 M18:M21 M23:M24 M26:M30 M32:M36 M38 M40" xr:uid="{00000000-0002-0000-0100-000001000000}">
      <formula1>$AP$10:$AP$11</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92"/>
  <sheetViews>
    <sheetView topLeftCell="H1" zoomScale="40" zoomScaleNormal="40" workbookViewId="0">
      <selection activeCell="N93" sqref="N93"/>
    </sheetView>
  </sheetViews>
  <sheetFormatPr baseColWidth="10" defaultColWidth="10.875" defaultRowHeight="14.25"/>
  <cols>
    <col min="1" max="1" width="37.125" style="36" customWidth="1"/>
    <col min="2" max="2" width="30.875" style="36" customWidth="1"/>
    <col min="3" max="3" width="33.875" style="36" customWidth="1"/>
    <col min="4" max="4" width="32" style="36" customWidth="1"/>
    <col min="5" max="6" width="28.625" style="36" customWidth="1"/>
    <col min="7" max="7" width="33.125" style="36" bestFit="1" customWidth="1"/>
    <col min="8" max="8" width="33.125" style="36" customWidth="1"/>
    <col min="9" max="9" width="34" style="36" bestFit="1" customWidth="1"/>
    <col min="10" max="10" width="30.125" style="36" customWidth="1"/>
    <col min="11" max="11" width="20" style="36" customWidth="1"/>
    <col min="12" max="12" width="13.625" style="36" customWidth="1"/>
    <col min="13" max="13" width="14.125" style="36" customWidth="1"/>
    <col min="14" max="14" width="13.125" style="36" customWidth="1"/>
    <col min="15" max="15" width="12.875" style="36" customWidth="1"/>
    <col min="16" max="16" width="12.125" style="36" customWidth="1"/>
    <col min="17" max="17" width="12.375" style="36" customWidth="1"/>
    <col min="18" max="18" width="12.875" style="36" customWidth="1"/>
    <col min="19" max="19" width="13.875" style="36" customWidth="1"/>
    <col min="20" max="20" width="13.125" style="36" customWidth="1"/>
    <col min="21" max="21" width="12.375" style="36" customWidth="1"/>
    <col min="22" max="22" width="12.125" style="36" customWidth="1"/>
    <col min="23" max="23" width="12.375" style="36" customWidth="1"/>
    <col min="24" max="24" width="13.25" style="36" customWidth="1"/>
    <col min="25" max="25" width="34.375" style="36" customWidth="1"/>
    <col min="26" max="26" width="39.125" style="36" bestFit="1" customWidth="1"/>
    <col min="27" max="27" width="54.875" style="36" bestFit="1" customWidth="1"/>
    <col min="28" max="29" width="10.875" style="36"/>
    <col min="30" max="30" width="0" style="36" hidden="1" customWidth="1"/>
    <col min="31" max="16384" width="10.875" style="36"/>
  </cols>
  <sheetData>
    <row r="1" spans="1:30" s="2" customFormat="1" ht="22.7" customHeight="1">
      <c r="A1" s="629"/>
      <c r="B1" s="630"/>
      <c r="C1" s="635" t="s">
        <v>125</v>
      </c>
      <c r="D1" s="636"/>
      <c r="E1" s="636"/>
      <c r="F1" s="636"/>
      <c r="G1" s="636"/>
      <c r="H1" s="636"/>
      <c r="I1" s="636"/>
      <c r="J1" s="636"/>
      <c r="K1" s="636"/>
      <c r="L1" s="636"/>
      <c r="M1" s="636"/>
      <c r="N1" s="636"/>
      <c r="O1" s="636"/>
      <c r="P1" s="636"/>
      <c r="Q1" s="636"/>
      <c r="R1" s="636"/>
      <c r="S1" s="636"/>
      <c r="T1" s="636"/>
      <c r="U1" s="636"/>
      <c r="V1" s="636"/>
      <c r="W1" s="636"/>
      <c r="X1" s="636"/>
      <c r="Y1" s="636"/>
      <c r="Z1" s="637"/>
      <c r="AA1" s="21" t="s">
        <v>126</v>
      </c>
    </row>
    <row r="2" spans="1:30" s="2" customFormat="1" ht="22.7" customHeight="1">
      <c r="A2" s="631"/>
      <c r="B2" s="632"/>
      <c r="C2" s="635" t="s">
        <v>127</v>
      </c>
      <c r="D2" s="636"/>
      <c r="E2" s="636"/>
      <c r="F2" s="636"/>
      <c r="G2" s="636"/>
      <c r="H2" s="636"/>
      <c r="I2" s="636"/>
      <c r="J2" s="636"/>
      <c r="K2" s="636"/>
      <c r="L2" s="636"/>
      <c r="M2" s="636"/>
      <c r="N2" s="636"/>
      <c r="O2" s="636"/>
      <c r="P2" s="636"/>
      <c r="Q2" s="636"/>
      <c r="R2" s="636"/>
      <c r="S2" s="636"/>
      <c r="T2" s="636"/>
      <c r="U2" s="636"/>
      <c r="V2" s="636"/>
      <c r="W2" s="636"/>
      <c r="X2" s="636"/>
      <c r="Y2" s="636"/>
      <c r="Z2" s="637"/>
      <c r="AA2" s="21" t="s">
        <v>128</v>
      </c>
    </row>
    <row r="3" spans="1:30" s="2" customFormat="1" ht="22.7" customHeight="1">
      <c r="A3" s="631"/>
      <c r="B3" s="632"/>
      <c r="C3" s="635" t="s">
        <v>129</v>
      </c>
      <c r="D3" s="636"/>
      <c r="E3" s="636"/>
      <c r="F3" s="636"/>
      <c r="G3" s="636"/>
      <c r="H3" s="636"/>
      <c r="I3" s="636"/>
      <c r="J3" s="636"/>
      <c r="K3" s="636"/>
      <c r="L3" s="636"/>
      <c r="M3" s="636"/>
      <c r="N3" s="636"/>
      <c r="O3" s="636"/>
      <c r="P3" s="636"/>
      <c r="Q3" s="636"/>
      <c r="R3" s="636"/>
      <c r="S3" s="636"/>
      <c r="T3" s="636"/>
      <c r="U3" s="636"/>
      <c r="V3" s="636"/>
      <c r="W3" s="636"/>
      <c r="X3" s="636"/>
      <c r="Y3" s="636"/>
      <c r="Z3" s="637"/>
      <c r="AA3" s="21" t="s">
        <v>130</v>
      </c>
    </row>
    <row r="4" spans="1:30" s="2" customFormat="1" ht="22.7" customHeight="1">
      <c r="A4" s="633"/>
      <c r="B4" s="634"/>
      <c r="C4" s="635" t="s">
        <v>131</v>
      </c>
      <c r="D4" s="636"/>
      <c r="E4" s="636"/>
      <c r="F4" s="636"/>
      <c r="G4" s="636"/>
      <c r="H4" s="636"/>
      <c r="I4" s="636"/>
      <c r="J4" s="636"/>
      <c r="K4" s="636"/>
      <c r="L4" s="636"/>
      <c r="M4" s="636"/>
      <c r="N4" s="636"/>
      <c r="O4" s="636"/>
      <c r="P4" s="636"/>
      <c r="Q4" s="636"/>
      <c r="R4" s="636"/>
      <c r="S4" s="636"/>
      <c r="T4" s="636"/>
      <c r="U4" s="636"/>
      <c r="V4" s="636"/>
      <c r="W4" s="636"/>
      <c r="X4" s="636"/>
      <c r="Y4" s="636"/>
      <c r="Z4" s="637"/>
      <c r="AA4" s="21" t="s">
        <v>277</v>
      </c>
    </row>
    <row r="5" spans="1:30" s="2" customFormat="1" ht="26.25" customHeight="1">
      <c r="A5" s="627" t="s">
        <v>278</v>
      </c>
      <c r="B5" s="628"/>
      <c r="C5" s="627"/>
      <c r="D5" s="638"/>
      <c r="E5" s="638"/>
      <c r="F5" s="638"/>
      <c r="G5" s="638"/>
      <c r="H5" s="638"/>
      <c r="I5" s="638"/>
      <c r="J5" s="638"/>
      <c r="K5" s="638"/>
      <c r="L5" s="638"/>
      <c r="M5" s="638"/>
      <c r="N5" s="638"/>
      <c r="O5" s="638"/>
      <c r="P5" s="638"/>
      <c r="Q5" s="638"/>
      <c r="R5" s="638"/>
      <c r="S5" s="638"/>
      <c r="T5" s="638"/>
      <c r="U5" s="638"/>
      <c r="V5" s="638"/>
      <c r="W5" s="638"/>
      <c r="X5" s="638"/>
      <c r="Y5" s="638"/>
      <c r="Z5" s="638"/>
      <c r="AA5" s="638"/>
    </row>
    <row r="6" spans="1:30" s="2" customFormat="1" ht="15" customHeight="1">
      <c r="A6" s="622" t="s">
        <v>279</v>
      </c>
      <c r="B6" s="622"/>
      <c r="C6" s="622"/>
      <c r="D6" s="622"/>
      <c r="E6" s="622"/>
      <c r="F6" s="622"/>
      <c r="G6" s="622"/>
      <c r="H6" s="622"/>
      <c r="I6" s="622"/>
      <c r="J6" s="622"/>
      <c r="K6" s="622"/>
      <c r="L6" s="622"/>
      <c r="M6" s="622"/>
      <c r="N6" s="622"/>
      <c r="O6" s="622"/>
      <c r="P6" s="622"/>
      <c r="Q6" s="622"/>
      <c r="R6" s="622"/>
      <c r="S6" s="622"/>
      <c r="T6" s="622"/>
      <c r="U6" s="622"/>
      <c r="V6" s="622"/>
      <c r="W6" s="622"/>
      <c r="X6" s="622"/>
      <c r="Y6" s="623"/>
      <c r="Z6" s="618" t="s">
        <v>280</v>
      </c>
      <c r="AA6" s="619"/>
    </row>
    <row r="7" spans="1:30" s="2" customFormat="1">
      <c r="A7" s="624"/>
      <c r="B7" s="624"/>
      <c r="C7" s="624"/>
      <c r="D7" s="624"/>
      <c r="E7" s="624"/>
      <c r="F7" s="624"/>
      <c r="G7" s="624"/>
      <c r="H7" s="624"/>
      <c r="I7" s="624"/>
      <c r="J7" s="624"/>
      <c r="K7" s="624"/>
      <c r="L7" s="625"/>
      <c r="M7" s="625"/>
      <c r="N7" s="625"/>
      <c r="O7" s="625"/>
      <c r="P7" s="625"/>
      <c r="Q7" s="625"/>
      <c r="R7" s="625"/>
      <c r="S7" s="625"/>
      <c r="T7" s="625"/>
      <c r="U7" s="625"/>
      <c r="V7" s="625"/>
      <c r="W7" s="625"/>
      <c r="X7" s="625"/>
      <c r="Y7" s="626"/>
      <c r="Z7" s="620"/>
      <c r="AA7" s="621"/>
    </row>
    <row r="8" spans="1:30" s="35" customFormat="1" ht="66.75" customHeight="1">
      <c r="A8" s="1" t="s">
        <v>10</v>
      </c>
      <c r="B8" s="1" t="s">
        <v>281</v>
      </c>
      <c r="C8" s="1" t="s">
        <v>282</v>
      </c>
      <c r="D8" s="1" t="s">
        <v>283</v>
      </c>
      <c r="E8" s="1" t="s">
        <v>42</v>
      </c>
      <c r="F8" s="1" t="s">
        <v>44</v>
      </c>
      <c r="G8" s="1" t="s">
        <v>46</v>
      </c>
      <c r="H8" s="1" t="s">
        <v>48</v>
      </c>
      <c r="I8" s="34" t="s">
        <v>50</v>
      </c>
      <c r="J8" s="34" t="s">
        <v>52</v>
      </c>
      <c r="K8" s="32" t="s">
        <v>284</v>
      </c>
      <c r="L8" s="39" t="s">
        <v>285</v>
      </c>
      <c r="M8" s="39" t="s">
        <v>286</v>
      </c>
      <c r="N8" s="39" t="s">
        <v>287</v>
      </c>
      <c r="O8" s="39" t="s">
        <v>288</v>
      </c>
      <c r="P8" s="39" t="s">
        <v>289</v>
      </c>
      <c r="Q8" s="39" t="s">
        <v>290</v>
      </c>
      <c r="R8" s="39" t="s">
        <v>291</v>
      </c>
      <c r="S8" s="39" t="s">
        <v>292</v>
      </c>
      <c r="T8" s="39" t="s">
        <v>293</v>
      </c>
      <c r="U8" s="39" t="s">
        <v>294</v>
      </c>
      <c r="V8" s="39" t="s">
        <v>295</v>
      </c>
      <c r="W8" s="39" t="s">
        <v>296</v>
      </c>
      <c r="X8" s="39" t="s">
        <v>297</v>
      </c>
      <c r="Y8" s="31" t="s">
        <v>56</v>
      </c>
      <c r="Z8" s="1" t="s">
        <v>60</v>
      </c>
      <c r="AA8" s="1" t="s">
        <v>62</v>
      </c>
    </row>
    <row r="9" spans="1:30" ht="27.95" customHeight="1">
      <c r="A9" s="541" t="s">
        <v>170</v>
      </c>
      <c r="B9" s="603" t="s">
        <v>298</v>
      </c>
      <c r="C9" s="41" t="s">
        <v>299</v>
      </c>
      <c r="D9" s="606" t="s">
        <v>300</v>
      </c>
      <c r="E9" s="554" t="s">
        <v>301</v>
      </c>
      <c r="F9" s="42" t="s">
        <v>302</v>
      </c>
      <c r="G9" s="550" t="s">
        <v>303</v>
      </c>
      <c r="H9" s="541" t="s">
        <v>304</v>
      </c>
      <c r="I9" s="541" t="s">
        <v>305</v>
      </c>
      <c r="J9" s="541" t="s">
        <v>306</v>
      </c>
      <c r="K9" s="547" t="s">
        <v>307</v>
      </c>
      <c r="L9" s="499">
        <v>0.1</v>
      </c>
      <c r="M9" s="499">
        <v>0.1</v>
      </c>
      <c r="N9" s="499">
        <v>0.1</v>
      </c>
      <c r="O9" s="487"/>
      <c r="P9" s="487"/>
      <c r="Q9" s="487"/>
      <c r="R9" s="487"/>
      <c r="S9" s="487"/>
      <c r="T9" s="487"/>
      <c r="U9" s="487"/>
      <c r="V9" s="487"/>
      <c r="W9" s="487"/>
      <c r="X9" s="490"/>
      <c r="Y9" s="77" t="s">
        <v>308</v>
      </c>
      <c r="Z9" s="535" t="s">
        <v>309</v>
      </c>
      <c r="AA9" s="524" t="s">
        <v>310</v>
      </c>
    </row>
    <row r="10" spans="1:30" ht="63.95" customHeight="1">
      <c r="A10" s="543"/>
      <c r="B10" s="604"/>
      <c r="C10" s="43" t="s">
        <v>311</v>
      </c>
      <c r="D10" s="607"/>
      <c r="E10" s="609"/>
      <c r="F10" s="553" t="s">
        <v>312</v>
      </c>
      <c r="G10" s="551"/>
      <c r="H10" s="543"/>
      <c r="I10" s="543"/>
      <c r="J10" s="543"/>
      <c r="K10" s="548"/>
      <c r="L10" s="500"/>
      <c r="M10" s="500"/>
      <c r="N10" s="500"/>
      <c r="O10" s="488"/>
      <c r="P10" s="488"/>
      <c r="Q10" s="488"/>
      <c r="R10" s="488"/>
      <c r="S10" s="488"/>
      <c r="T10" s="488"/>
      <c r="U10" s="488"/>
      <c r="V10" s="488"/>
      <c r="W10" s="488"/>
      <c r="X10" s="491"/>
      <c r="Y10" s="77" t="s">
        <v>313</v>
      </c>
      <c r="Z10" s="536"/>
      <c r="AA10" s="538"/>
      <c r="AD10" s="36" t="s">
        <v>314</v>
      </c>
    </row>
    <row r="11" spans="1:30" ht="34.5" customHeight="1">
      <c r="A11" s="543"/>
      <c r="B11" s="604"/>
      <c r="C11" s="43"/>
      <c r="D11" s="607"/>
      <c r="E11" s="609"/>
      <c r="F11" s="553"/>
      <c r="G11" s="551"/>
      <c r="H11" s="543"/>
      <c r="I11" s="543"/>
      <c r="J11" s="543"/>
      <c r="K11" s="548"/>
      <c r="L11" s="500"/>
      <c r="M11" s="500"/>
      <c r="N11" s="500"/>
      <c r="O11" s="488"/>
      <c r="P11" s="488"/>
      <c r="Q11" s="488"/>
      <c r="R11" s="488"/>
      <c r="S11" s="488"/>
      <c r="T11" s="488"/>
      <c r="U11" s="488"/>
      <c r="V11" s="488"/>
      <c r="W11" s="488"/>
      <c r="X11" s="491"/>
      <c r="Y11" s="77" t="s">
        <v>315</v>
      </c>
      <c r="Z11" s="536"/>
      <c r="AA11" s="538"/>
      <c r="AD11" s="36" t="s">
        <v>316</v>
      </c>
    </row>
    <row r="12" spans="1:30" ht="35.450000000000003" customHeight="1">
      <c r="A12" s="543"/>
      <c r="B12" s="604"/>
      <c r="C12" s="43"/>
      <c r="D12" s="607"/>
      <c r="E12" s="609"/>
      <c r="F12" s="553"/>
      <c r="G12" s="551"/>
      <c r="H12" s="543"/>
      <c r="I12" s="543"/>
      <c r="J12" s="543"/>
      <c r="K12" s="548"/>
      <c r="L12" s="500"/>
      <c r="M12" s="500"/>
      <c r="N12" s="500"/>
      <c r="O12" s="488"/>
      <c r="P12" s="488"/>
      <c r="Q12" s="488"/>
      <c r="R12" s="488"/>
      <c r="S12" s="488"/>
      <c r="T12" s="488"/>
      <c r="U12" s="488"/>
      <c r="V12" s="488"/>
      <c r="W12" s="488"/>
      <c r="X12" s="491"/>
      <c r="Y12" s="77" t="s">
        <v>317</v>
      </c>
      <c r="Z12" s="536"/>
      <c r="AA12" s="538"/>
      <c r="AD12" s="36" t="s">
        <v>307</v>
      </c>
    </row>
    <row r="13" spans="1:30" ht="38.450000000000003" customHeight="1">
      <c r="A13" s="543"/>
      <c r="B13" s="604"/>
      <c r="C13" s="43"/>
      <c r="D13" s="607"/>
      <c r="E13" s="609"/>
      <c r="F13" s="553"/>
      <c r="G13" s="551"/>
      <c r="H13" s="543"/>
      <c r="I13" s="543"/>
      <c r="J13" s="543"/>
      <c r="K13" s="548"/>
      <c r="L13" s="500"/>
      <c r="M13" s="500"/>
      <c r="N13" s="500"/>
      <c r="O13" s="488"/>
      <c r="P13" s="488"/>
      <c r="Q13" s="488"/>
      <c r="R13" s="488"/>
      <c r="S13" s="488"/>
      <c r="T13" s="488"/>
      <c r="U13" s="488"/>
      <c r="V13" s="488"/>
      <c r="W13" s="488"/>
      <c r="X13" s="491"/>
      <c r="Y13" s="77" t="s">
        <v>318</v>
      </c>
      <c r="Z13" s="536"/>
      <c r="AA13" s="538"/>
      <c r="AD13" s="36" t="s">
        <v>319</v>
      </c>
    </row>
    <row r="14" spans="1:30" ht="39" customHeight="1">
      <c r="A14" s="542"/>
      <c r="B14" s="604"/>
      <c r="C14" s="43"/>
      <c r="D14" s="607"/>
      <c r="E14" s="609"/>
      <c r="F14" s="553"/>
      <c r="G14" s="551"/>
      <c r="H14" s="543"/>
      <c r="I14" s="543"/>
      <c r="J14" s="543"/>
      <c r="K14" s="549"/>
      <c r="L14" s="500"/>
      <c r="M14" s="500"/>
      <c r="N14" s="500"/>
      <c r="O14" s="488"/>
      <c r="P14" s="488"/>
      <c r="Q14" s="488"/>
      <c r="R14" s="488"/>
      <c r="S14" s="488"/>
      <c r="T14" s="488"/>
      <c r="U14" s="488"/>
      <c r="V14" s="488"/>
      <c r="W14" s="488"/>
      <c r="X14" s="491"/>
      <c r="Y14" s="77" t="s">
        <v>320</v>
      </c>
      <c r="Z14" s="536"/>
      <c r="AA14" s="539"/>
    </row>
    <row r="15" spans="1:30" ht="68.650000000000006" customHeight="1">
      <c r="A15" s="541" t="s">
        <v>170</v>
      </c>
      <c r="B15" s="604"/>
      <c r="C15" s="43"/>
      <c r="D15" s="607"/>
      <c r="E15" s="609"/>
      <c r="F15" s="553"/>
      <c r="G15" s="551"/>
      <c r="H15" s="543"/>
      <c r="I15" s="543"/>
      <c r="J15" s="543"/>
      <c r="K15" s="547" t="s">
        <v>307</v>
      </c>
      <c r="L15" s="500"/>
      <c r="M15" s="500"/>
      <c r="N15" s="500"/>
      <c r="O15" s="488"/>
      <c r="P15" s="488"/>
      <c r="Q15" s="488"/>
      <c r="R15" s="488"/>
      <c r="S15" s="488"/>
      <c r="T15" s="488"/>
      <c r="U15" s="488"/>
      <c r="V15" s="488"/>
      <c r="W15" s="488"/>
      <c r="X15" s="491"/>
      <c r="Y15" s="77" t="s">
        <v>321</v>
      </c>
      <c r="Z15" s="536"/>
      <c r="AA15" s="66" t="s">
        <v>322</v>
      </c>
    </row>
    <row r="16" spans="1:30" ht="45.6" customHeight="1">
      <c r="A16" s="543"/>
      <c r="B16" s="604"/>
      <c r="C16" s="43"/>
      <c r="D16" s="607"/>
      <c r="E16" s="609"/>
      <c r="F16" s="553"/>
      <c r="G16" s="551"/>
      <c r="H16" s="543"/>
      <c r="I16" s="543"/>
      <c r="J16" s="543"/>
      <c r="K16" s="548"/>
      <c r="L16" s="500"/>
      <c r="M16" s="500"/>
      <c r="N16" s="500"/>
      <c r="O16" s="488"/>
      <c r="P16" s="488"/>
      <c r="Q16" s="488"/>
      <c r="R16" s="488"/>
      <c r="S16" s="488"/>
      <c r="T16" s="488"/>
      <c r="U16" s="488"/>
      <c r="V16" s="488"/>
      <c r="W16" s="488"/>
      <c r="X16" s="491"/>
      <c r="Y16" s="77" t="s">
        <v>313</v>
      </c>
      <c r="Z16" s="536"/>
      <c r="AA16" s="67"/>
    </row>
    <row r="17" spans="1:27" ht="28.5">
      <c r="A17" s="543"/>
      <c r="B17" s="604"/>
      <c r="C17" s="43"/>
      <c r="D17" s="607"/>
      <c r="E17" s="609"/>
      <c r="F17" s="553"/>
      <c r="G17" s="551"/>
      <c r="H17" s="543"/>
      <c r="I17" s="543"/>
      <c r="J17" s="543"/>
      <c r="K17" s="548"/>
      <c r="L17" s="500"/>
      <c r="M17" s="500"/>
      <c r="N17" s="500"/>
      <c r="O17" s="488"/>
      <c r="P17" s="488"/>
      <c r="Q17" s="488"/>
      <c r="R17" s="488"/>
      <c r="S17" s="488"/>
      <c r="T17" s="488"/>
      <c r="U17" s="488"/>
      <c r="V17" s="488"/>
      <c r="W17" s="488"/>
      <c r="X17" s="491"/>
      <c r="Y17" s="77" t="s">
        <v>315</v>
      </c>
      <c r="Z17" s="536"/>
      <c r="AA17" s="67" t="s">
        <v>323</v>
      </c>
    </row>
    <row r="18" spans="1:27" ht="42.75">
      <c r="A18" s="543"/>
      <c r="B18" s="604"/>
      <c r="C18" s="43"/>
      <c r="D18" s="607"/>
      <c r="E18" s="609"/>
      <c r="F18" s="553"/>
      <c r="G18" s="551"/>
      <c r="H18" s="543"/>
      <c r="I18" s="543"/>
      <c r="J18" s="543"/>
      <c r="K18" s="548"/>
      <c r="L18" s="500"/>
      <c r="M18" s="500"/>
      <c r="N18" s="500"/>
      <c r="O18" s="488"/>
      <c r="P18" s="488"/>
      <c r="Q18" s="488"/>
      <c r="R18" s="488"/>
      <c r="S18" s="488"/>
      <c r="T18" s="488"/>
      <c r="U18" s="488"/>
      <c r="V18" s="488"/>
      <c r="W18" s="488"/>
      <c r="X18" s="491"/>
      <c r="Y18" s="77" t="s">
        <v>317</v>
      </c>
      <c r="Z18" s="536"/>
      <c r="AA18" s="67"/>
    </row>
    <row r="19" spans="1:27" ht="42.75">
      <c r="A19" s="543"/>
      <c r="B19" s="604"/>
      <c r="C19" s="43"/>
      <c r="D19" s="607"/>
      <c r="E19" s="609"/>
      <c r="F19" s="553"/>
      <c r="G19" s="551"/>
      <c r="H19" s="543"/>
      <c r="I19" s="543"/>
      <c r="J19" s="543"/>
      <c r="K19" s="548"/>
      <c r="L19" s="500"/>
      <c r="M19" s="500"/>
      <c r="N19" s="500"/>
      <c r="O19" s="488"/>
      <c r="P19" s="488"/>
      <c r="Q19" s="488"/>
      <c r="R19" s="488"/>
      <c r="S19" s="488"/>
      <c r="T19" s="488"/>
      <c r="U19" s="488"/>
      <c r="V19" s="488"/>
      <c r="W19" s="488"/>
      <c r="X19" s="491"/>
      <c r="Y19" s="77" t="s">
        <v>318</v>
      </c>
      <c r="Z19" s="536"/>
      <c r="AA19" s="67"/>
    </row>
    <row r="20" spans="1:27" ht="28.5">
      <c r="A20" s="542"/>
      <c r="B20" s="604"/>
      <c r="C20" s="43"/>
      <c r="D20" s="608"/>
      <c r="E20" s="555"/>
      <c r="F20" s="553"/>
      <c r="G20" s="552"/>
      <c r="H20" s="542"/>
      <c r="I20" s="542"/>
      <c r="J20" s="542"/>
      <c r="K20" s="549"/>
      <c r="L20" s="500"/>
      <c r="M20" s="500"/>
      <c r="N20" s="500"/>
      <c r="O20" s="489"/>
      <c r="P20" s="489"/>
      <c r="Q20" s="489"/>
      <c r="R20" s="489"/>
      <c r="S20" s="489"/>
      <c r="T20" s="489"/>
      <c r="U20" s="489"/>
      <c r="V20" s="489"/>
      <c r="W20" s="489"/>
      <c r="X20" s="492"/>
      <c r="Y20" s="77" t="s">
        <v>320</v>
      </c>
      <c r="Z20" s="537"/>
      <c r="AA20" s="68"/>
    </row>
    <row r="21" spans="1:27" ht="14.1" customHeight="1">
      <c r="A21" s="541" t="s">
        <v>170</v>
      </c>
      <c r="B21" s="604"/>
      <c r="C21" s="44" t="s">
        <v>299</v>
      </c>
      <c r="D21" s="606" t="s">
        <v>300</v>
      </c>
      <c r="E21" s="554" t="s">
        <v>301</v>
      </c>
      <c r="F21" s="42" t="s">
        <v>302</v>
      </c>
      <c r="G21" s="553" t="s">
        <v>303</v>
      </c>
      <c r="H21" s="541" t="s">
        <v>324</v>
      </c>
      <c r="I21" s="541" t="s">
        <v>305</v>
      </c>
      <c r="J21" s="541" t="s">
        <v>306</v>
      </c>
      <c r="K21" s="547" t="s">
        <v>307</v>
      </c>
      <c r="L21" s="499">
        <v>0.1</v>
      </c>
      <c r="M21" s="499">
        <v>0.1</v>
      </c>
      <c r="N21" s="499">
        <v>0.1</v>
      </c>
      <c r="O21" s="500"/>
      <c r="P21" s="500"/>
      <c r="Q21" s="500"/>
      <c r="R21" s="500"/>
      <c r="S21" s="500"/>
      <c r="T21" s="500"/>
      <c r="U21" s="500"/>
      <c r="V21" s="500"/>
      <c r="W21" s="500"/>
      <c r="X21" s="520"/>
      <c r="Y21" s="78" t="s">
        <v>321</v>
      </c>
      <c r="Z21" s="535" t="s">
        <v>309</v>
      </c>
      <c r="AA21" s="485" t="s">
        <v>310</v>
      </c>
    </row>
    <row r="22" spans="1:27" ht="59.65" customHeight="1">
      <c r="A22" s="543"/>
      <c r="B22" s="604"/>
      <c r="C22" s="45" t="s">
        <v>311</v>
      </c>
      <c r="D22" s="607"/>
      <c r="E22" s="609"/>
      <c r="F22" s="553" t="s">
        <v>312</v>
      </c>
      <c r="G22" s="553"/>
      <c r="H22" s="543"/>
      <c r="I22" s="543"/>
      <c r="J22" s="543"/>
      <c r="K22" s="548"/>
      <c r="L22" s="500"/>
      <c r="M22" s="500"/>
      <c r="N22" s="500"/>
      <c r="O22" s="500"/>
      <c r="P22" s="500"/>
      <c r="Q22" s="500"/>
      <c r="R22" s="500"/>
      <c r="S22" s="500"/>
      <c r="T22" s="500"/>
      <c r="U22" s="500"/>
      <c r="V22" s="500"/>
      <c r="W22" s="500"/>
      <c r="X22" s="520"/>
      <c r="Y22" s="78" t="s">
        <v>313</v>
      </c>
      <c r="Z22" s="536"/>
      <c r="AA22" s="538"/>
    </row>
    <row r="23" spans="1:27" ht="36" customHeight="1">
      <c r="A23" s="543"/>
      <c r="B23" s="604"/>
      <c r="C23" s="45"/>
      <c r="D23" s="607"/>
      <c r="E23" s="609"/>
      <c r="F23" s="553"/>
      <c r="G23" s="553"/>
      <c r="H23" s="543"/>
      <c r="I23" s="543"/>
      <c r="J23" s="543"/>
      <c r="K23" s="548"/>
      <c r="L23" s="500"/>
      <c r="M23" s="500"/>
      <c r="N23" s="500"/>
      <c r="O23" s="500"/>
      <c r="P23" s="500"/>
      <c r="Q23" s="500"/>
      <c r="R23" s="500"/>
      <c r="S23" s="500"/>
      <c r="T23" s="500"/>
      <c r="U23" s="500"/>
      <c r="V23" s="500"/>
      <c r="W23" s="500"/>
      <c r="X23" s="520"/>
      <c r="Y23" s="78" t="s">
        <v>315</v>
      </c>
      <c r="Z23" s="536"/>
      <c r="AA23" s="538"/>
    </row>
    <row r="24" spans="1:27" ht="51" customHeight="1">
      <c r="A24" s="543"/>
      <c r="B24" s="604"/>
      <c r="C24" s="45"/>
      <c r="D24" s="607"/>
      <c r="E24" s="609"/>
      <c r="F24" s="553"/>
      <c r="G24" s="553"/>
      <c r="H24" s="543"/>
      <c r="I24" s="543"/>
      <c r="J24" s="543"/>
      <c r="K24" s="548"/>
      <c r="L24" s="500"/>
      <c r="M24" s="500"/>
      <c r="N24" s="500"/>
      <c r="O24" s="500"/>
      <c r="P24" s="500"/>
      <c r="Q24" s="500"/>
      <c r="R24" s="500"/>
      <c r="S24" s="500"/>
      <c r="T24" s="500"/>
      <c r="U24" s="500"/>
      <c r="V24" s="500"/>
      <c r="W24" s="500"/>
      <c r="X24" s="520"/>
      <c r="Y24" s="78" t="s">
        <v>317</v>
      </c>
      <c r="Z24" s="536"/>
      <c r="AA24" s="538"/>
    </row>
    <row r="25" spans="1:27" ht="54.6" customHeight="1">
      <c r="A25" s="543"/>
      <c r="B25" s="604"/>
      <c r="C25" s="45"/>
      <c r="D25" s="607"/>
      <c r="E25" s="609"/>
      <c r="F25" s="553"/>
      <c r="G25" s="553"/>
      <c r="H25" s="543"/>
      <c r="I25" s="543"/>
      <c r="J25" s="543"/>
      <c r="K25" s="548"/>
      <c r="L25" s="500"/>
      <c r="M25" s="500"/>
      <c r="N25" s="500"/>
      <c r="O25" s="500"/>
      <c r="P25" s="500"/>
      <c r="Q25" s="500"/>
      <c r="R25" s="500"/>
      <c r="S25" s="500"/>
      <c r="T25" s="500"/>
      <c r="U25" s="500"/>
      <c r="V25" s="500"/>
      <c r="W25" s="500"/>
      <c r="X25" s="520"/>
      <c r="Y25" s="78" t="s">
        <v>318</v>
      </c>
      <c r="Z25" s="536"/>
      <c r="AA25" s="538"/>
    </row>
    <row r="26" spans="1:27" ht="42.6" customHeight="1">
      <c r="A26" s="542"/>
      <c r="B26" s="604"/>
      <c r="C26" s="45"/>
      <c r="D26" s="610"/>
      <c r="E26" s="555"/>
      <c r="F26" s="553"/>
      <c r="G26" s="553"/>
      <c r="H26" s="543"/>
      <c r="I26" s="543"/>
      <c r="J26" s="543"/>
      <c r="K26" s="549"/>
      <c r="L26" s="500"/>
      <c r="M26" s="500"/>
      <c r="N26" s="500"/>
      <c r="O26" s="500"/>
      <c r="P26" s="500"/>
      <c r="Q26" s="500"/>
      <c r="R26" s="500"/>
      <c r="S26" s="500"/>
      <c r="T26" s="500"/>
      <c r="U26" s="500"/>
      <c r="V26" s="500"/>
      <c r="W26" s="500"/>
      <c r="X26" s="520"/>
      <c r="Y26" s="78" t="s">
        <v>320</v>
      </c>
      <c r="Z26" s="536"/>
      <c r="AA26" s="539"/>
    </row>
    <row r="27" spans="1:27" ht="42" customHeight="1">
      <c r="A27" s="541" t="s">
        <v>170</v>
      </c>
      <c r="B27" s="604"/>
      <c r="C27" s="45"/>
      <c r="D27" s="614" t="s">
        <v>300</v>
      </c>
      <c r="E27" s="611" t="s">
        <v>301</v>
      </c>
      <c r="F27" s="42" t="s">
        <v>302</v>
      </c>
      <c r="G27" s="553"/>
      <c r="H27" s="543"/>
      <c r="I27" s="543"/>
      <c r="J27" s="543"/>
      <c r="K27" s="547" t="s">
        <v>307</v>
      </c>
      <c r="L27" s="500"/>
      <c r="M27" s="500"/>
      <c r="N27" s="500"/>
      <c r="O27" s="500"/>
      <c r="P27" s="500"/>
      <c r="Q27" s="500"/>
      <c r="R27" s="500"/>
      <c r="S27" s="500"/>
      <c r="T27" s="500"/>
      <c r="U27" s="500"/>
      <c r="V27" s="500"/>
      <c r="W27" s="500"/>
      <c r="X27" s="520"/>
      <c r="Y27" s="78" t="s">
        <v>321</v>
      </c>
      <c r="Z27" s="536"/>
      <c r="AA27" s="66" t="s">
        <v>322</v>
      </c>
    </row>
    <row r="28" spans="1:27" ht="62.1" customHeight="1">
      <c r="A28" s="543"/>
      <c r="B28" s="604"/>
      <c r="C28" s="45"/>
      <c r="D28" s="615"/>
      <c r="E28" s="612"/>
      <c r="F28" s="553" t="s">
        <v>312</v>
      </c>
      <c r="G28" s="553"/>
      <c r="H28" s="543"/>
      <c r="I28" s="543"/>
      <c r="J28" s="543"/>
      <c r="K28" s="548"/>
      <c r="L28" s="500"/>
      <c r="M28" s="500"/>
      <c r="N28" s="500"/>
      <c r="O28" s="500"/>
      <c r="P28" s="500"/>
      <c r="Q28" s="500"/>
      <c r="R28" s="500"/>
      <c r="S28" s="500"/>
      <c r="T28" s="500"/>
      <c r="U28" s="500"/>
      <c r="V28" s="500"/>
      <c r="W28" s="500"/>
      <c r="X28" s="520"/>
      <c r="Y28" s="78" t="s">
        <v>313</v>
      </c>
      <c r="Z28" s="536"/>
      <c r="AA28" s="67"/>
    </row>
    <row r="29" spans="1:27" ht="28.5">
      <c r="A29" s="543"/>
      <c r="B29" s="604"/>
      <c r="C29" s="45"/>
      <c r="D29" s="615"/>
      <c r="E29" s="612"/>
      <c r="F29" s="553"/>
      <c r="G29" s="553"/>
      <c r="H29" s="543"/>
      <c r="I29" s="543"/>
      <c r="J29" s="543"/>
      <c r="K29" s="548"/>
      <c r="L29" s="500"/>
      <c r="M29" s="500"/>
      <c r="N29" s="500"/>
      <c r="O29" s="500"/>
      <c r="P29" s="500"/>
      <c r="Q29" s="500"/>
      <c r="R29" s="500"/>
      <c r="S29" s="500"/>
      <c r="T29" s="500"/>
      <c r="U29" s="500"/>
      <c r="V29" s="500"/>
      <c r="W29" s="500"/>
      <c r="X29" s="520"/>
      <c r="Y29" s="78" t="s">
        <v>315</v>
      </c>
      <c r="Z29" s="536"/>
      <c r="AA29" s="67" t="s">
        <v>323</v>
      </c>
    </row>
    <row r="30" spans="1:27" ht="42.75">
      <c r="A30" s="543"/>
      <c r="B30" s="604"/>
      <c r="C30" s="45"/>
      <c r="D30" s="615"/>
      <c r="E30" s="612"/>
      <c r="F30" s="553"/>
      <c r="G30" s="553"/>
      <c r="H30" s="543"/>
      <c r="I30" s="543"/>
      <c r="J30" s="543"/>
      <c r="K30" s="548"/>
      <c r="L30" s="500"/>
      <c r="M30" s="500"/>
      <c r="N30" s="500"/>
      <c r="O30" s="500"/>
      <c r="P30" s="500"/>
      <c r="Q30" s="500"/>
      <c r="R30" s="500"/>
      <c r="S30" s="500"/>
      <c r="T30" s="500"/>
      <c r="U30" s="500"/>
      <c r="V30" s="500"/>
      <c r="W30" s="500"/>
      <c r="X30" s="520"/>
      <c r="Y30" s="78" t="s">
        <v>317</v>
      </c>
      <c r="Z30" s="536"/>
      <c r="AA30" s="67"/>
    </row>
    <row r="31" spans="1:27" ht="42.75">
      <c r="A31" s="543"/>
      <c r="B31" s="604"/>
      <c r="C31" s="45"/>
      <c r="D31" s="615"/>
      <c r="E31" s="612"/>
      <c r="F31" s="553"/>
      <c r="G31" s="553"/>
      <c r="H31" s="543"/>
      <c r="I31" s="543"/>
      <c r="J31" s="543"/>
      <c r="K31" s="548"/>
      <c r="L31" s="500"/>
      <c r="M31" s="500"/>
      <c r="N31" s="500"/>
      <c r="O31" s="500"/>
      <c r="P31" s="500"/>
      <c r="Q31" s="500"/>
      <c r="R31" s="500"/>
      <c r="S31" s="500"/>
      <c r="T31" s="500"/>
      <c r="U31" s="500"/>
      <c r="V31" s="500"/>
      <c r="W31" s="500"/>
      <c r="X31" s="520"/>
      <c r="Y31" s="78" t="s">
        <v>318</v>
      </c>
      <c r="Z31" s="536"/>
      <c r="AA31" s="67"/>
    </row>
    <row r="32" spans="1:27" ht="28.5">
      <c r="A32" s="542"/>
      <c r="B32" s="604"/>
      <c r="C32" s="45"/>
      <c r="D32" s="616"/>
      <c r="E32" s="613"/>
      <c r="F32" s="553"/>
      <c r="G32" s="553"/>
      <c r="H32" s="542"/>
      <c r="I32" s="542"/>
      <c r="J32" s="542"/>
      <c r="K32" s="549"/>
      <c r="L32" s="500"/>
      <c r="M32" s="500"/>
      <c r="N32" s="500"/>
      <c r="O32" s="500"/>
      <c r="P32" s="500"/>
      <c r="Q32" s="500"/>
      <c r="R32" s="500"/>
      <c r="S32" s="500"/>
      <c r="T32" s="500"/>
      <c r="U32" s="500"/>
      <c r="V32" s="500"/>
      <c r="W32" s="500"/>
      <c r="X32" s="520"/>
      <c r="Y32" s="78" t="s">
        <v>320</v>
      </c>
      <c r="Z32" s="537"/>
      <c r="AA32" s="68"/>
    </row>
    <row r="33" spans="1:27" ht="40.700000000000003" customHeight="1">
      <c r="A33" s="541" t="s">
        <v>170</v>
      </c>
      <c r="B33" s="604"/>
      <c r="C33" s="45" t="s">
        <v>325</v>
      </c>
      <c r="D33" s="617" t="s">
        <v>300</v>
      </c>
      <c r="E33" s="554" t="s">
        <v>301</v>
      </c>
      <c r="F33" s="42" t="s">
        <v>302</v>
      </c>
      <c r="G33" s="553" t="s">
        <v>326</v>
      </c>
      <c r="H33" s="541" t="s">
        <v>327</v>
      </c>
      <c r="I33" s="541" t="s">
        <v>328</v>
      </c>
      <c r="J33" s="541" t="s">
        <v>329</v>
      </c>
      <c r="K33" s="547" t="s">
        <v>307</v>
      </c>
      <c r="L33" s="499">
        <v>0.1</v>
      </c>
      <c r="M33" s="521">
        <v>0.1</v>
      </c>
      <c r="N33" s="499">
        <v>0.1</v>
      </c>
      <c r="O33" s="500"/>
      <c r="P33" s="500"/>
      <c r="Q33" s="500"/>
      <c r="R33" s="500"/>
      <c r="S33" s="500"/>
      <c r="T33" s="500"/>
      <c r="U33" s="500"/>
      <c r="V33" s="500"/>
      <c r="W33" s="500"/>
      <c r="X33" s="520"/>
      <c r="Y33" s="78" t="s">
        <v>308</v>
      </c>
      <c r="Z33" s="535" t="s">
        <v>309</v>
      </c>
      <c r="AA33" s="485" t="s">
        <v>330</v>
      </c>
    </row>
    <row r="34" spans="1:27" ht="57.6" customHeight="1">
      <c r="A34" s="543"/>
      <c r="B34" s="604"/>
      <c r="C34" s="45" t="s">
        <v>311</v>
      </c>
      <c r="D34" s="607"/>
      <c r="E34" s="609"/>
      <c r="F34" s="553" t="s">
        <v>312</v>
      </c>
      <c r="G34" s="553"/>
      <c r="H34" s="543"/>
      <c r="I34" s="543"/>
      <c r="J34" s="543"/>
      <c r="K34" s="548"/>
      <c r="L34" s="500"/>
      <c r="M34" s="522"/>
      <c r="N34" s="500"/>
      <c r="O34" s="500"/>
      <c r="P34" s="500"/>
      <c r="Q34" s="500"/>
      <c r="R34" s="500"/>
      <c r="S34" s="500"/>
      <c r="T34" s="500"/>
      <c r="U34" s="500"/>
      <c r="V34" s="500"/>
      <c r="W34" s="500"/>
      <c r="X34" s="520"/>
      <c r="Y34" s="78" t="s">
        <v>313</v>
      </c>
      <c r="Z34" s="536"/>
      <c r="AA34" s="538"/>
    </row>
    <row r="35" spans="1:27" ht="36.6" customHeight="1">
      <c r="A35" s="543"/>
      <c r="B35" s="604"/>
      <c r="C35" s="45"/>
      <c r="D35" s="607"/>
      <c r="E35" s="609"/>
      <c r="F35" s="553"/>
      <c r="G35" s="553"/>
      <c r="H35" s="543"/>
      <c r="I35" s="543"/>
      <c r="J35" s="543"/>
      <c r="K35" s="548"/>
      <c r="L35" s="500"/>
      <c r="M35" s="522"/>
      <c r="N35" s="500"/>
      <c r="O35" s="500"/>
      <c r="P35" s="500"/>
      <c r="Q35" s="500"/>
      <c r="R35" s="500"/>
      <c r="S35" s="500"/>
      <c r="T35" s="500"/>
      <c r="U35" s="500"/>
      <c r="V35" s="500"/>
      <c r="W35" s="500"/>
      <c r="X35" s="520"/>
      <c r="Y35" s="78" t="s">
        <v>315</v>
      </c>
      <c r="Z35" s="536"/>
      <c r="AA35" s="538"/>
    </row>
    <row r="36" spans="1:27" ht="44.45" customHeight="1">
      <c r="A36" s="543"/>
      <c r="B36" s="604"/>
      <c r="C36" s="45"/>
      <c r="D36" s="607"/>
      <c r="E36" s="609"/>
      <c r="F36" s="553"/>
      <c r="G36" s="553"/>
      <c r="H36" s="543"/>
      <c r="I36" s="543"/>
      <c r="J36" s="543"/>
      <c r="K36" s="548"/>
      <c r="L36" s="500"/>
      <c r="M36" s="522"/>
      <c r="N36" s="500"/>
      <c r="O36" s="500"/>
      <c r="P36" s="500"/>
      <c r="Q36" s="500"/>
      <c r="R36" s="500"/>
      <c r="S36" s="500"/>
      <c r="T36" s="500"/>
      <c r="U36" s="500"/>
      <c r="V36" s="500"/>
      <c r="W36" s="500"/>
      <c r="X36" s="520"/>
      <c r="Y36" s="78" t="s">
        <v>317</v>
      </c>
      <c r="Z36" s="536"/>
      <c r="AA36" s="538"/>
    </row>
    <row r="37" spans="1:27" ht="30.6" customHeight="1">
      <c r="A37" s="543"/>
      <c r="B37" s="604"/>
      <c r="C37" s="45"/>
      <c r="D37" s="607"/>
      <c r="E37" s="609"/>
      <c r="F37" s="553"/>
      <c r="G37" s="553"/>
      <c r="H37" s="543"/>
      <c r="I37" s="543"/>
      <c r="J37" s="543"/>
      <c r="K37" s="548"/>
      <c r="L37" s="500"/>
      <c r="M37" s="522"/>
      <c r="N37" s="500"/>
      <c r="O37" s="500"/>
      <c r="P37" s="500"/>
      <c r="Q37" s="500"/>
      <c r="R37" s="500"/>
      <c r="S37" s="500"/>
      <c r="T37" s="500"/>
      <c r="U37" s="500"/>
      <c r="V37" s="500"/>
      <c r="W37" s="500"/>
      <c r="X37" s="520"/>
      <c r="Y37" s="78" t="s">
        <v>318</v>
      </c>
      <c r="Z37" s="536"/>
      <c r="AA37" s="538"/>
    </row>
    <row r="38" spans="1:27" ht="45.6" customHeight="1">
      <c r="A38" s="542"/>
      <c r="B38" s="604"/>
      <c r="C38" s="45"/>
      <c r="D38" s="610"/>
      <c r="E38" s="555"/>
      <c r="F38" s="553"/>
      <c r="G38" s="553"/>
      <c r="H38" s="542"/>
      <c r="I38" s="542"/>
      <c r="J38" s="542"/>
      <c r="K38" s="549"/>
      <c r="L38" s="500"/>
      <c r="M38" s="522"/>
      <c r="N38" s="500"/>
      <c r="O38" s="500"/>
      <c r="P38" s="500"/>
      <c r="Q38" s="500"/>
      <c r="R38" s="500"/>
      <c r="S38" s="500"/>
      <c r="T38" s="500"/>
      <c r="U38" s="500"/>
      <c r="V38" s="500"/>
      <c r="W38" s="500"/>
      <c r="X38" s="520"/>
      <c r="Y38" s="78" t="s">
        <v>320</v>
      </c>
      <c r="Z38" s="536"/>
      <c r="AA38" s="539"/>
    </row>
    <row r="39" spans="1:27" ht="42" customHeight="1">
      <c r="A39" s="541" t="s">
        <v>170</v>
      </c>
      <c r="B39" s="604"/>
      <c r="C39" s="46" t="s">
        <v>299</v>
      </c>
      <c r="D39" s="571" t="s">
        <v>300</v>
      </c>
      <c r="E39" s="611" t="s">
        <v>301</v>
      </c>
      <c r="F39" s="42" t="s">
        <v>302</v>
      </c>
      <c r="G39" s="550" t="s">
        <v>331</v>
      </c>
      <c r="H39" s="541" t="s">
        <v>332</v>
      </c>
      <c r="I39" s="556" t="s">
        <v>333</v>
      </c>
      <c r="J39" s="541" t="s">
        <v>329</v>
      </c>
      <c r="K39" s="547" t="s">
        <v>307</v>
      </c>
      <c r="L39" s="499">
        <v>0.1</v>
      </c>
      <c r="M39" s="521">
        <v>0.1</v>
      </c>
      <c r="N39" s="499">
        <v>0.1</v>
      </c>
      <c r="O39" s="487"/>
      <c r="P39" s="487"/>
      <c r="Q39" s="487"/>
      <c r="R39" s="487"/>
      <c r="S39" s="487"/>
      <c r="T39" s="487"/>
      <c r="U39" s="487"/>
      <c r="V39" s="487"/>
      <c r="W39" s="487"/>
      <c r="X39" s="490"/>
      <c r="Y39" s="78" t="s">
        <v>308</v>
      </c>
      <c r="Z39" s="536"/>
      <c r="AA39" s="66" t="s">
        <v>322</v>
      </c>
    </row>
    <row r="40" spans="1:27" ht="57.6" customHeight="1">
      <c r="A40" s="543"/>
      <c r="B40" s="604"/>
      <c r="C40" s="47" t="s">
        <v>311</v>
      </c>
      <c r="D40" s="572"/>
      <c r="E40" s="612"/>
      <c r="F40" s="553" t="s">
        <v>312</v>
      </c>
      <c r="G40" s="551"/>
      <c r="H40" s="543"/>
      <c r="I40" s="570"/>
      <c r="J40" s="543"/>
      <c r="K40" s="548"/>
      <c r="L40" s="500"/>
      <c r="M40" s="522"/>
      <c r="N40" s="500"/>
      <c r="O40" s="488"/>
      <c r="P40" s="488"/>
      <c r="Q40" s="488"/>
      <c r="R40" s="488"/>
      <c r="S40" s="488"/>
      <c r="T40" s="488"/>
      <c r="U40" s="488"/>
      <c r="V40" s="488"/>
      <c r="W40" s="488"/>
      <c r="X40" s="491"/>
      <c r="Y40" s="78" t="s">
        <v>313</v>
      </c>
      <c r="Z40" s="536"/>
      <c r="AA40" s="67"/>
    </row>
    <row r="41" spans="1:27" ht="28.5">
      <c r="A41" s="543"/>
      <c r="B41" s="604"/>
      <c r="C41" s="47"/>
      <c r="D41" s="572"/>
      <c r="E41" s="612"/>
      <c r="F41" s="553"/>
      <c r="G41" s="551"/>
      <c r="H41" s="543"/>
      <c r="I41" s="570"/>
      <c r="J41" s="543"/>
      <c r="K41" s="548"/>
      <c r="L41" s="500"/>
      <c r="M41" s="522"/>
      <c r="N41" s="500"/>
      <c r="O41" s="488"/>
      <c r="P41" s="488"/>
      <c r="Q41" s="488"/>
      <c r="R41" s="488"/>
      <c r="S41" s="488"/>
      <c r="T41" s="488"/>
      <c r="U41" s="488"/>
      <c r="V41" s="488"/>
      <c r="W41" s="488"/>
      <c r="X41" s="491"/>
      <c r="Y41" s="78" t="s">
        <v>315</v>
      </c>
      <c r="Z41" s="536"/>
      <c r="AA41" s="67" t="s">
        <v>323</v>
      </c>
    </row>
    <row r="42" spans="1:27" ht="42.75">
      <c r="A42" s="543"/>
      <c r="B42" s="604"/>
      <c r="C42" s="47"/>
      <c r="D42" s="572"/>
      <c r="E42" s="612"/>
      <c r="F42" s="553"/>
      <c r="G42" s="551"/>
      <c r="H42" s="543"/>
      <c r="I42" s="570"/>
      <c r="J42" s="543"/>
      <c r="K42" s="548"/>
      <c r="L42" s="500"/>
      <c r="M42" s="522"/>
      <c r="N42" s="500"/>
      <c r="O42" s="488"/>
      <c r="P42" s="488"/>
      <c r="Q42" s="488"/>
      <c r="R42" s="488"/>
      <c r="S42" s="488"/>
      <c r="T42" s="488"/>
      <c r="U42" s="488"/>
      <c r="V42" s="488"/>
      <c r="W42" s="488"/>
      <c r="X42" s="491"/>
      <c r="Y42" s="78" t="s">
        <v>317</v>
      </c>
      <c r="Z42" s="536"/>
      <c r="AA42" s="67"/>
    </row>
    <row r="43" spans="1:27" ht="42.75">
      <c r="A43" s="543"/>
      <c r="B43" s="604"/>
      <c r="C43" s="47"/>
      <c r="D43" s="572"/>
      <c r="E43" s="612"/>
      <c r="F43" s="553"/>
      <c r="G43" s="551"/>
      <c r="H43" s="543"/>
      <c r="I43" s="570"/>
      <c r="J43" s="543"/>
      <c r="K43" s="548"/>
      <c r="L43" s="500"/>
      <c r="M43" s="522"/>
      <c r="N43" s="500"/>
      <c r="O43" s="488"/>
      <c r="P43" s="488"/>
      <c r="Q43" s="488"/>
      <c r="R43" s="488"/>
      <c r="S43" s="488"/>
      <c r="T43" s="488"/>
      <c r="U43" s="488"/>
      <c r="V43" s="488"/>
      <c r="W43" s="488"/>
      <c r="X43" s="491"/>
      <c r="Y43" s="78" t="s">
        <v>318</v>
      </c>
      <c r="Z43" s="536"/>
      <c r="AA43" s="67"/>
    </row>
    <row r="44" spans="1:27" ht="28.5">
      <c r="A44" s="542"/>
      <c r="B44" s="604"/>
      <c r="C44" s="48"/>
      <c r="D44" s="573"/>
      <c r="E44" s="613"/>
      <c r="F44" s="553"/>
      <c r="G44" s="552"/>
      <c r="H44" s="542"/>
      <c r="I44" s="557"/>
      <c r="J44" s="542"/>
      <c r="K44" s="549"/>
      <c r="L44" s="500"/>
      <c r="M44" s="522"/>
      <c r="N44" s="500"/>
      <c r="O44" s="489"/>
      <c r="P44" s="489"/>
      <c r="Q44" s="489"/>
      <c r="R44" s="489"/>
      <c r="S44" s="489"/>
      <c r="T44" s="489"/>
      <c r="U44" s="489"/>
      <c r="V44" s="489"/>
      <c r="W44" s="489"/>
      <c r="X44" s="492"/>
      <c r="Y44" s="78" t="s">
        <v>320</v>
      </c>
      <c r="Z44" s="540"/>
      <c r="AA44" s="67"/>
    </row>
    <row r="45" spans="1:27" ht="29.1" customHeight="1">
      <c r="A45" s="541" t="s">
        <v>170</v>
      </c>
      <c r="B45" s="604"/>
      <c r="C45" s="49" t="s">
        <v>299</v>
      </c>
      <c r="D45" s="617" t="s">
        <v>300</v>
      </c>
      <c r="E45" s="554" t="s">
        <v>301</v>
      </c>
      <c r="F45" s="42" t="s">
        <v>302</v>
      </c>
      <c r="G45" s="550" t="s">
        <v>331</v>
      </c>
      <c r="H45" s="541" t="s">
        <v>332</v>
      </c>
      <c r="I45" s="556" t="s">
        <v>333</v>
      </c>
      <c r="J45" s="541" t="s">
        <v>329</v>
      </c>
      <c r="K45" s="547" t="s">
        <v>307</v>
      </c>
      <c r="L45" s="499">
        <v>0.1</v>
      </c>
      <c r="M45" s="521">
        <v>0.1</v>
      </c>
      <c r="N45" s="499">
        <v>0.1</v>
      </c>
      <c r="O45" s="487"/>
      <c r="P45" s="487"/>
      <c r="Q45" s="487"/>
      <c r="R45" s="487"/>
      <c r="S45" s="487"/>
      <c r="T45" s="487"/>
      <c r="U45" s="487"/>
      <c r="V45" s="487"/>
      <c r="W45" s="487"/>
      <c r="X45" s="490"/>
      <c r="Y45" s="78" t="s">
        <v>308</v>
      </c>
      <c r="Z45" s="532" t="s">
        <v>334</v>
      </c>
      <c r="AA45" s="69" t="s">
        <v>330</v>
      </c>
    </row>
    <row r="46" spans="1:27" ht="63.95" customHeight="1">
      <c r="A46" s="543"/>
      <c r="B46" s="604"/>
      <c r="C46" s="49" t="s">
        <v>311</v>
      </c>
      <c r="D46" s="607"/>
      <c r="E46" s="609"/>
      <c r="F46" s="553" t="s">
        <v>312</v>
      </c>
      <c r="G46" s="551"/>
      <c r="H46" s="543"/>
      <c r="I46" s="570"/>
      <c r="J46" s="543"/>
      <c r="K46" s="548"/>
      <c r="L46" s="500"/>
      <c r="M46" s="522"/>
      <c r="N46" s="500"/>
      <c r="O46" s="488"/>
      <c r="P46" s="488"/>
      <c r="Q46" s="488"/>
      <c r="R46" s="488"/>
      <c r="S46" s="488"/>
      <c r="T46" s="488"/>
      <c r="U46" s="488"/>
      <c r="V46" s="488"/>
      <c r="W46" s="488"/>
      <c r="X46" s="491"/>
      <c r="Y46" s="78" t="s">
        <v>313</v>
      </c>
      <c r="Z46" s="533"/>
      <c r="AA46" s="70" t="s">
        <v>335</v>
      </c>
    </row>
    <row r="47" spans="1:27" ht="28.5">
      <c r="A47" s="543"/>
      <c r="B47" s="604"/>
      <c r="C47" s="49"/>
      <c r="D47" s="607"/>
      <c r="E47" s="609"/>
      <c r="F47" s="553"/>
      <c r="G47" s="551"/>
      <c r="H47" s="543"/>
      <c r="I47" s="570"/>
      <c r="J47" s="543"/>
      <c r="K47" s="548"/>
      <c r="L47" s="500"/>
      <c r="M47" s="522"/>
      <c r="N47" s="500"/>
      <c r="O47" s="488"/>
      <c r="P47" s="488"/>
      <c r="Q47" s="488"/>
      <c r="R47" s="488"/>
      <c r="S47" s="488"/>
      <c r="T47" s="488"/>
      <c r="U47" s="488"/>
      <c r="V47" s="488"/>
      <c r="W47" s="488"/>
      <c r="X47" s="491"/>
      <c r="Y47" s="78" t="s">
        <v>315</v>
      </c>
      <c r="Z47" s="533"/>
      <c r="AA47" s="70"/>
    </row>
    <row r="48" spans="1:27" ht="42.75">
      <c r="A48" s="543"/>
      <c r="B48" s="604"/>
      <c r="C48" s="49"/>
      <c r="D48" s="607"/>
      <c r="E48" s="609"/>
      <c r="F48" s="553"/>
      <c r="G48" s="551"/>
      <c r="H48" s="543"/>
      <c r="I48" s="570"/>
      <c r="J48" s="543"/>
      <c r="K48" s="548"/>
      <c r="L48" s="500"/>
      <c r="M48" s="522"/>
      <c r="N48" s="500"/>
      <c r="O48" s="488"/>
      <c r="P48" s="488"/>
      <c r="Q48" s="488"/>
      <c r="R48" s="488"/>
      <c r="S48" s="488"/>
      <c r="T48" s="488"/>
      <c r="U48" s="488"/>
      <c r="V48" s="488"/>
      <c r="W48" s="488"/>
      <c r="X48" s="491"/>
      <c r="Y48" s="78" t="s">
        <v>317</v>
      </c>
      <c r="Z48" s="533"/>
      <c r="AA48" s="70"/>
    </row>
    <row r="49" spans="1:27" ht="42.75">
      <c r="A49" s="543"/>
      <c r="B49" s="604"/>
      <c r="C49" s="49"/>
      <c r="D49" s="607"/>
      <c r="E49" s="609"/>
      <c r="F49" s="553"/>
      <c r="G49" s="551"/>
      <c r="H49" s="543"/>
      <c r="I49" s="570"/>
      <c r="J49" s="543"/>
      <c r="K49" s="548"/>
      <c r="L49" s="500"/>
      <c r="M49" s="522"/>
      <c r="N49" s="500"/>
      <c r="O49" s="488"/>
      <c r="P49" s="488"/>
      <c r="Q49" s="488"/>
      <c r="R49" s="488"/>
      <c r="S49" s="488"/>
      <c r="T49" s="488"/>
      <c r="U49" s="488"/>
      <c r="V49" s="488"/>
      <c r="W49" s="488"/>
      <c r="X49" s="491"/>
      <c r="Y49" s="78" t="s">
        <v>318</v>
      </c>
      <c r="Z49" s="533"/>
      <c r="AA49" s="70"/>
    </row>
    <row r="50" spans="1:27" ht="28.5">
      <c r="A50" s="542"/>
      <c r="B50" s="605"/>
      <c r="C50" s="50"/>
      <c r="D50" s="608"/>
      <c r="E50" s="555"/>
      <c r="F50" s="553"/>
      <c r="G50" s="552"/>
      <c r="H50" s="542"/>
      <c r="I50" s="557"/>
      <c r="J50" s="542"/>
      <c r="K50" s="549"/>
      <c r="L50" s="500"/>
      <c r="M50" s="522"/>
      <c r="N50" s="500"/>
      <c r="O50" s="489"/>
      <c r="P50" s="489"/>
      <c r="Q50" s="489"/>
      <c r="R50" s="489"/>
      <c r="S50" s="489"/>
      <c r="T50" s="489"/>
      <c r="U50" s="489"/>
      <c r="V50" s="489"/>
      <c r="W50" s="489"/>
      <c r="X50" s="492"/>
      <c r="Y50" s="78" t="s">
        <v>320</v>
      </c>
      <c r="Z50" s="534"/>
      <c r="AA50" s="71"/>
    </row>
    <row r="51" spans="1:27" ht="29.1" customHeight="1">
      <c r="A51" s="587" t="s">
        <v>336</v>
      </c>
      <c r="B51" s="544"/>
      <c r="C51" s="51" t="s">
        <v>299</v>
      </c>
      <c r="D51" s="544" t="s">
        <v>300</v>
      </c>
      <c r="E51" s="547" t="s">
        <v>337</v>
      </c>
      <c r="F51" s="553" t="s">
        <v>338</v>
      </c>
      <c r="G51" s="550" t="s">
        <v>339</v>
      </c>
      <c r="H51" s="541" t="s">
        <v>340</v>
      </c>
      <c r="I51" s="556" t="s">
        <v>305</v>
      </c>
      <c r="J51" s="556" t="s">
        <v>306</v>
      </c>
      <c r="K51" s="547" t="s">
        <v>307</v>
      </c>
      <c r="L51" s="506">
        <v>0.1</v>
      </c>
      <c r="M51" s="506">
        <v>0.1</v>
      </c>
      <c r="N51" s="506">
        <v>0.1</v>
      </c>
      <c r="O51" s="487"/>
      <c r="P51" s="487"/>
      <c r="Q51" s="487"/>
      <c r="R51" s="487"/>
      <c r="S51" s="487"/>
      <c r="T51" s="487"/>
      <c r="U51" s="487"/>
      <c r="V51" s="487"/>
      <c r="W51" s="487"/>
      <c r="X51" s="490"/>
      <c r="Y51" s="647"/>
      <c r="Z51" s="523" t="s">
        <v>341</v>
      </c>
      <c r="AA51" s="45" t="s">
        <v>342</v>
      </c>
    </row>
    <row r="52" spans="1:27" ht="27.95" customHeight="1">
      <c r="A52" s="588"/>
      <c r="B52" s="545"/>
      <c r="C52" s="49" t="s">
        <v>311</v>
      </c>
      <c r="D52" s="545"/>
      <c r="E52" s="548"/>
      <c r="F52" s="553"/>
      <c r="G52" s="551"/>
      <c r="H52" s="543"/>
      <c r="I52" s="570"/>
      <c r="J52" s="570"/>
      <c r="K52" s="548"/>
      <c r="L52" s="516"/>
      <c r="M52" s="516"/>
      <c r="N52" s="516"/>
      <c r="O52" s="488"/>
      <c r="P52" s="488"/>
      <c r="Q52" s="488"/>
      <c r="R52" s="488"/>
      <c r="S52" s="488"/>
      <c r="T52" s="488"/>
      <c r="U52" s="488"/>
      <c r="V52" s="488"/>
      <c r="W52" s="488"/>
      <c r="X52" s="491"/>
      <c r="Y52" s="647"/>
      <c r="Z52" s="497"/>
      <c r="AA52" s="45"/>
    </row>
    <row r="53" spans="1:27" ht="66.95" customHeight="1">
      <c r="A53" s="589"/>
      <c r="B53" s="569"/>
      <c r="C53" s="49"/>
      <c r="D53" s="569"/>
      <c r="E53" s="549"/>
      <c r="F53" s="553"/>
      <c r="G53" s="552"/>
      <c r="H53" s="602"/>
      <c r="I53" s="557"/>
      <c r="J53" s="557"/>
      <c r="K53" s="549"/>
      <c r="L53" s="517"/>
      <c r="M53" s="517"/>
      <c r="N53" s="517"/>
      <c r="O53" s="489"/>
      <c r="P53" s="489"/>
      <c r="Q53" s="489"/>
      <c r="R53" s="489"/>
      <c r="S53" s="489"/>
      <c r="T53" s="489"/>
      <c r="U53" s="489"/>
      <c r="V53" s="489"/>
      <c r="W53" s="489"/>
      <c r="X53" s="492"/>
      <c r="Y53" s="647"/>
      <c r="Z53" s="525"/>
      <c r="AA53" s="45" t="s">
        <v>343</v>
      </c>
    </row>
    <row r="54" spans="1:27" ht="29.1" customHeight="1">
      <c r="A54" s="639" t="s">
        <v>336</v>
      </c>
      <c r="B54" s="564"/>
      <c r="C54" s="52" t="s">
        <v>299</v>
      </c>
      <c r="D54" s="564" t="s">
        <v>300</v>
      </c>
      <c r="E54" s="580" t="s">
        <v>337</v>
      </c>
      <c r="F54" s="553" t="s">
        <v>338</v>
      </c>
      <c r="G54" s="642" t="s">
        <v>339</v>
      </c>
      <c r="H54" s="597" t="s">
        <v>340</v>
      </c>
      <c r="I54" s="644" t="s">
        <v>305</v>
      </c>
      <c r="J54" s="556" t="s">
        <v>306</v>
      </c>
      <c r="K54" s="547" t="s">
        <v>307</v>
      </c>
      <c r="L54" s="506">
        <v>0.1</v>
      </c>
      <c r="M54" s="506">
        <v>0.1</v>
      </c>
      <c r="N54" s="506">
        <v>0.1</v>
      </c>
      <c r="O54" s="518"/>
      <c r="P54" s="518"/>
      <c r="Q54" s="518"/>
      <c r="R54" s="518"/>
      <c r="S54" s="518"/>
      <c r="T54" s="518"/>
      <c r="U54" s="518"/>
      <c r="V54" s="518"/>
      <c r="W54" s="518"/>
      <c r="X54" s="490"/>
      <c r="Y54" s="647"/>
      <c r="Z54" s="526" t="s">
        <v>341</v>
      </c>
      <c r="AA54" s="66" t="s">
        <v>342</v>
      </c>
    </row>
    <row r="55" spans="1:27" ht="42" customHeight="1">
      <c r="A55" s="640"/>
      <c r="B55" s="565"/>
      <c r="C55" s="53" t="s">
        <v>311</v>
      </c>
      <c r="D55" s="565"/>
      <c r="E55" s="581"/>
      <c r="F55" s="553"/>
      <c r="G55" s="583"/>
      <c r="H55" s="598"/>
      <c r="I55" s="645"/>
      <c r="J55" s="570"/>
      <c r="K55" s="548"/>
      <c r="L55" s="516"/>
      <c r="M55" s="516"/>
      <c r="N55" s="516"/>
      <c r="O55" s="502"/>
      <c r="P55" s="502"/>
      <c r="Q55" s="502"/>
      <c r="R55" s="502"/>
      <c r="S55" s="502"/>
      <c r="T55" s="502"/>
      <c r="U55" s="502"/>
      <c r="V55" s="502"/>
      <c r="W55" s="502"/>
      <c r="X55" s="491"/>
      <c r="Y55" s="647"/>
      <c r="Z55" s="527"/>
      <c r="AA55" s="67"/>
    </row>
    <row r="56" spans="1:27" ht="69.599999999999994" customHeight="1">
      <c r="A56" s="641"/>
      <c r="B56" s="566"/>
      <c r="C56" s="54"/>
      <c r="D56" s="566"/>
      <c r="E56" s="591"/>
      <c r="F56" s="553"/>
      <c r="G56" s="643"/>
      <c r="H56" s="599"/>
      <c r="I56" s="646"/>
      <c r="J56" s="557"/>
      <c r="K56" s="549"/>
      <c r="L56" s="517"/>
      <c r="M56" s="517"/>
      <c r="N56" s="517"/>
      <c r="O56" s="519"/>
      <c r="P56" s="519"/>
      <c r="Q56" s="519"/>
      <c r="R56" s="519"/>
      <c r="S56" s="519"/>
      <c r="T56" s="519"/>
      <c r="U56" s="519"/>
      <c r="V56" s="519"/>
      <c r="W56" s="519"/>
      <c r="X56" s="492"/>
      <c r="Y56" s="647"/>
      <c r="Z56" s="528"/>
      <c r="AA56" s="68" t="s">
        <v>343</v>
      </c>
    </row>
    <row r="57" spans="1:27" ht="29.1" customHeight="1">
      <c r="A57" s="541" t="s">
        <v>344</v>
      </c>
      <c r="B57" s="600"/>
      <c r="C57" s="52" t="s">
        <v>299</v>
      </c>
      <c r="D57" s="564" t="s">
        <v>300</v>
      </c>
      <c r="E57" s="580" t="s">
        <v>337</v>
      </c>
      <c r="F57" s="553" t="s">
        <v>338</v>
      </c>
      <c r="G57" s="550" t="s">
        <v>345</v>
      </c>
      <c r="H57" s="601" t="s">
        <v>346</v>
      </c>
      <c r="I57" s="541" t="s">
        <v>333</v>
      </c>
      <c r="J57" s="556" t="s">
        <v>306</v>
      </c>
      <c r="K57" s="547" t="s">
        <v>307</v>
      </c>
      <c r="L57" s="506">
        <v>0.1</v>
      </c>
      <c r="M57" s="506">
        <v>0.1</v>
      </c>
      <c r="N57" s="506">
        <v>0.1</v>
      </c>
      <c r="O57" s="487"/>
      <c r="P57" s="487"/>
      <c r="Q57" s="487"/>
      <c r="R57" s="487"/>
      <c r="S57" s="487"/>
      <c r="T57" s="487"/>
      <c r="U57" s="487"/>
      <c r="V57" s="487"/>
      <c r="W57" s="487"/>
      <c r="X57" s="490"/>
      <c r="Y57" s="647"/>
      <c r="Z57" s="526" t="s">
        <v>341</v>
      </c>
      <c r="AA57" s="66" t="s">
        <v>342</v>
      </c>
    </row>
    <row r="58" spans="1:27" ht="27.95" customHeight="1">
      <c r="A58" s="543"/>
      <c r="B58" s="578"/>
      <c r="C58" s="53" t="s">
        <v>311</v>
      </c>
      <c r="D58" s="565"/>
      <c r="E58" s="581"/>
      <c r="F58" s="553"/>
      <c r="G58" s="551"/>
      <c r="H58" s="543"/>
      <c r="I58" s="543"/>
      <c r="J58" s="570"/>
      <c r="K58" s="548"/>
      <c r="L58" s="516"/>
      <c r="M58" s="516"/>
      <c r="N58" s="516"/>
      <c r="O58" s="488"/>
      <c r="P58" s="488"/>
      <c r="Q58" s="488"/>
      <c r="R58" s="488"/>
      <c r="S58" s="488"/>
      <c r="T58" s="488"/>
      <c r="U58" s="488"/>
      <c r="V58" s="488"/>
      <c r="W58" s="488"/>
      <c r="X58" s="491"/>
      <c r="Y58" s="647"/>
      <c r="Z58" s="527"/>
      <c r="AA58" s="67"/>
    </row>
    <row r="59" spans="1:27" ht="60.6" customHeight="1">
      <c r="A59" s="542"/>
      <c r="B59" s="590"/>
      <c r="C59" s="54"/>
      <c r="D59" s="566"/>
      <c r="E59" s="591"/>
      <c r="F59" s="553"/>
      <c r="G59" s="552"/>
      <c r="H59" s="602"/>
      <c r="I59" s="542"/>
      <c r="J59" s="557"/>
      <c r="K59" s="549"/>
      <c r="L59" s="517"/>
      <c r="M59" s="517"/>
      <c r="N59" s="517"/>
      <c r="O59" s="489"/>
      <c r="P59" s="489"/>
      <c r="Q59" s="489"/>
      <c r="R59" s="489"/>
      <c r="S59" s="489"/>
      <c r="T59" s="489"/>
      <c r="U59" s="489"/>
      <c r="V59" s="489"/>
      <c r="W59" s="489"/>
      <c r="X59" s="492"/>
      <c r="Y59" s="647"/>
      <c r="Z59" s="528"/>
      <c r="AA59" s="68" t="s">
        <v>343</v>
      </c>
    </row>
    <row r="60" spans="1:27" ht="29.1" customHeight="1">
      <c r="A60" s="541" t="s">
        <v>347</v>
      </c>
      <c r="B60" s="577"/>
      <c r="C60" s="52" t="s">
        <v>299</v>
      </c>
      <c r="D60" s="564" t="s">
        <v>300</v>
      </c>
      <c r="E60" s="580" t="s">
        <v>337</v>
      </c>
      <c r="F60" s="553" t="s">
        <v>338</v>
      </c>
      <c r="G60" s="594" t="s">
        <v>348</v>
      </c>
      <c r="H60" s="597" t="s">
        <v>349</v>
      </c>
      <c r="I60" s="584" t="s">
        <v>305</v>
      </c>
      <c r="J60" s="541" t="s">
        <v>329</v>
      </c>
      <c r="K60" s="547" t="s">
        <v>307</v>
      </c>
      <c r="L60" s="506">
        <v>0.1</v>
      </c>
      <c r="M60" s="506">
        <v>0.1</v>
      </c>
      <c r="N60" s="506">
        <v>0.1</v>
      </c>
      <c r="O60" s="510"/>
      <c r="P60" s="510"/>
      <c r="Q60" s="510"/>
      <c r="R60" s="510"/>
      <c r="S60" s="510"/>
      <c r="T60" s="510"/>
      <c r="U60" s="510"/>
      <c r="V60" s="510"/>
      <c r="W60" s="510"/>
      <c r="X60" s="513"/>
      <c r="Y60" s="647"/>
      <c r="Z60" s="526" t="s">
        <v>341</v>
      </c>
      <c r="AA60" s="66" t="s">
        <v>342</v>
      </c>
    </row>
    <row r="61" spans="1:27" ht="42" customHeight="1">
      <c r="A61" s="543"/>
      <c r="B61" s="578"/>
      <c r="C61" s="53" t="s">
        <v>311</v>
      </c>
      <c r="D61" s="565"/>
      <c r="E61" s="581"/>
      <c r="F61" s="553"/>
      <c r="G61" s="595"/>
      <c r="H61" s="598"/>
      <c r="I61" s="585"/>
      <c r="J61" s="543"/>
      <c r="K61" s="548"/>
      <c r="L61" s="516"/>
      <c r="M61" s="516"/>
      <c r="N61" s="516"/>
      <c r="O61" s="511"/>
      <c r="P61" s="511"/>
      <c r="Q61" s="511"/>
      <c r="R61" s="511"/>
      <c r="S61" s="511"/>
      <c r="T61" s="511"/>
      <c r="U61" s="511"/>
      <c r="V61" s="511"/>
      <c r="W61" s="511"/>
      <c r="X61" s="514"/>
      <c r="Y61" s="647"/>
      <c r="Z61" s="527"/>
      <c r="AA61" s="67"/>
    </row>
    <row r="62" spans="1:27" ht="53.1" customHeight="1">
      <c r="A62" s="542"/>
      <c r="B62" s="578"/>
      <c r="C62" s="54"/>
      <c r="D62" s="566"/>
      <c r="E62" s="591"/>
      <c r="F62" s="553"/>
      <c r="G62" s="596"/>
      <c r="H62" s="599"/>
      <c r="I62" s="586"/>
      <c r="J62" s="542"/>
      <c r="K62" s="549"/>
      <c r="L62" s="517"/>
      <c r="M62" s="517"/>
      <c r="N62" s="517"/>
      <c r="O62" s="512"/>
      <c r="P62" s="512"/>
      <c r="Q62" s="512"/>
      <c r="R62" s="512"/>
      <c r="S62" s="512"/>
      <c r="T62" s="512"/>
      <c r="U62" s="512"/>
      <c r="V62" s="512"/>
      <c r="W62" s="512"/>
      <c r="X62" s="515"/>
      <c r="Y62" s="647"/>
      <c r="Z62" s="528"/>
      <c r="AA62" s="68" t="s">
        <v>350</v>
      </c>
    </row>
    <row r="63" spans="1:27" ht="29.1" customHeight="1">
      <c r="A63" s="587" t="s">
        <v>351</v>
      </c>
      <c r="B63" s="578"/>
      <c r="C63" s="46" t="s">
        <v>299</v>
      </c>
      <c r="D63" s="564" t="s">
        <v>300</v>
      </c>
      <c r="E63" s="580" t="s">
        <v>352</v>
      </c>
      <c r="F63" s="553" t="s">
        <v>353</v>
      </c>
      <c r="G63" s="582" t="s">
        <v>354</v>
      </c>
      <c r="H63" s="593" t="s">
        <v>355</v>
      </c>
      <c r="I63" s="541" t="s">
        <v>305</v>
      </c>
      <c r="J63" s="541" t="s">
        <v>329</v>
      </c>
      <c r="K63" s="547" t="s">
        <v>307</v>
      </c>
      <c r="L63" s="506">
        <v>0.1</v>
      </c>
      <c r="M63" s="506">
        <v>0.1</v>
      </c>
      <c r="N63" s="506">
        <v>0.1</v>
      </c>
      <c r="O63" s="501"/>
      <c r="P63" s="501"/>
      <c r="Q63" s="501"/>
      <c r="R63" s="501"/>
      <c r="S63" s="501"/>
      <c r="T63" s="501"/>
      <c r="U63" s="501"/>
      <c r="V63" s="501"/>
      <c r="W63" s="501"/>
      <c r="X63" s="504"/>
      <c r="Y63" s="647"/>
      <c r="Z63" s="523" t="s">
        <v>356</v>
      </c>
      <c r="AA63" s="45" t="s">
        <v>357</v>
      </c>
    </row>
    <row r="64" spans="1:27" ht="27.95" customHeight="1">
      <c r="A64" s="588"/>
      <c r="B64" s="578"/>
      <c r="C64" s="47" t="s">
        <v>311</v>
      </c>
      <c r="D64" s="565"/>
      <c r="E64" s="581"/>
      <c r="F64" s="553"/>
      <c r="G64" s="583"/>
      <c r="H64" s="585"/>
      <c r="I64" s="543"/>
      <c r="J64" s="543"/>
      <c r="K64" s="548"/>
      <c r="L64" s="516"/>
      <c r="M64" s="516"/>
      <c r="N64" s="516"/>
      <c r="O64" s="502"/>
      <c r="P64" s="502"/>
      <c r="Q64" s="502"/>
      <c r="R64" s="502"/>
      <c r="S64" s="502"/>
      <c r="T64" s="502"/>
      <c r="U64" s="502"/>
      <c r="V64" s="502"/>
      <c r="W64" s="502"/>
      <c r="X64" s="491"/>
      <c r="Y64" s="647"/>
      <c r="Z64" s="497"/>
      <c r="AA64" s="45"/>
    </row>
    <row r="65" spans="1:27" ht="27.95" customHeight="1">
      <c r="A65" s="589"/>
      <c r="B65" s="590"/>
      <c r="C65" s="48"/>
      <c r="D65" s="566"/>
      <c r="E65" s="591"/>
      <c r="F65" s="553"/>
      <c r="G65" s="592"/>
      <c r="H65" s="586"/>
      <c r="I65" s="542"/>
      <c r="J65" s="542"/>
      <c r="K65" s="549"/>
      <c r="L65" s="517"/>
      <c r="M65" s="517"/>
      <c r="N65" s="517"/>
      <c r="O65" s="503"/>
      <c r="P65" s="503"/>
      <c r="Q65" s="503"/>
      <c r="R65" s="503"/>
      <c r="S65" s="503"/>
      <c r="T65" s="503"/>
      <c r="U65" s="503"/>
      <c r="V65" s="503"/>
      <c r="W65" s="503"/>
      <c r="X65" s="505"/>
      <c r="Y65" s="647"/>
      <c r="Z65" s="496"/>
      <c r="AA65" s="73" t="s">
        <v>358</v>
      </c>
    </row>
    <row r="66" spans="1:27" ht="29.1" customHeight="1">
      <c r="A66" s="541" t="s">
        <v>351</v>
      </c>
      <c r="B66" s="577"/>
      <c r="C66" s="52" t="s">
        <v>299</v>
      </c>
      <c r="D66" s="564" t="s">
        <v>300</v>
      </c>
      <c r="E66" s="580" t="s">
        <v>352</v>
      </c>
      <c r="F66" s="553" t="s">
        <v>353</v>
      </c>
      <c r="G66" s="582" t="s">
        <v>354</v>
      </c>
      <c r="H66" s="584" t="s">
        <v>355</v>
      </c>
      <c r="I66" s="541" t="s">
        <v>305</v>
      </c>
      <c r="J66" s="541" t="s">
        <v>329</v>
      </c>
      <c r="K66" s="547" t="s">
        <v>307</v>
      </c>
      <c r="L66" s="506">
        <v>0.1</v>
      </c>
      <c r="M66" s="506">
        <v>0.1</v>
      </c>
      <c r="N66" s="506">
        <v>0.1</v>
      </c>
      <c r="O66" s="501"/>
      <c r="P66" s="501"/>
      <c r="Q66" s="501"/>
      <c r="R66" s="501"/>
      <c r="S66" s="501"/>
      <c r="T66" s="501"/>
      <c r="U66" s="501"/>
      <c r="V66" s="501"/>
      <c r="W66" s="501"/>
      <c r="X66" s="504"/>
      <c r="Y66" s="647"/>
      <c r="Z66" s="495" t="s">
        <v>356</v>
      </c>
      <c r="AA66" s="45" t="s">
        <v>357</v>
      </c>
    </row>
    <row r="67" spans="1:27" ht="42" customHeight="1">
      <c r="A67" s="543"/>
      <c r="B67" s="578"/>
      <c r="C67" s="53" t="s">
        <v>311</v>
      </c>
      <c r="D67" s="565"/>
      <c r="E67" s="581"/>
      <c r="F67" s="553"/>
      <c r="G67" s="583"/>
      <c r="H67" s="585"/>
      <c r="I67" s="543"/>
      <c r="J67" s="543"/>
      <c r="K67" s="548"/>
      <c r="L67" s="516"/>
      <c r="M67" s="516"/>
      <c r="N67" s="516"/>
      <c r="O67" s="502"/>
      <c r="P67" s="502"/>
      <c r="Q67" s="502"/>
      <c r="R67" s="502"/>
      <c r="S67" s="502"/>
      <c r="T67" s="502"/>
      <c r="U67" s="502"/>
      <c r="V67" s="502"/>
      <c r="W67" s="502"/>
      <c r="X67" s="491"/>
      <c r="Y67" s="647"/>
      <c r="Z67" s="497"/>
      <c r="AA67" s="45"/>
    </row>
    <row r="68" spans="1:27" ht="27.95" customHeight="1">
      <c r="A68" s="542"/>
      <c r="B68" s="579"/>
      <c r="C68" s="53"/>
      <c r="D68" s="566"/>
      <c r="E68" s="581"/>
      <c r="F68" s="541"/>
      <c r="G68" s="583"/>
      <c r="H68" s="586"/>
      <c r="I68" s="542"/>
      <c r="J68" s="542"/>
      <c r="K68" s="549"/>
      <c r="L68" s="517"/>
      <c r="M68" s="517"/>
      <c r="N68" s="517"/>
      <c r="O68" s="503"/>
      <c r="P68" s="503"/>
      <c r="Q68" s="503"/>
      <c r="R68" s="503"/>
      <c r="S68" s="503"/>
      <c r="T68" s="503"/>
      <c r="U68" s="503"/>
      <c r="V68" s="503"/>
      <c r="W68" s="503"/>
      <c r="X68" s="505"/>
      <c r="Y68" s="647"/>
      <c r="Z68" s="525"/>
      <c r="AA68" s="45" t="s">
        <v>358</v>
      </c>
    </row>
    <row r="69" spans="1:27" ht="43.5" customHeight="1">
      <c r="A69" s="561" t="s">
        <v>359</v>
      </c>
      <c r="B69" s="571"/>
      <c r="C69" s="571"/>
      <c r="D69" s="574" t="s">
        <v>360</v>
      </c>
      <c r="E69" s="553" t="s">
        <v>361</v>
      </c>
      <c r="F69" s="553" t="s">
        <v>362</v>
      </c>
      <c r="G69" s="553" t="s">
        <v>363</v>
      </c>
      <c r="H69" s="550" t="s">
        <v>364</v>
      </c>
      <c r="I69" s="541" t="s">
        <v>305</v>
      </c>
      <c r="J69" s="541" t="s">
        <v>306</v>
      </c>
      <c r="K69" s="547" t="s">
        <v>316</v>
      </c>
      <c r="L69" s="506">
        <v>0.1</v>
      </c>
      <c r="M69" s="506">
        <v>0.1</v>
      </c>
      <c r="N69" s="506">
        <v>0.1</v>
      </c>
      <c r="O69" s="508"/>
      <c r="P69" s="508"/>
      <c r="Q69" s="508"/>
      <c r="R69" s="508"/>
      <c r="S69" s="508"/>
      <c r="T69" s="508"/>
      <c r="U69" s="508"/>
      <c r="V69" s="508"/>
      <c r="W69" s="508"/>
      <c r="X69" s="504"/>
      <c r="Y69" s="647"/>
      <c r="Z69" s="526" t="s">
        <v>365</v>
      </c>
      <c r="AA69" s="66" t="s">
        <v>366</v>
      </c>
    </row>
    <row r="70" spans="1:27" ht="48.6" customHeight="1">
      <c r="A70" s="562"/>
      <c r="B70" s="572"/>
      <c r="C70" s="572"/>
      <c r="D70" s="575"/>
      <c r="E70" s="553"/>
      <c r="F70" s="553"/>
      <c r="G70" s="553"/>
      <c r="H70" s="552"/>
      <c r="I70" s="542"/>
      <c r="J70" s="542"/>
      <c r="K70" s="549"/>
      <c r="L70" s="517"/>
      <c r="M70" s="507"/>
      <c r="N70" s="507"/>
      <c r="O70" s="509"/>
      <c r="P70" s="509"/>
      <c r="Q70" s="509"/>
      <c r="R70" s="509"/>
      <c r="S70" s="509"/>
      <c r="T70" s="509"/>
      <c r="U70" s="509"/>
      <c r="V70" s="509"/>
      <c r="W70" s="509"/>
      <c r="X70" s="505"/>
      <c r="Y70" s="647"/>
      <c r="Z70" s="527"/>
      <c r="AA70" s="67"/>
    </row>
    <row r="71" spans="1:27" ht="45.95" customHeight="1">
      <c r="A71" s="563"/>
      <c r="B71" s="573"/>
      <c r="C71" s="573"/>
      <c r="D71" s="576"/>
      <c r="E71" s="553"/>
      <c r="F71" s="553"/>
      <c r="G71" s="42" t="s">
        <v>367</v>
      </c>
      <c r="H71" s="55" t="s">
        <v>368</v>
      </c>
      <c r="I71" s="42" t="s">
        <v>333</v>
      </c>
      <c r="J71" s="42" t="s">
        <v>329</v>
      </c>
      <c r="K71" s="65" t="s">
        <v>319</v>
      </c>
      <c r="L71" s="80">
        <v>0.1</v>
      </c>
      <c r="M71" s="81">
        <v>0.1</v>
      </c>
      <c r="N71" s="81">
        <v>0.1</v>
      </c>
      <c r="O71" s="37"/>
      <c r="P71" s="37"/>
      <c r="Q71" s="37"/>
      <c r="R71" s="37"/>
      <c r="S71" s="37"/>
      <c r="T71" s="37"/>
      <c r="U71" s="37"/>
      <c r="V71" s="37"/>
      <c r="W71" s="37"/>
      <c r="X71" s="40"/>
      <c r="Y71" s="79"/>
      <c r="Z71" s="528"/>
      <c r="AA71" s="68" t="s">
        <v>369</v>
      </c>
    </row>
    <row r="72" spans="1:27" ht="85.5">
      <c r="A72" s="56" t="s">
        <v>370</v>
      </c>
      <c r="B72" s="53"/>
      <c r="C72" s="57"/>
      <c r="D72" s="58" t="s">
        <v>300</v>
      </c>
      <c r="E72" s="59" t="s">
        <v>371</v>
      </c>
      <c r="F72" s="42" t="s">
        <v>372</v>
      </c>
      <c r="G72" s="42" t="s">
        <v>373</v>
      </c>
      <c r="H72" s="60" t="s">
        <v>374</v>
      </c>
      <c r="I72" s="42" t="s">
        <v>305</v>
      </c>
      <c r="J72" s="42" t="s">
        <v>329</v>
      </c>
      <c r="K72" s="65" t="s">
        <v>307</v>
      </c>
      <c r="L72" s="80">
        <v>0.1</v>
      </c>
      <c r="M72" s="80">
        <v>0.1</v>
      </c>
      <c r="N72" s="80">
        <v>0.1</v>
      </c>
      <c r="O72" s="33"/>
      <c r="P72" s="33"/>
      <c r="Q72" s="33"/>
      <c r="R72" s="33"/>
      <c r="S72" s="33"/>
      <c r="T72" s="33"/>
      <c r="U72" s="33"/>
      <c r="V72" s="33"/>
      <c r="W72" s="33"/>
      <c r="X72" s="38"/>
      <c r="Y72" s="79"/>
      <c r="Z72" s="72" t="s">
        <v>375</v>
      </c>
      <c r="AA72" s="45" t="s">
        <v>376</v>
      </c>
    </row>
    <row r="73" spans="1:27" ht="85.5">
      <c r="A73" s="56" t="s">
        <v>377</v>
      </c>
      <c r="B73" s="61"/>
      <c r="C73" s="62"/>
      <c r="D73" s="63" t="s">
        <v>300</v>
      </c>
      <c r="E73" s="64" t="s">
        <v>371</v>
      </c>
      <c r="F73" s="42" t="s">
        <v>372</v>
      </c>
      <c r="G73" s="42" t="s">
        <v>378</v>
      </c>
      <c r="H73" s="60" t="s">
        <v>379</v>
      </c>
      <c r="I73" s="42" t="s">
        <v>305</v>
      </c>
      <c r="J73" s="42" t="s">
        <v>329</v>
      </c>
      <c r="K73" s="65" t="s">
        <v>319</v>
      </c>
      <c r="L73" s="80">
        <v>0.1</v>
      </c>
      <c r="M73" s="80">
        <v>0.1</v>
      </c>
      <c r="N73" s="80">
        <v>0.1</v>
      </c>
      <c r="O73" s="33"/>
      <c r="P73" s="33"/>
      <c r="Q73" s="33"/>
      <c r="R73" s="33"/>
      <c r="S73" s="33"/>
      <c r="T73" s="33"/>
      <c r="U73" s="33"/>
      <c r="V73" s="33"/>
      <c r="W73" s="33"/>
      <c r="X73" s="38"/>
      <c r="Y73" s="79"/>
      <c r="Z73" s="74" t="s">
        <v>380</v>
      </c>
      <c r="AA73" s="75" t="s">
        <v>381</v>
      </c>
    </row>
    <row r="74" spans="1:27" ht="42.75">
      <c r="A74" s="541" t="s">
        <v>382</v>
      </c>
      <c r="B74" s="558"/>
      <c r="C74" s="558"/>
      <c r="D74" s="559" t="s">
        <v>300</v>
      </c>
      <c r="E74" s="553" t="s">
        <v>301</v>
      </c>
      <c r="F74" s="42" t="s">
        <v>302</v>
      </c>
      <c r="G74" s="553" t="s">
        <v>383</v>
      </c>
      <c r="H74" s="550" t="s">
        <v>384</v>
      </c>
      <c r="I74" s="541" t="s">
        <v>333</v>
      </c>
      <c r="J74" s="556" t="s">
        <v>329</v>
      </c>
      <c r="K74" s="547" t="s">
        <v>307</v>
      </c>
      <c r="L74" s="499">
        <v>0.1</v>
      </c>
      <c r="M74" s="499">
        <v>0.1</v>
      </c>
      <c r="N74" s="499">
        <v>0.1</v>
      </c>
      <c r="O74" s="487"/>
      <c r="P74" s="487"/>
      <c r="Q74" s="487"/>
      <c r="R74" s="487"/>
      <c r="S74" s="487"/>
      <c r="T74" s="487"/>
      <c r="U74" s="487"/>
      <c r="V74" s="487"/>
      <c r="W74" s="487"/>
      <c r="X74" s="490"/>
      <c r="Y74" s="647"/>
      <c r="Z74" s="523" t="s">
        <v>385</v>
      </c>
      <c r="AA74" s="485" t="s">
        <v>386</v>
      </c>
    </row>
    <row r="75" spans="1:27" ht="66" customHeight="1">
      <c r="A75" s="542"/>
      <c r="B75" s="546"/>
      <c r="C75" s="546"/>
      <c r="D75" s="560"/>
      <c r="E75" s="553"/>
      <c r="F75" s="42" t="s">
        <v>312</v>
      </c>
      <c r="G75" s="553"/>
      <c r="H75" s="552"/>
      <c r="I75" s="542"/>
      <c r="J75" s="557"/>
      <c r="K75" s="549"/>
      <c r="L75" s="500"/>
      <c r="M75" s="500"/>
      <c r="N75" s="500"/>
      <c r="O75" s="489"/>
      <c r="P75" s="489"/>
      <c r="Q75" s="489"/>
      <c r="R75" s="489"/>
      <c r="S75" s="489"/>
      <c r="T75" s="489"/>
      <c r="U75" s="489"/>
      <c r="V75" s="489"/>
      <c r="W75" s="489"/>
      <c r="X75" s="492"/>
      <c r="Y75" s="647"/>
      <c r="Z75" s="496"/>
      <c r="AA75" s="486"/>
    </row>
    <row r="76" spans="1:27" ht="44.45" customHeight="1">
      <c r="A76" s="541" t="s">
        <v>387</v>
      </c>
      <c r="B76" s="544"/>
      <c r="C76" s="544"/>
      <c r="D76" s="559" t="s">
        <v>300</v>
      </c>
      <c r="E76" s="553" t="s">
        <v>301</v>
      </c>
      <c r="F76" s="42" t="s">
        <v>302</v>
      </c>
      <c r="G76" s="553" t="s">
        <v>388</v>
      </c>
      <c r="H76" s="550" t="s">
        <v>389</v>
      </c>
      <c r="I76" s="556" t="s">
        <v>305</v>
      </c>
      <c r="J76" s="541" t="s">
        <v>329</v>
      </c>
      <c r="K76" s="547" t="s">
        <v>307</v>
      </c>
      <c r="L76" s="499">
        <v>0.1</v>
      </c>
      <c r="M76" s="499">
        <v>0.1</v>
      </c>
      <c r="N76" s="499">
        <v>0.1</v>
      </c>
      <c r="O76" s="487"/>
      <c r="P76" s="487"/>
      <c r="Q76" s="487"/>
      <c r="R76" s="487"/>
      <c r="S76" s="487"/>
      <c r="T76" s="487"/>
      <c r="U76" s="487"/>
      <c r="V76" s="487"/>
      <c r="W76" s="487"/>
      <c r="X76" s="490"/>
      <c r="Y76" s="647"/>
      <c r="Z76" s="495" t="s">
        <v>390</v>
      </c>
      <c r="AA76" s="524" t="s">
        <v>391</v>
      </c>
    </row>
    <row r="77" spans="1:27" ht="42" customHeight="1">
      <c r="A77" s="542"/>
      <c r="B77" s="569"/>
      <c r="C77" s="546"/>
      <c r="D77" s="560"/>
      <c r="E77" s="553"/>
      <c r="F77" s="42" t="s">
        <v>312</v>
      </c>
      <c r="G77" s="553"/>
      <c r="H77" s="552"/>
      <c r="I77" s="557"/>
      <c r="J77" s="542"/>
      <c r="K77" s="549"/>
      <c r="L77" s="500"/>
      <c r="M77" s="500"/>
      <c r="N77" s="500"/>
      <c r="O77" s="489"/>
      <c r="P77" s="489"/>
      <c r="Q77" s="489"/>
      <c r="R77" s="489"/>
      <c r="S77" s="489"/>
      <c r="T77" s="489"/>
      <c r="U77" s="489"/>
      <c r="V77" s="489"/>
      <c r="W77" s="489"/>
      <c r="X77" s="492"/>
      <c r="Y77" s="647"/>
      <c r="Z77" s="496"/>
      <c r="AA77" s="486"/>
    </row>
    <row r="78" spans="1:27" ht="45.95" customHeight="1">
      <c r="A78" s="561" t="s">
        <v>392</v>
      </c>
      <c r="B78" s="564"/>
      <c r="C78" s="567"/>
      <c r="D78" s="558" t="s">
        <v>300</v>
      </c>
      <c r="E78" s="547" t="s">
        <v>393</v>
      </c>
      <c r="F78" s="42" t="s">
        <v>394</v>
      </c>
      <c r="G78" s="550" t="s">
        <v>395</v>
      </c>
      <c r="H78" s="541" t="s">
        <v>396</v>
      </c>
      <c r="I78" s="541" t="s">
        <v>397</v>
      </c>
      <c r="J78" s="541" t="s">
        <v>329</v>
      </c>
      <c r="K78" s="547" t="s">
        <v>307</v>
      </c>
      <c r="L78" s="499">
        <v>0.1</v>
      </c>
      <c r="M78" s="499">
        <v>0.1</v>
      </c>
      <c r="N78" s="499">
        <v>0.1</v>
      </c>
      <c r="O78" s="487"/>
      <c r="P78" s="487"/>
      <c r="Q78" s="487"/>
      <c r="R78" s="487"/>
      <c r="S78" s="487"/>
      <c r="T78" s="487"/>
      <c r="U78" s="487"/>
      <c r="V78" s="487"/>
      <c r="W78" s="487"/>
      <c r="X78" s="490"/>
      <c r="Y78" s="647"/>
      <c r="Z78" s="495" t="s">
        <v>398</v>
      </c>
      <c r="AA78" s="529" t="s">
        <v>399</v>
      </c>
    </row>
    <row r="79" spans="1:27" ht="56.1" customHeight="1">
      <c r="A79" s="562"/>
      <c r="B79" s="565"/>
      <c r="C79" s="568"/>
      <c r="D79" s="545"/>
      <c r="E79" s="548"/>
      <c r="F79" s="42" t="s">
        <v>400</v>
      </c>
      <c r="G79" s="551"/>
      <c r="H79" s="543"/>
      <c r="I79" s="543"/>
      <c r="J79" s="543"/>
      <c r="K79" s="548"/>
      <c r="L79" s="500"/>
      <c r="M79" s="500"/>
      <c r="N79" s="500"/>
      <c r="O79" s="488"/>
      <c r="P79" s="488"/>
      <c r="Q79" s="488"/>
      <c r="R79" s="488"/>
      <c r="S79" s="488"/>
      <c r="T79" s="488"/>
      <c r="U79" s="488"/>
      <c r="V79" s="488"/>
      <c r="W79" s="488"/>
      <c r="X79" s="491"/>
      <c r="Y79" s="647"/>
      <c r="Z79" s="497"/>
      <c r="AA79" s="530"/>
    </row>
    <row r="80" spans="1:27">
      <c r="A80" s="563"/>
      <c r="B80" s="566"/>
      <c r="C80" s="568"/>
      <c r="D80" s="569"/>
      <c r="E80" s="549"/>
      <c r="F80" s="42" t="s">
        <v>401</v>
      </c>
      <c r="G80" s="552"/>
      <c r="H80" s="542"/>
      <c r="I80" s="542"/>
      <c r="J80" s="543"/>
      <c r="K80" s="549"/>
      <c r="L80" s="500"/>
      <c r="M80" s="500"/>
      <c r="N80" s="500"/>
      <c r="O80" s="489"/>
      <c r="P80" s="489"/>
      <c r="Q80" s="489"/>
      <c r="R80" s="489"/>
      <c r="S80" s="489"/>
      <c r="T80" s="489"/>
      <c r="U80" s="489"/>
      <c r="V80" s="489"/>
      <c r="W80" s="489"/>
      <c r="X80" s="492"/>
      <c r="Y80" s="647"/>
      <c r="Z80" s="497"/>
      <c r="AA80" s="530"/>
    </row>
    <row r="81" spans="1:27" ht="14.1" customHeight="1">
      <c r="A81" s="541" t="s">
        <v>402</v>
      </c>
      <c r="B81" s="558"/>
      <c r="C81" s="545"/>
      <c r="D81" s="558" t="s">
        <v>300</v>
      </c>
      <c r="E81" s="547" t="s">
        <v>393</v>
      </c>
      <c r="F81" s="42" t="s">
        <v>394</v>
      </c>
      <c r="G81" s="550" t="s">
        <v>395</v>
      </c>
      <c r="H81" s="541" t="s">
        <v>395</v>
      </c>
      <c r="I81" s="556" t="s">
        <v>397</v>
      </c>
      <c r="J81" s="543"/>
      <c r="K81" s="547" t="s">
        <v>307</v>
      </c>
      <c r="L81" s="499">
        <v>0.1</v>
      </c>
      <c r="M81" s="499">
        <v>0.1</v>
      </c>
      <c r="N81" s="499">
        <v>0.1</v>
      </c>
      <c r="O81" s="487"/>
      <c r="P81" s="487"/>
      <c r="Q81" s="487"/>
      <c r="R81" s="487"/>
      <c r="S81" s="487"/>
      <c r="T81" s="487"/>
      <c r="U81" s="487"/>
      <c r="V81" s="487"/>
      <c r="W81" s="487"/>
      <c r="X81" s="490"/>
      <c r="Y81" s="647"/>
      <c r="Z81" s="497"/>
      <c r="AA81" s="530"/>
    </row>
    <row r="82" spans="1:27" ht="56.1" customHeight="1">
      <c r="A82" s="543"/>
      <c r="B82" s="545"/>
      <c r="C82" s="545"/>
      <c r="D82" s="545"/>
      <c r="E82" s="548"/>
      <c r="F82" s="42" t="s">
        <v>400</v>
      </c>
      <c r="G82" s="551"/>
      <c r="H82" s="543"/>
      <c r="I82" s="570"/>
      <c r="J82" s="543"/>
      <c r="K82" s="548"/>
      <c r="L82" s="500"/>
      <c r="M82" s="500"/>
      <c r="N82" s="500"/>
      <c r="O82" s="488"/>
      <c r="P82" s="488"/>
      <c r="Q82" s="488"/>
      <c r="R82" s="488"/>
      <c r="S82" s="488"/>
      <c r="T82" s="488"/>
      <c r="U82" s="488"/>
      <c r="V82" s="488"/>
      <c r="W82" s="488"/>
      <c r="X82" s="491"/>
      <c r="Y82" s="647"/>
      <c r="Z82" s="497"/>
      <c r="AA82" s="530"/>
    </row>
    <row r="83" spans="1:27">
      <c r="A83" s="542"/>
      <c r="B83" s="546"/>
      <c r="C83" s="546"/>
      <c r="D83" s="546"/>
      <c r="E83" s="549"/>
      <c r="F83" s="42" t="s">
        <v>401</v>
      </c>
      <c r="G83" s="552"/>
      <c r="H83" s="542"/>
      <c r="I83" s="557"/>
      <c r="J83" s="542"/>
      <c r="K83" s="549"/>
      <c r="L83" s="500"/>
      <c r="M83" s="500"/>
      <c r="N83" s="500"/>
      <c r="O83" s="489"/>
      <c r="P83" s="489"/>
      <c r="Q83" s="489"/>
      <c r="R83" s="489"/>
      <c r="S83" s="489"/>
      <c r="T83" s="489"/>
      <c r="U83" s="489"/>
      <c r="V83" s="489"/>
      <c r="W83" s="489"/>
      <c r="X83" s="492"/>
      <c r="Y83" s="647"/>
      <c r="Z83" s="496"/>
      <c r="AA83" s="531"/>
    </row>
    <row r="84" spans="1:27" ht="14.1" customHeight="1">
      <c r="A84" s="541" t="s">
        <v>403</v>
      </c>
      <c r="B84" s="544"/>
      <c r="C84" s="544"/>
      <c r="D84" s="544" t="s">
        <v>404</v>
      </c>
      <c r="E84" s="547" t="s">
        <v>405</v>
      </c>
      <c r="F84" s="42" t="s">
        <v>406</v>
      </c>
      <c r="G84" s="550" t="s">
        <v>407</v>
      </c>
      <c r="H84" s="541" t="s">
        <v>408</v>
      </c>
      <c r="I84" s="556" t="s">
        <v>305</v>
      </c>
      <c r="J84" s="541" t="s">
        <v>329</v>
      </c>
      <c r="K84" s="547" t="s">
        <v>319</v>
      </c>
      <c r="L84" s="499">
        <v>0.1</v>
      </c>
      <c r="M84" s="498">
        <v>0.1</v>
      </c>
      <c r="N84" s="498">
        <v>0.1</v>
      </c>
      <c r="O84" s="487"/>
      <c r="P84" s="487"/>
      <c r="Q84" s="487"/>
      <c r="R84" s="487"/>
      <c r="S84" s="487"/>
      <c r="T84" s="487"/>
      <c r="U84" s="487"/>
      <c r="V84" s="487"/>
      <c r="W84" s="487"/>
      <c r="X84" s="490"/>
      <c r="Y84" s="647"/>
      <c r="Z84" s="493" t="s">
        <v>409</v>
      </c>
      <c r="AA84" s="483" t="s">
        <v>410</v>
      </c>
    </row>
    <row r="85" spans="1:27" ht="42" customHeight="1">
      <c r="A85" s="542"/>
      <c r="B85" s="546"/>
      <c r="C85" s="546"/>
      <c r="D85" s="546"/>
      <c r="E85" s="549"/>
      <c r="F85" s="42" t="s">
        <v>411</v>
      </c>
      <c r="G85" s="552"/>
      <c r="H85" s="542"/>
      <c r="I85" s="557"/>
      <c r="J85" s="542"/>
      <c r="K85" s="549"/>
      <c r="L85" s="500"/>
      <c r="M85" s="489"/>
      <c r="N85" s="489"/>
      <c r="O85" s="489"/>
      <c r="P85" s="489"/>
      <c r="Q85" s="489"/>
      <c r="R85" s="489"/>
      <c r="S85" s="489"/>
      <c r="T85" s="489"/>
      <c r="U85" s="489"/>
      <c r="V85" s="489"/>
      <c r="W85" s="489"/>
      <c r="X85" s="492"/>
      <c r="Y85" s="647"/>
      <c r="Z85" s="494"/>
      <c r="AA85" s="484"/>
    </row>
    <row r="86" spans="1:27" ht="48.6" customHeight="1">
      <c r="A86" s="541" t="s">
        <v>412</v>
      </c>
      <c r="B86" s="544"/>
      <c r="C86" s="544"/>
      <c r="D86" s="544" t="s">
        <v>300</v>
      </c>
      <c r="E86" s="554" t="s">
        <v>301</v>
      </c>
      <c r="F86" s="553" t="s">
        <v>413</v>
      </c>
      <c r="G86" s="550" t="s">
        <v>414</v>
      </c>
      <c r="H86" s="541" t="s">
        <v>415</v>
      </c>
      <c r="I86" s="556" t="s">
        <v>305</v>
      </c>
      <c r="J86" s="541" t="s">
        <v>329</v>
      </c>
      <c r="K86" s="547" t="s">
        <v>307</v>
      </c>
      <c r="L86" s="499">
        <v>0.1</v>
      </c>
      <c r="M86" s="498">
        <v>0.1</v>
      </c>
      <c r="N86" s="498">
        <v>0.1</v>
      </c>
      <c r="O86" s="487"/>
      <c r="P86" s="487"/>
      <c r="Q86" s="487"/>
      <c r="R86" s="487"/>
      <c r="S86" s="487"/>
      <c r="T86" s="487"/>
      <c r="U86" s="487"/>
      <c r="V86" s="487"/>
      <c r="W86" s="487"/>
      <c r="X86" s="490"/>
      <c r="Y86" s="647"/>
      <c r="Z86" s="495" t="s">
        <v>416</v>
      </c>
      <c r="AA86" s="485" t="s">
        <v>417</v>
      </c>
    </row>
    <row r="87" spans="1:27" ht="38.450000000000003" customHeight="1">
      <c r="A87" s="542"/>
      <c r="B87" s="546"/>
      <c r="C87" s="546"/>
      <c r="D87" s="546"/>
      <c r="E87" s="555"/>
      <c r="F87" s="553"/>
      <c r="G87" s="552"/>
      <c r="H87" s="542"/>
      <c r="I87" s="557"/>
      <c r="J87" s="542"/>
      <c r="K87" s="549"/>
      <c r="L87" s="500"/>
      <c r="M87" s="489"/>
      <c r="N87" s="489"/>
      <c r="O87" s="489"/>
      <c r="P87" s="489"/>
      <c r="Q87" s="489"/>
      <c r="R87" s="489"/>
      <c r="S87" s="489"/>
      <c r="T87" s="489"/>
      <c r="U87" s="489"/>
      <c r="V87" s="489"/>
      <c r="W87" s="489"/>
      <c r="X87" s="492"/>
      <c r="Y87" s="647"/>
      <c r="Z87" s="496"/>
      <c r="AA87" s="486"/>
    </row>
    <row r="88" spans="1:27" ht="51" customHeight="1">
      <c r="A88" s="541" t="s">
        <v>418</v>
      </c>
      <c r="B88" s="544"/>
      <c r="C88" s="544"/>
      <c r="D88" s="544" t="s">
        <v>404</v>
      </c>
      <c r="E88" s="547" t="s">
        <v>405</v>
      </c>
      <c r="F88" s="42" t="s">
        <v>406</v>
      </c>
      <c r="G88" s="550" t="s">
        <v>419</v>
      </c>
      <c r="H88" s="541" t="s">
        <v>420</v>
      </c>
      <c r="I88" s="541" t="s">
        <v>305</v>
      </c>
      <c r="J88" s="541" t="s">
        <v>329</v>
      </c>
      <c r="K88" s="547" t="s">
        <v>307</v>
      </c>
      <c r="L88" s="499">
        <v>0.1</v>
      </c>
      <c r="M88" s="498">
        <v>0.1</v>
      </c>
      <c r="N88" s="498">
        <v>0.1</v>
      </c>
      <c r="O88" s="487"/>
      <c r="P88" s="487"/>
      <c r="Q88" s="487"/>
      <c r="R88" s="487"/>
      <c r="S88" s="487"/>
      <c r="T88" s="487"/>
      <c r="U88" s="487"/>
      <c r="V88" s="487"/>
      <c r="W88" s="487"/>
      <c r="X88" s="490"/>
      <c r="Y88" s="647"/>
      <c r="Z88" s="495" t="s">
        <v>421</v>
      </c>
      <c r="AA88" s="44" t="s">
        <v>422</v>
      </c>
    </row>
    <row r="89" spans="1:27" ht="42" customHeight="1">
      <c r="A89" s="543"/>
      <c r="B89" s="545"/>
      <c r="C89" s="545"/>
      <c r="D89" s="545"/>
      <c r="E89" s="548"/>
      <c r="F89" s="553" t="s">
        <v>411</v>
      </c>
      <c r="G89" s="551"/>
      <c r="H89" s="543"/>
      <c r="I89" s="543"/>
      <c r="J89" s="543"/>
      <c r="K89" s="548"/>
      <c r="L89" s="500"/>
      <c r="M89" s="488"/>
      <c r="N89" s="488"/>
      <c r="O89" s="488"/>
      <c r="P89" s="488"/>
      <c r="Q89" s="488"/>
      <c r="R89" s="488"/>
      <c r="S89" s="488"/>
      <c r="T89" s="488"/>
      <c r="U89" s="488"/>
      <c r="V89" s="488"/>
      <c r="W89" s="488"/>
      <c r="X89" s="491"/>
      <c r="Y89" s="647"/>
      <c r="Z89" s="497"/>
      <c r="AA89" s="76"/>
    </row>
    <row r="90" spans="1:27" ht="28.5">
      <c r="A90" s="543"/>
      <c r="B90" s="545"/>
      <c r="C90" s="545"/>
      <c r="D90" s="545"/>
      <c r="E90" s="548"/>
      <c r="F90" s="553"/>
      <c r="G90" s="551"/>
      <c r="H90" s="543"/>
      <c r="I90" s="543"/>
      <c r="J90" s="543"/>
      <c r="K90" s="548"/>
      <c r="L90" s="500"/>
      <c r="M90" s="488"/>
      <c r="N90" s="488"/>
      <c r="O90" s="488"/>
      <c r="P90" s="488"/>
      <c r="Q90" s="488"/>
      <c r="R90" s="488"/>
      <c r="S90" s="488"/>
      <c r="T90" s="488"/>
      <c r="U90" s="488"/>
      <c r="V90" s="488"/>
      <c r="W90" s="488"/>
      <c r="X90" s="491"/>
      <c r="Y90" s="647"/>
      <c r="Z90" s="497"/>
      <c r="AA90" s="45" t="s">
        <v>423</v>
      </c>
    </row>
    <row r="91" spans="1:27">
      <c r="A91" s="543"/>
      <c r="B91" s="545"/>
      <c r="C91" s="545"/>
      <c r="D91" s="545"/>
      <c r="E91" s="548"/>
      <c r="F91" s="553"/>
      <c r="G91" s="551"/>
      <c r="H91" s="543"/>
      <c r="I91" s="543"/>
      <c r="J91" s="543"/>
      <c r="K91" s="548"/>
      <c r="L91" s="500"/>
      <c r="M91" s="488"/>
      <c r="N91" s="488"/>
      <c r="O91" s="488"/>
      <c r="P91" s="488"/>
      <c r="Q91" s="488"/>
      <c r="R91" s="488"/>
      <c r="S91" s="488"/>
      <c r="T91" s="488"/>
      <c r="U91" s="488"/>
      <c r="V91" s="488"/>
      <c r="W91" s="488"/>
      <c r="X91" s="491"/>
      <c r="Y91" s="647"/>
      <c r="Z91" s="497"/>
      <c r="AA91" s="45"/>
    </row>
    <row r="92" spans="1:27" ht="28.5">
      <c r="A92" s="542"/>
      <c r="B92" s="546"/>
      <c r="C92" s="546"/>
      <c r="D92" s="546"/>
      <c r="E92" s="549"/>
      <c r="F92" s="553"/>
      <c r="G92" s="552"/>
      <c r="H92" s="542"/>
      <c r="I92" s="542"/>
      <c r="J92" s="542"/>
      <c r="K92" s="549"/>
      <c r="L92" s="500"/>
      <c r="M92" s="489"/>
      <c r="N92" s="489"/>
      <c r="O92" s="489"/>
      <c r="P92" s="489"/>
      <c r="Q92" s="489"/>
      <c r="R92" s="489"/>
      <c r="S92" s="489"/>
      <c r="T92" s="489"/>
      <c r="U92" s="489"/>
      <c r="V92" s="489"/>
      <c r="W92" s="489"/>
      <c r="X92" s="492"/>
      <c r="Y92" s="647"/>
      <c r="Z92" s="496"/>
      <c r="AA92" s="73" t="s">
        <v>424</v>
      </c>
    </row>
  </sheetData>
  <mergeCells count="490">
    <mergeCell ref="L9:L20"/>
    <mergeCell ref="L21:L32"/>
    <mergeCell ref="K74:K75"/>
    <mergeCell ref="K76:K77"/>
    <mergeCell ref="K78:K80"/>
    <mergeCell ref="K81:K83"/>
    <mergeCell ref="K84:K85"/>
    <mergeCell ref="K86:K87"/>
    <mergeCell ref="K88:K92"/>
    <mergeCell ref="Y51:Y53"/>
    <mergeCell ref="Y54:Y56"/>
    <mergeCell ref="Y57:Y59"/>
    <mergeCell ref="Y60:Y62"/>
    <mergeCell ref="Y63:Y65"/>
    <mergeCell ref="Y66:Y68"/>
    <mergeCell ref="Y69:Y70"/>
    <mergeCell ref="Y74:Y75"/>
    <mergeCell ref="Y76:Y77"/>
    <mergeCell ref="Y78:Y80"/>
    <mergeCell ref="Y81:Y83"/>
    <mergeCell ref="Y84:Y85"/>
    <mergeCell ref="Y86:Y87"/>
    <mergeCell ref="Y88:Y92"/>
    <mergeCell ref="K27:K32"/>
    <mergeCell ref="K33:K38"/>
    <mergeCell ref="K39:K44"/>
    <mergeCell ref="K45:K50"/>
    <mergeCell ref="K51:K53"/>
    <mergeCell ref="K54:K56"/>
    <mergeCell ref="K57:K59"/>
    <mergeCell ref="K60:K62"/>
    <mergeCell ref="K63:K65"/>
    <mergeCell ref="K66:K68"/>
    <mergeCell ref="L63:L65"/>
    <mergeCell ref="L66:L68"/>
    <mergeCell ref="L33:L38"/>
    <mergeCell ref="L39:L44"/>
    <mergeCell ref="L45:L50"/>
    <mergeCell ref="L51:L53"/>
    <mergeCell ref="L84:L85"/>
    <mergeCell ref="L86:L87"/>
    <mergeCell ref="L88:L92"/>
    <mergeCell ref="H74:H75"/>
    <mergeCell ref="I74:I75"/>
    <mergeCell ref="J74:J75"/>
    <mergeCell ref="A76:A77"/>
    <mergeCell ref="B76:B77"/>
    <mergeCell ref="C76:C77"/>
    <mergeCell ref="D76:D77"/>
    <mergeCell ref="E76:E77"/>
    <mergeCell ref="G76:G77"/>
    <mergeCell ref="H76:H77"/>
    <mergeCell ref="I76:I77"/>
    <mergeCell ref="J76:J77"/>
    <mergeCell ref="H51:H53"/>
    <mergeCell ref="I51:I53"/>
    <mergeCell ref="J51:J53"/>
    <mergeCell ref="A54:A56"/>
    <mergeCell ref="B54:B56"/>
    <mergeCell ref="D54:D56"/>
    <mergeCell ref="E54:E56"/>
    <mergeCell ref="F54:F56"/>
    <mergeCell ref="G54:G56"/>
    <mergeCell ref="H54:H56"/>
    <mergeCell ref="I54:I56"/>
    <mergeCell ref="J54:J56"/>
    <mergeCell ref="A51:A53"/>
    <mergeCell ref="B51:B53"/>
    <mergeCell ref="D51:D53"/>
    <mergeCell ref="E51:E53"/>
    <mergeCell ref="F51:F53"/>
    <mergeCell ref="G51:G53"/>
    <mergeCell ref="F34:F38"/>
    <mergeCell ref="J39:J44"/>
    <mergeCell ref="F40:F44"/>
    <mergeCell ref="A45:A50"/>
    <mergeCell ref="D45:D50"/>
    <mergeCell ref="E45:E50"/>
    <mergeCell ref="G45:G50"/>
    <mergeCell ref="H45:H50"/>
    <mergeCell ref="I45:I50"/>
    <mergeCell ref="J45:J50"/>
    <mergeCell ref="F46:F50"/>
    <mergeCell ref="H39:H44"/>
    <mergeCell ref="I39:I44"/>
    <mergeCell ref="Z6:AA7"/>
    <mergeCell ref="A6:Y7"/>
    <mergeCell ref="A5:B5"/>
    <mergeCell ref="A1:B4"/>
    <mergeCell ref="C1:Z1"/>
    <mergeCell ref="C2:Z2"/>
    <mergeCell ref="C3:Z3"/>
    <mergeCell ref="C4:Z4"/>
    <mergeCell ref="C5:AA5"/>
    <mergeCell ref="A9:A14"/>
    <mergeCell ref="B9:B50"/>
    <mergeCell ref="D9:D20"/>
    <mergeCell ref="E9:E20"/>
    <mergeCell ref="G9:G20"/>
    <mergeCell ref="F10:F20"/>
    <mergeCell ref="A15:A20"/>
    <mergeCell ref="A21:A26"/>
    <mergeCell ref="D21:D26"/>
    <mergeCell ref="E21:E26"/>
    <mergeCell ref="G21:G32"/>
    <mergeCell ref="F22:F26"/>
    <mergeCell ref="A39:A44"/>
    <mergeCell ref="D39:D44"/>
    <mergeCell ref="E39:E44"/>
    <mergeCell ref="G39:G44"/>
    <mergeCell ref="A27:A32"/>
    <mergeCell ref="D27:D32"/>
    <mergeCell ref="E27:E32"/>
    <mergeCell ref="F28:F32"/>
    <mergeCell ref="A33:A38"/>
    <mergeCell ref="D33:D38"/>
    <mergeCell ref="E33:E38"/>
    <mergeCell ref="G33:G38"/>
    <mergeCell ref="H9:H20"/>
    <mergeCell ref="I9:I20"/>
    <mergeCell ref="J9:J20"/>
    <mergeCell ref="H21:H32"/>
    <mergeCell ref="I21:I32"/>
    <mergeCell ref="J21:J32"/>
    <mergeCell ref="I33:I38"/>
    <mergeCell ref="J33:J38"/>
    <mergeCell ref="K9:K14"/>
    <mergeCell ref="K15:K20"/>
    <mergeCell ref="K21:K26"/>
    <mergeCell ref="H33:H38"/>
    <mergeCell ref="A57:A59"/>
    <mergeCell ref="B57:B59"/>
    <mergeCell ref="D57:D59"/>
    <mergeCell ref="E57:E59"/>
    <mergeCell ref="F57:F59"/>
    <mergeCell ref="G57:G59"/>
    <mergeCell ref="H57:H59"/>
    <mergeCell ref="I57:I59"/>
    <mergeCell ref="J57:J59"/>
    <mergeCell ref="A60:A62"/>
    <mergeCell ref="B60:B62"/>
    <mergeCell ref="D60:D62"/>
    <mergeCell ref="E60:E62"/>
    <mergeCell ref="F60:F62"/>
    <mergeCell ref="G60:G62"/>
    <mergeCell ref="H60:H62"/>
    <mergeCell ref="I60:I62"/>
    <mergeCell ref="J60:J62"/>
    <mergeCell ref="J66:J68"/>
    <mergeCell ref="A63:A65"/>
    <mergeCell ref="B63:B65"/>
    <mergeCell ref="D63:D65"/>
    <mergeCell ref="E63:E65"/>
    <mergeCell ref="F63:F65"/>
    <mergeCell ref="G63:G65"/>
    <mergeCell ref="H63:H65"/>
    <mergeCell ref="I63:I65"/>
    <mergeCell ref="J63:J65"/>
    <mergeCell ref="C69:C71"/>
    <mergeCell ref="D69:D71"/>
    <mergeCell ref="E69:E71"/>
    <mergeCell ref="F69:F71"/>
    <mergeCell ref="G69:G70"/>
    <mergeCell ref="H69:H70"/>
    <mergeCell ref="I69:I70"/>
    <mergeCell ref="A66:A68"/>
    <mergeCell ref="B66:B68"/>
    <mergeCell ref="D66:D68"/>
    <mergeCell ref="E66:E68"/>
    <mergeCell ref="F66:F68"/>
    <mergeCell ref="G66:G68"/>
    <mergeCell ref="H66:H68"/>
    <mergeCell ref="I66:I68"/>
    <mergeCell ref="J69:J70"/>
    <mergeCell ref="K69:K70"/>
    <mergeCell ref="A74:A75"/>
    <mergeCell ref="B74:B75"/>
    <mergeCell ref="C74:C75"/>
    <mergeCell ref="D74:D75"/>
    <mergeCell ref="E74:E75"/>
    <mergeCell ref="G74:G75"/>
    <mergeCell ref="A78:A80"/>
    <mergeCell ref="B78:B80"/>
    <mergeCell ref="C78:C80"/>
    <mergeCell ref="D78:D80"/>
    <mergeCell ref="E78:E80"/>
    <mergeCell ref="G78:G80"/>
    <mergeCell ref="H78:H80"/>
    <mergeCell ref="I78:I80"/>
    <mergeCell ref="J78:J83"/>
    <mergeCell ref="A81:A83"/>
    <mergeCell ref="B81:B83"/>
    <mergeCell ref="G81:G83"/>
    <mergeCell ref="H81:H83"/>
    <mergeCell ref="I81:I83"/>
    <mergeCell ref="A69:A71"/>
    <mergeCell ref="B69:B71"/>
    <mergeCell ref="G84:G85"/>
    <mergeCell ref="H84:H85"/>
    <mergeCell ref="I84:I85"/>
    <mergeCell ref="J84:J85"/>
    <mergeCell ref="C81:C83"/>
    <mergeCell ref="D81:D83"/>
    <mergeCell ref="E81:E83"/>
    <mergeCell ref="A84:A85"/>
    <mergeCell ref="B84:B85"/>
    <mergeCell ref="C84:C85"/>
    <mergeCell ref="D84:D85"/>
    <mergeCell ref="E84:E85"/>
    <mergeCell ref="J86:J87"/>
    <mergeCell ref="A88:A92"/>
    <mergeCell ref="B88:B92"/>
    <mergeCell ref="C88:C92"/>
    <mergeCell ref="D88:D92"/>
    <mergeCell ref="E88:E92"/>
    <mergeCell ref="G88:G92"/>
    <mergeCell ref="H88:H92"/>
    <mergeCell ref="I88:I92"/>
    <mergeCell ref="J88:J92"/>
    <mergeCell ref="F89:F92"/>
    <mergeCell ref="A86:A87"/>
    <mergeCell ref="B86:B87"/>
    <mergeCell ref="C86:C87"/>
    <mergeCell ref="D86:D87"/>
    <mergeCell ref="E86:E87"/>
    <mergeCell ref="F86:F87"/>
    <mergeCell ref="G86:G87"/>
    <mergeCell ref="H86:H87"/>
    <mergeCell ref="I86:I87"/>
    <mergeCell ref="Z45:Z50"/>
    <mergeCell ref="Z51:Z53"/>
    <mergeCell ref="Z54:Z56"/>
    <mergeCell ref="Z9:Z20"/>
    <mergeCell ref="AA9:AA14"/>
    <mergeCell ref="Z21:Z32"/>
    <mergeCell ref="AA21:AA26"/>
    <mergeCell ref="Z33:Z44"/>
    <mergeCell ref="AA33:AA38"/>
    <mergeCell ref="Z74:Z75"/>
    <mergeCell ref="Z76:Z77"/>
    <mergeCell ref="Z78:Z83"/>
    <mergeCell ref="AA74:AA75"/>
    <mergeCell ref="AA76:AA77"/>
    <mergeCell ref="Z66:Z68"/>
    <mergeCell ref="Z69:Z71"/>
    <mergeCell ref="Z57:Z59"/>
    <mergeCell ref="Z60:Z62"/>
    <mergeCell ref="Z63:Z65"/>
    <mergeCell ref="AA78:AA83"/>
    <mergeCell ref="M9:M20"/>
    <mergeCell ref="N9:N20"/>
    <mergeCell ref="M21:M32"/>
    <mergeCell ref="N21:N32"/>
    <mergeCell ref="M33:M38"/>
    <mergeCell ref="N33:N38"/>
    <mergeCell ref="M39:M44"/>
    <mergeCell ref="N39:N44"/>
    <mergeCell ref="M45:M50"/>
    <mergeCell ref="N45:N50"/>
    <mergeCell ref="M51:M53"/>
    <mergeCell ref="N51:N53"/>
    <mergeCell ref="M54:M56"/>
    <mergeCell ref="L69:L70"/>
    <mergeCell ref="L74:L75"/>
    <mergeCell ref="L76:L77"/>
    <mergeCell ref="L78:L80"/>
    <mergeCell ref="L81:L83"/>
    <mergeCell ref="L54:L56"/>
    <mergeCell ref="L57:L59"/>
    <mergeCell ref="L60:L62"/>
    <mergeCell ref="M60:M62"/>
    <mergeCell ref="N60:N62"/>
    <mergeCell ref="M66:M68"/>
    <mergeCell ref="N66:N68"/>
    <mergeCell ref="M74:M75"/>
    <mergeCell ref="N74:N75"/>
    <mergeCell ref="M78:M80"/>
    <mergeCell ref="N78:N80"/>
    <mergeCell ref="T9:T20"/>
    <mergeCell ref="U9:U20"/>
    <mergeCell ref="V9:V20"/>
    <mergeCell ref="W9:W20"/>
    <mergeCell ref="X9:X20"/>
    <mergeCell ref="O9:O20"/>
    <mergeCell ref="P9:P20"/>
    <mergeCell ref="Q9:Q20"/>
    <mergeCell ref="R9:R20"/>
    <mergeCell ref="S9:S20"/>
    <mergeCell ref="T21:T32"/>
    <mergeCell ref="U21:U32"/>
    <mergeCell ref="V21:V32"/>
    <mergeCell ref="W21:W32"/>
    <mergeCell ref="X21:X32"/>
    <mergeCell ref="O21:O32"/>
    <mergeCell ref="P21:P32"/>
    <mergeCell ref="Q21:Q32"/>
    <mergeCell ref="R21:R32"/>
    <mergeCell ref="S21:S32"/>
    <mergeCell ref="T33:T38"/>
    <mergeCell ref="U33:U38"/>
    <mergeCell ref="V33:V38"/>
    <mergeCell ref="W33:W38"/>
    <mergeCell ref="X33:X38"/>
    <mergeCell ref="O33:O38"/>
    <mergeCell ref="P33:P38"/>
    <mergeCell ref="Q33:Q38"/>
    <mergeCell ref="R33:R38"/>
    <mergeCell ref="S33:S38"/>
    <mergeCell ref="T39:T44"/>
    <mergeCell ref="U39:U44"/>
    <mergeCell ref="V39:V44"/>
    <mergeCell ref="W39:W44"/>
    <mergeCell ref="X39:X44"/>
    <mergeCell ref="O39:O44"/>
    <mergeCell ref="P39:P44"/>
    <mergeCell ref="Q39:Q44"/>
    <mergeCell ref="R39:R44"/>
    <mergeCell ref="S39:S44"/>
    <mergeCell ref="T45:T50"/>
    <mergeCell ref="U45:U50"/>
    <mergeCell ref="V45:V50"/>
    <mergeCell ref="W45:W50"/>
    <mergeCell ref="X45:X50"/>
    <mergeCell ref="O45:O50"/>
    <mergeCell ref="P45:P50"/>
    <mergeCell ref="Q45:Q50"/>
    <mergeCell ref="R45:R50"/>
    <mergeCell ref="S45:S50"/>
    <mergeCell ref="T51:T53"/>
    <mergeCell ref="U51:U53"/>
    <mergeCell ref="V51:V53"/>
    <mergeCell ref="W51:W53"/>
    <mergeCell ref="X51:X53"/>
    <mergeCell ref="O51:O53"/>
    <mergeCell ref="P51:P53"/>
    <mergeCell ref="Q51:Q53"/>
    <mergeCell ref="R51:R53"/>
    <mergeCell ref="S51:S53"/>
    <mergeCell ref="X54:X56"/>
    <mergeCell ref="M57:M59"/>
    <mergeCell ref="N57:N59"/>
    <mergeCell ref="O57:O59"/>
    <mergeCell ref="P57:P59"/>
    <mergeCell ref="Q57:Q59"/>
    <mergeCell ref="R57:R59"/>
    <mergeCell ref="S57:S59"/>
    <mergeCell ref="T57:T59"/>
    <mergeCell ref="U57:U59"/>
    <mergeCell ref="V57:V59"/>
    <mergeCell ref="W57:W59"/>
    <mergeCell ref="X57:X59"/>
    <mergeCell ref="S54:S56"/>
    <mergeCell ref="T54:T56"/>
    <mergeCell ref="U54:U56"/>
    <mergeCell ref="V54:V56"/>
    <mergeCell ref="W54:W56"/>
    <mergeCell ref="N54:N56"/>
    <mergeCell ref="O54:O56"/>
    <mergeCell ref="P54:P56"/>
    <mergeCell ref="Q54:Q56"/>
    <mergeCell ref="R54:R56"/>
    <mergeCell ref="W60:W62"/>
    <mergeCell ref="X60:X62"/>
    <mergeCell ref="M63:M65"/>
    <mergeCell ref="N63:N65"/>
    <mergeCell ref="O63:O65"/>
    <mergeCell ref="P63:P65"/>
    <mergeCell ref="Q63:Q65"/>
    <mergeCell ref="R63:R65"/>
    <mergeCell ref="S63:S65"/>
    <mergeCell ref="T63:T65"/>
    <mergeCell ref="U63:U65"/>
    <mergeCell ref="V63:V65"/>
    <mergeCell ref="W63:W65"/>
    <mergeCell ref="X63:X65"/>
    <mergeCell ref="R60:R62"/>
    <mergeCell ref="S60:S62"/>
    <mergeCell ref="T60:T62"/>
    <mergeCell ref="U60:U62"/>
    <mergeCell ref="V60:V62"/>
    <mergeCell ref="O60:O62"/>
    <mergeCell ref="P60:P62"/>
    <mergeCell ref="Q60:Q62"/>
    <mergeCell ref="Q74:Q75"/>
    <mergeCell ref="W66:W68"/>
    <mergeCell ref="X66:X68"/>
    <mergeCell ref="M69:M70"/>
    <mergeCell ref="N69:N70"/>
    <mergeCell ref="O69:O70"/>
    <mergeCell ref="P69:P70"/>
    <mergeCell ref="Q69:Q70"/>
    <mergeCell ref="R69:R70"/>
    <mergeCell ref="S69:S70"/>
    <mergeCell ref="T69:T70"/>
    <mergeCell ref="U69:U70"/>
    <mergeCell ref="V69:V70"/>
    <mergeCell ref="W69:W70"/>
    <mergeCell ref="X69:X70"/>
    <mergeCell ref="R66:R68"/>
    <mergeCell ref="S66:S68"/>
    <mergeCell ref="T66:T68"/>
    <mergeCell ref="U66:U68"/>
    <mergeCell ref="V66:V68"/>
    <mergeCell ref="O66:O68"/>
    <mergeCell ref="P66:P68"/>
    <mergeCell ref="Q66:Q68"/>
    <mergeCell ref="O78:O80"/>
    <mergeCell ref="P78:P80"/>
    <mergeCell ref="Q78:Q80"/>
    <mergeCell ref="W74:W75"/>
    <mergeCell ref="X74:X75"/>
    <mergeCell ref="M76:M77"/>
    <mergeCell ref="N76:N77"/>
    <mergeCell ref="O76:O77"/>
    <mergeCell ref="P76:P77"/>
    <mergeCell ref="Q76:Q77"/>
    <mergeCell ref="R76:R77"/>
    <mergeCell ref="S76:S77"/>
    <mergeCell ref="T76:T77"/>
    <mergeCell ref="U76:U77"/>
    <mergeCell ref="V76:V77"/>
    <mergeCell ref="W76:W77"/>
    <mergeCell ref="X76:X77"/>
    <mergeCell ref="R74:R75"/>
    <mergeCell ref="S74:S75"/>
    <mergeCell ref="T74:T75"/>
    <mergeCell ref="U74:U75"/>
    <mergeCell ref="V74:V75"/>
    <mergeCell ref="O74:O75"/>
    <mergeCell ref="P74:P75"/>
    <mergeCell ref="M84:M85"/>
    <mergeCell ref="N84:N85"/>
    <mergeCell ref="O84:O85"/>
    <mergeCell ref="P84:P85"/>
    <mergeCell ref="Q84:Q85"/>
    <mergeCell ref="W78:W80"/>
    <mergeCell ref="X78:X80"/>
    <mergeCell ref="M81:M83"/>
    <mergeCell ref="N81:N83"/>
    <mergeCell ref="O81:O83"/>
    <mergeCell ref="P81:P83"/>
    <mergeCell ref="Q81:Q83"/>
    <mergeCell ref="R81:R83"/>
    <mergeCell ref="S81:S83"/>
    <mergeCell ref="T81:T83"/>
    <mergeCell ref="U81:U83"/>
    <mergeCell ref="V81:V83"/>
    <mergeCell ref="W81:W83"/>
    <mergeCell ref="X81:X83"/>
    <mergeCell ref="R78:R80"/>
    <mergeCell ref="S78:S80"/>
    <mergeCell ref="T78:T80"/>
    <mergeCell ref="U78:U80"/>
    <mergeCell ref="V78:V80"/>
    <mergeCell ref="M88:M92"/>
    <mergeCell ref="N88:N92"/>
    <mergeCell ref="O88:O92"/>
    <mergeCell ref="P88:P92"/>
    <mergeCell ref="Q88:Q92"/>
    <mergeCell ref="W84:W85"/>
    <mergeCell ref="X84:X85"/>
    <mergeCell ref="M86:M87"/>
    <mergeCell ref="N86:N87"/>
    <mergeCell ref="O86:O87"/>
    <mergeCell ref="P86:P87"/>
    <mergeCell ref="Q86:Q87"/>
    <mergeCell ref="R86:R87"/>
    <mergeCell ref="S86:S87"/>
    <mergeCell ref="T86:T87"/>
    <mergeCell ref="U86:U87"/>
    <mergeCell ref="V86:V87"/>
    <mergeCell ref="W86:W87"/>
    <mergeCell ref="X86:X87"/>
    <mergeCell ref="R84:R85"/>
    <mergeCell ref="S84:S85"/>
    <mergeCell ref="T84:T85"/>
    <mergeCell ref="U84:U85"/>
    <mergeCell ref="V84:V85"/>
    <mergeCell ref="AA84:AA85"/>
    <mergeCell ref="AA86:AA87"/>
    <mergeCell ref="W88:W92"/>
    <mergeCell ref="X88:X92"/>
    <mergeCell ref="R88:R92"/>
    <mergeCell ref="S88:S92"/>
    <mergeCell ref="T88:T92"/>
    <mergeCell ref="U88:U92"/>
    <mergeCell ref="V88:V92"/>
    <mergeCell ref="Z84:Z85"/>
    <mergeCell ref="Z86:Z87"/>
    <mergeCell ref="Z88:Z92"/>
  </mergeCells>
  <dataValidations count="1">
    <dataValidation type="list" allowBlank="1" showInputMessage="1" showErrorMessage="1" sqref="X9:X112" xr:uid="{00000000-0002-0000-0200-000000000000}">
      <formula1>$AD$10:$AD$13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B116"/>
  <sheetViews>
    <sheetView tabSelected="1" zoomScale="70" zoomScaleNormal="70" workbookViewId="0">
      <pane ySplit="7" topLeftCell="A8" activePane="bottomLeft" state="frozen"/>
      <selection pane="bottomLeft" activeCell="AC110" sqref="AC110"/>
    </sheetView>
  </sheetViews>
  <sheetFormatPr baseColWidth="10" defaultColWidth="10.875" defaultRowHeight="45" customHeight="1"/>
  <cols>
    <col min="1" max="1" width="24.25" style="125" customWidth="1"/>
    <col min="2" max="2" width="21.875" style="125" customWidth="1"/>
    <col min="3" max="3" width="17.875" style="125" customWidth="1"/>
    <col min="4" max="4" width="25.875" style="125" customWidth="1"/>
    <col min="5" max="5" width="26.625" style="125" customWidth="1"/>
    <col min="6" max="6" width="20" style="125" customWidth="1"/>
    <col min="7" max="7" width="33.625" style="125" customWidth="1"/>
    <col min="8" max="8" width="28" style="125" customWidth="1"/>
    <col min="9" max="9" width="22.625" style="125" customWidth="1"/>
    <col min="10" max="10" width="17.375" style="289" customWidth="1"/>
    <col min="11" max="11" width="30.625" style="289" customWidth="1"/>
    <col min="12" max="12" width="18" style="290" customWidth="1"/>
    <col min="13" max="13" width="15.25" style="289" customWidth="1"/>
    <col min="14" max="14" width="24.25" style="289" customWidth="1"/>
    <col min="15" max="15" width="24.75" style="125" customWidth="1"/>
    <col min="16" max="16" width="28.625" style="125" customWidth="1"/>
    <col min="17" max="17" width="25" style="125" customWidth="1"/>
    <col min="18" max="18" width="28" style="125" customWidth="1"/>
    <col min="19" max="19" width="26.375" style="125" customWidth="1"/>
    <col min="20" max="20" width="26.25" style="125" customWidth="1"/>
    <col min="21" max="21" width="21.125" style="125" customWidth="1"/>
    <col min="22" max="22" width="21.625" style="125" customWidth="1"/>
    <col min="23" max="23" width="20.875" style="125" customWidth="1"/>
    <col min="24" max="24" width="21.75" style="125" customWidth="1"/>
    <col min="25" max="25" width="23.75" style="125" customWidth="1"/>
    <col min="26" max="26" width="22.375" style="125" customWidth="1"/>
    <col min="27" max="27" width="23.625" style="125" customWidth="1"/>
    <col min="28" max="28" width="26" style="125" customWidth="1"/>
    <col min="29" max="29" width="18.625" style="125" customWidth="1"/>
    <col min="30" max="30" width="31.125" style="125" customWidth="1"/>
    <col min="31" max="31" width="20.625" style="125" customWidth="1"/>
    <col min="32" max="32" width="19.375" style="412" customWidth="1"/>
    <col min="33" max="33" width="23.75" style="125" customWidth="1"/>
    <col min="34" max="34" width="19.75" style="125" customWidth="1"/>
    <col min="35" max="35" width="23.375" style="125" customWidth="1"/>
    <col min="36" max="36" width="25.625" style="125" customWidth="1"/>
    <col min="37" max="37" width="24.625" style="125" customWidth="1"/>
    <col min="38" max="38" width="27.875" style="125" customWidth="1"/>
    <col min="39" max="39" width="23.375" style="125" customWidth="1"/>
    <col min="40" max="40" width="24.375" style="125" customWidth="1"/>
    <col min="41" max="41" width="24.625" style="125" customWidth="1"/>
    <col min="42" max="42" width="25.375" style="125" customWidth="1"/>
    <col min="43" max="43" width="22.625" style="125" customWidth="1"/>
    <col min="44" max="44" width="25.375" style="125" customWidth="1"/>
    <col min="45" max="45" width="26.25" style="125" customWidth="1"/>
    <col min="46" max="46" width="25.875" style="125" customWidth="1"/>
    <col min="47" max="47" width="30.875" style="125" customWidth="1"/>
    <col min="48" max="48" width="27.75" style="125" customWidth="1"/>
    <col min="49" max="49" width="25.625" style="125" customWidth="1"/>
    <col min="50" max="50" width="27.375" style="125" customWidth="1"/>
    <col min="51" max="51" width="22.25" style="125" customWidth="1"/>
    <col min="52" max="52" width="20.375" style="125" customWidth="1"/>
    <col min="53" max="53" width="27.125" style="125" customWidth="1"/>
    <col min="54" max="55" width="25.375" style="125" customWidth="1"/>
    <col min="56" max="56" width="23.875" style="125" customWidth="1"/>
    <col min="57" max="57" width="25.875" style="125" customWidth="1"/>
    <col min="58" max="58" width="46.125" style="125" customWidth="1"/>
    <col min="59" max="59" width="15.375" style="125" customWidth="1"/>
    <col min="60" max="16384" width="10.875" style="125"/>
  </cols>
  <sheetData>
    <row r="1" spans="1:158" ht="22.5" hidden="1" customHeight="1">
      <c r="A1" s="742"/>
      <c r="B1" s="743"/>
      <c r="C1" s="734" t="s">
        <v>125</v>
      </c>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5"/>
      <c r="AK1" s="735"/>
      <c r="AL1" s="735"/>
      <c r="AM1" s="735"/>
      <c r="AN1" s="735"/>
      <c r="AO1" s="735"/>
      <c r="AP1" s="735"/>
      <c r="AQ1" s="735"/>
      <c r="AR1" s="735"/>
      <c r="AS1" s="735"/>
      <c r="AT1" s="735"/>
      <c r="AU1" s="735"/>
      <c r="AV1" s="735"/>
      <c r="AW1" s="735"/>
      <c r="AX1" s="735"/>
      <c r="AY1" s="735"/>
      <c r="AZ1" s="735"/>
      <c r="BA1" s="735"/>
      <c r="BB1" s="735"/>
      <c r="BC1" s="735"/>
      <c r="BD1" s="736"/>
      <c r="BE1" s="403" t="s">
        <v>126</v>
      </c>
      <c r="BF1" s="404"/>
      <c r="BG1" s="404"/>
    </row>
    <row r="2" spans="1:158" ht="20.25" hidden="1" customHeight="1">
      <c r="A2" s="742"/>
      <c r="B2" s="743"/>
      <c r="C2" s="737" t="s">
        <v>127</v>
      </c>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8"/>
      <c r="AP2" s="738"/>
      <c r="AQ2" s="738"/>
      <c r="AR2" s="738"/>
      <c r="AS2" s="738"/>
      <c r="AT2" s="738"/>
      <c r="AU2" s="738"/>
      <c r="AV2" s="738"/>
      <c r="AW2" s="738"/>
      <c r="AX2" s="738"/>
      <c r="AY2" s="738"/>
      <c r="AZ2" s="738"/>
      <c r="BA2" s="738"/>
      <c r="BB2" s="738"/>
      <c r="BC2" s="738"/>
      <c r="BD2" s="739"/>
      <c r="BE2" s="403" t="s">
        <v>128</v>
      </c>
      <c r="BF2" s="404"/>
      <c r="BG2" s="404"/>
    </row>
    <row r="3" spans="1:158" ht="24" hidden="1" customHeight="1">
      <c r="A3" s="742"/>
      <c r="B3" s="743"/>
      <c r="C3" s="737" t="s">
        <v>129</v>
      </c>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9"/>
      <c r="BE3" s="403" t="s">
        <v>130</v>
      </c>
      <c r="BF3" s="404"/>
      <c r="BG3" s="404"/>
    </row>
    <row r="4" spans="1:158" ht="19.5" hidden="1" customHeight="1">
      <c r="A4" s="744"/>
      <c r="B4" s="745"/>
      <c r="C4" s="737" t="s">
        <v>131</v>
      </c>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738"/>
      <c r="BA4" s="738"/>
      <c r="BB4" s="738"/>
      <c r="BC4" s="738"/>
      <c r="BD4" s="739"/>
      <c r="BE4" s="403" t="s">
        <v>425</v>
      </c>
      <c r="BF4" s="404"/>
      <c r="BG4" s="404"/>
    </row>
    <row r="5" spans="1:158" ht="20.25" hidden="1" customHeight="1">
      <c r="A5" s="733" t="s">
        <v>133</v>
      </c>
      <c r="B5" s="746"/>
      <c r="C5" s="733" t="s">
        <v>426</v>
      </c>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3"/>
      <c r="AH5" s="733"/>
      <c r="AI5" s="733"/>
      <c r="AJ5" s="733"/>
      <c r="AK5" s="733"/>
      <c r="AL5" s="733"/>
      <c r="AM5" s="733"/>
      <c r="AN5" s="733"/>
      <c r="AO5" s="733"/>
      <c r="AP5" s="733"/>
      <c r="AQ5" s="733"/>
      <c r="AR5" s="733"/>
      <c r="AS5" s="733"/>
      <c r="AT5" s="733"/>
      <c r="AU5" s="733"/>
      <c r="AV5" s="733"/>
      <c r="AW5" s="733"/>
      <c r="AX5" s="733"/>
      <c r="AY5" s="733"/>
      <c r="AZ5" s="733"/>
      <c r="BA5" s="733"/>
      <c r="BB5" s="733"/>
      <c r="BC5" s="733"/>
      <c r="BD5" s="733"/>
      <c r="BE5" s="733"/>
      <c r="BF5" s="405"/>
      <c r="BG5" s="405"/>
    </row>
    <row r="6" spans="1:158" ht="19.5" hidden="1" customHeight="1">
      <c r="A6" s="740" t="s">
        <v>427</v>
      </c>
      <c r="B6" s="740"/>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1"/>
      <c r="AC6" s="683" t="s">
        <v>428</v>
      </c>
      <c r="AD6" s="683"/>
      <c r="AE6" s="683"/>
      <c r="AF6" s="683"/>
      <c r="AG6" s="683"/>
      <c r="AH6" s="683"/>
      <c r="AI6" s="732" t="s">
        <v>429</v>
      </c>
      <c r="AJ6" s="732"/>
      <c r="AK6" s="732"/>
      <c r="AL6" s="732"/>
      <c r="AM6" s="732"/>
      <c r="AN6" s="732"/>
      <c r="AO6" s="732"/>
      <c r="AP6" s="732"/>
      <c r="AQ6" s="732"/>
      <c r="AR6" s="732"/>
      <c r="AS6" s="732"/>
      <c r="AT6" s="732"/>
      <c r="AU6" s="732"/>
      <c r="AV6" s="732"/>
      <c r="AW6" s="732"/>
      <c r="AX6" s="732"/>
      <c r="AY6" s="732"/>
      <c r="AZ6" s="732"/>
      <c r="BA6" s="732"/>
      <c r="BB6" s="732"/>
      <c r="BC6" s="732"/>
      <c r="BD6" s="732"/>
      <c r="BE6" s="732"/>
      <c r="BF6" s="405"/>
      <c r="BG6" s="405"/>
    </row>
    <row r="7" spans="1:158" s="220" customFormat="1" ht="60.75" customHeight="1">
      <c r="A7" s="373" t="s">
        <v>10</v>
      </c>
      <c r="B7" s="373" t="s">
        <v>145</v>
      </c>
      <c r="C7" s="373" t="s">
        <v>14</v>
      </c>
      <c r="D7" s="374" t="s">
        <v>430</v>
      </c>
      <c r="E7" s="105" t="s">
        <v>65</v>
      </c>
      <c r="F7" s="106" t="s">
        <v>67</v>
      </c>
      <c r="G7" s="105" t="s">
        <v>69</v>
      </c>
      <c r="H7" s="105" t="s">
        <v>431</v>
      </c>
      <c r="I7" s="105" t="s">
        <v>73</v>
      </c>
      <c r="J7" s="106" t="s">
        <v>432</v>
      </c>
      <c r="K7" s="375" t="s">
        <v>433</v>
      </c>
      <c r="L7" s="375" t="s">
        <v>79</v>
      </c>
      <c r="M7" s="375" t="s">
        <v>81</v>
      </c>
      <c r="N7" s="106" t="s">
        <v>434</v>
      </c>
      <c r="O7" s="163" t="s">
        <v>435</v>
      </c>
      <c r="P7" s="163" t="s">
        <v>436</v>
      </c>
      <c r="Q7" s="105" t="s">
        <v>437</v>
      </c>
      <c r="R7" s="105" t="s">
        <v>438</v>
      </c>
      <c r="S7" s="105" t="s">
        <v>439</v>
      </c>
      <c r="T7" s="375" t="s">
        <v>440</v>
      </c>
      <c r="U7" s="375" t="s">
        <v>441</v>
      </c>
      <c r="V7" s="375" t="s">
        <v>442</v>
      </c>
      <c r="W7" s="106" t="s">
        <v>89</v>
      </c>
      <c r="X7" s="106" t="s">
        <v>91</v>
      </c>
      <c r="Y7" s="106" t="s">
        <v>93</v>
      </c>
      <c r="Z7" s="106" t="s">
        <v>95</v>
      </c>
      <c r="AA7" s="106" t="s">
        <v>97</v>
      </c>
      <c r="AB7" s="106" t="s">
        <v>99</v>
      </c>
      <c r="AC7" s="105" t="s">
        <v>102</v>
      </c>
      <c r="AD7" s="105" t="s">
        <v>443</v>
      </c>
      <c r="AE7" s="105" t="s">
        <v>106</v>
      </c>
      <c r="AF7" s="105" t="s">
        <v>108</v>
      </c>
      <c r="AG7" s="105" t="s">
        <v>110</v>
      </c>
      <c r="AH7" s="105" t="s">
        <v>112</v>
      </c>
      <c r="AI7" s="106" t="s">
        <v>115</v>
      </c>
      <c r="AJ7" s="106" t="s">
        <v>444</v>
      </c>
      <c r="AK7" s="106" t="s">
        <v>445</v>
      </c>
      <c r="AL7" s="106" t="s">
        <v>446</v>
      </c>
      <c r="AM7" s="106" t="s">
        <v>447</v>
      </c>
      <c r="AN7" s="106" t="s">
        <v>119</v>
      </c>
      <c r="AO7" s="106" t="s">
        <v>121</v>
      </c>
      <c r="AP7" s="106" t="s">
        <v>448</v>
      </c>
      <c r="AQ7" s="106" t="s">
        <v>449</v>
      </c>
      <c r="AR7" s="106" t="s">
        <v>450</v>
      </c>
      <c r="AS7" s="106" t="s">
        <v>451</v>
      </c>
      <c r="AT7" s="415" t="s">
        <v>452</v>
      </c>
      <c r="AU7" s="415" t="s">
        <v>453</v>
      </c>
      <c r="AV7" s="415" t="s">
        <v>454</v>
      </c>
      <c r="AW7" s="415" t="s">
        <v>455</v>
      </c>
      <c r="AX7" s="106" t="s">
        <v>456</v>
      </c>
      <c r="AY7" s="106" t="s">
        <v>457</v>
      </c>
      <c r="AZ7" s="106" t="s">
        <v>458</v>
      </c>
      <c r="BA7" s="106" t="s">
        <v>459</v>
      </c>
      <c r="BB7" s="106" t="s">
        <v>460</v>
      </c>
      <c r="BC7" s="106" t="s">
        <v>461</v>
      </c>
      <c r="BD7" s="106" t="s">
        <v>462</v>
      </c>
      <c r="BE7" s="106" t="s">
        <v>463</v>
      </c>
      <c r="BF7" s="105" t="s">
        <v>464</v>
      </c>
      <c r="BG7" s="105" t="s">
        <v>465</v>
      </c>
      <c r="BH7" s="162"/>
      <c r="BI7" s="162"/>
      <c r="BJ7" s="162"/>
      <c r="BK7" s="162"/>
      <c r="BL7" s="162"/>
      <c r="BM7" s="162"/>
      <c r="BN7" s="162"/>
      <c r="BO7" s="162"/>
      <c r="BP7" s="162"/>
      <c r="BQ7" s="162"/>
      <c r="BR7" s="162"/>
      <c r="BS7" s="162"/>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c r="EK7" s="162"/>
      <c r="EL7" s="162"/>
      <c r="EM7" s="162"/>
      <c r="EN7" s="162"/>
      <c r="EO7" s="162"/>
      <c r="EP7" s="162"/>
      <c r="EQ7" s="162"/>
      <c r="ER7" s="162"/>
      <c r="ES7" s="162"/>
      <c r="ET7" s="162"/>
      <c r="EU7" s="162"/>
      <c r="EV7" s="162"/>
      <c r="EW7" s="162"/>
      <c r="EX7" s="162"/>
      <c r="EY7" s="162"/>
      <c r="EZ7" s="162"/>
      <c r="FA7" s="162"/>
      <c r="FB7" s="162"/>
    </row>
    <row r="8" spans="1:158" ht="69.95" customHeight="1">
      <c r="A8" s="386" t="s">
        <v>170</v>
      </c>
      <c r="B8" s="386" t="s">
        <v>171</v>
      </c>
      <c r="C8" s="387" t="s">
        <v>466</v>
      </c>
      <c r="D8" s="386" t="s">
        <v>176</v>
      </c>
      <c r="E8" s="367" t="s">
        <v>467</v>
      </c>
      <c r="F8" s="369">
        <v>2024130010106</v>
      </c>
      <c r="G8" s="367" t="s">
        <v>468</v>
      </c>
      <c r="H8" s="367" t="s">
        <v>469</v>
      </c>
      <c r="I8" s="457" t="s">
        <v>470</v>
      </c>
      <c r="J8" s="676">
        <v>0.1</v>
      </c>
      <c r="K8" s="388" t="s">
        <v>471</v>
      </c>
      <c r="L8" s="389"/>
      <c r="M8" s="684" t="s">
        <v>178</v>
      </c>
      <c r="N8" s="390">
        <v>18</v>
      </c>
      <c r="O8" s="391">
        <v>4</v>
      </c>
      <c r="P8" s="391">
        <v>14</v>
      </c>
      <c r="Q8" s="177"/>
      <c r="R8" s="177"/>
      <c r="S8" s="177">
        <f>SUM(O8:R8)</f>
        <v>18</v>
      </c>
      <c r="T8" s="392">
        <f t="shared" ref="T8:T15" si="0">+S8/N8</f>
        <v>1</v>
      </c>
      <c r="U8" s="393">
        <v>45673</v>
      </c>
      <c r="V8" s="200">
        <v>46022</v>
      </c>
      <c r="W8" s="128">
        <f>_xlfn.DAYS(V8,U8)</f>
        <v>349</v>
      </c>
      <c r="X8" s="687">
        <v>1065570</v>
      </c>
      <c r="Y8" s="460" t="s">
        <v>472</v>
      </c>
      <c r="Z8" s="460" t="s">
        <v>473</v>
      </c>
      <c r="AA8" s="460" t="s">
        <v>474</v>
      </c>
      <c r="AB8" s="460" t="s">
        <v>475</v>
      </c>
      <c r="AC8" s="128" t="s">
        <v>476</v>
      </c>
      <c r="AD8" s="170" t="s">
        <v>477</v>
      </c>
      <c r="AE8" s="128" t="s">
        <v>478</v>
      </c>
      <c r="AF8" s="126" t="s">
        <v>479</v>
      </c>
      <c r="AG8" s="394" t="s">
        <v>480</v>
      </c>
      <c r="AH8" s="200">
        <v>45698</v>
      </c>
      <c r="AI8" s="661">
        <v>1991858111</v>
      </c>
      <c r="AJ8" s="661">
        <v>1991858111</v>
      </c>
      <c r="AK8" s="661">
        <v>5939371310.2700005</v>
      </c>
      <c r="AL8" s="181"/>
      <c r="AM8" s="172"/>
      <c r="AN8" s="394" t="s">
        <v>480</v>
      </c>
      <c r="AO8" s="670" t="s">
        <v>467</v>
      </c>
      <c r="AP8" s="664">
        <v>289300000</v>
      </c>
      <c r="AQ8" s="649">
        <f>+AP8/AJ8</f>
        <v>0.14524126914580213</v>
      </c>
      <c r="AR8" s="652">
        <v>268300000</v>
      </c>
      <c r="AS8" s="649">
        <f>+AR8/AJ8</f>
        <v>0.13469834950507678</v>
      </c>
      <c r="AT8" s="652">
        <v>922685520</v>
      </c>
      <c r="AU8" s="649">
        <f>+AT8/AK8</f>
        <v>0.15535070494827427</v>
      </c>
      <c r="AV8" s="652">
        <v>901685520</v>
      </c>
      <c r="AW8" s="655">
        <f>+AV8/AK8</f>
        <v>0.15181497719141757</v>
      </c>
      <c r="AX8" s="395"/>
      <c r="AY8" s="396"/>
      <c r="AZ8" s="396"/>
      <c r="BA8" s="216"/>
      <c r="BB8" s="216"/>
      <c r="BC8" s="216"/>
      <c r="BD8" s="216"/>
      <c r="BE8" s="216"/>
      <c r="BF8" s="254" t="s">
        <v>481</v>
      </c>
      <c r="BG8" s="216"/>
      <c r="BH8" s="162"/>
      <c r="BI8" s="162"/>
      <c r="BJ8" s="162"/>
      <c r="BK8" s="162"/>
    </row>
    <row r="9" spans="1:158" ht="69.95" customHeight="1">
      <c r="A9" s="104" t="s">
        <v>170</v>
      </c>
      <c r="B9" s="104" t="s">
        <v>171</v>
      </c>
      <c r="C9" s="377" t="s">
        <v>466</v>
      </c>
      <c r="D9" s="104" t="s">
        <v>176</v>
      </c>
      <c r="E9" s="366" t="s">
        <v>467</v>
      </c>
      <c r="F9" s="368">
        <v>2024130010106</v>
      </c>
      <c r="G9" s="366" t="s">
        <v>468</v>
      </c>
      <c r="H9" s="366" t="s">
        <v>469</v>
      </c>
      <c r="I9" s="458"/>
      <c r="J9" s="677"/>
      <c r="K9" s="164" t="s">
        <v>482</v>
      </c>
      <c r="L9" s="165"/>
      <c r="M9" s="685"/>
      <c r="N9" s="89">
        <v>2</v>
      </c>
      <c r="O9" s="87">
        <v>1</v>
      </c>
      <c r="P9" s="87">
        <v>0</v>
      </c>
      <c r="Q9" s="166"/>
      <c r="R9" s="166"/>
      <c r="S9" s="166">
        <f>SUM(O9:R9)</f>
        <v>1</v>
      </c>
      <c r="T9" s="167">
        <f t="shared" si="0"/>
        <v>0.5</v>
      </c>
      <c r="U9" s="168">
        <v>45673</v>
      </c>
      <c r="V9" s="169">
        <v>46022</v>
      </c>
      <c r="W9" s="108">
        <f>_xlfn.DAYS(V9,U9)</f>
        <v>349</v>
      </c>
      <c r="X9" s="688"/>
      <c r="Y9" s="461"/>
      <c r="Z9" s="461"/>
      <c r="AA9" s="461"/>
      <c r="AB9" s="462"/>
      <c r="AC9" s="108" t="s">
        <v>476</v>
      </c>
      <c r="AD9" s="108"/>
      <c r="AE9" s="174"/>
      <c r="AF9" s="109"/>
      <c r="AG9" s="108"/>
      <c r="AH9" s="169"/>
      <c r="AI9" s="662"/>
      <c r="AJ9" s="662"/>
      <c r="AK9" s="662"/>
      <c r="AL9" s="175"/>
      <c r="AM9" s="175"/>
      <c r="AN9" s="171"/>
      <c r="AO9" s="671"/>
      <c r="AP9" s="665"/>
      <c r="AQ9" s="650"/>
      <c r="AR9" s="653"/>
      <c r="AS9" s="650"/>
      <c r="AT9" s="653"/>
      <c r="AU9" s="650"/>
      <c r="AV9" s="653"/>
      <c r="AW9" s="656"/>
      <c r="AX9" s="176"/>
      <c r="AY9" s="160"/>
      <c r="AZ9" s="160"/>
      <c r="BA9" s="220"/>
      <c r="BB9" s="220"/>
      <c r="BC9" s="220"/>
      <c r="BD9" s="220"/>
      <c r="BE9" s="220"/>
      <c r="BF9" s="220"/>
      <c r="BG9" s="220"/>
      <c r="BH9" s="162"/>
      <c r="BI9" s="162"/>
      <c r="BJ9" s="162"/>
      <c r="BK9" s="162"/>
    </row>
    <row r="10" spans="1:158" ht="69.95" customHeight="1">
      <c r="A10" s="104" t="s">
        <v>170</v>
      </c>
      <c r="B10" s="104" t="s">
        <v>171</v>
      </c>
      <c r="C10" s="377" t="s">
        <v>466</v>
      </c>
      <c r="D10" s="104" t="s">
        <v>176</v>
      </c>
      <c r="E10" s="366" t="s">
        <v>467</v>
      </c>
      <c r="F10" s="368">
        <v>2024130010106</v>
      </c>
      <c r="G10" s="366" t="s">
        <v>468</v>
      </c>
      <c r="H10" s="366" t="s">
        <v>469</v>
      </c>
      <c r="I10" s="458"/>
      <c r="J10" s="677"/>
      <c r="K10" s="164" t="s">
        <v>483</v>
      </c>
      <c r="L10" s="165"/>
      <c r="M10" s="685"/>
      <c r="N10" s="85">
        <v>18</v>
      </c>
      <c r="O10" s="87">
        <v>4</v>
      </c>
      <c r="P10" s="87">
        <v>14</v>
      </c>
      <c r="Q10" s="166"/>
      <c r="R10" s="166"/>
      <c r="S10" s="166">
        <v>4</v>
      </c>
      <c r="T10" s="167">
        <f t="shared" si="0"/>
        <v>0.22222222222222221</v>
      </c>
      <c r="U10" s="168">
        <v>45673</v>
      </c>
      <c r="V10" s="169">
        <v>46022</v>
      </c>
      <c r="W10" s="108">
        <f t="shared" ref="W10:W14" si="1">_xlfn.DAYS(V10,U10)</f>
        <v>349</v>
      </c>
      <c r="X10" s="688"/>
      <c r="Y10" s="461"/>
      <c r="Z10" s="461"/>
      <c r="AA10" s="461"/>
      <c r="AB10" s="460" t="s">
        <v>484</v>
      </c>
      <c r="AC10" s="108" t="s">
        <v>476</v>
      </c>
      <c r="AD10" s="108"/>
      <c r="AE10" s="174"/>
      <c r="AF10" s="109"/>
      <c r="AG10" s="108"/>
      <c r="AH10" s="169"/>
      <c r="AI10" s="662"/>
      <c r="AJ10" s="662"/>
      <c r="AK10" s="662"/>
      <c r="AL10" s="175"/>
      <c r="AM10" s="175"/>
      <c r="AN10" s="171"/>
      <c r="AO10" s="671"/>
      <c r="AP10" s="665"/>
      <c r="AQ10" s="650"/>
      <c r="AR10" s="653"/>
      <c r="AS10" s="650"/>
      <c r="AT10" s="653"/>
      <c r="AU10" s="650"/>
      <c r="AV10" s="653"/>
      <c r="AW10" s="656"/>
      <c r="AX10" s="176"/>
      <c r="AY10" s="160"/>
      <c r="AZ10" s="160"/>
      <c r="BA10" s="220"/>
      <c r="BB10" s="220"/>
      <c r="BC10" s="220"/>
      <c r="BD10" s="220"/>
      <c r="BE10" s="220"/>
      <c r="BF10" s="220"/>
      <c r="BG10" s="220"/>
      <c r="BH10" s="162"/>
      <c r="BI10" s="162"/>
      <c r="BJ10" s="162"/>
      <c r="BK10" s="162"/>
    </row>
    <row r="11" spans="1:158" ht="69.95" customHeight="1">
      <c r="A11" s="104" t="s">
        <v>170</v>
      </c>
      <c r="B11" s="104" t="s">
        <v>171</v>
      </c>
      <c r="C11" s="377" t="s">
        <v>466</v>
      </c>
      <c r="D11" s="104" t="s">
        <v>176</v>
      </c>
      <c r="E11" s="366" t="s">
        <v>467</v>
      </c>
      <c r="F11" s="368">
        <v>2024130010106</v>
      </c>
      <c r="G11" s="366" t="s">
        <v>468</v>
      </c>
      <c r="H11" s="366" t="s">
        <v>469</v>
      </c>
      <c r="I11" s="459"/>
      <c r="J11" s="678"/>
      <c r="K11" s="164" t="s">
        <v>485</v>
      </c>
      <c r="L11" s="165"/>
      <c r="M11" s="686"/>
      <c r="N11" s="85">
        <v>18</v>
      </c>
      <c r="O11" s="87">
        <v>4</v>
      </c>
      <c r="P11" s="87">
        <v>14</v>
      </c>
      <c r="Q11" s="166"/>
      <c r="R11" s="166"/>
      <c r="S11" s="166">
        <v>4</v>
      </c>
      <c r="T11" s="167">
        <f t="shared" si="0"/>
        <v>0.22222222222222221</v>
      </c>
      <c r="U11" s="168">
        <v>45673</v>
      </c>
      <c r="V11" s="169">
        <v>46022</v>
      </c>
      <c r="W11" s="108">
        <f t="shared" si="1"/>
        <v>349</v>
      </c>
      <c r="X11" s="688"/>
      <c r="Y11" s="461"/>
      <c r="Z11" s="461"/>
      <c r="AA11" s="462"/>
      <c r="AB11" s="462"/>
      <c r="AC11" s="108" t="s">
        <v>476</v>
      </c>
      <c r="AD11" s="108"/>
      <c r="AE11" s="174"/>
      <c r="AF11" s="109"/>
      <c r="AG11" s="108"/>
      <c r="AH11" s="169"/>
      <c r="AI11" s="662"/>
      <c r="AJ11" s="662"/>
      <c r="AK11" s="662"/>
      <c r="AL11" s="178"/>
      <c r="AM11" s="178"/>
      <c r="AN11" s="171"/>
      <c r="AO11" s="671"/>
      <c r="AP11" s="665"/>
      <c r="AQ11" s="650"/>
      <c r="AR11" s="653"/>
      <c r="AS11" s="650"/>
      <c r="AT11" s="653"/>
      <c r="AU11" s="650"/>
      <c r="AV11" s="653"/>
      <c r="AW11" s="656"/>
      <c r="AX11" s="176"/>
      <c r="AY11" s="160"/>
      <c r="AZ11" s="160"/>
      <c r="BA11" s="220"/>
      <c r="BB11" s="220"/>
      <c r="BC11" s="220"/>
      <c r="BD11" s="220"/>
      <c r="BE11" s="220"/>
      <c r="BF11" s="220"/>
      <c r="BG11" s="220"/>
      <c r="BH11" s="162"/>
      <c r="BI11" s="162"/>
      <c r="BJ11" s="162"/>
      <c r="BK11" s="162"/>
    </row>
    <row r="12" spans="1:158" ht="69.95" customHeight="1">
      <c r="A12" s="104" t="s">
        <v>170</v>
      </c>
      <c r="B12" s="104" t="s">
        <v>171</v>
      </c>
      <c r="C12" s="377" t="s">
        <v>466</v>
      </c>
      <c r="D12" s="104" t="s">
        <v>181</v>
      </c>
      <c r="E12" s="366" t="s">
        <v>467</v>
      </c>
      <c r="F12" s="368">
        <v>2024130010106</v>
      </c>
      <c r="G12" s="366" t="s">
        <v>468</v>
      </c>
      <c r="H12" s="366" t="s">
        <v>486</v>
      </c>
      <c r="I12" s="457" t="s">
        <v>487</v>
      </c>
      <c r="J12" s="676">
        <v>0.15</v>
      </c>
      <c r="K12" s="164" t="s">
        <v>488</v>
      </c>
      <c r="L12" s="165"/>
      <c r="M12" s="684" t="s">
        <v>182</v>
      </c>
      <c r="N12" s="89">
        <v>34</v>
      </c>
      <c r="O12" s="87">
        <v>1</v>
      </c>
      <c r="P12" s="87">
        <v>0</v>
      </c>
      <c r="Q12" s="166"/>
      <c r="R12" s="166"/>
      <c r="S12" s="166">
        <f>SUM(O12:R12)</f>
        <v>1</v>
      </c>
      <c r="T12" s="167">
        <f t="shared" si="0"/>
        <v>2.9411764705882353E-2</v>
      </c>
      <c r="U12" s="168">
        <v>45673</v>
      </c>
      <c r="V12" s="169">
        <v>46022</v>
      </c>
      <c r="W12" s="108">
        <f t="shared" si="1"/>
        <v>349</v>
      </c>
      <c r="X12" s="688"/>
      <c r="Y12" s="461"/>
      <c r="Z12" s="461"/>
      <c r="AA12" s="460" t="s">
        <v>489</v>
      </c>
      <c r="AB12" s="460" t="s">
        <v>490</v>
      </c>
      <c r="AC12" s="108" t="s">
        <v>476</v>
      </c>
      <c r="AD12" s="108"/>
      <c r="AE12" s="174"/>
      <c r="AF12" s="109"/>
      <c r="AG12" s="108"/>
      <c r="AH12" s="169"/>
      <c r="AI12" s="662"/>
      <c r="AJ12" s="662"/>
      <c r="AK12" s="662"/>
      <c r="AL12" s="178"/>
      <c r="AM12" s="178"/>
      <c r="AN12" s="171"/>
      <c r="AO12" s="671"/>
      <c r="AP12" s="665"/>
      <c r="AQ12" s="650"/>
      <c r="AR12" s="653"/>
      <c r="AS12" s="650"/>
      <c r="AT12" s="653"/>
      <c r="AU12" s="650"/>
      <c r="AV12" s="653"/>
      <c r="AW12" s="656"/>
      <c r="AX12" s="176"/>
      <c r="AY12" s="160"/>
      <c r="AZ12" s="160"/>
      <c r="BA12" s="220"/>
      <c r="BB12" s="220"/>
      <c r="BC12" s="220"/>
      <c r="BD12" s="220"/>
      <c r="BE12" s="220"/>
      <c r="BF12" s="220"/>
      <c r="BG12" s="220"/>
      <c r="BH12" s="162"/>
      <c r="BI12" s="162"/>
      <c r="BJ12" s="162"/>
      <c r="BK12" s="162"/>
    </row>
    <row r="13" spans="1:158" ht="69.95" customHeight="1">
      <c r="A13" s="104" t="s">
        <v>170</v>
      </c>
      <c r="B13" s="104" t="s">
        <v>171</v>
      </c>
      <c r="C13" s="377" t="s">
        <v>466</v>
      </c>
      <c r="D13" s="104" t="s">
        <v>181</v>
      </c>
      <c r="E13" s="366" t="s">
        <v>467</v>
      </c>
      <c r="F13" s="368">
        <v>2024130010106</v>
      </c>
      <c r="G13" s="366" t="s">
        <v>468</v>
      </c>
      <c r="H13" s="366" t="s">
        <v>486</v>
      </c>
      <c r="I13" s="458"/>
      <c r="J13" s="677"/>
      <c r="K13" s="164" t="s">
        <v>491</v>
      </c>
      <c r="L13" s="165"/>
      <c r="M13" s="685"/>
      <c r="N13" s="85">
        <v>34</v>
      </c>
      <c r="O13" s="87">
        <v>18</v>
      </c>
      <c r="P13" s="87">
        <v>2</v>
      </c>
      <c r="Q13" s="166"/>
      <c r="R13" s="166"/>
      <c r="S13" s="166">
        <f>SUM(O13:R13)</f>
        <v>20</v>
      </c>
      <c r="T13" s="167">
        <f t="shared" si="0"/>
        <v>0.58823529411764708</v>
      </c>
      <c r="U13" s="168">
        <v>45673</v>
      </c>
      <c r="V13" s="169">
        <v>46022</v>
      </c>
      <c r="W13" s="108">
        <f t="shared" si="1"/>
        <v>349</v>
      </c>
      <c r="X13" s="688"/>
      <c r="Y13" s="461"/>
      <c r="Z13" s="461"/>
      <c r="AA13" s="462"/>
      <c r="AB13" s="462"/>
      <c r="AC13" s="108" t="s">
        <v>476</v>
      </c>
      <c r="AD13" s="108"/>
      <c r="AE13" s="174"/>
      <c r="AF13" s="109"/>
      <c r="AG13" s="108"/>
      <c r="AH13" s="169"/>
      <c r="AI13" s="662"/>
      <c r="AJ13" s="662"/>
      <c r="AK13" s="662"/>
      <c r="AL13" s="178"/>
      <c r="AM13" s="178"/>
      <c r="AN13" s="179"/>
      <c r="AO13" s="671"/>
      <c r="AP13" s="665"/>
      <c r="AQ13" s="650"/>
      <c r="AR13" s="653"/>
      <c r="AS13" s="650"/>
      <c r="AT13" s="653"/>
      <c r="AU13" s="650"/>
      <c r="AV13" s="653"/>
      <c r="AW13" s="656"/>
      <c r="AX13" s="176"/>
      <c r="AY13" s="160"/>
      <c r="AZ13" s="160"/>
      <c r="BA13" s="220"/>
      <c r="BB13" s="220"/>
      <c r="BC13" s="220"/>
      <c r="BD13" s="220"/>
      <c r="BE13" s="220"/>
      <c r="BF13" s="220"/>
      <c r="BG13" s="220"/>
      <c r="BH13" s="162"/>
      <c r="BI13" s="162"/>
      <c r="BJ13" s="162"/>
      <c r="BK13" s="162"/>
    </row>
    <row r="14" spans="1:158" ht="69.95" customHeight="1">
      <c r="A14" s="104" t="s">
        <v>170</v>
      </c>
      <c r="B14" s="104" t="s">
        <v>171</v>
      </c>
      <c r="C14" s="377" t="s">
        <v>466</v>
      </c>
      <c r="D14" s="104" t="s">
        <v>181</v>
      </c>
      <c r="E14" s="366" t="s">
        <v>467</v>
      </c>
      <c r="F14" s="368">
        <v>2024130010106</v>
      </c>
      <c r="G14" s="366" t="s">
        <v>468</v>
      </c>
      <c r="H14" s="366" t="s">
        <v>486</v>
      </c>
      <c r="I14" s="458"/>
      <c r="J14" s="677"/>
      <c r="K14" s="164" t="s">
        <v>492</v>
      </c>
      <c r="L14" s="165"/>
      <c r="M14" s="685"/>
      <c r="N14" s="85">
        <v>34</v>
      </c>
      <c r="O14" s="87">
        <v>18</v>
      </c>
      <c r="P14" s="87">
        <v>2</v>
      </c>
      <c r="Q14" s="166"/>
      <c r="R14" s="166"/>
      <c r="S14" s="166">
        <f>SUM(O14:R14)</f>
        <v>20</v>
      </c>
      <c r="T14" s="167">
        <f t="shared" si="0"/>
        <v>0.58823529411764708</v>
      </c>
      <c r="U14" s="168">
        <v>45673</v>
      </c>
      <c r="V14" s="169">
        <v>46022</v>
      </c>
      <c r="W14" s="108">
        <f t="shared" si="1"/>
        <v>349</v>
      </c>
      <c r="X14" s="688"/>
      <c r="Y14" s="461"/>
      <c r="Z14" s="461"/>
      <c r="AA14" s="460" t="s">
        <v>493</v>
      </c>
      <c r="AB14" s="460" t="s">
        <v>494</v>
      </c>
      <c r="AC14" s="108" t="s">
        <v>476</v>
      </c>
      <c r="AD14" s="108"/>
      <c r="AE14" s="174"/>
      <c r="AF14" s="109"/>
      <c r="AG14" s="108"/>
      <c r="AH14" s="169"/>
      <c r="AI14" s="662"/>
      <c r="AJ14" s="662"/>
      <c r="AK14" s="662"/>
      <c r="AL14" s="178"/>
      <c r="AM14" s="178"/>
      <c r="AN14" s="180"/>
      <c r="AO14" s="671"/>
      <c r="AP14" s="665"/>
      <c r="AQ14" s="650"/>
      <c r="AR14" s="653"/>
      <c r="AS14" s="650"/>
      <c r="AT14" s="653"/>
      <c r="AU14" s="650"/>
      <c r="AV14" s="653"/>
      <c r="AW14" s="656"/>
      <c r="AX14" s="176"/>
      <c r="AY14" s="160"/>
      <c r="AZ14" s="160"/>
      <c r="BA14" s="220"/>
      <c r="BB14" s="220"/>
      <c r="BC14" s="220"/>
      <c r="BD14" s="220"/>
      <c r="BE14" s="220"/>
      <c r="BF14" s="220"/>
      <c r="BG14" s="220"/>
      <c r="BH14" s="162"/>
      <c r="BI14" s="162"/>
      <c r="BJ14" s="162"/>
      <c r="BK14" s="162"/>
    </row>
    <row r="15" spans="1:158" ht="69.95" customHeight="1">
      <c r="A15" s="104" t="s">
        <v>170</v>
      </c>
      <c r="B15" s="104" t="s">
        <v>171</v>
      </c>
      <c r="C15" s="377" t="s">
        <v>466</v>
      </c>
      <c r="D15" s="104" t="s">
        <v>181</v>
      </c>
      <c r="E15" s="366" t="s">
        <v>467</v>
      </c>
      <c r="F15" s="368">
        <v>2024130010106</v>
      </c>
      <c r="G15" s="366" t="s">
        <v>468</v>
      </c>
      <c r="H15" s="366" t="s">
        <v>486</v>
      </c>
      <c r="I15" s="459"/>
      <c r="J15" s="678"/>
      <c r="K15" s="164" t="s">
        <v>495</v>
      </c>
      <c r="L15" s="165"/>
      <c r="M15" s="686"/>
      <c r="N15" s="85">
        <v>1</v>
      </c>
      <c r="O15" s="87">
        <v>0.2</v>
      </c>
      <c r="P15" s="87">
        <v>0.2</v>
      </c>
      <c r="Q15" s="166"/>
      <c r="R15" s="166"/>
      <c r="S15" s="166">
        <f>SUM(O15:R15)</f>
        <v>0.4</v>
      </c>
      <c r="T15" s="167">
        <f t="shared" si="0"/>
        <v>0.4</v>
      </c>
      <c r="U15" s="168">
        <v>45673</v>
      </c>
      <c r="V15" s="169">
        <v>46022</v>
      </c>
      <c r="W15" s="108">
        <f>_xlfn.DAYS(V15,U15)</f>
        <v>349</v>
      </c>
      <c r="X15" s="688"/>
      <c r="Y15" s="461"/>
      <c r="Z15" s="461"/>
      <c r="AA15" s="462"/>
      <c r="AB15" s="461"/>
      <c r="AC15" s="108" t="s">
        <v>476</v>
      </c>
      <c r="AD15" s="108"/>
      <c r="AE15" s="174"/>
      <c r="AF15" s="109"/>
      <c r="AG15" s="108"/>
      <c r="AH15" s="169"/>
      <c r="AI15" s="663"/>
      <c r="AJ15" s="663"/>
      <c r="AK15" s="663"/>
      <c r="AL15" s="178"/>
      <c r="AM15" s="178"/>
      <c r="AN15" s="180"/>
      <c r="AO15" s="672"/>
      <c r="AP15" s="666"/>
      <c r="AQ15" s="651"/>
      <c r="AR15" s="654"/>
      <c r="AS15" s="651"/>
      <c r="AT15" s="654"/>
      <c r="AU15" s="651"/>
      <c r="AV15" s="654"/>
      <c r="AW15" s="657"/>
      <c r="AX15" s="173"/>
      <c r="AY15" s="160"/>
      <c r="AZ15" s="160"/>
      <c r="BA15" s="220"/>
      <c r="BB15" s="220"/>
      <c r="BC15" s="220"/>
      <c r="BD15" s="220"/>
      <c r="BE15" s="220"/>
      <c r="BF15" s="220"/>
      <c r="BG15" s="220"/>
      <c r="BH15" s="162"/>
      <c r="BI15" s="162"/>
      <c r="BJ15" s="162"/>
      <c r="BK15" s="162"/>
    </row>
    <row r="16" spans="1:158" s="305" customFormat="1" ht="69.95" customHeight="1">
      <c r="A16" s="714"/>
      <c r="B16" s="714"/>
      <c r="C16" s="714"/>
      <c r="D16" s="714"/>
      <c r="E16" s="697" t="s">
        <v>496</v>
      </c>
      <c r="F16" s="698"/>
      <c r="G16" s="698"/>
      <c r="H16" s="698"/>
      <c r="I16" s="698"/>
      <c r="J16" s="698"/>
      <c r="K16" s="698"/>
      <c r="L16" s="698"/>
      <c r="M16" s="698"/>
      <c r="N16" s="698"/>
      <c r="O16" s="698"/>
      <c r="P16" s="297"/>
      <c r="Q16" s="297"/>
      <c r="R16" s="297"/>
      <c r="S16" s="297"/>
      <c r="T16" s="298">
        <f>AVERAGE(T8:T15)</f>
        <v>0.44379084967320265</v>
      </c>
      <c r="U16" s="299"/>
      <c r="V16" s="300"/>
      <c r="W16" s="115"/>
      <c r="X16" s="688"/>
      <c r="Y16" s="461"/>
      <c r="Z16" s="461"/>
      <c r="AA16" s="124"/>
      <c r="AB16" s="461"/>
      <c r="AC16" s="115"/>
      <c r="AD16" s="148"/>
      <c r="AE16" s="301"/>
      <c r="AF16" s="145"/>
      <c r="AG16" s="115"/>
      <c r="AH16" s="302"/>
      <c r="AI16" s="182">
        <f>+AI8</f>
        <v>1991858111</v>
      </c>
      <c r="AJ16" s="182">
        <f>+AJ8</f>
        <v>1991858111</v>
      </c>
      <c r="AK16" s="182">
        <f>SUM(AK8:AK15)</f>
        <v>5939371310.2700005</v>
      </c>
      <c r="AL16" s="182"/>
      <c r="AM16" s="182"/>
      <c r="AN16" s="182"/>
      <c r="AO16" s="182"/>
      <c r="AP16" s="182">
        <f>SUM(AP8:AP15)</f>
        <v>289300000</v>
      </c>
      <c r="AQ16" s="303">
        <f>+AP16/AJ16</f>
        <v>0.14524126914580213</v>
      </c>
      <c r="AR16" s="182">
        <f>SUM(AR8:AR15)</f>
        <v>268300000</v>
      </c>
      <c r="AS16" s="303">
        <f>+AR16/AJ16</f>
        <v>0.13469834950507678</v>
      </c>
      <c r="AT16" s="182">
        <f>SUM(AT8:AT15)</f>
        <v>922685520</v>
      </c>
      <c r="AU16" s="329">
        <f>+AU8</f>
        <v>0.15535070494827427</v>
      </c>
      <c r="AV16" s="182">
        <f>SUM(AV8:AV15)</f>
        <v>901685520</v>
      </c>
      <c r="AW16" s="330">
        <f>+AW8</f>
        <v>0.15181497719141757</v>
      </c>
      <c r="AX16" s="304"/>
      <c r="AY16" s="323"/>
      <c r="AZ16" s="323"/>
      <c r="BA16" s="290"/>
      <c r="BB16" s="290"/>
      <c r="BC16" s="290"/>
      <c r="BD16" s="290"/>
      <c r="BE16" s="290"/>
      <c r="BF16" s="290"/>
      <c r="BG16" s="290"/>
      <c r="BH16" s="289"/>
      <c r="BI16" s="289"/>
      <c r="BJ16" s="289"/>
      <c r="BK16" s="289"/>
    </row>
    <row r="17" spans="1:63" ht="69.95" customHeight="1">
      <c r="A17" s="104" t="s">
        <v>170</v>
      </c>
      <c r="B17" s="104" t="s">
        <v>171</v>
      </c>
      <c r="C17" s="377" t="s">
        <v>172</v>
      </c>
      <c r="D17" s="84" t="s">
        <v>186</v>
      </c>
      <c r="E17" s="366" t="s">
        <v>497</v>
      </c>
      <c r="F17" s="368">
        <v>2024130010107</v>
      </c>
      <c r="G17" s="366" t="s">
        <v>498</v>
      </c>
      <c r="H17" s="370" t="s">
        <v>499</v>
      </c>
      <c r="I17" s="460" t="s">
        <v>500</v>
      </c>
      <c r="J17" s="694">
        <v>0.2</v>
      </c>
      <c r="K17" s="691" t="s">
        <v>501</v>
      </c>
      <c r="L17" s="183"/>
      <c r="M17" s="699" t="s">
        <v>191</v>
      </c>
      <c r="N17" s="658">
        <v>12</v>
      </c>
      <c r="O17" s="658">
        <v>6</v>
      </c>
      <c r="P17" s="658">
        <v>6</v>
      </c>
      <c r="Q17" s="658"/>
      <c r="R17" s="658"/>
      <c r="S17" s="658">
        <v>12</v>
      </c>
      <c r="T17" s="724">
        <f>+S17/N17</f>
        <v>1</v>
      </c>
      <c r="U17" s="679">
        <v>45673</v>
      </c>
      <c r="V17" s="679">
        <v>46022</v>
      </c>
      <c r="W17" s="673">
        <f>_xlfn.DAYS(V17,U17)</f>
        <v>349</v>
      </c>
      <c r="X17" s="688"/>
      <c r="Y17" s="461"/>
      <c r="Z17" s="461"/>
      <c r="AA17" s="460" t="s">
        <v>493</v>
      </c>
      <c r="AB17" s="461"/>
      <c r="AC17" s="138" t="s">
        <v>476</v>
      </c>
      <c r="AD17" s="184" t="s">
        <v>502</v>
      </c>
      <c r="AE17" s="185">
        <v>33600000</v>
      </c>
      <c r="AF17" s="407" t="s">
        <v>503</v>
      </c>
      <c r="AG17" s="355" t="s">
        <v>504</v>
      </c>
      <c r="AH17" s="186"/>
      <c r="AI17" s="187">
        <v>0</v>
      </c>
      <c r="AJ17" s="188">
        <v>877135971</v>
      </c>
      <c r="AK17" s="188">
        <v>1075578186.05</v>
      </c>
      <c r="AL17" s="188"/>
      <c r="AM17" s="188"/>
      <c r="AN17" s="189" t="s">
        <v>505</v>
      </c>
      <c r="AO17" s="460" t="s">
        <v>497</v>
      </c>
      <c r="AP17" s="190"/>
      <c r="AQ17" s="191"/>
      <c r="AR17" s="190"/>
      <c r="AS17" s="191"/>
      <c r="AT17" s="188"/>
      <c r="AU17" s="188"/>
      <c r="AV17" s="185"/>
      <c r="AW17" s="331"/>
      <c r="AX17" s="192"/>
      <c r="AY17" s="160"/>
      <c r="AZ17" s="160"/>
      <c r="BA17" s="220"/>
      <c r="BB17" s="220"/>
      <c r="BC17" s="220"/>
      <c r="BD17" s="220"/>
      <c r="BE17" s="220"/>
      <c r="BF17" s="220"/>
      <c r="BG17" s="220"/>
      <c r="BH17" s="162"/>
      <c r="BI17" s="162"/>
      <c r="BJ17" s="162"/>
      <c r="BK17" s="162"/>
    </row>
    <row r="18" spans="1:63" ht="69.95" customHeight="1">
      <c r="A18" s="104" t="s">
        <v>170</v>
      </c>
      <c r="B18" s="104" t="s">
        <v>171</v>
      </c>
      <c r="C18" s="377" t="s">
        <v>172</v>
      </c>
      <c r="D18" s="84" t="s">
        <v>186</v>
      </c>
      <c r="E18" s="366" t="s">
        <v>497</v>
      </c>
      <c r="F18" s="368">
        <v>2024130010107</v>
      </c>
      <c r="G18" s="366" t="s">
        <v>498</v>
      </c>
      <c r="H18" s="370" t="s">
        <v>499</v>
      </c>
      <c r="I18" s="461"/>
      <c r="J18" s="695"/>
      <c r="K18" s="692"/>
      <c r="L18" s="183"/>
      <c r="M18" s="700"/>
      <c r="N18" s="659"/>
      <c r="O18" s="659"/>
      <c r="P18" s="659"/>
      <c r="Q18" s="659"/>
      <c r="R18" s="659"/>
      <c r="S18" s="659"/>
      <c r="T18" s="725"/>
      <c r="U18" s="680"/>
      <c r="V18" s="680"/>
      <c r="W18" s="681"/>
      <c r="X18" s="688"/>
      <c r="Y18" s="461"/>
      <c r="Z18" s="461"/>
      <c r="AA18" s="461"/>
      <c r="AB18" s="461"/>
      <c r="AC18" s="138" t="s">
        <v>476</v>
      </c>
      <c r="AD18" s="193" t="s">
        <v>506</v>
      </c>
      <c r="AE18" s="185">
        <v>36000000</v>
      </c>
      <c r="AF18" s="407" t="s">
        <v>503</v>
      </c>
      <c r="AG18" s="355" t="s">
        <v>507</v>
      </c>
      <c r="AH18" s="186"/>
      <c r="AI18" s="187">
        <v>0</v>
      </c>
      <c r="AJ18" s="194">
        <v>1394951671.6800001</v>
      </c>
      <c r="AK18" s="195">
        <v>1394951671.6800001</v>
      </c>
      <c r="AL18" s="195"/>
      <c r="AM18" s="195"/>
      <c r="AN18" s="189" t="s">
        <v>505</v>
      </c>
      <c r="AO18" s="461"/>
      <c r="AP18" s="109"/>
      <c r="AQ18" s="109"/>
      <c r="AR18" s="109"/>
      <c r="AS18" s="109"/>
      <c r="AT18" s="195"/>
      <c r="AU18" s="195"/>
      <c r="AV18" s="185"/>
      <c r="AW18" s="331"/>
      <c r="AX18" s="192"/>
      <c r="AY18" s="160"/>
      <c r="AZ18" s="160"/>
      <c r="BA18" s="220"/>
      <c r="BB18" s="220"/>
      <c r="BC18" s="220"/>
      <c r="BD18" s="220"/>
      <c r="BE18" s="220"/>
      <c r="BF18" s="220"/>
      <c r="BG18" s="220"/>
      <c r="BH18" s="162"/>
      <c r="BI18" s="162"/>
      <c r="BJ18" s="162"/>
      <c r="BK18" s="162"/>
    </row>
    <row r="19" spans="1:63" ht="69.95" customHeight="1">
      <c r="A19" s="104" t="s">
        <v>170</v>
      </c>
      <c r="B19" s="104" t="s">
        <v>171</v>
      </c>
      <c r="C19" s="377" t="s">
        <v>172</v>
      </c>
      <c r="D19" s="84" t="s">
        <v>186</v>
      </c>
      <c r="E19" s="366" t="s">
        <v>497</v>
      </c>
      <c r="F19" s="368">
        <v>2024130010107</v>
      </c>
      <c r="G19" s="366" t="s">
        <v>498</v>
      </c>
      <c r="H19" s="370" t="s">
        <v>499</v>
      </c>
      <c r="I19" s="461"/>
      <c r="J19" s="695"/>
      <c r="K19" s="692"/>
      <c r="L19" s="183"/>
      <c r="M19" s="700"/>
      <c r="N19" s="659"/>
      <c r="O19" s="659"/>
      <c r="P19" s="659"/>
      <c r="Q19" s="659"/>
      <c r="R19" s="659"/>
      <c r="S19" s="659"/>
      <c r="T19" s="725"/>
      <c r="U19" s="680"/>
      <c r="V19" s="680"/>
      <c r="W19" s="681"/>
      <c r="X19" s="688"/>
      <c r="Y19" s="461"/>
      <c r="Z19" s="461"/>
      <c r="AA19" s="461"/>
      <c r="AB19" s="461"/>
      <c r="AC19" s="138" t="s">
        <v>476</v>
      </c>
      <c r="AD19" s="196" t="s">
        <v>508</v>
      </c>
      <c r="AE19" s="197" t="s">
        <v>509</v>
      </c>
      <c r="AF19" s="407" t="s">
        <v>503</v>
      </c>
      <c r="AG19" s="355" t="s">
        <v>510</v>
      </c>
      <c r="AH19" s="186"/>
      <c r="AI19" s="195">
        <v>563207742</v>
      </c>
      <c r="AJ19" s="198">
        <v>563207742</v>
      </c>
      <c r="AK19" s="195">
        <v>563207742</v>
      </c>
      <c r="AL19" s="195"/>
      <c r="AM19" s="195"/>
      <c r="AN19" s="189" t="s">
        <v>505</v>
      </c>
      <c r="AO19" s="461"/>
      <c r="AP19" s="188">
        <v>126500000</v>
      </c>
      <c r="AQ19" s="109"/>
      <c r="AR19" s="188">
        <v>77900000</v>
      </c>
      <c r="AS19" s="109"/>
      <c r="AT19" s="195">
        <v>272300000</v>
      </c>
      <c r="AU19" s="359">
        <v>272300000</v>
      </c>
      <c r="AV19" s="356">
        <v>223700000</v>
      </c>
      <c r="AW19" s="332"/>
      <c r="AX19" s="199"/>
      <c r="AY19" s="160"/>
      <c r="AZ19" s="160"/>
      <c r="BA19" s="220"/>
      <c r="BB19" s="220"/>
      <c r="BC19" s="220"/>
      <c r="BD19" s="220"/>
      <c r="BE19" s="220"/>
      <c r="BF19" s="220"/>
      <c r="BG19" s="220"/>
      <c r="BH19" s="162"/>
      <c r="BI19" s="162"/>
      <c r="BJ19" s="162"/>
      <c r="BK19" s="162"/>
    </row>
    <row r="20" spans="1:63" ht="69.95" customHeight="1">
      <c r="A20" s="104" t="s">
        <v>170</v>
      </c>
      <c r="B20" s="104" t="s">
        <v>171</v>
      </c>
      <c r="C20" s="377" t="s">
        <v>172</v>
      </c>
      <c r="D20" s="84" t="s">
        <v>186</v>
      </c>
      <c r="E20" s="366" t="s">
        <v>497</v>
      </c>
      <c r="F20" s="368">
        <v>2024130010107</v>
      </c>
      <c r="G20" s="366" t="s">
        <v>498</v>
      </c>
      <c r="H20" s="370" t="s">
        <v>499</v>
      </c>
      <c r="I20" s="461"/>
      <c r="J20" s="695"/>
      <c r="K20" s="693"/>
      <c r="L20" s="183"/>
      <c r="M20" s="700"/>
      <c r="N20" s="660"/>
      <c r="O20" s="660"/>
      <c r="P20" s="660"/>
      <c r="Q20" s="660"/>
      <c r="R20" s="660"/>
      <c r="S20" s="660"/>
      <c r="T20" s="726"/>
      <c r="U20" s="690"/>
      <c r="V20" s="690"/>
      <c r="W20" s="674"/>
      <c r="X20" s="688"/>
      <c r="Y20" s="461"/>
      <c r="Z20" s="461"/>
      <c r="AA20" s="461"/>
      <c r="AB20" s="461"/>
      <c r="AC20" s="138" t="s">
        <v>476</v>
      </c>
      <c r="AD20" s="193" t="s">
        <v>511</v>
      </c>
      <c r="AE20" s="197" t="s">
        <v>512</v>
      </c>
      <c r="AF20" s="407" t="s">
        <v>503</v>
      </c>
      <c r="AG20" s="228" t="s">
        <v>505</v>
      </c>
      <c r="AH20" s="186"/>
      <c r="AI20" s="195">
        <v>524539557</v>
      </c>
      <c r="AJ20" s="198">
        <v>524539557</v>
      </c>
      <c r="AK20" s="195">
        <v>524539557</v>
      </c>
      <c r="AL20" s="195"/>
      <c r="AM20" s="195"/>
      <c r="AN20" s="189" t="s">
        <v>505</v>
      </c>
      <c r="AO20" s="461"/>
      <c r="AP20" s="188">
        <v>131400000</v>
      </c>
      <c r="AQ20" s="109"/>
      <c r="AR20" s="188">
        <v>87600000</v>
      </c>
      <c r="AS20" s="109"/>
      <c r="AT20" s="195">
        <v>262800000</v>
      </c>
      <c r="AU20" s="359">
        <v>262800000</v>
      </c>
      <c r="AV20" s="357">
        <v>219000000</v>
      </c>
      <c r="AW20" s="332"/>
      <c r="AX20" s="199"/>
      <c r="AY20" s="160"/>
      <c r="AZ20" s="160"/>
      <c r="BA20" s="220"/>
      <c r="BB20" s="220"/>
      <c r="BC20" s="220"/>
      <c r="BD20" s="220"/>
      <c r="BE20" s="220"/>
      <c r="BF20" s="220"/>
      <c r="BG20" s="220"/>
      <c r="BH20" s="162"/>
      <c r="BI20" s="162"/>
      <c r="BJ20" s="162"/>
      <c r="BK20" s="162"/>
    </row>
    <row r="21" spans="1:63" ht="69.95" customHeight="1">
      <c r="A21" s="104" t="s">
        <v>170</v>
      </c>
      <c r="B21" s="104" t="s">
        <v>171</v>
      </c>
      <c r="C21" s="377" t="s">
        <v>172</v>
      </c>
      <c r="D21" s="84" t="s">
        <v>186</v>
      </c>
      <c r="E21" s="366" t="s">
        <v>497</v>
      </c>
      <c r="F21" s="368">
        <v>2024130010107</v>
      </c>
      <c r="G21" s="366" t="s">
        <v>498</v>
      </c>
      <c r="H21" s="370" t="s">
        <v>499</v>
      </c>
      <c r="I21" s="461"/>
      <c r="J21" s="695"/>
      <c r="K21" s="691" t="s">
        <v>513</v>
      </c>
      <c r="L21" s="183"/>
      <c r="M21" s="700"/>
      <c r="N21" s="457">
        <v>12</v>
      </c>
      <c r="O21" s="457">
        <v>9</v>
      </c>
      <c r="P21" s="457">
        <v>3</v>
      </c>
      <c r="Q21" s="457"/>
      <c r="R21" s="457"/>
      <c r="S21" s="457">
        <v>9</v>
      </c>
      <c r="T21" s="724">
        <f>+S21/N21</f>
        <v>0.75</v>
      </c>
      <c r="U21" s="679">
        <v>45673</v>
      </c>
      <c r="V21" s="679">
        <v>46022</v>
      </c>
      <c r="W21" s="673">
        <f>_xlfn.DAYS(V21,U21)</f>
        <v>349</v>
      </c>
      <c r="X21" s="688"/>
      <c r="Y21" s="461"/>
      <c r="Z21" s="461"/>
      <c r="AA21" s="461"/>
      <c r="AB21" s="461"/>
      <c r="AC21" s="138" t="s">
        <v>476</v>
      </c>
      <c r="AD21" s="201" t="s">
        <v>514</v>
      </c>
      <c r="AE21" s="197" t="s">
        <v>515</v>
      </c>
      <c r="AF21" s="407" t="s">
        <v>503</v>
      </c>
      <c r="AG21" s="355" t="s">
        <v>516</v>
      </c>
      <c r="AH21" s="186"/>
      <c r="AI21" s="188">
        <v>700000000</v>
      </c>
      <c r="AJ21" s="198">
        <v>700000000</v>
      </c>
      <c r="AK21" s="188">
        <v>700000000</v>
      </c>
      <c r="AL21" s="188"/>
      <c r="AM21" s="188"/>
      <c r="AN21" s="189" t="s">
        <v>505</v>
      </c>
      <c r="AO21" s="461"/>
      <c r="AP21" s="109"/>
      <c r="AQ21" s="109"/>
      <c r="AR21" s="109"/>
      <c r="AS21" s="109"/>
      <c r="AT21" s="188"/>
      <c r="AU21" s="188"/>
      <c r="AV21" s="358"/>
      <c r="AW21" s="333"/>
      <c r="AX21" s="202"/>
      <c r="AY21" s="160"/>
      <c r="AZ21" s="160"/>
      <c r="BA21" s="220"/>
      <c r="BB21" s="220"/>
      <c r="BC21" s="220"/>
      <c r="BD21" s="220"/>
      <c r="BE21" s="220"/>
      <c r="BF21" s="220"/>
      <c r="BG21" s="220"/>
      <c r="BH21" s="162"/>
      <c r="BI21" s="162"/>
      <c r="BJ21" s="162"/>
      <c r="BK21" s="162"/>
    </row>
    <row r="22" spans="1:63" ht="69.95" customHeight="1">
      <c r="A22" s="104" t="s">
        <v>170</v>
      </c>
      <c r="B22" s="104" t="s">
        <v>171</v>
      </c>
      <c r="C22" s="377" t="s">
        <v>172</v>
      </c>
      <c r="D22" s="84" t="s">
        <v>186</v>
      </c>
      <c r="E22" s="366" t="s">
        <v>497</v>
      </c>
      <c r="F22" s="368">
        <v>2024130010107</v>
      </c>
      <c r="G22" s="366" t="s">
        <v>498</v>
      </c>
      <c r="H22" s="370" t="s">
        <v>499</v>
      </c>
      <c r="I22" s="461"/>
      <c r="J22" s="695"/>
      <c r="K22" s="692"/>
      <c r="L22" s="183"/>
      <c r="M22" s="700"/>
      <c r="N22" s="458"/>
      <c r="O22" s="458"/>
      <c r="P22" s="458"/>
      <c r="Q22" s="458"/>
      <c r="R22" s="458"/>
      <c r="S22" s="458"/>
      <c r="T22" s="725"/>
      <c r="U22" s="680"/>
      <c r="V22" s="680"/>
      <c r="W22" s="681"/>
      <c r="X22" s="688"/>
      <c r="Y22" s="461"/>
      <c r="Z22" s="461"/>
      <c r="AA22" s="461"/>
      <c r="AB22" s="461"/>
      <c r="AC22" s="138" t="s">
        <v>476</v>
      </c>
      <c r="AD22" s="201" t="s">
        <v>517</v>
      </c>
      <c r="AE22" s="197" t="s">
        <v>518</v>
      </c>
      <c r="AF22" s="407" t="s">
        <v>503</v>
      </c>
      <c r="AG22" s="355" t="s">
        <v>519</v>
      </c>
      <c r="AH22" s="186"/>
      <c r="AI22" s="197"/>
      <c r="AJ22" s="197"/>
      <c r="AK22" s="188">
        <v>300000000</v>
      </c>
      <c r="AL22" s="188"/>
      <c r="AM22" s="188"/>
      <c r="AN22" s="189" t="s">
        <v>505</v>
      </c>
      <c r="AO22" s="461"/>
      <c r="AP22" s="109"/>
      <c r="AQ22" s="109"/>
      <c r="AR22" s="109"/>
      <c r="AS22" s="109"/>
      <c r="AT22" s="188"/>
      <c r="AU22" s="188"/>
      <c r="AV22" s="197"/>
      <c r="AW22" s="334"/>
      <c r="AX22" s="197"/>
      <c r="AY22" s="160"/>
      <c r="AZ22" s="160"/>
      <c r="BA22" s="220"/>
      <c r="BB22" s="220"/>
      <c r="BC22" s="220"/>
      <c r="BD22" s="220"/>
      <c r="BE22" s="220"/>
      <c r="BF22" s="220"/>
      <c r="BG22" s="220"/>
      <c r="BH22" s="162"/>
      <c r="BI22" s="162"/>
      <c r="BJ22" s="162"/>
      <c r="BK22" s="162"/>
    </row>
    <row r="23" spans="1:63" ht="69.95" customHeight="1">
      <c r="A23" s="104" t="s">
        <v>170</v>
      </c>
      <c r="B23" s="104" t="s">
        <v>171</v>
      </c>
      <c r="C23" s="377" t="s">
        <v>172</v>
      </c>
      <c r="D23" s="84" t="s">
        <v>186</v>
      </c>
      <c r="E23" s="366" t="s">
        <v>497</v>
      </c>
      <c r="F23" s="368">
        <v>2024130010107</v>
      </c>
      <c r="G23" s="366" t="s">
        <v>498</v>
      </c>
      <c r="H23" s="370" t="s">
        <v>499</v>
      </c>
      <c r="I23" s="461"/>
      <c r="J23" s="695"/>
      <c r="K23" s="692"/>
      <c r="L23" s="183"/>
      <c r="M23" s="700"/>
      <c r="N23" s="458"/>
      <c r="O23" s="458"/>
      <c r="P23" s="458"/>
      <c r="Q23" s="458"/>
      <c r="R23" s="458"/>
      <c r="S23" s="458"/>
      <c r="T23" s="725"/>
      <c r="U23" s="680"/>
      <c r="V23" s="680"/>
      <c r="W23" s="681"/>
      <c r="X23" s="688"/>
      <c r="Y23" s="461"/>
      <c r="Z23" s="461"/>
      <c r="AA23" s="461"/>
      <c r="AB23" s="461"/>
      <c r="AC23" s="138" t="s">
        <v>476</v>
      </c>
      <c r="AD23" s="201" t="s">
        <v>520</v>
      </c>
      <c r="AE23" s="197" t="s">
        <v>521</v>
      </c>
      <c r="AF23" s="407" t="s">
        <v>503</v>
      </c>
      <c r="AG23" s="355" t="s">
        <v>504</v>
      </c>
      <c r="AH23" s="186"/>
      <c r="AI23" s="197"/>
      <c r="AJ23" s="197"/>
      <c r="AK23" s="188"/>
      <c r="AL23" s="188"/>
      <c r="AM23" s="188"/>
      <c r="AN23" s="189" t="s">
        <v>505</v>
      </c>
      <c r="AO23" s="461"/>
      <c r="AP23" s="109"/>
      <c r="AQ23" s="109"/>
      <c r="AR23" s="109"/>
      <c r="AS23" s="109"/>
      <c r="AT23" s="188"/>
      <c r="AU23" s="188"/>
      <c r="AV23" s="197"/>
      <c r="AW23" s="334"/>
      <c r="AX23" s="197"/>
      <c r="AY23" s="160"/>
      <c r="AZ23" s="160"/>
      <c r="BA23" s="220"/>
      <c r="BB23" s="220"/>
      <c r="BC23" s="220"/>
      <c r="BD23" s="220"/>
      <c r="BE23" s="220"/>
      <c r="BF23" s="220"/>
      <c r="BG23" s="220"/>
      <c r="BH23" s="162"/>
      <c r="BI23" s="162"/>
      <c r="BJ23" s="162"/>
      <c r="BK23" s="162"/>
    </row>
    <row r="24" spans="1:63" ht="69.95" customHeight="1">
      <c r="A24" s="104" t="s">
        <v>170</v>
      </c>
      <c r="B24" s="104" t="s">
        <v>171</v>
      </c>
      <c r="C24" s="377" t="s">
        <v>172</v>
      </c>
      <c r="D24" s="84" t="s">
        <v>186</v>
      </c>
      <c r="E24" s="366" t="s">
        <v>497</v>
      </c>
      <c r="F24" s="368">
        <v>2024130010107</v>
      </c>
      <c r="G24" s="366" t="s">
        <v>498</v>
      </c>
      <c r="H24" s="370" t="s">
        <v>499</v>
      </c>
      <c r="I24" s="461"/>
      <c r="J24" s="695"/>
      <c r="K24" s="692"/>
      <c r="L24" s="183"/>
      <c r="M24" s="700"/>
      <c r="N24" s="458"/>
      <c r="O24" s="458"/>
      <c r="P24" s="458"/>
      <c r="Q24" s="458"/>
      <c r="R24" s="458"/>
      <c r="S24" s="458"/>
      <c r="T24" s="725"/>
      <c r="U24" s="680"/>
      <c r="V24" s="680"/>
      <c r="W24" s="681"/>
      <c r="X24" s="688"/>
      <c r="Y24" s="461"/>
      <c r="Z24" s="461"/>
      <c r="AA24" s="461"/>
      <c r="AB24" s="461"/>
      <c r="AC24" s="138" t="s">
        <v>476</v>
      </c>
      <c r="AD24" s="201" t="s">
        <v>522</v>
      </c>
      <c r="AE24" s="197" t="s">
        <v>523</v>
      </c>
      <c r="AF24" s="407" t="s">
        <v>503</v>
      </c>
      <c r="AG24" s="355" t="s">
        <v>524</v>
      </c>
      <c r="AH24" s="186"/>
      <c r="AI24" s="197"/>
      <c r="AJ24" s="197"/>
      <c r="AK24" s="188">
        <v>2285918.73</v>
      </c>
      <c r="AL24" s="188"/>
      <c r="AM24" s="188"/>
      <c r="AN24" s="189" t="s">
        <v>505</v>
      </c>
      <c r="AO24" s="461"/>
      <c r="AP24" s="109"/>
      <c r="AQ24" s="109"/>
      <c r="AR24" s="109"/>
      <c r="AS24" s="109"/>
      <c r="AT24" s="188"/>
      <c r="AU24" s="188"/>
      <c r="AV24" s="197"/>
      <c r="AW24" s="334"/>
      <c r="AX24" s="197"/>
      <c r="AY24" s="160"/>
      <c r="AZ24" s="160"/>
      <c r="BA24" s="220"/>
      <c r="BB24" s="220"/>
      <c r="BC24" s="220"/>
      <c r="BD24" s="220"/>
      <c r="BE24" s="220"/>
      <c r="BF24" s="220"/>
      <c r="BG24" s="220"/>
      <c r="BH24" s="162"/>
      <c r="BI24" s="162"/>
      <c r="BJ24" s="162"/>
      <c r="BK24" s="162"/>
    </row>
    <row r="25" spans="1:63" ht="69.95" customHeight="1">
      <c r="A25" s="104" t="s">
        <v>170</v>
      </c>
      <c r="B25" s="104" t="s">
        <v>171</v>
      </c>
      <c r="C25" s="377" t="s">
        <v>172</v>
      </c>
      <c r="D25" s="84" t="s">
        <v>186</v>
      </c>
      <c r="E25" s="366" t="s">
        <v>497</v>
      </c>
      <c r="F25" s="368">
        <v>2024130010107</v>
      </c>
      <c r="G25" s="366" t="s">
        <v>498</v>
      </c>
      <c r="H25" s="370" t="s">
        <v>499</v>
      </c>
      <c r="I25" s="461"/>
      <c r="J25" s="695"/>
      <c r="K25" s="692"/>
      <c r="L25" s="183"/>
      <c r="M25" s="700"/>
      <c r="N25" s="458"/>
      <c r="O25" s="458"/>
      <c r="P25" s="458"/>
      <c r="Q25" s="458"/>
      <c r="R25" s="458"/>
      <c r="S25" s="458"/>
      <c r="T25" s="725"/>
      <c r="U25" s="680"/>
      <c r="V25" s="680"/>
      <c r="W25" s="681"/>
      <c r="X25" s="688"/>
      <c r="Y25" s="461"/>
      <c r="Z25" s="461"/>
      <c r="AA25" s="461"/>
      <c r="AB25" s="461"/>
      <c r="AC25" s="138" t="s">
        <v>476</v>
      </c>
      <c r="AD25" s="201" t="s">
        <v>525</v>
      </c>
      <c r="AE25" s="197" t="s">
        <v>526</v>
      </c>
      <c r="AF25" s="407" t="s">
        <v>503</v>
      </c>
      <c r="AG25" s="189" t="s">
        <v>505</v>
      </c>
      <c r="AH25" s="186"/>
      <c r="AI25" s="197"/>
      <c r="AJ25" s="197"/>
      <c r="AK25" s="197"/>
      <c r="AL25" s="197"/>
      <c r="AM25" s="197"/>
      <c r="AN25" s="189" t="s">
        <v>505</v>
      </c>
      <c r="AO25" s="461"/>
      <c r="AP25" s="109"/>
      <c r="AQ25" s="109"/>
      <c r="AR25" s="109"/>
      <c r="AS25" s="109"/>
      <c r="AT25" s="197"/>
      <c r="AU25" s="197"/>
      <c r="AV25" s="197"/>
      <c r="AW25" s="334"/>
      <c r="AX25" s="197"/>
      <c r="AY25" s="160"/>
      <c r="AZ25" s="160"/>
      <c r="BA25" s="220"/>
      <c r="BB25" s="220"/>
      <c r="BC25" s="220"/>
      <c r="BD25" s="220"/>
      <c r="BE25" s="220"/>
      <c r="BF25" s="220"/>
      <c r="BG25" s="220"/>
      <c r="BH25" s="162"/>
      <c r="BI25" s="162"/>
      <c r="BJ25" s="162"/>
      <c r="BK25" s="162"/>
    </row>
    <row r="26" spans="1:63" ht="69.95" customHeight="1">
      <c r="A26" s="104" t="s">
        <v>170</v>
      </c>
      <c r="B26" s="104" t="s">
        <v>171</v>
      </c>
      <c r="C26" s="377" t="s">
        <v>172</v>
      </c>
      <c r="D26" s="84" t="s">
        <v>186</v>
      </c>
      <c r="E26" s="366" t="s">
        <v>497</v>
      </c>
      <c r="F26" s="368">
        <v>2024130010107</v>
      </c>
      <c r="G26" s="366" t="s">
        <v>498</v>
      </c>
      <c r="H26" s="370" t="s">
        <v>499</v>
      </c>
      <c r="I26" s="109" t="s">
        <v>527</v>
      </c>
      <c r="J26" s="204">
        <v>0.15</v>
      </c>
      <c r="K26" s="205" t="s">
        <v>528</v>
      </c>
      <c r="L26" s="206"/>
      <c r="M26" s="207" t="s">
        <v>187</v>
      </c>
      <c r="N26" s="208">
        <v>1</v>
      </c>
      <c r="O26" s="209">
        <v>0</v>
      </c>
      <c r="P26" s="209">
        <v>0</v>
      </c>
      <c r="Q26" s="209"/>
      <c r="R26" s="209"/>
      <c r="S26" s="209">
        <f>SUM(O26:R26)</f>
        <v>0</v>
      </c>
      <c r="T26" s="210">
        <f>+S26/N26</f>
        <v>0</v>
      </c>
      <c r="U26" s="168">
        <v>45673</v>
      </c>
      <c r="V26" s="169">
        <v>46022</v>
      </c>
      <c r="W26" s="108">
        <f t="shared" ref="W26" si="2">_xlfn.DAYS(V26,U26)</f>
        <v>349</v>
      </c>
      <c r="X26" s="688"/>
      <c r="Y26" s="461"/>
      <c r="Z26" s="461"/>
      <c r="AA26" s="462"/>
      <c r="AB26" s="462"/>
      <c r="AC26" s="138" t="s">
        <v>476</v>
      </c>
      <c r="AD26" s="201" t="s">
        <v>529</v>
      </c>
      <c r="AE26" s="197" t="s">
        <v>526</v>
      </c>
      <c r="AF26" s="407" t="s">
        <v>503</v>
      </c>
      <c r="AG26" s="189" t="s">
        <v>505</v>
      </c>
      <c r="AH26" s="186"/>
      <c r="AI26" s="197"/>
      <c r="AJ26" s="197"/>
      <c r="AK26" s="197"/>
      <c r="AL26" s="197"/>
      <c r="AM26" s="197"/>
      <c r="AN26" s="189" t="s">
        <v>505</v>
      </c>
      <c r="AO26" s="461"/>
      <c r="AP26" s="109"/>
      <c r="AQ26" s="109"/>
      <c r="AR26" s="109"/>
      <c r="AS26" s="109"/>
      <c r="AT26" s="197"/>
      <c r="AU26" s="197"/>
      <c r="AV26" s="197"/>
      <c r="AW26" s="334"/>
      <c r="AX26" s="197"/>
      <c r="AY26" s="160"/>
      <c r="AZ26" s="160"/>
      <c r="BA26" s="220"/>
      <c r="BB26" s="220"/>
      <c r="BC26" s="220"/>
      <c r="BD26" s="220"/>
      <c r="BE26" s="220"/>
      <c r="BF26" s="220"/>
      <c r="BG26" s="220"/>
      <c r="BH26" s="162"/>
      <c r="BI26" s="162"/>
      <c r="BJ26" s="162"/>
      <c r="BK26" s="162"/>
    </row>
    <row r="27" spans="1:63" ht="69.95" customHeight="1">
      <c r="A27" s="104" t="s">
        <v>170</v>
      </c>
      <c r="B27" s="104" t="s">
        <v>171</v>
      </c>
      <c r="C27" s="377" t="s">
        <v>172</v>
      </c>
      <c r="D27" s="104" t="s">
        <v>197</v>
      </c>
      <c r="E27" s="366" t="s">
        <v>497</v>
      </c>
      <c r="F27" s="368">
        <v>2024130010107</v>
      </c>
      <c r="G27" s="366" t="s">
        <v>498</v>
      </c>
      <c r="H27" s="370" t="s">
        <v>530</v>
      </c>
      <c r="I27" s="460" t="s">
        <v>531</v>
      </c>
      <c r="J27" s="694">
        <v>0.1</v>
      </c>
      <c r="K27" s="205" t="s">
        <v>532</v>
      </c>
      <c r="L27" s="206"/>
      <c r="M27" s="699" t="s">
        <v>195</v>
      </c>
      <c r="N27" s="114">
        <v>0.3</v>
      </c>
      <c r="O27" s="211">
        <v>0.1</v>
      </c>
      <c r="P27" s="166">
        <v>0.1</v>
      </c>
      <c r="Q27" s="166"/>
      <c r="R27" s="166"/>
      <c r="S27" s="209">
        <f>SUM(O27:R27)</f>
        <v>0.2</v>
      </c>
      <c r="T27" s="210">
        <f>+S27/N27</f>
        <v>0.66666666666666674</v>
      </c>
      <c r="U27" s="168">
        <v>45673</v>
      </c>
      <c r="V27" s="169">
        <v>46022</v>
      </c>
      <c r="W27" s="108">
        <f>_xlfn.DAYS(V27,U27)</f>
        <v>349</v>
      </c>
      <c r="X27" s="688"/>
      <c r="Y27" s="461"/>
      <c r="Z27" s="461"/>
      <c r="AA27" s="460" t="s">
        <v>533</v>
      </c>
      <c r="AB27" s="460" t="s">
        <v>534</v>
      </c>
      <c r="AC27" s="138" t="s">
        <v>476</v>
      </c>
      <c r="AD27" s="201" t="s">
        <v>535</v>
      </c>
      <c r="AE27" s="197" t="s">
        <v>536</v>
      </c>
      <c r="AF27" s="407" t="s">
        <v>503</v>
      </c>
      <c r="AG27" s="189" t="s">
        <v>505</v>
      </c>
      <c r="AH27" s="186"/>
      <c r="AI27" s="197"/>
      <c r="AJ27" s="197"/>
      <c r="AK27" s="197"/>
      <c r="AL27" s="197"/>
      <c r="AM27" s="197"/>
      <c r="AN27" s="189" t="s">
        <v>505</v>
      </c>
      <c r="AO27" s="461"/>
      <c r="AP27" s="109"/>
      <c r="AQ27" s="109"/>
      <c r="AR27" s="109"/>
      <c r="AS27" s="109"/>
      <c r="AT27" s="197"/>
      <c r="AU27" s="197"/>
      <c r="AV27" s="197"/>
      <c r="AW27" s="334"/>
      <c r="AX27" s="197"/>
      <c r="AY27" s="160"/>
      <c r="AZ27" s="160"/>
      <c r="BA27" s="220"/>
      <c r="BB27" s="220"/>
      <c r="BC27" s="220"/>
      <c r="BD27" s="220"/>
      <c r="BE27" s="220"/>
      <c r="BF27" s="220"/>
      <c r="BG27" s="220"/>
      <c r="BH27" s="162"/>
      <c r="BI27" s="162"/>
      <c r="BJ27" s="162"/>
      <c r="BK27" s="162"/>
    </row>
    <row r="28" spans="1:63" ht="69.95" customHeight="1">
      <c r="A28" s="104" t="s">
        <v>170</v>
      </c>
      <c r="B28" s="104" t="s">
        <v>171</v>
      </c>
      <c r="C28" s="377" t="s">
        <v>172</v>
      </c>
      <c r="D28" s="104" t="s">
        <v>197</v>
      </c>
      <c r="E28" s="366" t="s">
        <v>497</v>
      </c>
      <c r="F28" s="368">
        <v>2024130010107</v>
      </c>
      <c r="G28" s="366" t="s">
        <v>498</v>
      </c>
      <c r="H28" s="370" t="s">
        <v>530</v>
      </c>
      <c r="I28" s="461"/>
      <c r="J28" s="695"/>
      <c r="K28" s="691" t="s">
        <v>537</v>
      </c>
      <c r="L28" s="183"/>
      <c r="M28" s="700"/>
      <c r="N28" s="457">
        <v>12</v>
      </c>
      <c r="O28" s="457">
        <v>4</v>
      </c>
      <c r="P28" s="457">
        <v>4</v>
      </c>
      <c r="Q28" s="457"/>
      <c r="R28" s="457"/>
      <c r="S28" s="457">
        <f>SUM(O28:R29)</f>
        <v>8</v>
      </c>
      <c r="T28" s="727">
        <f>+S28/N28</f>
        <v>0.66666666666666663</v>
      </c>
      <c r="U28" s="679">
        <v>45673</v>
      </c>
      <c r="V28" s="679">
        <v>46022</v>
      </c>
      <c r="W28" s="673">
        <f>_xlfn.DAYS(V28,U28)</f>
        <v>349</v>
      </c>
      <c r="X28" s="688"/>
      <c r="Y28" s="461"/>
      <c r="Z28" s="461"/>
      <c r="AA28" s="461"/>
      <c r="AB28" s="461"/>
      <c r="AC28" s="138" t="s">
        <v>476</v>
      </c>
      <c r="AD28" s="201" t="s">
        <v>538</v>
      </c>
      <c r="AE28" s="197" t="s">
        <v>539</v>
      </c>
      <c r="AF28" s="407" t="s">
        <v>503</v>
      </c>
      <c r="AG28" s="189" t="s">
        <v>505</v>
      </c>
      <c r="AH28" s="186"/>
      <c r="AI28" s="197"/>
      <c r="AJ28" s="197"/>
      <c r="AK28" s="197"/>
      <c r="AL28" s="197"/>
      <c r="AM28" s="197"/>
      <c r="AN28" s="189" t="s">
        <v>505</v>
      </c>
      <c r="AO28" s="461"/>
      <c r="AP28" s="109"/>
      <c r="AQ28" s="109"/>
      <c r="AR28" s="109"/>
      <c r="AS28" s="109"/>
      <c r="AT28" s="197"/>
      <c r="AU28" s="197"/>
      <c r="AV28" s="197"/>
      <c r="AW28" s="334"/>
      <c r="AX28" s="197"/>
      <c r="AY28" s="160"/>
      <c r="AZ28" s="160"/>
      <c r="BA28" s="220"/>
      <c r="BB28" s="220"/>
      <c r="BC28" s="220"/>
      <c r="BD28" s="220"/>
      <c r="BE28" s="220"/>
      <c r="BF28" s="220"/>
      <c r="BG28" s="220"/>
      <c r="BH28" s="162"/>
      <c r="BI28" s="162"/>
      <c r="BJ28" s="162"/>
      <c r="BK28" s="162"/>
    </row>
    <row r="29" spans="1:63" ht="69.95" customHeight="1">
      <c r="A29" s="104" t="s">
        <v>170</v>
      </c>
      <c r="B29" s="104" t="s">
        <v>171</v>
      </c>
      <c r="C29" s="377" t="s">
        <v>172</v>
      </c>
      <c r="D29" s="104" t="s">
        <v>197</v>
      </c>
      <c r="E29" s="366" t="s">
        <v>497</v>
      </c>
      <c r="F29" s="368">
        <v>2024130010107</v>
      </c>
      <c r="G29" s="366" t="s">
        <v>498</v>
      </c>
      <c r="H29" s="370" t="s">
        <v>530</v>
      </c>
      <c r="I29" s="461"/>
      <c r="J29" s="695"/>
      <c r="K29" s="693"/>
      <c r="L29" s="183"/>
      <c r="M29" s="700"/>
      <c r="N29" s="459"/>
      <c r="O29" s="459"/>
      <c r="P29" s="459"/>
      <c r="Q29" s="459"/>
      <c r="R29" s="459"/>
      <c r="S29" s="459"/>
      <c r="T29" s="728"/>
      <c r="U29" s="690"/>
      <c r="V29" s="690"/>
      <c r="W29" s="674"/>
      <c r="X29" s="688"/>
      <c r="Y29" s="461"/>
      <c r="Z29" s="461"/>
      <c r="AA29" s="461"/>
      <c r="AB29" s="461"/>
      <c r="AC29" s="138"/>
      <c r="AD29" s="201" t="s">
        <v>540</v>
      </c>
      <c r="AE29" s="197" t="s">
        <v>541</v>
      </c>
      <c r="AF29" s="407" t="s">
        <v>503</v>
      </c>
      <c r="AG29" s="189" t="s">
        <v>505</v>
      </c>
      <c r="AH29" s="186"/>
      <c r="AI29" s="197"/>
      <c r="AJ29" s="197"/>
      <c r="AK29" s="197"/>
      <c r="AL29" s="197"/>
      <c r="AM29" s="197"/>
      <c r="AN29" s="189" t="s">
        <v>505</v>
      </c>
      <c r="AO29" s="461"/>
      <c r="AP29" s="109"/>
      <c r="AQ29" s="109"/>
      <c r="AR29" s="109"/>
      <c r="AS29" s="109"/>
      <c r="AT29" s="197"/>
      <c r="AU29" s="197"/>
      <c r="AV29" s="197"/>
      <c r="AW29" s="334"/>
      <c r="AX29" s="197"/>
      <c r="AY29" s="160"/>
      <c r="AZ29" s="160"/>
      <c r="BA29" s="220"/>
      <c r="BB29" s="220"/>
      <c r="BC29" s="220"/>
      <c r="BD29" s="220"/>
      <c r="BE29" s="220"/>
      <c r="BF29" s="220"/>
      <c r="BG29" s="220"/>
      <c r="BH29" s="162"/>
      <c r="BI29" s="162"/>
      <c r="BJ29" s="162"/>
      <c r="BK29" s="162"/>
    </row>
    <row r="30" spans="1:63" ht="69.95" customHeight="1">
      <c r="A30" s="104" t="s">
        <v>170</v>
      </c>
      <c r="B30" s="104" t="s">
        <v>171</v>
      </c>
      <c r="C30" s="377" t="s">
        <v>172</v>
      </c>
      <c r="D30" s="104" t="s">
        <v>197</v>
      </c>
      <c r="E30" s="366" t="s">
        <v>497</v>
      </c>
      <c r="F30" s="368">
        <v>2024130010107</v>
      </c>
      <c r="G30" s="366" t="s">
        <v>498</v>
      </c>
      <c r="H30" s="370" t="s">
        <v>530</v>
      </c>
      <c r="I30" s="461"/>
      <c r="J30" s="696"/>
      <c r="K30" s="205" t="s">
        <v>542</v>
      </c>
      <c r="L30" s="206"/>
      <c r="M30" s="701"/>
      <c r="N30" s="114">
        <v>12</v>
      </c>
      <c r="O30" s="166">
        <v>9</v>
      </c>
      <c r="P30" s="166">
        <v>3</v>
      </c>
      <c r="Q30" s="166"/>
      <c r="R30" s="166"/>
      <c r="S30" s="166">
        <f>SUM(O30:R30)</f>
        <v>12</v>
      </c>
      <c r="T30" s="213">
        <f>+S30/N30</f>
        <v>1</v>
      </c>
      <c r="U30" s="168">
        <v>45673</v>
      </c>
      <c r="V30" s="169">
        <v>46022</v>
      </c>
      <c r="W30" s="108">
        <f t="shared" ref="W30:W36" si="3">_xlfn.DAYS(V30,U30)</f>
        <v>349</v>
      </c>
      <c r="X30" s="688"/>
      <c r="Y30" s="461"/>
      <c r="Z30" s="461"/>
      <c r="AA30" s="461"/>
      <c r="AB30" s="461"/>
      <c r="AC30" s="138" t="s">
        <v>476</v>
      </c>
      <c r="AD30" s="201" t="s">
        <v>538</v>
      </c>
      <c r="AE30" s="197" t="s">
        <v>515</v>
      </c>
      <c r="AF30" s="407" t="s">
        <v>503</v>
      </c>
      <c r="AG30" s="189" t="s">
        <v>505</v>
      </c>
      <c r="AH30" s="186"/>
      <c r="AI30" s="197"/>
      <c r="AJ30" s="197"/>
      <c r="AK30" s="197"/>
      <c r="AL30" s="197"/>
      <c r="AM30" s="197"/>
      <c r="AN30" s="189" t="s">
        <v>505</v>
      </c>
      <c r="AO30" s="461"/>
      <c r="AP30" s="109"/>
      <c r="AQ30" s="109"/>
      <c r="AR30" s="109"/>
      <c r="AS30" s="109"/>
      <c r="AT30" s="197"/>
      <c r="AU30" s="197"/>
      <c r="AV30" s="197"/>
      <c r="AW30" s="334"/>
      <c r="AX30" s="197"/>
      <c r="AY30" s="160"/>
      <c r="AZ30" s="160"/>
      <c r="BA30" s="220"/>
      <c r="BB30" s="220"/>
      <c r="BC30" s="220"/>
      <c r="BD30" s="220"/>
      <c r="BE30" s="220"/>
      <c r="BF30" s="220"/>
      <c r="BG30" s="220"/>
      <c r="BH30" s="162"/>
      <c r="BI30" s="162"/>
      <c r="BJ30" s="162"/>
      <c r="BK30" s="162"/>
    </row>
    <row r="31" spans="1:63" ht="69.95" customHeight="1">
      <c r="A31" s="104" t="s">
        <v>170</v>
      </c>
      <c r="B31" s="104" t="s">
        <v>171</v>
      </c>
      <c r="C31" s="377" t="s">
        <v>172</v>
      </c>
      <c r="D31" s="104" t="s">
        <v>194</v>
      </c>
      <c r="E31" s="366" t="s">
        <v>497</v>
      </c>
      <c r="F31" s="368">
        <v>2024130010107</v>
      </c>
      <c r="G31" s="366" t="s">
        <v>498</v>
      </c>
      <c r="H31" s="370" t="s">
        <v>530</v>
      </c>
      <c r="I31" s="461"/>
      <c r="J31" s="694">
        <v>0.1</v>
      </c>
      <c r="K31" s="691" t="s">
        <v>543</v>
      </c>
      <c r="L31" s="183"/>
      <c r="M31" s="699" t="s">
        <v>195</v>
      </c>
      <c r="N31" s="457">
        <v>1</v>
      </c>
      <c r="O31" s="457">
        <v>0</v>
      </c>
      <c r="P31" s="457">
        <v>0.05</v>
      </c>
      <c r="Q31" s="457"/>
      <c r="R31" s="457"/>
      <c r="S31" s="457">
        <f>SUM(O31:R32)</f>
        <v>0.05</v>
      </c>
      <c r="T31" s="694">
        <f>+S31/N31</f>
        <v>0.05</v>
      </c>
      <c r="U31" s="679">
        <v>45673</v>
      </c>
      <c r="V31" s="679">
        <v>46022</v>
      </c>
      <c r="W31" s="673">
        <f t="shared" si="3"/>
        <v>349</v>
      </c>
      <c r="X31" s="688"/>
      <c r="Y31" s="461"/>
      <c r="Z31" s="461"/>
      <c r="AA31" s="461"/>
      <c r="AB31" s="461"/>
      <c r="AC31" s="138" t="s">
        <v>476</v>
      </c>
      <c r="AD31" s="201" t="s">
        <v>540</v>
      </c>
      <c r="AE31" s="197" t="s">
        <v>541</v>
      </c>
      <c r="AF31" s="407" t="s">
        <v>503</v>
      </c>
      <c r="AG31" s="189" t="s">
        <v>505</v>
      </c>
      <c r="AH31" s="186"/>
      <c r="AI31" s="197"/>
      <c r="AJ31" s="197"/>
      <c r="AK31" s="197"/>
      <c r="AL31" s="197"/>
      <c r="AM31" s="197"/>
      <c r="AN31" s="189" t="s">
        <v>505</v>
      </c>
      <c r="AO31" s="461"/>
      <c r="AP31" s="109"/>
      <c r="AQ31" s="109"/>
      <c r="AR31" s="109"/>
      <c r="AS31" s="109"/>
      <c r="AT31" s="197"/>
      <c r="AU31" s="197"/>
      <c r="AV31" s="197"/>
      <c r="AW31" s="334"/>
      <c r="AX31" s="197"/>
      <c r="AY31" s="160"/>
      <c r="AZ31" s="160"/>
      <c r="BA31" s="220"/>
      <c r="BB31" s="220"/>
      <c r="BC31" s="220"/>
      <c r="BD31" s="220"/>
      <c r="BE31" s="220"/>
      <c r="BF31" s="220"/>
      <c r="BG31" s="220"/>
      <c r="BH31" s="162"/>
      <c r="BI31" s="162"/>
      <c r="BJ31" s="162"/>
      <c r="BK31" s="162"/>
    </row>
    <row r="32" spans="1:63" ht="69.95" customHeight="1">
      <c r="A32" s="104" t="s">
        <v>170</v>
      </c>
      <c r="B32" s="104" t="s">
        <v>171</v>
      </c>
      <c r="C32" s="377" t="s">
        <v>172</v>
      </c>
      <c r="D32" s="104" t="s">
        <v>194</v>
      </c>
      <c r="E32" s="366" t="s">
        <v>497</v>
      </c>
      <c r="F32" s="368">
        <v>2024130010107</v>
      </c>
      <c r="G32" s="366" t="s">
        <v>498</v>
      </c>
      <c r="H32" s="370" t="s">
        <v>530</v>
      </c>
      <c r="I32" s="461"/>
      <c r="J32" s="695"/>
      <c r="K32" s="693"/>
      <c r="L32" s="183"/>
      <c r="M32" s="700"/>
      <c r="N32" s="459"/>
      <c r="O32" s="459"/>
      <c r="P32" s="459"/>
      <c r="Q32" s="459"/>
      <c r="R32" s="459"/>
      <c r="S32" s="459"/>
      <c r="T32" s="696"/>
      <c r="U32" s="690"/>
      <c r="V32" s="690"/>
      <c r="W32" s="674"/>
      <c r="X32" s="688"/>
      <c r="Y32" s="461"/>
      <c r="Z32" s="461"/>
      <c r="AA32" s="461"/>
      <c r="AB32" s="461"/>
      <c r="AC32" s="138"/>
      <c r="AD32" s="201" t="s">
        <v>540</v>
      </c>
      <c r="AE32" s="197" t="s">
        <v>544</v>
      </c>
      <c r="AF32" s="407" t="s">
        <v>503</v>
      </c>
      <c r="AG32" s="189" t="s">
        <v>505</v>
      </c>
      <c r="AH32" s="186"/>
      <c r="AI32" s="197"/>
      <c r="AJ32" s="197"/>
      <c r="AK32" s="197"/>
      <c r="AL32" s="197"/>
      <c r="AM32" s="197"/>
      <c r="AN32" s="189" t="s">
        <v>505</v>
      </c>
      <c r="AO32" s="461"/>
      <c r="AP32" s="109"/>
      <c r="AQ32" s="109"/>
      <c r="AR32" s="109"/>
      <c r="AS32" s="109"/>
      <c r="AT32" s="197"/>
      <c r="AU32" s="197"/>
      <c r="AV32" s="197"/>
      <c r="AW32" s="334"/>
      <c r="AX32" s="197"/>
      <c r="AY32" s="160"/>
      <c r="AZ32" s="160"/>
      <c r="BA32" s="220"/>
      <c r="BB32" s="220"/>
      <c r="BC32" s="220"/>
      <c r="BD32" s="220"/>
      <c r="BE32" s="220"/>
      <c r="BF32" s="220"/>
      <c r="BG32" s="220"/>
      <c r="BH32" s="162"/>
      <c r="BI32" s="162"/>
      <c r="BJ32" s="162"/>
      <c r="BK32" s="162"/>
    </row>
    <row r="33" spans="1:63" ht="69.95" customHeight="1">
      <c r="A33" s="104" t="s">
        <v>170</v>
      </c>
      <c r="B33" s="104" t="s">
        <v>171</v>
      </c>
      <c r="C33" s="377" t="s">
        <v>172</v>
      </c>
      <c r="D33" s="104" t="s">
        <v>194</v>
      </c>
      <c r="E33" s="366" t="s">
        <v>497</v>
      </c>
      <c r="F33" s="368">
        <v>2024130010107</v>
      </c>
      <c r="G33" s="366" t="s">
        <v>498</v>
      </c>
      <c r="H33" s="370" t="s">
        <v>530</v>
      </c>
      <c r="I33" s="461"/>
      <c r="J33" s="695"/>
      <c r="K33" s="205" t="s">
        <v>545</v>
      </c>
      <c r="L33" s="206"/>
      <c r="M33" s="700"/>
      <c r="N33" s="114">
        <v>0.3</v>
      </c>
      <c r="O33" s="166">
        <v>0</v>
      </c>
      <c r="P33" s="166">
        <v>0</v>
      </c>
      <c r="Q33" s="166"/>
      <c r="R33" s="166"/>
      <c r="S33" s="166">
        <f>SUM(O33:R33)</f>
        <v>0</v>
      </c>
      <c r="T33" s="214">
        <f>+S33/N33</f>
        <v>0</v>
      </c>
      <c r="U33" s="168">
        <v>45673</v>
      </c>
      <c r="V33" s="169">
        <v>46022</v>
      </c>
      <c r="W33" s="108">
        <f t="shared" si="3"/>
        <v>349</v>
      </c>
      <c r="X33" s="688"/>
      <c r="Y33" s="461"/>
      <c r="Z33" s="461"/>
      <c r="AA33" s="461"/>
      <c r="AB33" s="461"/>
      <c r="AC33" s="138" t="s">
        <v>476</v>
      </c>
      <c r="AD33" s="201" t="s">
        <v>538</v>
      </c>
      <c r="AE33" s="197" t="s">
        <v>539</v>
      </c>
      <c r="AF33" s="407" t="s">
        <v>503</v>
      </c>
      <c r="AG33" s="189" t="s">
        <v>505</v>
      </c>
      <c r="AH33" s="186"/>
      <c r="AI33" s="197"/>
      <c r="AJ33" s="197"/>
      <c r="AK33" s="197"/>
      <c r="AL33" s="197"/>
      <c r="AM33" s="197"/>
      <c r="AN33" s="189" t="s">
        <v>505</v>
      </c>
      <c r="AO33" s="461"/>
      <c r="AP33" s="109"/>
      <c r="AQ33" s="109"/>
      <c r="AR33" s="109"/>
      <c r="AS33" s="109"/>
      <c r="AT33" s="197"/>
      <c r="AU33" s="197"/>
      <c r="AV33" s="197"/>
      <c r="AW33" s="334"/>
      <c r="AX33" s="197"/>
      <c r="AY33" s="160"/>
      <c r="AZ33" s="160"/>
      <c r="BA33" s="220"/>
      <c r="BB33" s="220"/>
      <c r="BC33" s="220"/>
      <c r="BD33" s="220"/>
      <c r="BE33" s="220"/>
      <c r="BF33" s="220"/>
      <c r="BG33" s="220"/>
      <c r="BH33" s="162"/>
      <c r="BI33" s="162"/>
      <c r="BJ33" s="162"/>
      <c r="BK33" s="162"/>
    </row>
    <row r="34" spans="1:63" ht="69.95" customHeight="1">
      <c r="A34" s="104" t="s">
        <v>170</v>
      </c>
      <c r="B34" s="104" t="s">
        <v>171</v>
      </c>
      <c r="C34" s="377" t="s">
        <v>172</v>
      </c>
      <c r="D34" s="104" t="s">
        <v>194</v>
      </c>
      <c r="E34" s="366" t="s">
        <v>497</v>
      </c>
      <c r="F34" s="368">
        <v>2024130010107</v>
      </c>
      <c r="G34" s="366" t="s">
        <v>498</v>
      </c>
      <c r="H34" s="370" t="s">
        <v>530</v>
      </c>
      <c r="I34" s="461"/>
      <c r="J34" s="695"/>
      <c r="K34" s="691" t="s">
        <v>546</v>
      </c>
      <c r="L34" s="183"/>
      <c r="M34" s="700"/>
      <c r="N34" s="658">
        <v>5000</v>
      </c>
      <c r="O34" s="658">
        <v>0</v>
      </c>
      <c r="P34" s="658">
        <v>416</v>
      </c>
      <c r="Q34" s="658"/>
      <c r="R34" s="658"/>
      <c r="S34" s="658">
        <f>SUM(O34:R35)</f>
        <v>416</v>
      </c>
      <c r="T34" s="724">
        <f>+S34/N34</f>
        <v>8.3199999999999996E-2</v>
      </c>
      <c r="U34" s="679">
        <v>45673</v>
      </c>
      <c r="V34" s="679">
        <v>46022</v>
      </c>
      <c r="W34" s="673">
        <f t="shared" si="3"/>
        <v>349</v>
      </c>
      <c r="X34" s="688"/>
      <c r="Y34" s="461"/>
      <c r="Z34" s="461"/>
      <c r="AA34" s="461"/>
      <c r="AB34" s="461"/>
      <c r="AC34" s="138" t="s">
        <v>476</v>
      </c>
      <c r="AD34" s="201" t="s">
        <v>538</v>
      </c>
      <c r="AE34" s="197" t="s">
        <v>539</v>
      </c>
      <c r="AF34" s="407" t="s">
        <v>503</v>
      </c>
      <c r="AG34" s="189" t="s">
        <v>505</v>
      </c>
      <c r="AH34" s="186"/>
      <c r="AI34" s="197"/>
      <c r="AJ34" s="197"/>
      <c r="AK34" s="197"/>
      <c r="AL34" s="197"/>
      <c r="AM34" s="197"/>
      <c r="AN34" s="189" t="s">
        <v>505</v>
      </c>
      <c r="AO34" s="461"/>
      <c r="AP34" s="109"/>
      <c r="AQ34" s="109"/>
      <c r="AR34" s="109"/>
      <c r="AS34" s="109"/>
      <c r="AT34" s="197"/>
      <c r="AU34" s="197"/>
      <c r="AV34" s="197"/>
      <c r="AW34" s="334"/>
      <c r="AX34" s="197"/>
      <c r="AY34" s="160"/>
      <c r="AZ34" s="160"/>
      <c r="BA34" s="160"/>
      <c r="BB34" s="160"/>
      <c r="BC34" s="160"/>
      <c r="BD34" s="160"/>
      <c r="BE34" s="160"/>
      <c r="BF34" s="160"/>
      <c r="BG34" s="160"/>
    </row>
    <row r="35" spans="1:63" ht="69.95" customHeight="1">
      <c r="A35" s="104" t="s">
        <v>170</v>
      </c>
      <c r="B35" s="104" t="s">
        <v>171</v>
      </c>
      <c r="C35" s="377" t="s">
        <v>172</v>
      </c>
      <c r="D35" s="104" t="s">
        <v>194</v>
      </c>
      <c r="E35" s="366" t="s">
        <v>497</v>
      </c>
      <c r="F35" s="368">
        <v>2024130010107</v>
      </c>
      <c r="G35" s="366" t="s">
        <v>498</v>
      </c>
      <c r="H35" s="370" t="s">
        <v>530</v>
      </c>
      <c r="I35" s="461"/>
      <c r="J35" s="695"/>
      <c r="K35" s="693"/>
      <c r="L35" s="183"/>
      <c r="M35" s="700"/>
      <c r="N35" s="660"/>
      <c r="O35" s="660"/>
      <c r="P35" s="660"/>
      <c r="Q35" s="660"/>
      <c r="R35" s="660"/>
      <c r="S35" s="660"/>
      <c r="T35" s="726"/>
      <c r="U35" s="690"/>
      <c r="V35" s="690"/>
      <c r="W35" s="674"/>
      <c r="X35" s="688"/>
      <c r="Y35" s="461"/>
      <c r="Z35" s="461"/>
      <c r="AA35" s="461"/>
      <c r="AB35" s="461"/>
      <c r="AC35" s="138"/>
      <c r="AD35" s="201" t="s">
        <v>538</v>
      </c>
      <c r="AE35" s="197" t="s">
        <v>547</v>
      </c>
      <c r="AF35" s="407" t="s">
        <v>503</v>
      </c>
      <c r="AG35" s="189" t="s">
        <v>505</v>
      </c>
      <c r="AH35" s="186"/>
      <c r="AI35" s="197"/>
      <c r="AJ35" s="197"/>
      <c r="AK35" s="197"/>
      <c r="AL35" s="197"/>
      <c r="AM35" s="197"/>
      <c r="AN35" s="189" t="s">
        <v>505</v>
      </c>
      <c r="AO35" s="461"/>
      <c r="AP35" s="109"/>
      <c r="AQ35" s="109"/>
      <c r="AR35" s="109"/>
      <c r="AS35" s="109"/>
      <c r="AT35" s="197"/>
      <c r="AU35" s="197"/>
      <c r="AV35" s="197"/>
      <c r="AW35" s="334"/>
      <c r="AX35" s="197"/>
      <c r="AY35" s="160"/>
      <c r="AZ35" s="160"/>
      <c r="BA35" s="160"/>
      <c r="BB35" s="160"/>
      <c r="BC35" s="160"/>
      <c r="BD35" s="160"/>
      <c r="BE35" s="160"/>
      <c r="BF35" s="160"/>
      <c r="BG35" s="160"/>
    </row>
    <row r="36" spans="1:63" ht="69.95" customHeight="1">
      <c r="A36" s="104" t="s">
        <v>170</v>
      </c>
      <c r="B36" s="104" t="s">
        <v>171</v>
      </c>
      <c r="C36" s="377" t="s">
        <v>172</v>
      </c>
      <c r="D36" s="104" t="s">
        <v>194</v>
      </c>
      <c r="E36" s="366" t="s">
        <v>497</v>
      </c>
      <c r="F36" s="368">
        <v>2024130010107</v>
      </c>
      <c r="G36" s="366" t="s">
        <v>498</v>
      </c>
      <c r="H36" s="370" t="s">
        <v>530</v>
      </c>
      <c r="I36" s="462"/>
      <c r="J36" s="696"/>
      <c r="K36" s="205" t="s">
        <v>548</v>
      </c>
      <c r="L36" s="206"/>
      <c r="M36" s="701"/>
      <c r="N36" s="114">
        <v>200</v>
      </c>
      <c r="O36" s="166">
        <v>1</v>
      </c>
      <c r="P36" s="166">
        <v>186</v>
      </c>
      <c r="Q36" s="166"/>
      <c r="R36" s="166"/>
      <c r="S36" s="166">
        <f>SUM(O36:R36)</f>
        <v>187</v>
      </c>
      <c r="T36" s="215">
        <f>+S36/N36</f>
        <v>0.93500000000000005</v>
      </c>
      <c r="U36" s="168">
        <v>45673</v>
      </c>
      <c r="V36" s="169">
        <v>46022</v>
      </c>
      <c r="W36" s="108">
        <f t="shared" si="3"/>
        <v>349</v>
      </c>
      <c r="X36" s="688"/>
      <c r="Y36" s="461"/>
      <c r="Z36" s="461"/>
      <c r="AA36" s="461"/>
      <c r="AB36" s="461"/>
      <c r="AC36" s="138" t="s">
        <v>476</v>
      </c>
      <c r="AD36" s="201" t="s">
        <v>538</v>
      </c>
      <c r="AE36" s="197" t="s">
        <v>539</v>
      </c>
      <c r="AF36" s="407" t="s">
        <v>503</v>
      </c>
      <c r="AG36" s="189" t="s">
        <v>505</v>
      </c>
      <c r="AH36" s="186"/>
      <c r="AI36" s="197"/>
      <c r="AJ36" s="197"/>
      <c r="AK36" s="197"/>
      <c r="AL36" s="197"/>
      <c r="AM36" s="197"/>
      <c r="AN36" s="189" t="s">
        <v>505</v>
      </c>
      <c r="AO36" s="461"/>
      <c r="AP36" s="109"/>
      <c r="AQ36" s="109"/>
      <c r="AR36" s="109"/>
      <c r="AS36" s="109"/>
      <c r="AT36" s="197"/>
      <c r="AU36" s="197"/>
      <c r="AV36" s="197"/>
      <c r="AW36" s="334"/>
      <c r="AX36" s="197"/>
      <c r="AY36" s="160"/>
      <c r="AZ36" s="160"/>
      <c r="BA36" s="160"/>
      <c r="BB36" s="160"/>
      <c r="BC36" s="160"/>
      <c r="BD36" s="160"/>
      <c r="BE36" s="160"/>
      <c r="BF36" s="160"/>
      <c r="BG36" s="160"/>
    </row>
    <row r="37" spans="1:63" ht="69.95" customHeight="1">
      <c r="A37" s="104" t="s">
        <v>170</v>
      </c>
      <c r="B37" s="104" t="s">
        <v>171</v>
      </c>
      <c r="C37" s="377" t="s">
        <v>172</v>
      </c>
      <c r="D37" s="104" t="s">
        <v>201</v>
      </c>
      <c r="E37" s="366" t="s">
        <v>497</v>
      </c>
      <c r="F37" s="368">
        <v>2024130010107</v>
      </c>
      <c r="G37" s="366" t="s">
        <v>498</v>
      </c>
      <c r="H37" s="371" t="s">
        <v>549</v>
      </c>
      <c r="I37" s="460" t="s">
        <v>550</v>
      </c>
      <c r="J37" s="694">
        <v>0.2</v>
      </c>
      <c r="K37" s="205" t="s">
        <v>551</v>
      </c>
      <c r="L37" s="206"/>
      <c r="M37" s="699" t="s">
        <v>202</v>
      </c>
      <c r="N37" s="114">
        <v>1</v>
      </c>
      <c r="O37" s="166">
        <v>0</v>
      </c>
      <c r="P37" s="166">
        <v>0.05</v>
      </c>
      <c r="Q37" s="166"/>
      <c r="R37" s="166"/>
      <c r="S37" s="166">
        <f>SUM(O37:R37)</f>
        <v>0.05</v>
      </c>
      <c r="T37" s="214">
        <f>+S37/N37</f>
        <v>0.05</v>
      </c>
      <c r="U37" s="168">
        <v>45673</v>
      </c>
      <c r="V37" s="169">
        <v>46022</v>
      </c>
      <c r="W37" s="108">
        <f>_xlfn.DAYS(V37,U37)</f>
        <v>349</v>
      </c>
      <c r="X37" s="688"/>
      <c r="Y37" s="461"/>
      <c r="Z37" s="461"/>
      <c r="AA37" s="461"/>
      <c r="AB37" s="461"/>
      <c r="AC37" s="138" t="s">
        <v>476</v>
      </c>
      <c r="AD37" s="201" t="s">
        <v>540</v>
      </c>
      <c r="AE37" s="197" t="s">
        <v>552</v>
      </c>
      <c r="AF37" s="407" t="s">
        <v>503</v>
      </c>
      <c r="AG37" s="189" t="s">
        <v>505</v>
      </c>
      <c r="AH37" s="186"/>
      <c r="AI37" s="197"/>
      <c r="AJ37" s="197"/>
      <c r="AK37" s="197"/>
      <c r="AL37" s="197"/>
      <c r="AM37" s="197"/>
      <c r="AN37" s="189" t="s">
        <v>505</v>
      </c>
      <c r="AO37" s="461"/>
      <c r="AP37" s="109"/>
      <c r="AQ37" s="109"/>
      <c r="AR37" s="109"/>
      <c r="AS37" s="109"/>
      <c r="AT37" s="197"/>
      <c r="AU37" s="197"/>
      <c r="AV37" s="197"/>
      <c r="AW37" s="334"/>
      <c r="AX37" s="197"/>
      <c r="AY37" s="160"/>
      <c r="AZ37" s="160"/>
      <c r="BA37" s="160"/>
      <c r="BB37" s="160"/>
      <c r="BC37" s="160"/>
      <c r="BD37" s="160"/>
      <c r="BE37" s="160"/>
      <c r="BF37" s="160"/>
      <c r="BG37" s="160"/>
    </row>
    <row r="38" spans="1:63" ht="69.95" customHeight="1">
      <c r="A38" s="104" t="s">
        <v>170</v>
      </c>
      <c r="B38" s="104" t="s">
        <v>171</v>
      </c>
      <c r="C38" s="377" t="s">
        <v>172</v>
      </c>
      <c r="D38" s="104" t="s">
        <v>201</v>
      </c>
      <c r="E38" s="366" t="s">
        <v>497</v>
      </c>
      <c r="F38" s="368">
        <v>2024130010107</v>
      </c>
      <c r="G38" s="366" t="s">
        <v>498</v>
      </c>
      <c r="H38" s="371" t="s">
        <v>549</v>
      </c>
      <c r="I38" s="462"/>
      <c r="J38" s="696"/>
      <c r="K38" s="205" t="s">
        <v>553</v>
      </c>
      <c r="L38" s="206"/>
      <c r="M38" s="701"/>
      <c r="N38" s="114">
        <v>12</v>
      </c>
      <c r="O38" s="166">
        <v>2</v>
      </c>
      <c r="P38" s="166">
        <v>2</v>
      </c>
      <c r="Q38" s="166"/>
      <c r="R38" s="166"/>
      <c r="S38" s="166">
        <f>SUM(O38:R38)</f>
        <v>4</v>
      </c>
      <c r="T38" s="217">
        <f>+S38/N38</f>
        <v>0.33333333333333331</v>
      </c>
      <c r="U38" s="168">
        <v>45673</v>
      </c>
      <c r="V38" s="169">
        <v>46022</v>
      </c>
      <c r="W38" s="108">
        <f>_xlfn.DAYS(V38,U38)</f>
        <v>349</v>
      </c>
      <c r="X38" s="689"/>
      <c r="Y38" s="462"/>
      <c r="Z38" s="462"/>
      <c r="AA38" s="462"/>
      <c r="AB38" s="462"/>
      <c r="AC38" s="138" t="s">
        <v>476</v>
      </c>
      <c r="AD38" s="201" t="s">
        <v>540</v>
      </c>
      <c r="AE38" s="197" t="s">
        <v>552</v>
      </c>
      <c r="AF38" s="407" t="s">
        <v>503</v>
      </c>
      <c r="AG38" s="189" t="s">
        <v>505</v>
      </c>
      <c r="AH38" s="186"/>
      <c r="AI38" s="197"/>
      <c r="AJ38" s="197"/>
      <c r="AK38" s="197"/>
      <c r="AL38" s="197"/>
      <c r="AM38" s="197"/>
      <c r="AN38" s="189" t="s">
        <v>505</v>
      </c>
      <c r="AO38" s="462"/>
      <c r="AP38" s="109"/>
      <c r="AQ38" s="109"/>
      <c r="AR38" s="109"/>
      <c r="AS38" s="109"/>
      <c r="AT38" s="197"/>
      <c r="AU38" s="197"/>
      <c r="AV38" s="197"/>
      <c r="AW38" s="334"/>
      <c r="AX38" s="197"/>
      <c r="AY38" s="160"/>
      <c r="AZ38" s="160"/>
      <c r="BA38" s="160"/>
      <c r="BB38" s="160"/>
      <c r="BC38" s="160"/>
      <c r="BD38" s="160"/>
      <c r="BE38" s="160"/>
      <c r="BF38" s="160"/>
      <c r="BG38" s="160"/>
    </row>
    <row r="39" spans="1:63" s="305" customFormat="1" ht="69.95" customHeight="1">
      <c r="A39" s="714"/>
      <c r="B39" s="714"/>
      <c r="C39" s="714"/>
      <c r="D39" s="714"/>
      <c r="E39" s="697" t="s">
        <v>554</v>
      </c>
      <c r="F39" s="698"/>
      <c r="G39" s="698"/>
      <c r="H39" s="698"/>
      <c r="I39" s="698"/>
      <c r="J39" s="698"/>
      <c r="K39" s="698"/>
      <c r="L39" s="698"/>
      <c r="M39" s="698"/>
      <c r="N39" s="698"/>
      <c r="O39" s="698"/>
      <c r="P39" s="306"/>
      <c r="Q39" s="306"/>
      <c r="R39" s="306"/>
      <c r="S39" s="306"/>
      <c r="T39" s="307">
        <f>AVERAGE(T17:T38)</f>
        <v>0.46123888888888881</v>
      </c>
      <c r="U39" s="308"/>
      <c r="V39" s="308"/>
      <c r="W39" s="309"/>
      <c r="X39" s="310"/>
      <c r="Y39" s="212"/>
      <c r="Z39" s="212"/>
      <c r="AA39" s="212"/>
      <c r="AB39" s="311"/>
      <c r="AC39" s="115"/>
      <c r="AD39" s="312"/>
      <c r="AE39" s="313"/>
      <c r="AF39" s="212"/>
      <c r="AG39" s="312"/>
      <c r="AH39" s="314"/>
      <c r="AI39" s="315">
        <f>SUM(AI17:AI38)</f>
        <v>1787747299</v>
      </c>
      <c r="AJ39" s="315">
        <f>SUM(AJ17:AJ38)</f>
        <v>4059834941.6800003</v>
      </c>
      <c r="AK39" s="315">
        <f>SUM(AK17:AK38)</f>
        <v>4560563075.4599991</v>
      </c>
      <c r="AL39" s="315"/>
      <c r="AM39" s="315"/>
      <c r="AN39" s="315"/>
      <c r="AO39" s="315"/>
      <c r="AP39" s="315">
        <f>SUM(AP17:AP38)</f>
        <v>257900000</v>
      </c>
      <c r="AQ39" s="316">
        <f>+AP39/AJ39</f>
        <v>6.3524750071065297E-2</v>
      </c>
      <c r="AR39" s="315">
        <f>SUM(AR17:AR38)</f>
        <v>165500000</v>
      </c>
      <c r="AS39" s="316">
        <f>+AR39/AJ39</f>
        <v>4.0765204097562263E-2</v>
      </c>
      <c r="AT39" s="315">
        <f>SUM(AT17:AT38)</f>
        <v>535100000</v>
      </c>
      <c r="AU39" s="316">
        <f>+AT39/AK39</f>
        <v>0.11733200290098551</v>
      </c>
      <c r="AV39" s="315">
        <f t="shared" ref="AV39" si="4">SUM(AV17:AV38)</f>
        <v>442700000</v>
      </c>
      <c r="AW39" s="335">
        <f>+AV39/AK39</f>
        <v>9.7071346821652554E-2</v>
      </c>
      <c r="AX39" s="319"/>
      <c r="AY39" s="323"/>
      <c r="AZ39" s="323"/>
      <c r="BA39" s="323"/>
      <c r="BB39" s="323"/>
      <c r="BC39" s="323"/>
      <c r="BD39" s="323"/>
      <c r="BE39" s="323"/>
      <c r="BF39" s="323"/>
      <c r="BG39" s="323"/>
    </row>
    <row r="40" spans="1:63" ht="69.95" customHeight="1">
      <c r="A40" s="88"/>
      <c r="B40" s="747" t="s">
        <v>555</v>
      </c>
      <c r="C40" s="748"/>
      <c r="D40" s="748"/>
      <c r="E40" s="748"/>
      <c r="F40" s="748"/>
      <c r="G40" s="748"/>
      <c r="H40" s="748"/>
      <c r="I40" s="748"/>
      <c r="J40" s="748"/>
      <c r="K40" s="748"/>
      <c r="L40" s="748"/>
      <c r="M40" s="748"/>
      <c r="N40" s="748"/>
      <c r="O40" s="748"/>
      <c r="P40" s="748"/>
      <c r="Q40" s="748"/>
      <c r="R40" s="748"/>
      <c r="S40" s="748"/>
      <c r="T40" s="748"/>
      <c r="U40" s="219"/>
      <c r="V40" s="219"/>
      <c r="W40" s="219"/>
      <c r="X40" s="108"/>
      <c r="Y40" s="109"/>
      <c r="Z40" s="109"/>
      <c r="AA40" s="108"/>
      <c r="AB40" s="138"/>
      <c r="AC40" s="108"/>
      <c r="AD40" s="160"/>
      <c r="AE40" s="160"/>
      <c r="AF40" s="408"/>
      <c r="AG40" s="160"/>
      <c r="AH40" s="160"/>
      <c r="AI40" s="221"/>
      <c r="AJ40" s="221"/>
      <c r="AK40" s="221"/>
      <c r="AL40" s="221"/>
      <c r="AM40" s="221"/>
      <c r="AN40" s="221"/>
      <c r="AO40" s="221"/>
      <c r="AP40" s="221"/>
      <c r="AQ40" s="221"/>
      <c r="AR40" s="221"/>
      <c r="AS40" s="221"/>
      <c r="AT40" s="221"/>
      <c r="AU40" s="221"/>
      <c r="AV40" s="221">
        <f>+AV16+AV39</f>
        <v>1344385520</v>
      </c>
      <c r="AW40" s="336"/>
      <c r="AX40" s="222"/>
      <c r="AY40" s="160"/>
      <c r="AZ40" s="160"/>
      <c r="BA40" s="160"/>
      <c r="BB40" s="160"/>
      <c r="BC40" s="160"/>
      <c r="BD40" s="160"/>
      <c r="BE40" s="160"/>
      <c r="BF40" s="160"/>
      <c r="BG40" s="160"/>
    </row>
    <row r="41" spans="1:63" ht="69.95" customHeight="1">
      <c r="A41" s="104" t="s">
        <v>206</v>
      </c>
      <c r="B41" s="104" t="s">
        <v>207</v>
      </c>
      <c r="C41" s="378" t="s">
        <v>208</v>
      </c>
      <c r="D41" s="380" t="s">
        <v>211</v>
      </c>
      <c r="E41" s="366" t="s">
        <v>556</v>
      </c>
      <c r="F41" s="368">
        <v>2024130010100</v>
      </c>
      <c r="G41" s="366" t="s">
        <v>557</v>
      </c>
      <c r="H41" s="366" t="s">
        <v>558</v>
      </c>
      <c r="I41" s="460" t="s">
        <v>559</v>
      </c>
      <c r="J41" s="676">
        <v>0.5</v>
      </c>
      <c r="K41" s="223" t="s">
        <v>560</v>
      </c>
      <c r="L41" s="224"/>
      <c r="M41" s="699" t="s">
        <v>212</v>
      </c>
      <c r="N41" s="114">
        <v>250</v>
      </c>
      <c r="O41" s="166">
        <v>186</v>
      </c>
      <c r="P41" s="166">
        <v>97</v>
      </c>
      <c r="Q41" s="166"/>
      <c r="R41" s="166"/>
      <c r="S41" s="166">
        <f t="shared" ref="S41:S48" si="5">SUM(O41:R41)</f>
        <v>283</v>
      </c>
      <c r="T41" s="213">
        <v>1</v>
      </c>
      <c r="U41" s="168">
        <v>45673</v>
      </c>
      <c r="V41" s="169">
        <v>46022</v>
      </c>
      <c r="W41" s="108">
        <f t="shared" ref="W41:W44" si="6">_xlfn.DAYS(V41,U41)</f>
        <v>349</v>
      </c>
      <c r="X41" s="687">
        <v>46000</v>
      </c>
      <c r="Y41" s="460" t="s">
        <v>472</v>
      </c>
      <c r="Z41" s="460" t="s">
        <v>473</v>
      </c>
      <c r="AA41" s="460" t="s">
        <v>561</v>
      </c>
      <c r="AB41" s="460" t="s">
        <v>562</v>
      </c>
      <c r="AC41" s="108" t="s">
        <v>476</v>
      </c>
      <c r="AD41" s="109" t="s">
        <v>563</v>
      </c>
      <c r="AE41" s="225">
        <v>60000000</v>
      </c>
      <c r="AF41" s="109" t="s">
        <v>503</v>
      </c>
      <c r="AG41" s="226" t="s">
        <v>510</v>
      </c>
      <c r="AH41" s="169">
        <v>45695</v>
      </c>
      <c r="AI41" s="227">
        <v>698898716</v>
      </c>
      <c r="AJ41" s="195">
        <v>698898716</v>
      </c>
      <c r="AK41" s="195">
        <v>698898716</v>
      </c>
      <c r="AL41" s="195"/>
      <c r="AM41" s="227"/>
      <c r="AN41" s="228" t="s">
        <v>505</v>
      </c>
      <c r="AO41" s="682" t="s">
        <v>557</v>
      </c>
      <c r="AP41" s="188">
        <v>500000000</v>
      </c>
      <c r="AQ41" s="112"/>
      <c r="AR41" s="188">
        <v>500000000</v>
      </c>
      <c r="AS41" s="112"/>
      <c r="AT41" s="360">
        <v>698898716</v>
      </c>
      <c r="AU41" s="195"/>
      <c r="AV41" s="195">
        <v>698898716</v>
      </c>
      <c r="AW41" s="227"/>
      <c r="AX41" s="238"/>
      <c r="AY41" s="160"/>
      <c r="AZ41" s="160"/>
      <c r="BA41" s="160"/>
      <c r="BB41" s="160"/>
      <c r="BC41" s="160"/>
      <c r="BD41" s="160"/>
      <c r="BE41" s="160"/>
      <c r="BF41" s="160"/>
      <c r="BG41" s="160"/>
    </row>
    <row r="42" spans="1:63" ht="69.95" customHeight="1">
      <c r="A42" s="104" t="s">
        <v>206</v>
      </c>
      <c r="B42" s="104" t="s">
        <v>207</v>
      </c>
      <c r="C42" s="378" t="s">
        <v>208</v>
      </c>
      <c r="D42" s="380" t="s">
        <v>211</v>
      </c>
      <c r="E42" s="366" t="s">
        <v>556</v>
      </c>
      <c r="F42" s="368">
        <v>2024130010100</v>
      </c>
      <c r="G42" s="366" t="s">
        <v>557</v>
      </c>
      <c r="H42" s="366" t="s">
        <v>558</v>
      </c>
      <c r="I42" s="461"/>
      <c r="J42" s="678"/>
      <c r="K42" s="223" t="s">
        <v>564</v>
      </c>
      <c r="L42" s="224"/>
      <c r="M42" s="701"/>
      <c r="N42" s="114">
        <v>4</v>
      </c>
      <c r="O42" s="166">
        <v>10</v>
      </c>
      <c r="P42" s="166">
        <v>5.2</v>
      </c>
      <c r="Q42" s="166"/>
      <c r="R42" s="166"/>
      <c r="S42" s="166">
        <f t="shared" si="5"/>
        <v>15.2</v>
      </c>
      <c r="T42" s="213">
        <v>1</v>
      </c>
      <c r="U42" s="168">
        <v>45673</v>
      </c>
      <c r="V42" s="169">
        <v>46022</v>
      </c>
      <c r="W42" s="108">
        <f t="shared" si="6"/>
        <v>349</v>
      </c>
      <c r="X42" s="688"/>
      <c r="Y42" s="461"/>
      <c r="Z42" s="461"/>
      <c r="AA42" s="461"/>
      <c r="AB42" s="461"/>
      <c r="AC42" s="108" t="s">
        <v>476</v>
      </c>
      <c r="AD42" s="109" t="s">
        <v>565</v>
      </c>
      <c r="AE42" s="225">
        <v>20000000</v>
      </c>
      <c r="AF42" s="109" t="s">
        <v>503</v>
      </c>
      <c r="AG42" s="226" t="s">
        <v>566</v>
      </c>
      <c r="AH42" s="169">
        <v>45720</v>
      </c>
      <c r="AI42" s="195">
        <v>443746360</v>
      </c>
      <c r="AJ42" s="195">
        <v>443746360</v>
      </c>
      <c r="AK42" s="195">
        <v>443746360</v>
      </c>
      <c r="AL42" s="195"/>
      <c r="AM42" s="195"/>
      <c r="AN42" s="228" t="s">
        <v>505</v>
      </c>
      <c r="AO42" s="682"/>
      <c r="AP42" s="188">
        <v>0</v>
      </c>
      <c r="AQ42" s="112"/>
      <c r="AR42" s="188">
        <v>0</v>
      </c>
      <c r="AS42" s="112"/>
      <c r="AT42" s="360">
        <v>0</v>
      </c>
      <c r="AU42" s="195"/>
      <c r="AV42" s="174"/>
      <c r="AW42" s="337"/>
      <c r="AX42" s="135"/>
      <c r="AY42" s="160"/>
      <c r="AZ42" s="160"/>
      <c r="BA42" s="160"/>
      <c r="BB42" s="160"/>
      <c r="BC42" s="160"/>
      <c r="BD42" s="160"/>
      <c r="BE42" s="160"/>
      <c r="BF42" s="160"/>
      <c r="BG42" s="160"/>
    </row>
    <row r="43" spans="1:63" ht="69.95" customHeight="1">
      <c r="A43" s="104" t="s">
        <v>206</v>
      </c>
      <c r="B43" s="104" t="s">
        <v>207</v>
      </c>
      <c r="C43" s="378" t="s">
        <v>208</v>
      </c>
      <c r="D43" s="379" t="s">
        <v>214</v>
      </c>
      <c r="E43" s="366" t="s">
        <v>556</v>
      </c>
      <c r="F43" s="368">
        <v>2024130010100</v>
      </c>
      <c r="G43" s="366" t="s">
        <v>557</v>
      </c>
      <c r="H43" s="366" t="s">
        <v>558</v>
      </c>
      <c r="I43" s="461"/>
      <c r="J43" s="676">
        <v>0.25</v>
      </c>
      <c r="K43" s="223" t="s">
        <v>567</v>
      </c>
      <c r="L43" s="460" t="s">
        <v>568</v>
      </c>
      <c r="M43" s="699" t="s">
        <v>212</v>
      </c>
      <c r="N43" s="114">
        <v>25</v>
      </c>
      <c r="O43" s="166">
        <v>13</v>
      </c>
      <c r="P43" s="166">
        <v>1</v>
      </c>
      <c r="Q43" s="166"/>
      <c r="R43" s="166"/>
      <c r="S43" s="166">
        <f t="shared" si="5"/>
        <v>14</v>
      </c>
      <c r="T43" s="213">
        <f>+S43/N43</f>
        <v>0.56000000000000005</v>
      </c>
      <c r="U43" s="168">
        <v>45673</v>
      </c>
      <c r="V43" s="169">
        <v>46022</v>
      </c>
      <c r="W43" s="108">
        <f t="shared" si="6"/>
        <v>349</v>
      </c>
      <c r="X43" s="688"/>
      <c r="Y43" s="461"/>
      <c r="Z43" s="461"/>
      <c r="AA43" s="461"/>
      <c r="AB43" s="461"/>
      <c r="AC43" s="108" t="s">
        <v>476</v>
      </c>
      <c r="AD43" s="108"/>
      <c r="AE43" s="174"/>
      <c r="AF43" s="109"/>
      <c r="AG43" s="203" t="s">
        <v>505</v>
      </c>
      <c r="AH43" s="169"/>
      <c r="AI43" s="195">
        <v>344325552</v>
      </c>
      <c r="AJ43" s="195">
        <v>344325552</v>
      </c>
      <c r="AK43" s="195">
        <v>344325552</v>
      </c>
      <c r="AL43" s="195"/>
      <c r="AM43" s="195"/>
      <c r="AN43" s="228" t="s">
        <v>505</v>
      </c>
      <c r="AO43" s="682"/>
      <c r="AP43" s="188">
        <v>44325552</v>
      </c>
      <c r="AQ43" s="112"/>
      <c r="AR43" s="188">
        <v>44325552</v>
      </c>
      <c r="AS43" s="112"/>
      <c r="AT43" s="360">
        <v>164325552</v>
      </c>
      <c r="AU43" s="195"/>
      <c r="AV43" s="195">
        <v>134325552</v>
      </c>
      <c r="AW43" s="338"/>
      <c r="AX43" s="229"/>
      <c r="AY43" s="160"/>
      <c r="AZ43" s="160"/>
      <c r="BA43" s="160"/>
      <c r="BB43" s="160"/>
      <c r="BC43" s="160"/>
      <c r="BD43" s="160"/>
      <c r="BE43" s="160"/>
      <c r="BF43" s="160"/>
      <c r="BG43" s="160"/>
    </row>
    <row r="44" spans="1:63" ht="69.95" customHeight="1">
      <c r="A44" s="104" t="s">
        <v>206</v>
      </c>
      <c r="B44" s="104" t="s">
        <v>207</v>
      </c>
      <c r="C44" s="378" t="s">
        <v>208</v>
      </c>
      <c r="D44" s="379" t="s">
        <v>214</v>
      </c>
      <c r="E44" s="366" t="s">
        <v>556</v>
      </c>
      <c r="F44" s="368">
        <v>2024130010100</v>
      </c>
      <c r="G44" s="366" t="s">
        <v>557</v>
      </c>
      <c r="H44" s="366" t="s">
        <v>558</v>
      </c>
      <c r="I44" s="462"/>
      <c r="J44" s="678"/>
      <c r="K44" s="223" t="s">
        <v>569</v>
      </c>
      <c r="L44" s="462"/>
      <c r="M44" s="701"/>
      <c r="N44" s="114">
        <v>12</v>
      </c>
      <c r="O44" s="166">
        <v>3</v>
      </c>
      <c r="P44" s="166">
        <v>1</v>
      </c>
      <c r="Q44" s="166"/>
      <c r="R44" s="166"/>
      <c r="S44" s="166">
        <f t="shared" si="5"/>
        <v>4</v>
      </c>
      <c r="T44" s="213">
        <f>+S44/N44</f>
        <v>0.33333333333333331</v>
      </c>
      <c r="U44" s="168">
        <v>45673</v>
      </c>
      <c r="V44" s="169">
        <v>46022</v>
      </c>
      <c r="W44" s="108">
        <f t="shared" si="6"/>
        <v>349</v>
      </c>
      <c r="X44" s="688"/>
      <c r="Y44" s="461"/>
      <c r="Z44" s="461"/>
      <c r="AA44" s="462"/>
      <c r="AB44" s="462"/>
      <c r="AC44" s="108" t="s">
        <v>476</v>
      </c>
      <c r="AD44" s="108"/>
      <c r="AE44" s="174"/>
      <c r="AF44" s="109"/>
      <c r="AG44" s="203" t="s">
        <v>570</v>
      </c>
      <c r="AH44" s="169"/>
      <c r="AI44" s="230"/>
      <c r="AJ44" s="230"/>
      <c r="AK44" s="195">
        <v>800000000</v>
      </c>
      <c r="AL44" s="195"/>
      <c r="AM44" s="195"/>
      <c r="AN44" s="195"/>
      <c r="AO44" s="682"/>
      <c r="AP44" s="112"/>
      <c r="AQ44" s="112"/>
      <c r="AR44" s="112"/>
      <c r="AS44" s="112"/>
      <c r="AT44" s="360"/>
      <c r="AU44" s="195"/>
      <c r="AV44" s="230"/>
      <c r="AW44" s="339"/>
      <c r="AX44" s="135"/>
      <c r="AY44" s="160"/>
      <c r="AZ44" s="160"/>
      <c r="BA44" s="160"/>
      <c r="BB44" s="160"/>
      <c r="BC44" s="160"/>
      <c r="BD44" s="160"/>
      <c r="BE44" s="160"/>
      <c r="BF44" s="160"/>
      <c r="BG44" s="160"/>
    </row>
    <row r="45" spans="1:63" ht="69.95" customHeight="1">
      <c r="A45" s="104" t="s">
        <v>206</v>
      </c>
      <c r="B45" s="104" t="s">
        <v>207</v>
      </c>
      <c r="C45" s="378" t="s">
        <v>208</v>
      </c>
      <c r="D45" s="379" t="s">
        <v>216</v>
      </c>
      <c r="E45" s="366" t="s">
        <v>556</v>
      </c>
      <c r="F45" s="368">
        <v>2024130010100</v>
      </c>
      <c r="G45" s="366" t="s">
        <v>557</v>
      </c>
      <c r="H45" s="366" t="s">
        <v>571</v>
      </c>
      <c r="I45" s="460" t="s">
        <v>572</v>
      </c>
      <c r="J45" s="676">
        <v>0.15</v>
      </c>
      <c r="K45" s="223" t="s">
        <v>573</v>
      </c>
      <c r="L45" s="224"/>
      <c r="M45" s="699" t="s">
        <v>202</v>
      </c>
      <c r="N45" s="114">
        <v>1</v>
      </c>
      <c r="O45" s="166">
        <v>1</v>
      </c>
      <c r="P45" s="166">
        <v>1</v>
      </c>
      <c r="Q45" s="166"/>
      <c r="R45" s="166"/>
      <c r="S45" s="166">
        <f t="shared" si="5"/>
        <v>2</v>
      </c>
      <c r="T45" s="213">
        <v>1</v>
      </c>
      <c r="U45" s="168">
        <v>45673</v>
      </c>
      <c r="V45" s="169">
        <v>46022</v>
      </c>
      <c r="W45" s="108">
        <f>_xlfn.DAYS(V45,U45)</f>
        <v>349</v>
      </c>
      <c r="X45" s="688"/>
      <c r="Y45" s="461"/>
      <c r="Z45" s="461"/>
      <c r="AA45" s="460" t="s">
        <v>574</v>
      </c>
      <c r="AB45" s="460" t="s">
        <v>575</v>
      </c>
      <c r="AC45" s="108" t="s">
        <v>476</v>
      </c>
      <c r="AD45" s="108"/>
      <c r="AE45" s="108"/>
      <c r="AF45" s="109"/>
      <c r="AG45" s="108"/>
      <c r="AH45" s="169"/>
      <c r="AI45" s="230"/>
      <c r="AJ45" s="230"/>
      <c r="AK45" s="230"/>
      <c r="AL45" s="230"/>
      <c r="AM45" s="230"/>
      <c r="AN45" s="230"/>
      <c r="AO45" s="682"/>
      <c r="AP45" s="112"/>
      <c r="AQ45" s="112"/>
      <c r="AR45" s="112"/>
      <c r="AS45" s="112"/>
      <c r="AT45" s="230"/>
      <c r="AU45" s="230"/>
      <c r="AV45" s="230"/>
      <c r="AW45" s="339"/>
      <c r="AX45" s="135"/>
      <c r="AY45" s="160"/>
      <c r="AZ45" s="160"/>
      <c r="BA45" s="160"/>
      <c r="BB45" s="160"/>
      <c r="BC45" s="160"/>
      <c r="BD45" s="160"/>
      <c r="BE45" s="160"/>
      <c r="BF45" s="160"/>
      <c r="BG45" s="160"/>
    </row>
    <row r="46" spans="1:63" ht="69.95" customHeight="1">
      <c r="A46" s="104" t="s">
        <v>206</v>
      </c>
      <c r="B46" s="104" t="s">
        <v>207</v>
      </c>
      <c r="C46" s="378" t="s">
        <v>208</v>
      </c>
      <c r="D46" s="379" t="s">
        <v>216</v>
      </c>
      <c r="E46" s="366" t="s">
        <v>556</v>
      </c>
      <c r="F46" s="368">
        <v>2024130010100</v>
      </c>
      <c r="G46" s="366" t="s">
        <v>557</v>
      </c>
      <c r="H46" s="366" t="s">
        <v>571</v>
      </c>
      <c r="I46" s="462"/>
      <c r="J46" s="678"/>
      <c r="K46" s="223" t="s">
        <v>576</v>
      </c>
      <c r="L46" s="224"/>
      <c r="M46" s="701"/>
      <c r="N46" s="114">
        <v>1</v>
      </c>
      <c r="O46" s="166">
        <v>0</v>
      </c>
      <c r="P46" s="166">
        <v>1</v>
      </c>
      <c r="Q46" s="166"/>
      <c r="R46" s="166"/>
      <c r="S46" s="166">
        <f t="shared" si="5"/>
        <v>1</v>
      </c>
      <c r="T46" s="213">
        <f>+S46/N46</f>
        <v>1</v>
      </c>
      <c r="U46" s="168">
        <v>45673</v>
      </c>
      <c r="V46" s="169">
        <v>46022</v>
      </c>
      <c r="W46" s="108">
        <f>_xlfn.DAYS(V46,U46)</f>
        <v>349</v>
      </c>
      <c r="X46" s="688"/>
      <c r="Y46" s="461"/>
      <c r="Z46" s="461"/>
      <c r="AA46" s="461"/>
      <c r="AB46" s="461"/>
      <c r="AC46" s="108" t="s">
        <v>476</v>
      </c>
      <c r="AD46" s="108"/>
      <c r="AE46" s="174"/>
      <c r="AF46" s="109"/>
      <c r="AG46" s="108"/>
      <c r="AH46" s="169"/>
      <c r="AI46" s="230"/>
      <c r="AJ46" s="230"/>
      <c r="AK46" s="230"/>
      <c r="AL46" s="230"/>
      <c r="AM46" s="230"/>
      <c r="AN46" s="230"/>
      <c r="AO46" s="682"/>
      <c r="AP46" s="112"/>
      <c r="AQ46" s="112"/>
      <c r="AR46" s="112"/>
      <c r="AS46" s="112"/>
      <c r="AT46" s="230"/>
      <c r="AU46" s="230"/>
      <c r="AV46" s="230"/>
      <c r="AW46" s="339"/>
      <c r="AX46" s="135"/>
      <c r="AY46" s="160"/>
      <c r="AZ46" s="160"/>
      <c r="BA46" s="160"/>
      <c r="BB46" s="160"/>
      <c r="BC46" s="160"/>
      <c r="BD46" s="160"/>
      <c r="BE46" s="160"/>
      <c r="BF46" s="160"/>
      <c r="BG46" s="160"/>
    </row>
    <row r="47" spans="1:63" ht="69.95" customHeight="1">
      <c r="A47" s="104" t="s">
        <v>206</v>
      </c>
      <c r="B47" s="104" t="s">
        <v>207</v>
      </c>
      <c r="C47" s="378" t="s">
        <v>208</v>
      </c>
      <c r="D47" s="379" t="s">
        <v>218</v>
      </c>
      <c r="E47" s="366" t="s">
        <v>556</v>
      </c>
      <c r="F47" s="368">
        <v>2024130010100</v>
      </c>
      <c r="G47" s="366" t="s">
        <v>557</v>
      </c>
      <c r="H47" s="366" t="s">
        <v>571</v>
      </c>
      <c r="I47" s="457" t="s">
        <v>577</v>
      </c>
      <c r="J47" s="676">
        <v>0.1</v>
      </c>
      <c r="K47" s="223" t="s">
        <v>578</v>
      </c>
      <c r="L47" s="224"/>
      <c r="M47" s="699" t="s">
        <v>579</v>
      </c>
      <c r="N47" s="115">
        <v>50</v>
      </c>
      <c r="O47" s="231">
        <v>0</v>
      </c>
      <c r="P47" s="231">
        <v>1</v>
      </c>
      <c r="Q47" s="231"/>
      <c r="R47" s="231"/>
      <c r="S47" s="166">
        <f t="shared" si="5"/>
        <v>1</v>
      </c>
      <c r="T47" s="213">
        <f>+S47/N47</f>
        <v>0.02</v>
      </c>
      <c r="U47" s="168">
        <v>45673</v>
      </c>
      <c r="V47" s="169">
        <v>46022</v>
      </c>
      <c r="W47" s="108">
        <f t="shared" ref="W47:W48" si="7">_xlfn.DAYS(V47,U47)</f>
        <v>349</v>
      </c>
      <c r="X47" s="688"/>
      <c r="Y47" s="461"/>
      <c r="Z47" s="461"/>
      <c r="AA47" s="461"/>
      <c r="AB47" s="461"/>
      <c r="AC47" s="108" t="s">
        <v>476</v>
      </c>
      <c r="AD47" s="108"/>
      <c r="AE47" s="108"/>
      <c r="AF47" s="109"/>
      <c r="AG47" s="108"/>
      <c r="AH47" s="169"/>
      <c r="AI47" s="232"/>
      <c r="AJ47" s="232"/>
      <c r="AK47" s="232"/>
      <c r="AL47" s="232"/>
      <c r="AM47" s="232"/>
      <c r="AN47" s="232"/>
      <c r="AO47" s="682"/>
      <c r="AP47" s="112"/>
      <c r="AQ47" s="112"/>
      <c r="AR47" s="112"/>
      <c r="AS47" s="112"/>
      <c r="AT47" s="230"/>
      <c r="AU47" s="230"/>
      <c r="AV47" s="232"/>
      <c r="AW47" s="339"/>
      <c r="AX47" s="233"/>
      <c r="AY47" s="160"/>
      <c r="AZ47" s="160"/>
      <c r="BA47" s="160"/>
      <c r="BB47" s="160"/>
      <c r="BC47" s="160"/>
      <c r="BD47" s="160"/>
      <c r="BE47" s="160"/>
      <c r="BF47" s="160"/>
      <c r="BG47" s="160"/>
    </row>
    <row r="48" spans="1:63" ht="69.95" customHeight="1">
      <c r="A48" s="104" t="s">
        <v>206</v>
      </c>
      <c r="B48" s="104" t="s">
        <v>207</v>
      </c>
      <c r="C48" s="378" t="s">
        <v>208</v>
      </c>
      <c r="D48" s="379" t="s">
        <v>218</v>
      </c>
      <c r="E48" s="366" t="s">
        <v>556</v>
      </c>
      <c r="F48" s="368">
        <v>2024130010100</v>
      </c>
      <c r="G48" s="366" t="s">
        <v>557</v>
      </c>
      <c r="H48" s="366" t="s">
        <v>571</v>
      </c>
      <c r="I48" s="459"/>
      <c r="J48" s="678"/>
      <c r="K48" s="223" t="s">
        <v>580</v>
      </c>
      <c r="L48" s="224"/>
      <c r="M48" s="701"/>
      <c r="N48" s="115">
        <v>50</v>
      </c>
      <c r="O48" s="231">
        <v>0</v>
      </c>
      <c r="P48" s="231">
        <v>1</v>
      </c>
      <c r="Q48" s="231"/>
      <c r="R48" s="231"/>
      <c r="S48" s="166">
        <f t="shared" si="5"/>
        <v>1</v>
      </c>
      <c r="T48" s="213">
        <f>+S48/N48</f>
        <v>0.02</v>
      </c>
      <c r="U48" s="168">
        <v>45673</v>
      </c>
      <c r="V48" s="169">
        <v>46022</v>
      </c>
      <c r="W48" s="108">
        <f t="shared" si="7"/>
        <v>349</v>
      </c>
      <c r="X48" s="689"/>
      <c r="Y48" s="462"/>
      <c r="Z48" s="462"/>
      <c r="AA48" s="462"/>
      <c r="AB48" s="462"/>
      <c r="AC48" s="108" t="s">
        <v>476</v>
      </c>
      <c r="AD48" s="108"/>
      <c r="AE48" s="174"/>
      <c r="AF48" s="109"/>
      <c r="AG48" s="108"/>
      <c r="AH48" s="169"/>
      <c r="AI48" s="232"/>
      <c r="AJ48" s="232"/>
      <c r="AK48" s="232"/>
      <c r="AL48" s="232"/>
      <c r="AM48" s="232"/>
      <c r="AN48" s="232"/>
      <c r="AO48" s="682"/>
      <c r="AP48" s="112"/>
      <c r="AQ48" s="112"/>
      <c r="AR48" s="112"/>
      <c r="AS48" s="112"/>
      <c r="AT48" s="230"/>
      <c r="AU48" s="230"/>
      <c r="AV48" s="232"/>
      <c r="AW48" s="339"/>
      <c r="AX48" s="233"/>
      <c r="AY48" s="160"/>
      <c r="AZ48" s="160"/>
      <c r="BA48" s="160"/>
      <c r="BB48" s="160"/>
      <c r="BC48" s="160"/>
      <c r="BD48" s="160"/>
      <c r="BE48" s="160"/>
      <c r="BF48" s="160"/>
      <c r="BG48" s="160"/>
    </row>
    <row r="49" spans="1:59" s="305" customFormat="1" ht="69.95" customHeight="1">
      <c r="A49" s="714"/>
      <c r="B49" s="714"/>
      <c r="C49" s="714"/>
      <c r="D49" s="714"/>
      <c r="E49" s="675" t="s">
        <v>581</v>
      </c>
      <c r="F49" s="675"/>
      <c r="G49" s="675"/>
      <c r="H49" s="675"/>
      <c r="I49" s="675"/>
      <c r="J49" s="675"/>
      <c r="K49" s="675"/>
      <c r="L49" s="675"/>
      <c r="M49" s="675"/>
      <c r="N49" s="675"/>
      <c r="O49" s="675"/>
      <c r="P49" s="320"/>
      <c r="Q49" s="320"/>
      <c r="R49" s="320"/>
      <c r="S49" s="320"/>
      <c r="T49" s="413">
        <f>AVERAGE(T41:T48)</f>
        <v>0.61666666666666659</v>
      </c>
      <c r="U49" s="299"/>
      <c r="V49" s="300"/>
      <c r="W49" s="115"/>
      <c r="X49" s="310"/>
      <c r="Y49" s="212"/>
      <c r="Z49" s="212"/>
      <c r="AA49" s="115"/>
      <c r="AB49" s="158"/>
      <c r="AC49" s="115"/>
      <c r="AD49" s="115"/>
      <c r="AE49" s="317"/>
      <c r="AF49" s="114"/>
      <c r="AG49" s="115"/>
      <c r="AH49" s="300"/>
      <c r="AI49" s="318">
        <f>SUM(AI41:AI48)</f>
        <v>1486970628</v>
      </c>
      <c r="AJ49" s="318">
        <f>SUM(AJ41:AJ48)</f>
        <v>1486970628</v>
      </c>
      <c r="AK49" s="318">
        <f>SUM(AK41:AK48)</f>
        <v>2286970628</v>
      </c>
      <c r="AL49" s="318"/>
      <c r="AM49" s="318"/>
      <c r="AN49" s="318"/>
      <c r="AO49" s="318"/>
      <c r="AP49" s="318">
        <f>SUM(AP40:AP48)</f>
        <v>544325552</v>
      </c>
      <c r="AQ49" s="321">
        <f>+AP49/AJ49</f>
        <v>0.36606341897427175</v>
      </c>
      <c r="AR49" s="318">
        <f>SUM(AR40:AR48)</f>
        <v>544325552</v>
      </c>
      <c r="AS49" s="321">
        <f>+AR49/AK49</f>
        <v>0.23801160598027585</v>
      </c>
      <c r="AT49" s="318">
        <f>SUM(AT40:AT48)</f>
        <v>863224268</v>
      </c>
      <c r="AU49" s="340">
        <f>+AT49/AK49</f>
        <v>0.3774531502203447</v>
      </c>
      <c r="AV49" s="318">
        <f t="shared" ref="AV49" si="8">SUM(AV41:AV48)</f>
        <v>833224268</v>
      </c>
      <c r="AW49" s="340">
        <f>+AV49/AK49</f>
        <v>0.36433536041023434</v>
      </c>
      <c r="AX49" s="319"/>
      <c r="AY49" s="323"/>
      <c r="AZ49" s="323"/>
      <c r="BA49" s="323"/>
      <c r="BB49" s="323"/>
      <c r="BC49" s="323"/>
      <c r="BD49" s="323"/>
      <c r="BE49" s="323"/>
      <c r="BF49" s="323"/>
      <c r="BG49" s="323"/>
    </row>
    <row r="50" spans="1:59" ht="69.95" customHeight="1">
      <c r="A50" s="86"/>
      <c r="B50" s="715" t="s">
        <v>582</v>
      </c>
      <c r="C50" s="716"/>
      <c r="D50" s="716"/>
      <c r="E50" s="716"/>
      <c r="F50" s="716"/>
      <c r="G50" s="716"/>
      <c r="H50" s="716"/>
      <c r="I50" s="716"/>
      <c r="J50" s="716"/>
      <c r="K50" s="716"/>
      <c r="L50" s="716"/>
      <c r="M50" s="716"/>
      <c r="N50" s="716"/>
      <c r="O50" s="716"/>
      <c r="P50" s="716"/>
      <c r="Q50" s="716"/>
      <c r="R50" s="716"/>
      <c r="S50" s="716"/>
      <c r="T50" s="717"/>
      <c r="U50" s="207"/>
      <c r="V50" s="108"/>
      <c r="W50" s="160"/>
      <c r="X50" s="218"/>
      <c r="Y50" s="109"/>
      <c r="Z50" s="109"/>
      <c r="AA50" s="108"/>
      <c r="AB50" s="138"/>
      <c r="AC50" s="108"/>
      <c r="AD50" s="160"/>
      <c r="AE50" s="160"/>
      <c r="AF50" s="408"/>
      <c r="AG50" s="160"/>
      <c r="AH50" s="160"/>
      <c r="AI50" s="234"/>
      <c r="AJ50" s="234"/>
      <c r="AK50" s="108"/>
      <c r="AL50" s="108"/>
      <c r="AM50" s="108"/>
      <c r="AN50" s="108"/>
      <c r="AO50" s="108"/>
      <c r="AP50" s="108"/>
      <c r="AQ50" s="108"/>
      <c r="AR50" s="108"/>
      <c r="AS50" s="108"/>
      <c r="AT50" s="108"/>
      <c r="AU50" s="108"/>
      <c r="AV50" s="108"/>
      <c r="AW50" s="138"/>
      <c r="AX50" s="108"/>
      <c r="AY50" s="160"/>
      <c r="AZ50" s="160"/>
      <c r="BA50" s="160"/>
      <c r="BB50" s="160"/>
      <c r="BC50" s="160"/>
      <c r="BD50" s="160"/>
      <c r="BE50" s="160"/>
      <c r="BF50" s="160"/>
      <c r="BG50" s="160"/>
    </row>
    <row r="51" spans="1:59" ht="69.95" customHeight="1">
      <c r="A51" s="104" t="s">
        <v>206</v>
      </c>
      <c r="B51" s="104" t="s">
        <v>221</v>
      </c>
      <c r="C51" s="377" t="s">
        <v>222</v>
      </c>
      <c r="D51" s="104" t="s">
        <v>225</v>
      </c>
      <c r="E51" s="366" t="s">
        <v>583</v>
      </c>
      <c r="F51" s="368">
        <v>2024130010113</v>
      </c>
      <c r="G51" s="366" t="s">
        <v>584</v>
      </c>
      <c r="H51" s="366" t="s">
        <v>585</v>
      </c>
      <c r="I51" s="460" t="s">
        <v>586</v>
      </c>
      <c r="J51" s="676">
        <v>0.19019644256936799</v>
      </c>
      <c r="K51" s="205" t="s">
        <v>587</v>
      </c>
      <c r="L51" s="206"/>
      <c r="M51" s="699" t="s">
        <v>226</v>
      </c>
      <c r="N51" s="115">
        <v>1</v>
      </c>
      <c r="O51" s="231">
        <v>1</v>
      </c>
      <c r="P51" s="231">
        <v>1</v>
      </c>
      <c r="Q51" s="231"/>
      <c r="R51" s="231"/>
      <c r="S51" s="166">
        <f>SUM(O51:R51)</f>
        <v>2</v>
      </c>
      <c r="T51" s="235">
        <v>1</v>
      </c>
      <c r="U51" s="168">
        <v>45673</v>
      </c>
      <c r="V51" s="169">
        <v>46022</v>
      </c>
      <c r="W51" s="108">
        <f t="shared" ref="W51:W57" si="9">_xlfn.DAYS(V51,U51)</f>
        <v>349</v>
      </c>
      <c r="X51" s="687">
        <v>1800</v>
      </c>
      <c r="Y51" s="460" t="s">
        <v>472</v>
      </c>
      <c r="Z51" s="460" t="s">
        <v>473</v>
      </c>
      <c r="AA51" s="460" t="s">
        <v>588</v>
      </c>
      <c r="AB51" s="460" t="s">
        <v>589</v>
      </c>
      <c r="AC51" s="108" t="s">
        <v>476</v>
      </c>
      <c r="AD51" s="109" t="s">
        <v>590</v>
      </c>
      <c r="AE51" s="236">
        <v>72000000</v>
      </c>
      <c r="AF51" s="109" t="s">
        <v>503</v>
      </c>
      <c r="AG51" s="226" t="s">
        <v>510</v>
      </c>
      <c r="AH51" s="169">
        <v>45701</v>
      </c>
      <c r="AI51" s="195">
        <v>552321586</v>
      </c>
      <c r="AJ51" s="195">
        <v>552321586</v>
      </c>
      <c r="AK51" s="195">
        <v>552321586</v>
      </c>
      <c r="AL51" s="195"/>
      <c r="AM51" s="195"/>
      <c r="AN51" s="189" t="s">
        <v>505</v>
      </c>
      <c r="AO51" s="460" t="s">
        <v>583</v>
      </c>
      <c r="AP51" s="188">
        <v>368400000</v>
      </c>
      <c r="AQ51" s="109"/>
      <c r="AR51" s="194">
        <v>184200000</v>
      </c>
      <c r="AS51" s="109"/>
      <c r="AT51" s="361">
        <v>552321586</v>
      </c>
      <c r="AU51" s="195"/>
      <c r="AV51" s="195">
        <v>552321586</v>
      </c>
      <c r="AW51" s="361"/>
      <c r="AX51" s="238"/>
      <c r="AY51" s="160"/>
      <c r="AZ51" s="160"/>
      <c r="BA51" s="160"/>
      <c r="BB51" s="160"/>
      <c r="BC51" s="160"/>
      <c r="BD51" s="160"/>
      <c r="BE51" s="160"/>
      <c r="BF51" s="160"/>
      <c r="BG51" s="160"/>
    </row>
    <row r="52" spans="1:59" ht="69.95" customHeight="1">
      <c r="A52" s="104" t="s">
        <v>206</v>
      </c>
      <c r="B52" s="104" t="s">
        <v>221</v>
      </c>
      <c r="C52" s="377" t="s">
        <v>222</v>
      </c>
      <c r="D52" s="104" t="s">
        <v>225</v>
      </c>
      <c r="E52" s="366" t="s">
        <v>583</v>
      </c>
      <c r="F52" s="368">
        <v>2024130010113</v>
      </c>
      <c r="G52" s="366" t="s">
        <v>584</v>
      </c>
      <c r="H52" s="366" t="s">
        <v>585</v>
      </c>
      <c r="I52" s="461"/>
      <c r="J52" s="677"/>
      <c r="K52" s="205" t="s">
        <v>591</v>
      </c>
      <c r="L52" s="206"/>
      <c r="M52" s="700"/>
      <c r="N52" s="239">
        <v>1800</v>
      </c>
      <c r="O52" s="231">
        <v>0</v>
      </c>
      <c r="P52" s="231">
        <v>0</v>
      </c>
      <c r="Q52" s="231"/>
      <c r="R52" s="231"/>
      <c r="S52" s="166">
        <f>SUM(O52:R52)</f>
        <v>0</v>
      </c>
      <c r="T52" s="213">
        <f t="shared" ref="T52:T57" si="10">+S52/N52</f>
        <v>0</v>
      </c>
      <c r="U52" s="168">
        <v>45673</v>
      </c>
      <c r="V52" s="169">
        <v>46022</v>
      </c>
      <c r="W52" s="108">
        <f t="shared" si="9"/>
        <v>349</v>
      </c>
      <c r="X52" s="688"/>
      <c r="Y52" s="461"/>
      <c r="Z52" s="461"/>
      <c r="AA52" s="461"/>
      <c r="AB52" s="461"/>
      <c r="AC52" s="108" t="s">
        <v>476</v>
      </c>
      <c r="AD52" s="108"/>
      <c r="AE52" s="174"/>
      <c r="AF52" s="109"/>
      <c r="AG52" s="226" t="s">
        <v>566</v>
      </c>
      <c r="AH52" s="169"/>
      <c r="AI52" s="195">
        <v>178606893</v>
      </c>
      <c r="AJ52" s="195">
        <v>178606893</v>
      </c>
      <c r="AK52" s="195">
        <v>178606893</v>
      </c>
      <c r="AL52" s="195"/>
      <c r="AM52" s="195"/>
      <c r="AN52" s="195"/>
      <c r="AO52" s="461"/>
      <c r="AP52" s="188">
        <v>0</v>
      </c>
      <c r="AQ52" s="109"/>
      <c r="AR52" s="194">
        <v>0</v>
      </c>
      <c r="AS52" s="109"/>
      <c r="AT52" s="361"/>
      <c r="AU52" s="195"/>
      <c r="AV52" s="240"/>
      <c r="AW52" s="362"/>
      <c r="AX52" s="241"/>
      <c r="AY52" s="160"/>
      <c r="AZ52" s="160"/>
      <c r="BA52" s="160"/>
      <c r="BB52" s="160"/>
      <c r="BC52" s="160"/>
      <c r="BD52" s="160"/>
      <c r="BE52" s="160"/>
      <c r="BF52" s="160"/>
      <c r="BG52" s="160"/>
    </row>
    <row r="53" spans="1:59" ht="69.95" customHeight="1">
      <c r="A53" s="104" t="s">
        <v>206</v>
      </c>
      <c r="B53" s="104" t="s">
        <v>221</v>
      </c>
      <c r="C53" s="377" t="s">
        <v>222</v>
      </c>
      <c r="D53" s="104" t="s">
        <v>225</v>
      </c>
      <c r="E53" s="366" t="s">
        <v>583</v>
      </c>
      <c r="F53" s="368">
        <v>2024130010113</v>
      </c>
      <c r="G53" s="366" t="s">
        <v>584</v>
      </c>
      <c r="H53" s="366" t="s">
        <v>585</v>
      </c>
      <c r="I53" s="461"/>
      <c r="J53" s="677"/>
      <c r="K53" s="205" t="s">
        <v>592</v>
      </c>
      <c r="L53" s="206"/>
      <c r="M53" s="700"/>
      <c r="N53" s="115">
        <v>1</v>
      </c>
      <c r="O53" s="231">
        <v>0</v>
      </c>
      <c r="P53" s="231">
        <v>1</v>
      </c>
      <c r="Q53" s="231"/>
      <c r="R53" s="231"/>
      <c r="S53" s="166">
        <f>SUM(O53:R53)</f>
        <v>1</v>
      </c>
      <c r="T53" s="213">
        <f t="shared" si="10"/>
        <v>1</v>
      </c>
      <c r="U53" s="168">
        <v>45673</v>
      </c>
      <c r="V53" s="169">
        <v>46022</v>
      </c>
      <c r="W53" s="108">
        <f t="shared" si="9"/>
        <v>349</v>
      </c>
      <c r="X53" s="688"/>
      <c r="Y53" s="461"/>
      <c r="Z53" s="461"/>
      <c r="AA53" s="461"/>
      <c r="AB53" s="461"/>
      <c r="AC53" s="108" t="s">
        <v>476</v>
      </c>
      <c r="AD53" s="108"/>
      <c r="AE53" s="108"/>
      <c r="AF53" s="109"/>
      <c r="AG53" s="203" t="s">
        <v>505</v>
      </c>
      <c r="AH53" s="160"/>
      <c r="AI53" s="188">
        <v>104907911</v>
      </c>
      <c r="AJ53" s="188">
        <v>104907911</v>
      </c>
      <c r="AK53" s="188">
        <v>104907911</v>
      </c>
      <c r="AL53" s="188"/>
      <c r="AM53" s="188"/>
      <c r="AN53" s="188"/>
      <c r="AO53" s="461"/>
      <c r="AP53" s="188">
        <v>26400000</v>
      </c>
      <c r="AQ53" s="109"/>
      <c r="AR53" s="194">
        <v>17600000</v>
      </c>
      <c r="AS53" s="109"/>
      <c r="AT53" s="194">
        <v>52800000</v>
      </c>
      <c r="AU53" s="188"/>
      <c r="AV53" s="363">
        <v>44000000</v>
      </c>
      <c r="AW53" s="242"/>
      <c r="AX53" s="135"/>
      <c r="AY53" s="160"/>
      <c r="AZ53" s="160"/>
      <c r="BA53" s="160"/>
      <c r="BB53" s="160"/>
      <c r="BC53" s="160"/>
      <c r="BD53" s="160"/>
      <c r="BE53" s="160"/>
      <c r="BF53" s="160"/>
      <c r="BG53" s="160"/>
    </row>
    <row r="54" spans="1:59" ht="69.95" customHeight="1">
      <c r="A54" s="104" t="s">
        <v>206</v>
      </c>
      <c r="B54" s="104" t="s">
        <v>221</v>
      </c>
      <c r="C54" s="377" t="s">
        <v>222</v>
      </c>
      <c r="D54" s="104" t="s">
        <v>225</v>
      </c>
      <c r="E54" s="366" t="s">
        <v>583</v>
      </c>
      <c r="F54" s="368">
        <v>2024130010113</v>
      </c>
      <c r="G54" s="366" t="s">
        <v>584</v>
      </c>
      <c r="H54" s="366" t="s">
        <v>585</v>
      </c>
      <c r="I54" s="462"/>
      <c r="J54" s="678"/>
      <c r="K54" s="205" t="s">
        <v>593</v>
      </c>
      <c r="L54" s="206"/>
      <c r="M54" s="701"/>
      <c r="N54" s="243">
        <v>1800</v>
      </c>
      <c r="O54" s="231">
        <v>0</v>
      </c>
      <c r="P54" s="231">
        <v>800</v>
      </c>
      <c r="Q54" s="231"/>
      <c r="R54" s="231"/>
      <c r="S54" s="166">
        <f>SUM(O54:R54)</f>
        <v>800</v>
      </c>
      <c r="T54" s="213">
        <f t="shared" si="10"/>
        <v>0.44444444444444442</v>
      </c>
      <c r="U54" s="168">
        <v>45673</v>
      </c>
      <c r="V54" s="169">
        <v>46022</v>
      </c>
      <c r="W54" s="108">
        <f t="shared" si="9"/>
        <v>349</v>
      </c>
      <c r="X54" s="688"/>
      <c r="Y54" s="461"/>
      <c r="Z54" s="461"/>
      <c r="AA54" s="461"/>
      <c r="AB54" s="461"/>
      <c r="AC54" s="108" t="s">
        <v>476</v>
      </c>
      <c r="AD54" s="108"/>
      <c r="AE54" s="108"/>
      <c r="AF54" s="109"/>
      <c r="AG54" s="203" t="s">
        <v>570</v>
      </c>
      <c r="AH54" s="160"/>
      <c r="AI54" s="232"/>
      <c r="AJ54" s="232"/>
      <c r="AK54" s="188">
        <v>1204295858.47</v>
      </c>
      <c r="AL54" s="188"/>
      <c r="AM54" s="188"/>
      <c r="AN54" s="188"/>
      <c r="AO54" s="461"/>
      <c r="AP54" s="109"/>
      <c r="AQ54" s="109"/>
      <c r="AR54" s="109"/>
      <c r="AS54" s="109"/>
      <c r="AT54" s="244"/>
      <c r="AU54" s="244"/>
      <c r="AV54" s="245"/>
      <c r="AW54" s="341"/>
      <c r="AX54" s="233"/>
      <c r="AY54" s="160"/>
      <c r="AZ54" s="160"/>
      <c r="BA54" s="160"/>
      <c r="BB54" s="160"/>
      <c r="BC54" s="160"/>
      <c r="BD54" s="160"/>
      <c r="BE54" s="160"/>
      <c r="BF54" s="160"/>
      <c r="BG54" s="160"/>
    </row>
    <row r="55" spans="1:59" ht="69.95" customHeight="1">
      <c r="A55" s="104" t="s">
        <v>206</v>
      </c>
      <c r="B55" s="104" t="s">
        <v>221</v>
      </c>
      <c r="C55" s="377" t="s">
        <v>222</v>
      </c>
      <c r="D55" s="104" t="s">
        <v>594</v>
      </c>
      <c r="E55" s="366" t="s">
        <v>583</v>
      </c>
      <c r="F55" s="368">
        <v>2024130010113</v>
      </c>
      <c r="G55" s="366" t="s">
        <v>584</v>
      </c>
      <c r="H55" s="366" t="s">
        <v>595</v>
      </c>
      <c r="I55" s="457" t="s">
        <v>596</v>
      </c>
      <c r="J55" s="676">
        <v>0.80980355743063204</v>
      </c>
      <c r="K55" s="205" t="s">
        <v>597</v>
      </c>
      <c r="L55" s="206"/>
      <c r="M55" s="699" t="s">
        <v>229</v>
      </c>
      <c r="N55" s="115">
        <v>1</v>
      </c>
      <c r="O55" s="231">
        <v>0.4</v>
      </c>
      <c r="P55" s="231">
        <v>0.6</v>
      </c>
      <c r="Q55" s="231"/>
      <c r="R55" s="231"/>
      <c r="S55" s="166">
        <f>+O55+P55+Q55+R55</f>
        <v>1</v>
      </c>
      <c r="T55" s="213">
        <f t="shared" si="10"/>
        <v>1</v>
      </c>
      <c r="U55" s="168">
        <v>45673</v>
      </c>
      <c r="V55" s="169">
        <v>46022</v>
      </c>
      <c r="W55" s="108">
        <f t="shared" si="9"/>
        <v>349</v>
      </c>
      <c r="X55" s="688"/>
      <c r="Y55" s="461"/>
      <c r="Z55" s="461"/>
      <c r="AA55" s="461"/>
      <c r="AB55" s="461"/>
      <c r="AC55" s="108" t="s">
        <v>476</v>
      </c>
      <c r="AD55" s="108"/>
      <c r="AE55" s="174"/>
      <c r="AF55" s="109"/>
      <c r="AG55" s="203" t="s">
        <v>598</v>
      </c>
      <c r="AH55" s="169"/>
      <c r="AI55" s="232"/>
      <c r="AJ55" s="232"/>
      <c r="AK55" s="188">
        <v>153359252.93000001</v>
      </c>
      <c r="AL55" s="188"/>
      <c r="AM55" s="188"/>
      <c r="AN55" s="188"/>
      <c r="AO55" s="461"/>
      <c r="AP55" s="109"/>
      <c r="AQ55" s="109"/>
      <c r="AR55" s="109"/>
      <c r="AS55" s="109"/>
      <c r="AT55" s="244"/>
      <c r="AU55" s="244"/>
      <c r="AV55" s="246"/>
      <c r="AW55" s="342"/>
      <c r="AX55" s="247"/>
      <c r="AY55" s="160"/>
      <c r="AZ55" s="160"/>
      <c r="BA55" s="160"/>
      <c r="BB55" s="160"/>
      <c r="BC55" s="160"/>
      <c r="BD55" s="160"/>
      <c r="BE55" s="160"/>
      <c r="BF55" s="160"/>
      <c r="BG55" s="160"/>
    </row>
    <row r="56" spans="1:59" ht="69.95" customHeight="1">
      <c r="A56" s="104" t="s">
        <v>206</v>
      </c>
      <c r="B56" s="104" t="s">
        <v>221</v>
      </c>
      <c r="C56" s="377" t="s">
        <v>222</v>
      </c>
      <c r="D56" s="104" t="s">
        <v>594</v>
      </c>
      <c r="E56" s="366" t="s">
        <v>583</v>
      </c>
      <c r="F56" s="368">
        <v>2024130010113</v>
      </c>
      <c r="G56" s="366" t="s">
        <v>584</v>
      </c>
      <c r="H56" s="366" t="s">
        <v>595</v>
      </c>
      <c r="I56" s="458"/>
      <c r="J56" s="677"/>
      <c r="K56" s="205" t="s">
        <v>599</v>
      </c>
      <c r="L56" s="206"/>
      <c r="M56" s="700"/>
      <c r="N56" s="115">
        <v>1</v>
      </c>
      <c r="O56" s="231">
        <v>0</v>
      </c>
      <c r="P56" s="231">
        <v>1</v>
      </c>
      <c r="Q56" s="231"/>
      <c r="R56" s="231"/>
      <c r="S56" s="166">
        <f>SUM(O56:R56)</f>
        <v>1</v>
      </c>
      <c r="T56" s="213">
        <f t="shared" si="10"/>
        <v>1</v>
      </c>
      <c r="U56" s="168">
        <v>45673</v>
      </c>
      <c r="V56" s="169">
        <v>46022</v>
      </c>
      <c r="W56" s="108">
        <f t="shared" si="9"/>
        <v>349</v>
      </c>
      <c r="X56" s="688"/>
      <c r="Y56" s="461"/>
      <c r="Z56" s="461"/>
      <c r="AA56" s="461"/>
      <c r="AB56" s="461"/>
      <c r="AC56" s="108" t="s">
        <v>476</v>
      </c>
      <c r="AD56" s="108"/>
      <c r="AE56" s="174"/>
      <c r="AF56" s="109"/>
      <c r="AG56" s="203" t="s">
        <v>600</v>
      </c>
      <c r="AH56" s="169"/>
      <c r="AI56" s="188"/>
      <c r="AJ56" s="188">
        <v>153359252.93000001</v>
      </c>
      <c r="AK56" s="188">
        <v>108572752.77</v>
      </c>
      <c r="AL56" s="188"/>
      <c r="AM56" s="188"/>
      <c r="AN56" s="188"/>
      <c r="AO56" s="461"/>
      <c r="AP56" s="109"/>
      <c r="AQ56" s="109"/>
      <c r="AR56" s="109"/>
      <c r="AS56" s="109"/>
      <c r="AT56" s="244"/>
      <c r="AU56" s="244"/>
      <c r="AV56" s="246"/>
      <c r="AW56" s="342"/>
      <c r="AX56" s="247"/>
      <c r="AY56" s="160"/>
      <c r="AZ56" s="160"/>
      <c r="BA56" s="160"/>
      <c r="BB56" s="160"/>
      <c r="BC56" s="160"/>
      <c r="BD56" s="160"/>
      <c r="BE56" s="160"/>
      <c r="BF56" s="160"/>
      <c r="BG56" s="160"/>
    </row>
    <row r="57" spans="1:59" ht="69.95" customHeight="1">
      <c r="A57" s="104" t="s">
        <v>206</v>
      </c>
      <c r="B57" s="104" t="s">
        <v>221</v>
      </c>
      <c r="C57" s="377" t="s">
        <v>222</v>
      </c>
      <c r="D57" s="104" t="s">
        <v>594</v>
      </c>
      <c r="E57" s="366" t="s">
        <v>583</v>
      </c>
      <c r="F57" s="368">
        <v>2024130010113</v>
      </c>
      <c r="G57" s="366" t="s">
        <v>584</v>
      </c>
      <c r="H57" s="366" t="s">
        <v>595</v>
      </c>
      <c r="I57" s="459"/>
      <c r="J57" s="678"/>
      <c r="K57" s="205" t="s">
        <v>601</v>
      </c>
      <c r="L57" s="206"/>
      <c r="M57" s="701"/>
      <c r="N57" s="115">
        <v>12</v>
      </c>
      <c r="O57" s="231">
        <v>3</v>
      </c>
      <c r="P57" s="231">
        <v>3</v>
      </c>
      <c r="Q57" s="231"/>
      <c r="R57" s="231"/>
      <c r="S57" s="166">
        <f>SUM(O57:R57)</f>
        <v>6</v>
      </c>
      <c r="T57" s="213">
        <f t="shared" si="10"/>
        <v>0.5</v>
      </c>
      <c r="U57" s="168">
        <v>45673</v>
      </c>
      <c r="V57" s="169">
        <v>46022</v>
      </c>
      <c r="W57" s="108">
        <f t="shared" si="9"/>
        <v>349</v>
      </c>
      <c r="X57" s="689"/>
      <c r="Y57" s="462"/>
      <c r="Z57" s="462"/>
      <c r="AA57" s="462"/>
      <c r="AB57" s="462"/>
      <c r="AC57" s="108" t="s">
        <v>476</v>
      </c>
      <c r="AD57" s="108"/>
      <c r="AE57" s="174"/>
      <c r="AF57" s="109"/>
      <c r="AG57" s="203" t="s">
        <v>602</v>
      </c>
      <c r="AH57" s="169"/>
      <c r="AI57" s="188"/>
      <c r="AJ57" s="188">
        <v>274131254</v>
      </c>
      <c r="AK57" s="188">
        <v>274131254</v>
      </c>
      <c r="AL57" s="188"/>
      <c r="AM57" s="188"/>
      <c r="AN57" s="188"/>
      <c r="AO57" s="462"/>
      <c r="AP57" s="109"/>
      <c r="AQ57" s="109"/>
      <c r="AR57" s="109"/>
      <c r="AS57" s="109"/>
      <c r="AT57" s="244"/>
      <c r="AU57" s="244"/>
      <c r="AV57" s="230"/>
      <c r="AW57" s="339"/>
      <c r="AX57" s="241"/>
      <c r="AY57" s="160"/>
      <c r="AZ57" s="160"/>
      <c r="BA57" s="160"/>
      <c r="BB57" s="160"/>
      <c r="BC57" s="160"/>
      <c r="BD57" s="160"/>
      <c r="BE57" s="160"/>
      <c r="BF57" s="160"/>
      <c r="BG57" s="160"/>
    </row>
    <row r="58" spans="1:59" s="305" customFormat="1" ht="69.95" customHeight="1">
      <c r="A58" s="714"/>
      <c r="B58" s="714"/>
      <c r="C58" s="714"/>
      <c r="D58" s="714"/>
      <c r="E58" s="675" t="s">
        <v>603</v>
      </c>
      <c r="F58" s="675"/>
      <c r="G58" s="675"/>
      <c r="H58" s="675"/>
      <c r="I58" s="675"/>
      <c r="J58" s="675"/>
      <c r="K58" s="675"/>
      <c r="L58" s="675"/>
      <c r="M58" s="675"/>
      <c r="N58" s="675"/>
      <c r="O58" s="675"/>
      <c r="P58" s="320"/>
      <c r="Q58" s="320"/>
      <c r="R58" s="320"/>
      <c r="S58" s="320"/>
      <c r="T58" s="413">
        <f>AVERAGE(T51:T57)</f>
        <v>0.70634920634920639</v>
      </c>
      <c r="U58" s="299"/>
      <c r="V58" s="300"/>
      <c r="W58" s="115"/>
      <c r="X58" s="115"/>
      <c r="Y58" s="212"/>
      <c r="Z58" s="212"/>
      <c r="AA58" s="115"/>
      <c r="AB58" s="158"/>
      <c r="AC58" s="115"/>
      <c r="AD58" s="115"/>
      <c r="AE58" s="317"/>
      <c r="AF58" s="114"/>
      <c r="AG58" s="115"/>
      <c r="AH58" s="300"/>
      <c r="AI58" s="318">
        <f>SUM(AI51:AI57)</f>
        <v>835836390</v>
      </c>
      <c r="AJ58" s="318">
        <f>SUM(AJ51:AJ57)</f>
        <v>1263326896.9300001</v>
      </c>
      <c r="AK58" s="318">
        <f t="shared" ref="AK58:AV58" si="11">SUM(AK51:AK57)</f>
        <v>2576195508.1700001</v>
      </c>
      <c r="AL58" s="318"/>
      <c r="AM58" s="318"/>
      <c r="AN58" s="318"/>
      <c r="AO58" s="318"/>
      <c r="AP58" s="318">
        <f t="shared" si="11"/>
        <v>394800000</v>
      </c>
      <c r="AQ58" s="321">
        <f>+AP58/AJ58</f>
        <v>0.31250818846602579</v>
      </c>
      <c r="AR58" s="318">
        <f t="shared" si="11"/>
        <v>201800000</v>
      </c>
      <c r="AS58" s="321">
        <f>+AR58/AJ58</f>
        <v>0.15973696158167175</v>
      </c>
      <c r="AT58" s="318">
        <f t="shared" si="11"/>
        <v>605121586</v>
      </c>
      <c r="AU58" s="321">
        <f>+AT58/AK58</f>
        <v>0.23488962079195921</v>
      </c>
      <c r="AV58" s="318">
        <f t="shared" si="11"/>
        <v>596321586</v>
      </c>
      <c r="AW58" s="340">
        <f>+AV58/AK58</f>
        <v>0.23147373097610782</v>
      </c>
      <c r="AX58" s="319"/>
      <c r="AY58" s="323"/>
      <c r="AZ58" s="323"/>
      <c r="BA58" s="323"/>
      <c r="BB58" s="323"/>
      <c r="BC58" s="323"/>
      <c r="BD58" s="323"/>
      <c r="BE58" s="323"/>
      <c r="BF58" s="323"/>
      <c r="BG58" s="323"/>
    </row>
    <row r="59" spans="1:59" ht="69.95" customHeight="1">
      <c r="A59" s="84"/>
      <c r="B59" s="715" t="s">
        <v>604</v>
      </c>
      <c r="C59" s="716"/>
      <c r="D59" s="716"/>
      <c r="E59" s="716"/>
      <c r="F59" s="716"/>
      <c r="G59" s="716"/>
      <c r="H59" s="716"/>
      <c r="I59" s="716"/>
      <c r="J59" s="716"/>
      <c r="K59" s="716"/>
      <c r="L59" s="716"/>
      <c r="M59" s="716"/>
      <c r="N59" s="716"/>
      <c r="O59" s="716"/>
      <c r="P59" s="716"/>
      <c r="Q59" s="716"/>
      <c r="R59" s="716"/>
      <c r="S59" s="716"/>
      <c r="T59" s="717"/>
      <c r="U59" s="250"/>
      <c r="V59" s="108"/>
      <c r="W59" s="160"/>
      <c r="X59" s="108"/>
      <c r="Y59" s="109"/>
      <c r="Z59" s="109"/>
      <c r="AA59" s="220"/>
      <c r="AB59" s="251"/>
      <c r="AC59" s="108"/>
      <c r="AD59" s="160"/>
      <c r="AE59" s="160"/>
      <c r="AF59" s="408"/>
      <c r="AG59" s="160"/>
      <c r="AH59" s="160"/>
      <c r="AI59" s="108"/>
      <c r="AJ59" s="108"/>
      <c r="AK59" s="108"/>
      <c r="AL59" s="108"/>
      <c r="AM59" s="108"/>
      <c r="AN59" s="108"/>
      <c r="AO59" s="108"/>
      <c r="AP59" s="108"/>
      <c r="AQ59" s="108"/>
      <c r="AR59" s="108"/>
      <c r="AS59" s="108"/>
      <c r="AT59" s="108"/>
      <c r="AU59" s="108"/>
      <c r="AV59" s="108"/>
      <c r="AW59" s="138"/>
      <c r="AX59" s="108"/>
      <c r="AY59" s="160"/>
      <c r="AZ59" s="160"/>
      <c r="BA59" s="160"/>
      <c r="BB59" s="160"/>
      <c r="BC59" s="160"/>
      <c r="BD59" s="160"/>
      <c r="BE59" s="160"/>
      <c r="BF59" s="160"/>
      <c r="BG59" s="160"/>
    </row>
    <row r="60" spans="1:59" ht="69.95" customHeight="1">
      <c r="A60" s="104" t="s">
        <v>231</v>
      </c>
      <c r="B60" s="104" t="s">
        <v>232</v>
      </c>
      <c r="C60" s="104" t="s">
        <v>233</v>
      </c>
      <c r="D60" s="104" t="s">
        <v>235</v>
      </c>
      <c r="E60" s="366" t="s">
        <v>605</v>
      </c>
      <c r="F60" s="368">
        <v>2024130010105</v>
      </c>
      <c r="G60" s="366" t="s">
        <v>606</v>
      </c>
      <c r="H60" s="366" t="s">
        <v>607</v>
      </c>
      <c r="I60" s="460" t="s">
        <v>608</v>
      </c>
      <c r="J60" s="676">
        <v>0.25</v>
      </c>
      <c r="K60" s="205" t="s">
        <v>609</v>
      </c>
      <c r="L60" s="460" t="s">
        <v>610</v>
      </c>
      <c r="M60" s="699" t="s">
        <v>195</v>
      </c>
      <c r="N60" s="115">
        <v>12</v>
      </c>
      <c r="O60" s="231">
        <v>2</v>
      </c>
      <c r="P60" s="231">
        <v>5</v>
      </c>
      <c r="Q60" s="231"/>
      <c r="R60" s="231"/>
      <c r="S60" s="166">
        <f t="shared" ref="S60:S66" si="12">SUM(O60:R60)</f>
        <v>7</v>
      </c>
      <c r="T60" s="213">
        <f t="shared" ref="T60:T66" si="13">+S60/N60</f>
        <v>0.58333333333333337</v>
      </c>
      <c r="U60" s="168">
        <v>45673</v>
      </c>
      <c r="V60" s="169">
        <v>46022</v>
      </c>
      <c r="W60" s="108">
        <f t="shared" ref="W60:W66" si="14">_xlfn.DAYS(V60,U60)</f>
        <v>349</v>
      </c>
      <c r="X60" s="687">
        <v>1065570</v>
      </c>
      <c r="Y60" s="460" t="s">
        <v>472</v>
      </c>
      <c r="Z60" s="460" t="s">
        <v>473</v>
      </c>
      <c r="AA60" s="703" t="s">
        <v>611</v>
      </c>
      <c r="AB60" s="673" t="s">
        <v>612</v>
      </c>
      <c r="AC60" s="108" t="s">
        <v>476</v>
      </c>
      <c r="AD60" s="108" t="s">
        <v>613</v>
      </c>
      <c r="AE60" s="175">
        <v>24000000</v>
      </c>
      <c r="AF60" s="109" t="s">
        <v>503</v>
      </c>
      <c r="AG60" s="203" t="s">
        <v>510</v>
      </c>
      <c r="AH60" s="169">
        <v>45355</v>
      </c>
      <c r="AI60" s="195">
        <v>396699354</v>
      </c>
      <c r="AJ60" s="195">
        <v>396699354</v>
      </c>
      <c r="AK60" s="195">
        <v>396699354</v>
      </c>
      <c r="AL60" s="195"/>
      <c r="AM60" s="195"/>
      <c r="AN60" s="702" t="s">
        <v>505</v>
      </c>
      <c r="AO60" s="670" t="s">
        <v>605</v>
      </c>
      <c r="AP60" s="188">
        <v>173300000</v>
      </c>
      <c r="AQ60" s="253"/>
      <c r="AR60" s="188">
        <v>148400000</v>
      </c>
      <c r="AS60" s="253"/>
      <c r="AT60" s="195">
        <v>248000000</v>
      </c>
      <c r="AU60" s="195"/>
      <c r="AV60" s="195">
        <v>223100000</v>
      </c>
      <c r="AW60" s="338"/>
      <c r="AX60" s="238"/>
      <c r="AY60" s="160"/>
      <c r="AZ60" s="160"/>
      <c r="BA60" s="160"/>
      <c r="BB60" s="160"/>
      <c r="BC60" s="160"/>
      <c r="BD60" s="160"/>
      <c r="BE60" s="160"/>
      <c r="BF60" s="160"/>
      <c r="BG60" s="160"/>
    </row>
    <row r="61" spans="1:59" ht="69.95" customHeight="1">
      <c r="A61" s="104" t="s">
        <v>231</v>
      </c>
      <c r="B61" s="104" t="s">
        <v>232</v>
      </c>
      <c r="C61" s="104" t="s">
        <v>233</v>
      </c>
      <c r="D61" s="104" t="s">
        <v>235</v>
      </c>
      <c r="E61" s="366" t="s">
        <v>605</v>
      </c>
      <c r="F61" s="368">
        <v>2024130010105</v>
      </c>
      <c r="G61" s="366" t="s">
        <v>606</v>
      </c>
      <c r="H61" s="366" t="s">
        <v>607</v>
      </c>
      <c r="I61" s="461"/>
      <c r="J61" s="677"/>
      <c r="K61" s="205" t="s">
        <v>614</v>
      </c>
      <c r="L61" s="461"/>
      <c r="M61" s="700"/>
      <c r="N61" s="115">
        <v>1</v>
      </c>
      <c r="O61" s="231">
        <v>0.12</v>
      </c>
      <c r="P61" s="231">
        <v>0.28000000000000003</v>
      </c>
      <c r="Q61" s="231"/>
      <c r="R61" s="231"/>
      <c r="S61" s="166">
        <f t="shared" si="12"/>
        <v>0.4</v>
      </c>
      <c r="T61" s="213">
        <f t="shared" si="13"/>
        <v>0.4</v>
      </c>
      <c r="U61" s="168">
        <v>45673</v>
      </c>
      <c r="V61" s="169">
        <v>46022</v>
      </c>
      <c r="W61" s="108">
        <f t="shared" si="14"/>
        <v>349</v>
      </c>
      <c r="X61" s="688"/>
      <c r="Y61" s="461"/>
      <c r="Z61" s="461"/>
      <c r="AA61" s="704"/>
      <c r="AB61" s="674"/>
      <c r="AC61" s="108" t="s">
        <v>476</v>
      </c>
      <c r="AD61" s="108"/>
      <c r="AE61" s="174"/>
      <c r="AF61" s="109"/>
      <c r="AG61" s="203" t="s">
        <v>566</v>
      </c>
      <c r="AH61" s="169"/>
      <c r="AI61" s="195">
        <v>342353640</v>
      </c>
      <c r="AJ61" s="195">
        <v>342353640</v>
      </c>
      <c r="AK61" s="195">
        <v>342353640</v>
      </c>
      <c r="AL61" s="195"/>
      <c r="AM61" s="195"/>
      <c r="AN61" s="702"/>
      <c r="AO61" s="671"/>
      <c r="AP61" s="188">
        <v>0</v>
      </c>
      <c r="AQ61" s="112"/>
      <c r="AR61" s="188">
        <v>0</v>
      </c>
      <c r="AS61" s="112"/>
      <c r="AT61" s="195"/>
      <c r="AU61" s="195"/>
      <c r="AV61" s="255"/>
      <c r="AW61" s="343"/>
      <c r="AX61" s="353"/>
      <c r="AY61" s="160"/>
      <c r="AZ61" s="160"/>
      <c r="BA61" s="160"/>
      <c r="BB61" s="160"/>
      <c r="BC61" s="160"/>
      <c r="BD61" s="160"/>
      <c r="BE61" s="160"/>
      <c r="BF61" s="160"/>
      <c r="BG61" s="160"/>
    </row>
    <row r="62" spans="1:59" ht="69.95" customHeight="1">
      <c r="A62" s="104" t="s">
        <v>231</v>
      </c>
      <c r="B62" s="104" t="s">
        <v>232</v>
      </c>
      <c r="C62" s="104" t="s">
        <v>233</v>
      </c>
      <c r="D62" s="104" t="s">
        <v>235</v>
      </c>
      <c r="E62" s="366" t="s">
        <v>605</v>
      </c>
      <c r="F62" s="368">
        <v>2024130010105</v>
      </c>
      <c r="G62" s="366" t="s">
        <v>606</v>
      </c>
      <c r="H62" s="366" t="s">
        <v>607</v>
      </c>
      <c r="I62" s="461"/>
      <c r="J62" s="677"/>
      <c r="K62" s="205" t="s">
        <v>615</v>
      </c>
      <c r="L62" s="461"/>
      <c r="M62" s="700"/>
      <c r="N62" s="115">
        <v>2</v>
      </c>
      <c r="O62" s="231">
        <v>1.82</v>
      </c>
      <c r="P62" s="231">
        <v>0.18</v>
      </c>
      <c r="Q62" s="231"/>
      <c r="R62" s="231"/>
      <c r="S62" s="166">
        <f t="shared" si="12"/>
        <v>2</v>
      </c>
      <c r="T62" s="213">
        <f t="shared" si="13"/>
        <v>1</v>
      </c>
      <c r="U62" s="168">
        <v>45673</v>
      </c>
      <c r="V62" s="169">
        <v>46022</v>
      </c>
      <c r="W62" s="108">
        <f t="shared" si="14"/>
        <v>349</v>
      </c>
      <c r="X62" s="688"/>
      <c r="Y62" s="461"/>
      <c r="Z62" s="461"/>
      <c r="AA62" s="460" t="s">
        <v>616</v>
      </c>
      <c r="AB62" s="460" t="s">
        <v>617</v>
      </c>
      <c r="AC62" s="108" t="s">
        <v>476</v>
      </c>
      <c r="AD62" s="108"/>
      <c r="AE62" s="174"/>
      <c r="AF62" s="109"/>
      <c r="AG62" s="203" t="s">
        <v>505</v>
      </c>
      <c r="AH62" s="169"/>
      <c r="AI62" s="195">
        <v>94417120</v>
      </c>
      <c r="AJ62" s="195">
        <v>94417120</v>
      </c>
      <c r="AK62" s="195">
        <v>94417120</v>
      </c>
      <c r="AL62" s="195"/>
      <c r="AM62" s="195"/>
      <c r="AN62" s="195"/>
      <c r="AO62" s="671"/>
      <c r="AP62" s="188">
        <v>24000000</v>
      </c>
      <c r="AQ62" s="112"/>
      <c r="AR62" s="188">
        <v>16000000</v>
      </c>
      <c r="AS62" s="112"/>
      <c r="AT62" s="195">
        <v>48000000</v>
      </c>
      <c r="AU62" s="195"/>
      <c r="AV62" s="195">
        <v>40000000</v>
      </c>
      <c r="AW62" s="338"/>
      <c r="AX62" s="135"/>
      <c r="AY62" s="160"/>
      <c r="AZ62" s="160"/>
      <c r="BA62" s="160"/>
      <c r="BB62" s="160"/>
      <c r="BC62" s="160"/>
      <c r="BD62" s="160"/>
      <c r="BE62" s="160"/>
      <c r="BF62" s="160"/>
      <c r="BG62" s="160"/>
    </row>
    <row r="63" spans="1:59" ht="69.95" customHeight="1">
      <c r="A63" s="104" t="s">
        <v>231</v>
      </c>
      <c r="B63" s="104" t="s">
        <v>232</v>
      </c>
      <c r="C63" s="104" t="s">
        <v>233</v>
      </c>
      <c r="D63" s="104" t="s">
        <v>235</v>
      </c>
      <c r="E63" s="366" t="s">
        <v>605</v>
      </c>
      <c r="F63" s="368">
        <v>2024130010105</v>
      </c>
      <c r="G63" s="366" t="s">
        <v>606</v>
      </c>
      <c r="H63" s="366" t="s">
        <v>607</v>
      </c>
      <c r="I63" s="462"/>
      <c r="J63" s="678"/>
      <c r="K63" s="205" t="s">
        <v>618</v>
      </c>
      <c r="L63" s="461"/>
      <c r="M63" s="701"/>
      <c r="N63" s="115">
        <v>1</v>
      </c>
      <c r="O63" s="231">
        <v>0.67</v>
      </c>
      <c r="P63" s="231">
        <v>0.33</v>
      </c>
      <c r="Q63" s="231"/>
      <c r="R63" s="231"/>
      <c r="S63" s="166">
        <f t="shared" si="12"/>
        <v>1</v>
      </c>
      <c r="T63" s="213">
        <f t="shared" si="13"/>
        <v>1</v>
      </c>
      <c r="U63" s="168">
        <v>45673</v>
      </c>
      <c r="V63" s="169">
        <v>46022</v>
      </c>
      <c r="W63" s="108">
        <f t="shared" si="14"/>
        <v>349</v>
      </c>
      <c r="X63" s="688"/>
      <c r="Y63" s="461"/>
      <c r="Z63" s="461"/>
      <c r="AA63" s="461"/>
      <c r="AB63" s="461"/>
      <c r="AC63" s="108" t="s">
        <v>476</v>
      </c>
      <c r="AD63" s="108"/>
      <c r="AE63" s="174"/>
      <c r="AF63" s="109"/>
      <c r="AG63" s="203" t="s">
        <v>570</v>
      </c>
      <c r="AH63" s="169"/>
      <c r="AI63" s="232"/>
      <c r="AJ63" s="232"/>
      <c r="AK63" s="195">
        <v>280000000</v>
      </c>
      <c r="AL63" s="195"/>
      <c r="AM63" s="195"/>
      <c r="AN63" s="195"/>
      <c r="AO63" s="671"/>
      <c r="AP63" s="112"/>
      <c r="AQ63" s="112"/>
      <c r="AR63" s="112"/>
      <c r="AS63" s="112"/>
      <c r="AT63" s="195"/>
      <c r="AU63" s="195"/>
      <c r="AV63" s="232"/>
      <c r="AW63" s="263"/>
      <c r="AX63" s="233"/>
      <c r="AY63" s="160"/>
      <c r="AZ63" s="160"/>
      <c r="BA63" s="160"/>
      <c r="BB63" s="160"/>
      <c r="BC63" s="160"/>
      <c r="BD63" s="160"/>
      <c r="BE63" s="160"/>
      <c r="BF63" s="160"/>
      <c r="BG63" s="160"/>
    </row>
    <row r="64" spans="1:59" ht="69.95" customHeight="1">
      <c r="A64" s="104" t="s">
        <v>231</v>
      </c>
      <c r="B64" s="104" t="s">
        <v>232</v>
      </c>
      <c r="C64" s="104" t="s">
        <v>233</v>
      </c>
      <c r="D64" s="104" t="s">
        <v>237</v>
      </c>
      <c r="E64" s="366" t="s">
        <v>605</v>
      </c>
      <c r="F64" s="368">
        <v>2024130010105</v>
      </c>
      <c r="G64" s="366" t="s">
        <v>606</v>
      </c>
      <c r="H64" s="366" t="s">
        <v>619</v>
      </c>
      <c r="I64" s="457" t="s">
        <v>620</v>
      </c>
      <c r="J64" s="676">
        <v>0.25</v>
      </c>
      <c r="K64" s="205" t="s">
        <v>621</v>
      </c>
      <c r="L64" s="461"/>
      <c r="M64" s="699" t="s">
        <v>229</v>
      </c>
      <c r="N64" s="115">
        <v>1</v>
      </c>
      <c r="O64" s="231">
        <v>0.82</v>
      </c>
      <c r="P64" s="231">
        <v>0.18</v>
      </c>
      <c r="Q64" s="231"/>
      <c r="R64" s="231"/>
      <c r="S64" s="166">
        <f t="shared" si="12"/>
        <v>1</v>
      </c>
      <c r="T64" s="213">
        <f t="shared" si="13"/>
        <v>1</v>
      </c>
      <c r="U64" s="168">
        <v>45673</v>
      </c>
      <c r="V64" s="169">
        <v>46022</v>
      </c>
      <c r="W64" s="108">
        <f t="shared" si="14"/>
        <v>349</v>
      </c>
      <c r="X64" s="688"/>
      <c r="Y64" s="461"/>
      <c r="Z64" s="461"/>
      <c r="AA64" s="462"/>
      <c r="AB64" s="462"/>
      <c r="AC64" s="108" t="s">
        <v>476</v>
      </c>
      <c r="AD64" s="108"/>
      <c r="AE64" s="174"/>
      <c r="AF64" s="109"/>
      <c r="AG64" s="108"/>
      <c r="AH64" s="169"/>
      <c r="AI64" s="232"/>
      <c r="AJ64" s="232"/>
      <c r="AK64" s="232"/>
      <c r="AL64" s="232"/>
      <c r="AM64" s="232"/>
      <c r="AN64" s="232"/>
      <c r="AO64" s="671"/>
      <c r="AP64" s="112"/>
      <c r="AQ64" s="112"/>
      <c r="AR64" s="112"/>
      <c r="AS64" s="112"/>
      <c r="AT64" s="232"/>
      <c r="AU64" s="232"/>
      <c r="AV64" s="232"/>
      <c r="AW64" s="263"/>
      <c r="AX64" s="233"/>
      <c r="AY64" s="160"/>
      <c r="AZ64" s="160"/>
      <c r="BA64" s="160"/>
      <c r="BB64" s="160"/>
      <c r="BC64" s="160"/>
      <c r="BD64" s="160"/>
      <c r="BE64" s="160"/>
      <c r="BF64" s="160"/>
      <c r="BG64" s="160"/>
    </row>
    <row r="65" spans="1:59" ht="69.95" customHeight="1">
      <c r="A65" s="104" t="s">
        <v>231</v>
      </c>
      <c r="B65" s="104" t="s">
        <v>232</v>
      </c>
      <c r="C65" s="104" t="s">
        <v>233</v>
      </c>
      <c r="D65" s="104" t="s">
        <v>237</v>
      </c>
      <c r="E65" s="366" t="s">
        <v>605</v>
      </c>
      <c r="F65" s="368">
        <v>2024130010105</v>
      </c>
      <c r="G65" s="366" t="s">
        <v>606</v>
      </c>
      <c r="H65" s="366" t="s">
        <v>619</v>
      </c>
      <c r="I65" s="458"/>
      <c r="J65" s="677"/>
      <c r="K65" s="205" t="s">
        <v>622</v>
      </c>
      <c r="L65" s="461"/>
      <c r="M65" s="700"/>
      <c r="N65" s="115">
        <v>1</v>
      </c>
      <c r="O65" s="231">
        <v>0.25</v>
      </c>
      <c r="P65" s="231">
        <v>0.33</v>
      </c>
      <c r="Q65" s="231"/>
      <c r="R65" s="231"/>
      <c r="S65" s="166">
        <f t="shared" si="12"/>
        <v>0.58000000000000007</v>
      </c>
      <c r="T65" s="213">
        <f t="shared" si="13"/>
        <v>0.58000000000000007</v>
      </c>
      <c r="U65" s="168">
        <v>45673</v>
      </c>
      <c r="V65" s="169">
        <v>46022</v>
      </c>
      <c r="W65" s="108">
        <f t="shared" si="14"/>
        <v>349</v>
      </c>
      <c r="X65" s="688"/>
      <c r="Y65" s="461"/>
      <c r="Z65" s="461"/>
      <c r="AA65" s="460" t="s">
        <v>623</v>
      </c>
      <c r="AB65" s="460" t="s">
        <v>624</v>
      </c>
      <c r="AC65" s="108" t="s">
        <v>476</v>
      </c>
      <c r="AD65" s="108"/>
      <c r="AE65" s="174"/>
      <c r="AF65" s="109"/>
      <c r="AG65" s="108"/>
      <c r="AH65" s="169"/>
      <c r="AI65" s="246"/>
      <c r="AJ65" s="246"/>
      <c r="AK65" s="246"/>
      <c r="AL65" s="246"/>
      <c r="AM65" s="246"/>
      <c r="AN65" s="246"/>
      <c r="AO65" s="671"/>
      <c r="AP65" s="112"/>
      <c r="AQ65" s="112"/>
      <c r="AR65" s="112"/>
      <c r="AS65" s="112"/>
      <c r="AT65" s="112"/>
      <c r="AU65" s="112"/>
      <c r="AV65" s="246"/>
      <c r="AW65" s="112"/>
      <c r="AX65" s="247"/>
      <c r="AY65" s="160"/>
      <c r="AZ65" s="160"/>
      <c r="BA65" s="160"/>
      <c r="BB65" s="160"/>
      <c r="BC65" s="160"/>
      <c r="BD65" s="160"/>
      <c r="BE65" s="160"/>
      <c r="BF65" s="160"/>
      <c r="BG65" s="160"/>
    </row>
    <row r="66" spans="1:59" ht="69.95" customHeight="1">
      <c r="A66" s="104" t="s">
        <v>231</v>
      </c>
      <c r="B66" s="104" t="s">
        <v>232</v>
      </c>
      <c r="C66" s="104" t="s">
        <v>233</v>
      </c>
      <c r="D66" s="104" t="s">
        <v>237</v>
      </c>
      <c r="E66" s="366" t="s">
        <v>605</v>
      </c>
      <c r="F66" s="368">
        <v>2024130010105</v>
      </c>
      <c r="G66" s="366" t="s">
        <v>606</v>
      </c>
      <c r="H66" s="366" t="s">
        <v>619</v>
      </c>
      <c r="I66" s="459"/>
      <c r="J66" s="678"/>
      <c r="K66" s="205" t="s">
        <v>625</v>
      </c>
      <c r="L66" s="462"/>
      <c r="M66" s="701"/>
      <c r="N66" s="115">
        <v>1</v>
      </c>
      <c r="O66" s="231">
        <v>0.06</v>
      </c>
      <c r="P66" s="231">
        <v>0.19</v>
      </c>
      <c r="Q66" s="231"/>
      <c r="R66" s="231"/>
      <c r="S66" s="166">
        <f t="shared" si="12"/>
        <v>0.25</v>
      </c>
      <c r="T66" s="213">
        <f t="shared" si="13"/>
        <v>0.25</v>
      </c>
      <c r="U66" s="168">
        <v>45673</v>
      </c>
      <c r="V66" s="169">
        <v>46022</v>
      </c>
      <c r="W66" s="108">
        <f t="shared" si="14"/>
        <v>349</v>
      </c>
      <c r="X66" s="689"/>
      <c r="Y66" s="462"/>
      <c r="Z66" s="462"/>
      <c r="AA66" s="462"/>
      <c r="AB66" s="462"/>
      <c r="AC66" s="108" t="s">
        <v>476</v>
      </c>
      <c r="AD66" s="108"/>
      <c r="AE66" s="174"/>
      <c r="AF66" s="109"/>
      <c r="AG66" s="108"/>
      <c r="AH66" s="169"/>
      <c r="AI66" s="246"/>
      <c r="AJ66" s="246"/>
      <c r="AK66" s="246"/>
      <c r="AL66" s="246"/>
      <c r="AM66" s="246"/>
      <c r="AN66" s="246"/>
      <c r="AO66" s="672"/>
      <c r="AP66" s="112"/>
      <c r="AQ66" s="112"/>
      <c r="AR66" s="112"/>
      <c r="AS66" s="112"/>
      <c r="AT66" s="112"/>
      <c r="AU66" s="112"/>
      <c r="AV66" s="246"/>
      <c r="AW66" s="112"/>
      <c r="AX66" s="247"/>
      <c r="AY66" s="160"/>
      <c r="AZ66" s="160"/>
      <c r="BA66" s="160"/>
      <c r="BB66" s="160"/>
      <c r="BC66" s="160"/>
      <c r="BD66" s="160"/>
      <c r="BE66" s="160"/>
      <c r="BF66" s="160"/>
      <c r="BG66" s="160"/>
    </row>
    <row r="67" spans="1:59" s="305" customFormat="1" ht="69.95" customHeight="1">
      <c r="A67" s="714"/>
      <c r="B67" s="714"/>
      <c r="C67" s="714"/>
      <c r="D67" s="714"/>
      <c r="E67" s="697" t="s">
        <v>626</v>
      </c>
      <c r="F67" s="698"/>
      <c r="G67" s="698"/>
      <c r="H67" s="698"/>
      <c r="I67" s="698"/>
      <c r="J67" s="698"/>
      <c r="K67" s="698"/>
      <c r="L67" s="698"/>
      <c r="M67" s="698"/>
      <c r="N67" s="698"/>
      <c r="O67" s="698"/>
      <c r="P67" s="320"/>
      <c r="Q67" s="320"/>
      <c r="R67" s="320"/>
      <c r="S67" s="320"/>
      <c r="T67" s="413">
        <f>AVERAGE(T60:T66)</f>
        <v>0.68761904761904769</v>
      </c>
      <c r="U67" s="299"/>
      <c r="V67" s="300"/>
      <c r="W67" s="115"/>
      <c r="X67" s="310"/>
      <c r="Y67" s="212"/>
      <c r="Z67" s="212"/>
      <c r="AA67" s="115"/>
      <c r="AB67" s="158"/>
      <c r="AC67" s="115"/>
      <c r="AD67" s="115"/>
      <c r="AE67" s="317"/>
      <c r="AF67" s="114"/>
      <c r="AG67" s="115"/>
      <c r="AH67" s="300"/>
      <c r="AI67" s="318">
        <f>SUM(AI60:AI66)</f>
        <v>833470114</v>
      </c>
      <c r="AJ67" s="318">
        <f>SUM(AJ60:AJ66)</f>
        <v>833470114</v>
      </c>
      <c r="AK67" s="318">
        <f t="shared" ref="AK67:AV67" si="15">SUM(AK60:AK66)</f>
        <v>1113470114</v>
      </c>
      <c r="AL67" s="318"/>
      <c r="AM67" s="318"/>
      <c r="AN67" s="318"/>
      <c r="AO67" s="318"/>
      <c r="AP67" s="318">
        <f t="shared" si="15"/>
        <v>197300000</v>
      </c>
      <c r="AQ67" s="321">
        <f>+AP67/AJ67</f>
        <v>0.23672114534871014</v>
      </c>
      <c r="AR67" s="318">
        <f t="shared" si="15"/>
        <v>164400000</v>
      </c>
      <c r="AS67" s="321">
        <f>+AR67/AJ67</f>
        <v>0.19724762440612237</v>
      </c>
      <c r="AT67" s="318">
        <f t="shared" si="15"/>
        <v>296000000</v>
      </c>
      <c r="AU67" s="321">
        <f>+AT67/AK67</f>
        <v>0.26583560373853016</v>
      </c>
      <c r="AV67" s="318">
        <f t="shared" si="15"/>
        <v>263100000</v>
      </c>
      <c r="AW67" s="340">
        <f>+AV67/AK67</f>
        <v>0.23628833562029489</v>
      </c>
      <c r="AX67" s="319"/>
      <c r="AY67" s="323"/>
      <c r="AZ67" s="323"/>
      <c r="BA67" s="323"/>
      <c r="BB67" s="323"/>
      <c r="BC67" s="323"/>
      <c r="BD67" s="323"/>
      <c r="BE67" s="323"/>
      <c r="BF67" s="323"/>
      <c r="BG67" s="323"/>
    </row>
    <row r="68" spans="1:59" ht="69.95" customHeight="1">
      <c r="A68" s="84"/>
      <c r="B68" s="715" t="s">
        <v>627</v>
      </c>
      <c r="C68" s="716"/>
      <c r="D68" s="716"/>
      <c r="E68" s="716"/>
      <c r="F68" s="716"/>
      <c r="G68" s="716"/>
      <c r="H68" s="716"/>
      <c r="I68" s="716"/>
      <c r="J68" s="716"/>
      <c r="K68" s="716"/>
      <c r="L68" s="716"/>
      <c r="M68" s="716"/>
      <c r="N68" s="716"/>
      <c r="O68" s="716"/>
      <c r="P68" s="716"/>
      <c r="Q68" s="716"/>
      <c r="R68" s="716"/>
      <c r="S68" s="716"/>
      <c r="T68" s="717"/>
      <c r="U68" s="250"/>
      <c r="V68" s="108"/>
      <c r="W68" s="160"/>
      <c r="X68" s="108"/>
      <c r="Y68" s="109"/>
      <c r="Z68" s="109"/>
      <c r="AA68" s="108"/>
      <c r="AB68" s="138"/>
      <c r="AC68" s="108"/>
      <c r="AD68" s="257"/>
      <c r="AE68" s="160"/>
      <c r="AF68" s="408"/>
      <c r="AG68" s="160"/>
      <c r="AH68" s="160"/>
      <c r="AI68" s="108"/>
      <c r="AJ68" s="108"/>
      <c r="AK68" s="108"/>
      <c r="AL68" s="108"/>
      <c r="AM68" s="108"/>
      <c r="AN68" s="108"/>
      <c r="AO68" s="108"/>
      <c r="AP68" s="108"/>
      <c r="AQ68" s="108"/>
      <c r="AR68" s="108"/>
      <c r="AS68" s="108"/>
      <c r="AT68" s="108"/>
      <c r="AU68" s="108"/>
      <c r="AV68" s="108"/>
      <c r="AW68" s="138"/>
      <c r="AX68" s="108"/>
      <c r="AY68" s="160"/>
      <c r="AZ68" s="160"/>
      <c r="BA68" s="160"/>
      <c r="BB68" s="160"/>
      <c r="BC68" s="160"/>
      <c r="BD68" s="160"/>
      <c r="BE68" s="160"/>
      <c r="BF68" s="160"/>
      <c r="BG68" s="160"/>
    </row>
    <row r="69" spans="1:59" ht="69.95" customHeight="1">
      <c r="A69" s="104" t="s">
        <v>231</v>
      </c>
      <c r="B69" s="104" t="s">
        <v>232</v>
      </c>
      <c r="C69" s="104" t="s">
        <v>233</v>
      </c>
      <c r="D69" s="104" t="s">
        <v>239</v>
      </c>
      <c r="E69" s="366" t="s">
        <v>628</v>
      </c>
      <c r="F69" s="368">
        <v>202400000005227</v>
      </c>
      <c r="G69" s="366" t="s">
        <v>629</v>
      </c>
      <c r="H69" s="366" t="s">
        <v>630</v>
      </c>
      <c r="I69" s="460" t="s">
        <v>631</v>
      </c>
      <c r="J69" s="676">
        <v>0.3</v>
      </c>
      <c r="K69" s="205" t="s">
        <v>632</v>
      </c>
      <c r="L69" s="206"/>
      <c r="M69" s="699" t="s">
        <v>240</v>
      </c>
      <c r="N69" s="115">
        <v>1</v>
      </c>
      <c r="O69" s="231">
        <v>0.5</v>
      </c>
      <c r="P69" s="231">
        <v>0.5</v>
      </c>
      <c r="Q69" s="231"/>
      <c r="R69" s="231"/>
      <c r="S69" s="166">
        <f t="shared" ref="S69:S80" si="16">SUM(O69:R69)</f>
        <v>1</v>
      </c>
      <c r="T69" s="235">
        <f>+S69/N69</f>
        <v>1</v>
      </c>
      <c r="U69" s="168">
        <v>45673</v>
      </c>
      <c r="V69" s="169">
        <v>46022</v>
      </c>
      <c r="W69" s="108">
        <f t="shared" ref="W69:W80" si="17">_xlfn.DAYS(V69,U69)</f>
        <v>349</v>
      </c>
      <c r="X69" s="687">
        <v>1065570</v>
      </c>
      <c r="Y69" s="460" t="s">
        <v>472</v>
      </c>
      <c r="Z69" s="460" t="s">
        <v>473</v>
      </c>
      <c r="AA69" s="705"/>
      <c r="AB69" s="705"/>
      <c r="AC69" s="138" t="s">
        <v>476</v>
      </c>
      <c r="AD69" s="258" t="s">
        <v>633</v>
      </c>
      <c r="AE69" s="259">
        <v>72000000</v>
      </c>
      <c r="AF69" s="409" t="s">
        <v>503</v>
      </c>
      <c r="AG69" s="108" t="s">
        <v>634</v>
      </c>
      <c r="AH69" s="160"/>
      <c r="AI69" s="259"/>
      <c r="AJ69" s="259"/>
      <c r="AK69" s="259"/>
      <c r="AL69" s="260"/>
      <c r="AM69" s="225"/>
      <c r="AN69" s="249" t="s">
        <v>505</v>
      </c>
      <c r="AO69" s="456" t="s">
        <v>628</v>
      </c>
      <c r="AP69" s="109"/>
      <c r="AQ69" s="109"/>
      <c r="AR69" s="109"/>
      <c r="AS69" s="109"/>
      <c r="AT69" s="259"/>
      <c r="AU69" s="259"/>
      <c r="AV69" s="259"/>
      <c r="AW69" s="260"/>
      <c r="AX69" s="225"/>
      <c r="AY69" s="160"/>
      <c r="AZ69" s="160"/>
      <c r="BA69" s="160"/>
      <c r="BB69" s="160"/>
      <c r="BC69" s="160"/>
      <c r="BD69" s="160"/>
      <c r="BE69" s="160"/>
      <c r="BF69" s="160"/>
      <c r="BG69" s="160"/>
    </row>
    <row r="70" spans="1:59" ht="69.95" customHeight="1">
      <c r="A70" s="104" t="s">
        <v>231</v>
      </c>
      <c r="B70" s="104" t="s">
        <v>232</v>
      </c>
      <c r="C70" s="104" t="s">
        <v>233</v>
      </c>
      <c r="D70" s="104" t="s">
        <v>239</v>
      </c>
      <c r="E70" s="366" t="s">
        <v>628</v>
      </c>
      <c r="F70" s="368">
        <v>202400000005227</v>
      </c>
      <c r="G70" s="366" t="s">
        <v>629</v>
      </c>
      <c r="H70" s="366" t="s">
        <v>630</v>
      </c>
      <c r="I70" s="462"/>
      <c r="J70" s="678"/>
      <c r="K70" s="205" t="s">
        <v>635</v>
      </c>
      <c r="L70" s="206"/>
      <c r="M70" s="701"/>
      <c r="N70" s="115">
        <v>12</v>
      </c>
      <c r="O70" s="115">
        <v>2</v>
      </c>
      <c r="P70" s="115">
        <v>4</v>
      </c>
      <c r="Q70" s="231"/>
      <c r="R70" s="231"/>
      <c r="S70" s="166">
        <f t="shared" si="16"/>
        <v>6</v>
      </c>
      <c r="T70" s="235">
        <f>+S70/N70</f>
        <v>0.5</v>
      </c>
      <c r="U70" s="168">
        <v>45673</v>
      </c>
      <c r="V70" s="169">
        <v>46022</v>
      </c>
      <c r="W70" s="108">
        <f t="shared" si="17"/>
        <v>349</v>
      </c>
      <c r="X70" s="688"/>
      <c r="Y70" s="461"/>
      <c r="Z70" s="461"/>
      <c r="AA70" s="706"/>
      <c r="AB70" s="706"/>
      <c r="AC70" s="138" t="s">
        <v>476</v>
      </c>
      <c r="AD70" s="261" t="s">
        <v>633</v>
      </c>
      <c r="AE70" s="259">
        <v>72000000</v>
      </c>
      <c r="AF70" s="409" t="s">
        <v>503</v>
      </c>
      <c r="AG70" s="108" t="s">
        <v>634</v>
      </c>
      <c r="AH70" s="160"/>
      <c r="AI70" s="259"/>
      <c r="AJ70" s="259"/>
      <c r="AK70" s="259"/>
      <c r="AL70" s="260"/>
      <c r="AM70" s="225"/>
      <c r="AN70" s="249" t="s">
        <v>505</v>
      </c>
      <c r="AO70" s="456"/>
      <c r="AP70" s="109"/>
      <c r="AQ70" s="109"/>
      <c r="AR70" s="109"/>
      <c r="AS70" s="109"/>
      <c r="AT70" s="259"/>
      <c r="AU70" s="259"/>
      <c r="AV70" s="259"/>
      <c r="AW70" s="260"/>
      <c r="AX70" s="225"/>
      <c r="AY70" s="160"/>
      <c r="AZ70" s="160"/>
      <c r="BA70" s="160"/>
      <c r="BB70" s="160"/>
      <c r="BC70" s="160"/>
      <c r="BD70" s="160"/>
      <c r="BE70" s="160"/>
      <c r="BF70" s="160"/>
      <c r="BG70" s="160"/>
    </row>
    <row r="71" spans="1:59" ht="69.95" customHeight="1">
      <c r="A71" s="104" t="s">
        <v>231</v>
      </c>
      <c r="B71" s="104" t="s">
        <v>232</v>
      </c>
      <c r="C71" s="104" t="s">
        <v>233</v>
      </c>
      <c r="D71" s="104" t="s">
        <v>245</v>
      </c>
      <c r="E71" s="366" t="s">
        <v>628</v>
      </c>
      <c r="F71" s="368">
        <v>202400000005227</v>
      </c>
      <c r="G71" s="366" t="s">
        <v>629</v>
      </c>
      <c r="H71" s="366" t="s">
        <v>630</v>
      </c>
      <c r="I71" s="460" t="s">
        <v>531</v>
      </c>
      <c r="J71" s="676">
        <v>0.1</v>
      </c>
      <c r="K71" s="205" t="s">
        <v>636</v>
      </c>
      <c r="L71" s="206"/>
      <c r="M71" s="699" t="s">
        <v>195</v>
      </c>
      <c r="N71" s="115">
        <v>0.4</v>
      </c>
      <c r="O71" s="115">
        <v>0.4</v>
      </c>
      <c r="P71" s="115">
        <v>0.4</v>
      </c>
      <c r="Q71" s="231"/>
      <c r="R71" s="231"/>
      <c r="S71" s="166">
        <f t="shared" si="16"/>
        <v>0.8</v>
      </c>
      <c r="T71" s="235">
        <v>1</v>
      </c>
      <c r="U71" s="168">
        <v>45673</v>
      </c>
      <c r="V71" s="169">
        <v>46022</v>
      </c>
      <c r="W71" s="108">
        <f t="shared" si="17"/>
        <v>349</v>
      </c>
      <c r="X71" s="688"/>
      <c r="Y71" s="461"/>
      <c r="Z71" s="461"/>
      <c r="AA71" s="706"/>
      <c r="AB71" s="706"/>
      <c r="AC71" s="138" t="s">
        <v>476</v>
      </c>
      <c r="AD71" s="128" t="s">
        <v>637</v>
      </c>
      <c r="AE71" s="262">
        <v>525500000</v>
      </c>
      <c r="AF71" s="408"/>
      <c r="AG71" s="203" t="s">
        <v>505</v>
      </c>
      <c r="AH71" s="160"/>
      <c r="AI71" s="194">
        <v>2000000000</v>
      </c>
      <c r="AJ71" s="194">
        <v>2000000000</v>
      </c>
      <c r="AK71" s="194">
        <v>2000000000</v>
      </c>
      <c r="AL71" s="194"/>
      <c r="AM71" s="188"/>
      <c r="AN71" s="249" t="s">
        <v>505</v>
      </c>
      <c r="AO71" s="456"/>
      <c r="AP71" s="188">
        <v>669500000</v>
      </c>
      <c r="AQ71" s="109"/>
      <c r="AR71" s="188">
        <v>443200000</v>
      </c>
      <c r="AS71" s="109"/>
      <c r="AT71" s="188">
        <v>1548400000</v>
      </c>
      <c r="AU71" s="188"/>
      <c r="AV71" s="363">
        <v>1322100000</v>
      </c>
      <c r="AW71" s="242"/>
      <c r="AX71" s="238"/>
      <c r="AY71" s="160"/>
      <c r="AZ71" s="160"/>
      <c r="BA71" s="160"/>
      <c r="BB71" s="160"/>
      <c r="BC71" s="160"/>
      <c r="BD71" s="160"/>
      <c r="BE71" s="160"/>
      <c r="BF71" s="160"/>
      <c r="BG71" s="160"/>
    </row>
    <row r="72" spans="1:59" ht="69.95" customHeight="1">
      <c r="A72" s="104" t="s">
        <v>231</v>
      </c>
      <c r="B72" s="104" t="s">
        <v>232</v>
      </c>
      <c r="C72" s="104" t="s">
        <v>233</v>
      </c>
      <c r="D72" s="104" t="s">
        <v>245</v>
      </c>
      <c r="E72" s="366" t="s">
        <v>628</v>
      </c>
      <c r="F72" s="368">
        <v>202400000005227</v>
      </c>
      <c r="G72" s="366" t="s">
        <v>629</v>
      </c>
      <c r="H72" s="366" t="s">
        <v>630</v>
      </c>
      <c r="I72" s="461"/>
      <c r="J72" s="677"/>
      <c r="K72" s="205" t="s">
        <v>638</v>
      </c>
      <c r="L72" s="206"/>
      <c r="M72" s="700"/>
      <c r="N72" s="115">
        <v>1</v>
      </c>
      <c r="O72" s="115">
        <v>0.12</v>
      </c>
      <c r="P72" s="115">
        <v>0.1</v>
      </c>
      <c r="Q72" s="231"/>
      <c r="R72" s="231"/>
      <c r="S72" s="166">
        <f t="shared" si="16"/>
        <v>0.22</v>
      </c>
      <c r="T72" s="235">
        <f t="shared" ref="T72:T80" si="18">+S72/N72</f>
        <v>0.22</v>
      </c>
      <c r="U72" s="168">
        <v>45673</v>
      </c>
      <c r="V72" s="169">
        <v>46022</v>
      </c>
      <c r="W72" s="108">
        <f t="shared" si="17"/>
        <v>349</v>
      </c>
      <c r="X72" s="688"/>
      <c r="Y72" s="461"/>
      <c r="Z72" s="461"/>
      <c r="AA72" s="706"/>
      <c r="AB72" s="706"/>
      <c r="AC72" s="108"/>
      <c r="AD72" s="108"/>
      <c r="AE72" s="108"/>
      <c r="AF72" s="408"/>
      <c r="AG72" s="108"/>
      <c r="AH72" s="160"/>
      <c r="AI72" s="232"/>
      <c r="AJ72" s="232"/>
      <c r="AK72" s="232"/>
      <c r="AL72" s="263"/>
      <c r="AM72" s="232"/>
      <c r="AN72" s="232"/>
      <c r="AO72" s="456"/>
      <c r="AP72" s="109"/>
      <c r="AQ72" s="109"/>
      <c r="AR72" s="109"/>
      <c r="AS72" s="109"/>
      <c r="AT72" s="256"/>
      <c r="AU72" s="256"/>
      <c r="AV72" s="246"/>
      <c r="AW72" s="342"/>
      <c r="AX72" s="247"/>
      <c r="AY72" s="160"/>
      <c r="AZ72" s="160"/>
      <c r="BA72" s="160"/>
      <c r="BB72" s="160"/>
      <c r="BC72" s="160"/>
      <c r="BD72" s="160"/>
      <c r="BE72" s="160"/>
      <c r="BF72" s="160"/>
      <c r="BG72" s="160"/>
    </row>
    <row r="73" spans="1:59" ht="69.95" customHeight="1">
      <c r="A73" s="104" t="s">
        <v>231</v>
      </c>
      <c r="B73" s="104" t="s">
        <v>232</v>
      </c>
      <c r="C73" s="104" t="s">
        <v>233</v>
      </c>
      <c r="D73" s="104" t="s">
        <v>245</v>
      </c>
      <c r="E73" s="366" t="s">
        <v>628</v>
      </c>
      <c r="F73" s="368">
        <v>202400000005227</v>
      </c>
      <c r="G73" s="366" t="s">
        <v>629</v>
      </c>
      <c r="H73" s="366" t="s">
        <v>630</v>
      </c>
      <c r="I73" s="461"/>
      <c r="J73" s="677"/>
      <c r="K73" s="205" t="s">
        <v>639</v>
      </c>
      <c r="L73" s="206"/>
      <c r="M73" s="700"/>
      <c r="N73" s="115">
        <v>1</v>
      </c>
      <c r="O73" s="115">
        <v>0.12</v>
      </c>
      <c r="P73" s="115">
        <v>0.1</v>
      </c>
      <c r="Q73" s="231"/>
      <c r="R73" s="231"/>
      <c r="S73" s="166">
        <f t="shared" si="16"/>
        <v>0.22</v>
      </c>
      <c r="T73" s="235">
        <f t="shared" si="18"/>
        <v>0.22</v>
      </c>
      <c r="U73" s="168">
        <v>45673</v>
      </c>
      <c r="V73" s="169">
        <v>46022</v>
      </c>
      <c r="W73" s="108">
        <f t="shared" si="17"/>
        <v>349</v>
      </c>
      <c r="X73" s="688"/>
      <c r="Y73" s="461"/>
      <c r="Z73" s="461"/>
      <c r="AA73" s="706"/>
      <c r="AB73" s="706"/>
      <c r="AC73" s="108"/>
      <c r="AD73" s="108"/>
      <c r="AE73" s="108"/>
      <c r="AF73" s="408"/>
      <c r="AG73" s="108"/>
      <c r="AH73" s="160"/>
      <c r="AI73" s="232"/>
      <c r="AJ73" s="232"/>
      <c r="AK73" s="232"/>
      <c r="AL73" s="263"/>
      <c r="AM73" s="232"/>
      <c r="AN73" s="232"/>
      <c r="AO73" s="456"/>
      <c r="AP73" s="109"/>
      <c r="AQ73" s="109"/>
      <c r="AR73" s="109"/>
      <c r="AS73" s="109"/>
      <c r="AT73" s="232"/>
      <c r="AU73" s="232"/>
      <c r="AV73" s="246"/>
      <c r="AW73" s="246"/>
      <c r="AX73" s="247"/>
      <c r="AY73" s="160"/>
      <c r="AZ73" s="160"/>
      <c r="BA73" s="160"/>
      <c r="BB73" s="160"/>
      <c r="BC73" s="160"/>
      <c r="BD73" s="160"/>
      <c r="BE73" s="160"/>
      <c r="BF73" s="160"/>
      <c r="BG73" s="160"/>
    </row>
    <row r="74" spans="1:59" ht="69.95" customHeight="1">
      <c r="A74" s="104" t="s">
        <v>231</v>
      </c>
      <c r="B74" s="104" t="s">
        <v>232</v>
      </c>
      <c r="C74" s="104" t="s">
        <v>233</v>
      </c>
      <c r="D74" s="104" t="s">
        <v>245</v>
      </c>
      <c r="E74" s="366" t="s">
        <v>628</v>
      </c>
      <c r="F74" s="368">
        <v>202400000005227</v>
      </c>
      <c r="G74" s="366" t="s">
        <v>629</v>
      </c>
      <c r="H74" s="366" t="s">
        <v>630</v>
      </c>
      <c r="I74" s="461"/>
      <c r="J74" s="677"/>
      <c r="K74" s="205" t="s">
        <v>640</v>
      </c>
      <c r="L74" s="206"/>
      <c r="M74" s="700"/>
      <c r="N74" s="115">
        <v>1</v>
      </c>
      <c r="O74" s="115">
        <v>0.25</v>
      </c>
      <c r="P74" s="115">
        <v>0.1</v>
      </c>
      <c r="Q74" s="231"/>
      <c r="R74" s="231"/>
      <c r="S74" s="166">
        <f t="shared" si="16"/>
        <v>0.35</v>
      </c>
      <c r="T74" s="235">
        <f t="shared" si="18"/>
        <v>0.35</v>
      </c>
      <c r="U74" s="168">
        <v>45673</v>
      </c>
      <c r="V74" s="169">
        <v>46022</v>
      </c>
      <c r="W74" s="108">
        <f t="shared" si="17"/>
        <v>349</v>
      </c>
      <c r="X74" s="688"/>
      <c r="Y74" s="461"/>
      <c r="Z74" s="461"/>
      <c r="AA74" s="706"/>
      <c r="AB74" s="706"/>
      <c r="AC74" s="108"/>
      <c r="AD74" s="108"/>
      <c r="AE74" s="108"/>
      <c r="AF74" s="408"/>
      <c r="AG74" s="108"/>
      <c r="AH74" s="160"/>
      <c r="AI74" s="232"/>
      <c r="AJ74" s="232"/>
      <c r="AK74" s="232"/>
      <c r="AL74" s="263"/>
      <c r="AM74" s="232"/>
      <c r="AN74" s="232"/>
      <c r="AO74" s="456"/>
      <c r="AP74" s="109"/>
      <c r="AQ74" s="109"/>
      <c r="AR74" s="109"/>
      <c r="AS74" s="109"/>
      <c r="AT74" s="232"/>
      <c r="AU74" s="232"/>
      <c r="AV74" s="246"/>
      <c r="AW74" s="246"/>
      <c r="AX74" s="247"/>
      <c r="AY74" s="160"/>
      <c r="AZ74" s="160"/>
      <c r="BA74" s="160"/>
      <c r="BB74" s="160"/>
      <c r="BC74" s="160"/>
      <c r="BD74" s="160"/>
      <c r="BE74" s="160"/>
      <c r="BF74" s="160"/>
      <c r="BG74" s="160"/>
    </row>
    <row r="75" spans="1:59" ht="69.95" customHeight="1">
      <c r="A75" s="104" t="s">
        <v>231</v>
      </c>
      <c r="B75" s="104" t="s">
        <v>232</v>
      </c>
      <c r="C75" s="104" t="s">
        <v>233</v>
      </c>
      <c r="D75" s="104" t="s">
        <v>245</v>
      </c>
      <c r="E75" s="366" t="s">
        <v>628</v>
      </c>
      <c r="F75" s="368">
        <v>202400000005227</v>
      </c>
      <c r="G75" s="366" t="s">
        <v>629</v>
      </c>
      <c r="H75" s="366" t="s">
        <v>630</v>
      </c>
      <c r="I75" s="461"/>
      <c r="J75" s="677"/>
      <c r="K75" s="205" t="s">
        <v>641</v>
      </c>
      <c r="L75" s="206"/>
      <c r="M75" s="700"/>
      <c r="N75" s="115">
        <v>1</v>
      </c>
      <c r="O75" s="115">
        <v>0.15</v>
      </c>
      <c r="P75" s="115">
        <v>0.1</v>
      </c>
      <c r="Q75" s="231"/>
      <c r="R75" s="231"/>
      <c r="S75" s="166">
        <f t="shared" si="16"/>
        <v>0.25</v>
      </c>
      <c r="T75" s="235">
        <f t="shared" si="18"/>
        <v>0.25</v>
      </c>
      <c r="U75" s="168">
        <v>45673</v>
      </c>
      <c r="V75" s="169">
        <v>46022</v>
      </c>
      <c r="W75" s="108">
        <f t="shared" si="17"/>
        <v>349</v>
      </c>
      <c r="X75" s="688"/>
      <c r="Y75" s="461"/>
      <c r="Z75" s="461"/>
      <c r="AA75" s="706"/>
      <c r="AB75" s="706"/>
      <c r="AC75" s="108"/>
      <c r="AD75" s="108"/>
      <c r="AE75" s="108"/>
      <c r="AF75" s="408"/>
      <c r="AG75" s="108"/>
      <c r="AH75" s="160"/>
      <c r="AI75" s="232"/>
      <c r="AJ75" s="232"/>
      <c r="AK75" s="232"/>
      <c r="AL75" s="263"/>
      <c r="AM75" s="232"/>
      <c r="AN75" s="232"/>
      <c r="AO75" s="456"/>
      <c r="AP75" s="109"/>
      <c r="AQ75" s="109"/>
      <c r="AR75" s="109"/>
      <c r="AS75" s="109"/>
      <c r="AT75" s="232"/>
      <c r="AU75" s="232"/>
      <c r="AV75" s="246"/>
      <c r="AW75" s="246"/>
      <c r="AX75" s="247"/>
      <c r="AY75" s="160"/>
      <c r="AZ75" s="160"/>
      <c r="BA75" s="160"/>
      <c r="BB75" s="160"/>
      <c r="BC75" s="160"/>
      <c r="BD75" s="160"/>
      <c r="BE75" s="160"/>
      <c r="BF75" s="160"/>
      <c r="BG75" s="160"/>
    </row>
    <row r="76" spans="1:59" ht="69.95" customHeight="1">
      <c r="A76" s="104" t="s">
        <v>231</v>
      </c>
      <c r="B76" s="104" t="s">
        <v>232</v>
      </c>
      <c r="C76" s="104" t="s">
        <v>233</v>
      </c>
      <c r="D76" s="104" t="s">
        <v>245</v>
      </c>
      <c r="E76" s="366" t="s">
        <v>628</v>
      </c>
      <c r="F76" s="368">
        <v>202400000005227</v>
      </c>
      <c r="G76" s="366" t="s">
        <v>629</v>
      </c>
      <c r="H76" s="366" t="s">
        <v>630</v>
      </c>
      <c r="I76" s="462"/>
      <c r="J76" s="678"/>
      <c r="K76" s="205" t="s">
        <v>642</v>
      </c>
      <c r="L76" s="206"/>
      <c r="M76" s="701"/>
      <c r="N76" s="115">
        <v>1</v>
      </c>
      <c r="O76" s="115">
        <v>0.06</v>
      </c>
      <c r="P76" s="115">
        <v>0.1</v>
      </c>
      <c r="Q76" s="231"/>
      <c r="R76" s="231"/>
      <c r="S76" s="166">
        <f t="shared" si="16"/>
        <v>0.16</v>
      </c>
      <c r="T76" s="235">
        <f t="shared" si="18"/>
        <v>0.16</v>
      </c>
      <c r="U76" s="168">
        <v>45673</v>
      </c>
      <c r="V76" s="169">
        <v>46022</v>
      </c>
      <c r="W76" s="108">
        <f t="shared" si="17"/>
        <v>349</v>
      </c>
      <c r="X76" s="688"/>
      <c r="Y76" s="461"/>
      <c r="Z76" s="461"/>
      <c r="AA76" s="706"/>
      <c r="AB76" s="706"/>
      <c r="AC76" s="108"/>
      <c r="AD76" s="108"/>
      <c r="AE76" s="108"/>
      <c r="AF76" s="408"/>
      <c r="AG76" s="108"/>
      <c r="AH76" s="160"/>
      <c r="AI76" s="232"/>
      <c r="AJ76" s="232"/>
      <c r="AK76" s="232"/>
      <c r="AL76" s="263"/>
      <c r="AM76" s="232"/>
      <c r="AN76" s="232"/>
      <c r="AO76" s="456"/>
      <c r="AP76" s="109"/>
      <c r="AQ76" s="109"/>
      <c r="AR76" s="109"/>
      <c r="AS76" s="109"/>
      <c r="AT76" s="232"/>
      <c r="AU76" s="232"/>
      <c r="AV76" s="246"/>
      <c r="AW76" s="246"/>
      <c r="AX76" s="247"/>
      <c r="AY76" s="160"/>
      <c r="AZ76" s="160"/>
      <c r="BA76" s="160"/>
      <c r="BB76" s="160"/>
      <c r="BC76" s="160"/>
      <c r="BD76" s="160"/>
      <c r="BE76" s="160"/>
      <c r="BF76" s="160"/>
      <c r="BG76" s="160"/>
    </row>
    <row r="77" spans="1:59" ht="69.95" customHeight="1">
      <c r="A77" s="104" t="s">
        <v>231</v>
      </c>
      <c r="B77" s="104" t="s">
        <v>232</v>
      </c>
      <c r="C77" s="104" t="s">
        <v>233</v>
      </c>
      <c r="D77" s="104" t="s">
        <v>242</v>
      </c>
      <c r="E77" s="366" t="s">
        <v>628</v>
      </c>
      <c r="F77" s="368">
        <v>202400000005227</v>
      </c>
      <c r="G77" s="366" t="s">
        <v>629</v>
      </c>
      <c r="H77" s="366" t="s">
        <v>643</v>
      </c>
      <c r="I77" s="460" t="s">
        <v>644</v>
      </c>
      <c r="J77" s="676">
        <v>0.1</v>
      </c>
      <c r="K77" s="205" t="s">
        <v>645</v>
      </c>
      <c r="L77" s="206"/>
      <c r="M77" s="699" t="s">
        <v>243</v>
      </c>
      <c r="N77" s="115">
        <v>1</v>
      </c>
      <c r="O77" s="115">
        <v>0.1</v>
      </c>
      <c r="P77" s="115">
        <v>0.1</v>
      </c>
      <c r="Q77" s="231"/>
      <c r="R77" s="231"/>
      <c r="S77" s="166">
        <f t="shared" si="16"/>
        <v>0.2</v>
      </c>
      <c r="T77" s="235">
        <f t="shared" si="18"/>
        <v>0.2</v>
      </c>
      <c r="U77" s="168">
        <v>45673</v>
      </c>
      <c r="V77" s="169">
        <v>46022</v>
      </c>
      <c r="W77" s="108">
        <f t="shared" si="17"/>
        <v>349</v>
      </c>
      <c r="X77" s="688"/>
      <c r="Y77" s="461"/>
      <c r="Z77" s="461"/>
      <c r="AA77" s="706"/>
      <c r="AB77" s="706"/>
      <c r="AC77" s="108"/>
      <c r="AD77" s="108"/>
      <c r="AE77" s="108"/>
      <c r="AF77" s="408"/>
      <c r="AG77" s="108"/>
      <c r="AH77" s="160"/>
      <c r="AI77" s="232"/>
      <c r="AJ77" s="232"/>
      <c r="AK77" s="232"/>
      <c r="AL77" s="263"/>
      <c r="AM77" s="232"/>
      <c r="AN77" s="232"/>
      <c r="AO77" s="456"/>
      <c r="AP77" s="109"/>
      <c r="AQ77" s="109"/>
      <c r="AR77" s="109"/>
      <c r="AS77" s="109"/>
      <c r="AT77" s="232"/>
      <c r="AU77" s="232"/>
      <c r="AV77" s="246"/>
      <c r="AW77" s="246"/>
      <c r="AX77" s="247"/>
      <c r="AY77" s="160"/>
      <c r="AZ77" s="160"/>
      <c r="BA77" s="160"/>
      <c r="BB77" s="160"/>
      <c r="BC77" s="160"/>
      <c r="BD77" s="160"/>
      <c r="BE77" s="160"/>
      <c r="BF77" s="160"/>
      <c r="BG77" s="160"/>
    </row>
    <row r="78" spans="1:59" ht="69.95" customHeight="1">
      <c r="A78" s="104" t="s">
        <v>231</v>
      </c>
      <c r="B78" s="104" t="s">
        <v>232</v>
      </c>
      <c r="C78" s="104" t="s">
        <v>233</v>
      </c>
      <c r="D78" s="104" t="s">
        <v>242</v>
      </c>
      <c r="E78" s="366" t="s">
        <v>628</v>
      </c>
      <c r="F78" s="368">
        <v>202400000005227</v>
      </c>
      <c r="G78" s="366" t="s">
        <v>629</v>
      </c>
      <c r="H78" s="366" t="s">
        <v>643</v>
      </c>
      <c r="I78" s="461"/>
      <c r="J78" s="677"/>
      <c r="K78" s="205" t="s">
        <v>646</v>
      </c>
      <c r="L78" s="206"/>
      <c r="M78" s="700"/>
      <c r="N78" s="108">
        <v>1</v>
      </c>
      <c r="O78" s="108">
        <v>0.12</v>
      </c>
      <c r="P78" s="115">
        <v>0.1</v>
      </c>
      <c r="Q78" s="231"/>
      <c r="R78" s="231"/>
      <c r="S78" s="166">
        <f t="shared" si="16"/>
        <v>0.22</v>
      </c>
      <c r="T78" s="235">
        <f t="shared" si="18"/>
        <v>0.22</v>
      </c>
      <c r="U78" s="168">
        <v>45673</v>
      </c>
      <c r="V78" s="169">
        <v>46022</v>
      </c>
      <c r="W78" s="108">
        <f t="shared" si="17"/>
        <v>349</v>
      </c>
      <c r="X78" s="688"/>
      <c r="Y78" s="461"/>
      <c r="Z78" s="461"/>
      <c r="AA78" s="706"/>
      <c r="AB78" s="706"/>
      <c r="AC78" s="108"/>
      <c r="AD78" s="108"/>
      <c r="AE78" s="108"/>
      <c r="AF78" s="408"/>
      <c r="AG78" s="108"/>
      <c r="AH78" s="160"/>
      <c r="AI78" s="232"/>
      <c r="AJ78" s="232"/>
      <c r="AK78" s="232"/>
      <c r="AL78" s="263"/>
      <c r="AM78" s="232"/>
      <c r="AN78" s="232"/>
      <c r="AO78" s="456"/>
      <c r="AP78" s="109"/>
      <c r="AQ78" s="109"/>
      <c r="AR78" s="109"/>
      <c r="AS78" s="109"/>
      <c r="AT78" s="232"/>
      <c r="AU78" s="232"/>
      <c r="AV78" s="246"/>
      <c r="AW78" s="246"/>
      <c r="AX78" s="247"/>
      <c r="AY78" s="160"/>
      <c r="AZ78" s="160"/>
      <c r="BA78" s="160"/>
      <c r="BB78" s="160"/>
      <c r="BC78" s="160"/>
      <c r="BD78" s="160"/>
      <c r="BE78" s="160"/>
      <c r="BF78" s="160"/>
      <c r="BG78" s="160"/>
    </row>
    <row r="79" spans="1:59" ht="69.95" customHeight="1">
      <c r="A79" s="104" t="s">
        <v>231</v>
      </c>
      <c r="B79" s="104" t="s">
        <v>232</v>
      </c>
      <c r="C79" s="104" t="s">
        <v>233</v>
      </c>
      <c r="D79" s="104" t="s">
        <v>242</v>
      </c>
      <c r="E79" s="366" t="s">
        <v>628</v>
      </c>
      <c r="F79" s="368">
        <v>202400000005227</v>
      </c>
      <c r="G79" s="366" t="s">
        <v>629</v>
      </c>
      <c r="H79" s="366" t="s">
        <v>643</v>
      </c>
      <c r="I79" s="461"/>
      <c r="J79" s="677"/>
      <c r="K79" s="205" t="s">
        <v>647</v>
      </c>
      <c r="L79" s="206"/>
      <c r="M79" s="700"/>
      <c r="N79" s="108">
        <v>1</v>
      </c>
      <c r="O79" s="108">
        <v>0</v>
      </c>
      <c r="P79" s="115">
        <v>0.1</v>
      </c>
      <c r="Q79" s="231"/>
      <c r="R79" s="231"/>
      <c r="S79" s="166">
        <f t="shared" si="16"/>
        <v>0.1</v>
      </c>
      <c r="T79" s="235">
        <f t="shared" si="18"/>
        <v>0.1</v>
      </c>
      <c r="U79" s="168">
        <v>45673</v>
      </c>
      <c r="V79" s="169">
        <v>46022</v>
      </c>
      <c r="W79" s="108">
        <f t="shared" si="17"/>
        <v>349</v>
      </c>
      <c r="X79" s="688"/>
      <c r="Y79" s="461"/>
      <c r="Z79" s="461"/>
      <c r="AA79" s="706"/>
      <c r="AB79" s="706"/>
      <c r="AC79" s="108"/>
      <c r="AD79" s="108"/>
      <c r="AE79" s="108"/>
      <c r="AF79" s="408"/>
      <c r="AG79" s="108"/>
      <c r="AH79" s="160"/>
      <c r="AI79" s="232"/>
      <c r="AJ79" s="232"/>
      <c r="AK79" s="232"/>
      <c r="AL79" s="263"/>
      <c r="AM79" s="232"/>
      <c r="AN79" s="232"/>
      <c r="AO79" s="456"/>
      <c r="AP79" s="109"/>
      <c r="AQ79" s="109"/>
      <c r="AR79" s="109"/>
      <c r="AS79" s="109"/>
      <c r="AT79" s="232"/>
      <c r="AU79" s="232"/>
      <c r="AV79" s="246"/>
      <c r="AW79" s="246"/>
      <c r="AX79" s="247"/>
      <c r="AY79" s="160"/>
      <c r="AZ79" s="160"/>
      <c r="BA79" s="160"/>
      <c r="BB79" s="160"/>
      <c r="BC79" s="160"/>
      <c r="BD79" s="160"/>
      <c r="BE79" s="160"/>
      <c r="BF79" s="160"/>
      <c r="BG79" s="160"/>
    </row>
    <row r="80" spans="1:59" ht="69.95" customHeight="1">
      <c r="A80" s="104" t="s">
        <v>231</v>
      </c>
      <c r="B80" s="104" t="s">
        <v>232</v>
      </c>
      <c r="C80" s="104" t="s">
        <v>233</v>
      </c>
      <c r="D80" s="104" t="s">
        <v>242</v>
      </c>
      <c r="E80" s="366" t="s">
        <v>628</v>
      </c>
      <c r="F80" s="368">
        <v>202400000005227</v>
      </c>
      <c r="G80" s="366" t="s">
        <v>629</v>
      </c>
      <c r="H80" s="366" t="s">
        <v>643</v>
      </c>
      <c r="I80" s="462"/>
      <c r="J80" s="678"/>
      <c r="K80" s="205" t="s">
        <v>648</v>
      </c>
      <c r="L80" s="206"/>
      <c r="M80" s="701"/>
      <c r="N80" s="108">
        <v>1</v>
      </c>
      <c r="O80" s="108">
        <v>0</v>
      </c>
      <c r="P80" s="115">
        <v>0.1</v>
      </c>
      <c r="Q80" s="231"/>
      <c r="R80" s="231"/>
      <c r="S80" s="166">
        <f t="shared" si="16"/>
        <v>0.1</v>
      </c>
      <c r="T80" s="235">
        <f t="shared" si="18"/>
        <v>0.1</v>
      </c>
      <c r="U80" s="168">
        <v>45673</v>
      </c>
      <c r="V80" s="169">
        <v>46022</v>
      </c>
      <c r="W80" s="108">
        <f t="shared" si="17"/>
        <v>349</v>
      </c>
      <c r="X80" s="689"/>
      <c r="Y80" s="462"/>
      <c r="Z80" s="462"/>
      <c r="AA80" s="707"/>
      <c r="AB80" s="707"/>
      <c r="AC80" s="108"/>
      <c r="AD80" s="108"/>
      <c r="AE80" s="108"/>
      <c r="AF80" s="408"/>
      <c r="AG80" s="108"/>
      <c r="AH80" s="160"/>
      <c r="AI80" s="264"/>
      <c r="AJ80" s="264"/>
      <c r="AK80" s="264"/>
      <c r="AL80" s="263"/>
      <c r="AM80" s="232"/>
      <c r="AN80" s="232"/>
      <c r="AO80" s="456"/>
      <c r="AP80" s="109"/>
      <c r="AQ80" s="109"/>
      <c r="AR80" s="109"/>
      <c r="AS80" s="109"/>
      <c r="AT80" s="232"/>
      <c r="AU80" s="232"/>
      <c r="AV80" s="246"/>
      <c r="AW80" s="246"/>
      <c r="AX80" s="247"/>
      <c r="AY80" s="160"/>
      <c r="AZ80" s="160"/>
      <c r="BA80" s="160"/>
      <c r="BB80" s="160"/>
      <c r="BC80" s="160"/>
      <c r="BD80" s="160"/>
      <c r="BE80" s="160"/>
      <c r="BF80" s="160"/>
      <c r="BG80" s="160"/>
    </row>
    <row r="81" spans="1:59" s="305" customFormat="1" ht="69.95" customHeight="1">
      <c r="A81" s="714"/>
      <c r="B81" s="714"/>
      <c r="C81" s="714"/>
      <c r="D81" s="714"/>
      <c r="E81" s="697" t="s">
        <v>649</v>
      </c>
      <c r="F81" s="698"/>
      <c r="G81" s="698"/>
      <c r="H81" s="698"/>
      <c r="I81" s="698"/>
      <c r="J81" s="698"/>
      <c r="K81" s="698"/>
      <c r="L81" s="698"/>
      <c r="M81" s="698"/>
      <c r="N81" s="698"/>
      <c r="O81" s="698"/>
      <c r="P81" s="320"/>
      <c r="Q81" s="320"/>
      <c r="R81" s="320"/>
      <c r="S81" s="320"/>
      <c r="T81" s="413">
        <f>AVERAGE(T69:T80)</f>
        <v>0.36000000000000004</v>
      </c>
      <c r="U81" s="299"/>
      <c r="V81" s="300"/>
      <c r="W81" s="300"/>
      <c r="X81" s="239"/>
      <c r="Y81" s="212"/>
      <c r="Z81" s="212"/>
      <c r="AA81" s="290"/>
      <c r="AB81" s="322"/>
      <c r="AC81" s="115"/>
      <c r="AD81" s="115"/>
      <c r="AE81" s="115"/>
      <c r="AF81" s="410"/>
      <c r="AG81" s="115"/>
      <c r="AH81" s="323"/>
      <c r="AI81" s="324">
        <f>SUM(AI69:AI80)</f>
        <v>2000000000</v>
      </c>
      <c r="AJ81" s="324">
        <f>SUM(AJ69:AJ80)</f>
        <v>2000000000</v>
      </c>
      <c r="AK81" s="324">
        <f t="shared" ref="AK81:AV81" si="19">SUM(AK69:AK80)</f>
        <v>2000000000</v>
      </c>
      <c r="AL81" s="324"/>
      <c r="AM81" s="324"/>
      <c r="AN81" s="324"/>
      <c r="AO81" s="324"/>
      <c r="AP81" s="324">
        <f t="shared" si="19"/>
        <v>669500000</v>
      </c>
      <c r="AQ81" s="321">
        <f>+AP81/AJ81</f>
        <v>0.33474999999999999</v>
      </c>
      <c r="AR81" s="324">
        <f t="shared" si="19"/>
        <v>443200000</v>
      </c>
      <c r="AS81" s="321">
        <f>+AR81/AJ81</f>
        <v>0.22159999999999999</v>
      </c>
      <c r="AT81" s="324">
        <f t="shared" si="19"/>
        <v>1548400000</v>
      </c>
      <c r="AU81" s="321">
        <f>+AT81/AK81</f>
        <v>0.7742</v>
      </c>
      <c r="AV81" s="324">
        <f t="shared" si="19"/>
        <v>1322100000</v>
      </c>
      <c r="AW81" s="340">
        <f>+AV81/AK81</f>
        <v>0.66105000000000003</v>
      </c>
      <c r="AX81" s="319"/>
      <c r="AY81" s="323"/>
      <c r="AZ81" s="323"/>
      <c r="BA81" s="323"/>
      <c r="BB81" s="323"/>
      <c r="BC81" s="323"/>
      <c r="BD81" s="323"/>
      <c r="BE81" s="323"/>
      <c r="BF81" s="323"/>
      <c r="BG81" s="323"/>
    </row>
    <row r="82" spans="1:59" ht="69.95" customHeight="1">
      <c r="A82" s="84"/>
      <c r="B82" s="715" t="s">
        <v>627</v>
      </c>
      <c r="C82" s="716"/>
      <c r="D82" s="716"/>
      <c r="E82" s="716"/>
      <c r="F82" s="716"/>
      <c r="G82" s="716"/>
      <c r="H82" s="716"/>
      <c r="I82" s="716"/>
      <c r="J82" s="716"/>
      <c r="K82" s="716"/>
      <c r="L82" s="716"/>
      <c r="M82" s="716"/>
      <c r="N82" s="716"/>
      <c r="O82" s="716"/>
      <c r="P82" s="716"/>
      <c r="Q82" s="716"/>
      <c r="R82" s="716"/>
      <c r="S82" s="716"/>
      <c r="T82" s="717"/>
      <c r="U82" s="250"/>
      <c r="V82" s="108"/>
      <c r="W82" s="160"/>
      <c r="X82" s="220"/>
      <c r="Y82" s="109"/>
      <c r="Z82" s="109"/>
      <c r="AA82" s="220"/>
      <c r="AB82" s="251"/>
      <c r="AC82" s="138"/>
      <c r="AD82" s="160"/>
      <c r="AE82" s="160"/>
      <c r="AF82" s="411"/>
      <c r="AG82" s="160"/>
      <c r="AH82" s="160"/>
      <c r="AI82" s="110"/>
      <c r="AJ82" s="110"/>
      <c r="AK82" s="110"/>
      <c r="AL82" s="110"/>
      <c r="AM82" s="110"/>
      <c r="AN82" s="110"/>
      <c r="AO82" s="110"/>
      <c r="AP82" s="110"/>
      <c r="AQ82" s="110"/>
      <c r="AR82" s="110"/>
      <c r="AS82" s="110"/>
      <c r="AT82" s="110"/>
      <c r="AU82" s="110"/>
      <c r="AV82" s="110"/>
      <c r="AW82" s="344"/>
      <c r="AX82" s="109"/>
      <c r="AY82" s="160"/>
      <c r="AZ82" s="160"/>
      <c r="BA82" s="160"/>
      <c r="BB82" s="160"/>
      <c r="BC82" s="160"/>
      <c r="BD82" s="160"/>
      <c r="BE82" s="160"/>
      <c r="BF82" s="160"/>
      <c r="BG82" s="160"/>
    </row>
    <row r="83" spans="1:59" ht="69.95" customHeight="1">
      <c r="A83" s="104" t="s">
        <v>231</v>
      </c>
      <c r="B83" s="104" t="s">
        <v>247</v>
      </c>
      <c r="C83" s="377" t="s">
        <v>248</v>
      </c>
      <c r="D83" s="104" t="s">
        <v>250</v>
      </c>
      <c r="E83" s="366" t="s">
        <v>650</v>
      </c>
      <c r="F83" s="368">
        <v>2024130010114</v>
      </c>
      <c r="G83" s="366" t="s">
        <v>651</v>
      </c>
      <c r="H83" s="366" t="s">
        <v>652</v>
      </c>
      <c r="I83" s="460" t="s">
        <v>653</v>
      </c>
      <c r="J83" s="676">
        <v>0.35</v>
      </c>
      <c r="K83" s="265" t="s">
        <v>654</v>
      </c>
      <c r="L83" s="249"/>
      <c r="M83" s="699" t="s">
        <v>202</v>
      </c>
      <c r="N83" s="115">
        <v>4</v>
      </c>
      <c r="O83" s="231">
        <v>2</v>
      </c>
      <c r="P83" s="231">
        <v>2</v>
      </c>
      <c r="Q83" s="231"/>
      <c r="R83" s="231"/>
      <c r="S83" s="166">
        <f t="shared" ref="S83:S93" si="20">SUM(O83:R83)</f>
        <v>4</v>
      </c>
      <c r="T83" s="235">
        <f t="shared" ref="T83:T93" si="21">+S83/N83</f>
        <v>1</v>
      </c>
      <c r="U83" s="168">
        <v>45673</v>
      </c>
      <c r="V83" s="169">
        <v>46022</v>
      </c>
      <c r="W83" s="108">
        <f t="shared" ref="W83" si="22">_xlfn.DAYS(V83,U83)</f>
        <v>349</v>
      </c>
      <c r="X83" s="687">
        <v>1017584</v>
      </c>
      <c r="Y83" s="460" t="s">
        <v>472</v>
      </c>
      <c r="Z83" s="460" t="s">
        <v>473</v>
      </c>
      <c r="AA83" s="460" t="s">
        <v>655</v>
      </c>
      <c r="AB83" s="460" t="s">
        <v>656</v>
      </c>
      <c r="AC83" s="138" t="s">
        <v>476</v>
      </c>
      <c r="AD83" s="266"/>
      <c r="AE83" s="267"/>
      <c r="AF83" s="409"/>
      <c r="AG83" s="108"/>
      <c r="AH83" s="169"/>
      <c r="AI83" s="267"/>
      <c r="AJ83" s="267"/>
      <c r="AK83" s="267"/>
      <c r="AL83" s="267"/>
      <c r="AM83" s="267"/>
      <c r="AN83" s="267"/>
      <c r="AO83" s="670" t="s">
        <v>650</v>
      </c>
      <c r="AP83" s="112"/>
      <c r="AQ83" s="112"/>
      <c r="AR83" s="112"/>
      <c r="AS83" s="112"/>
      <c r="AT83" s="267"/>
      <c r="AU83" s="267"/>
      <c r="AV83" s="267"/>
      <c r="AW83" s="345"/>
      <c r="AX83" s="267"/>
      <c r="AY83" s="160"/>
      <c r="AZ83" s="160"/>
      <c r="BA83" s="160"/>
      <c r="BB83" s="160"/>
      <c r="BC83" s="160"/>
      <c r="BD83" s="160"/>
      <c r="BE83" s="160"/>
      <c r="BF83" s="160"/>
      <c r="BG83" s="160"/>
    </row>
    <row r="84" spans="1:59" ht="69.95" customHeight="1">
      <c r="A84" s="104" t="s">
        <v>231</v>
      </c>
      <c r="B84" s="104" t="s">
        <v>247</v>
      </c>
      <c r="C84" s="377" t="s">
        <v>248</v>
      </c>
      <c r="D84" s="104" t="s">
        <v>250</v>
      </c>
      <c r="E84" s="366" t="s">
        <v>650</v>
      </c>
      <c r="F84" s="368">
        <v>2024130010114</v>
      </c>
      <c r="G84" s="366" t="s">
        <v>651</v>
      </c>
      <c r="H84" s="366" t="s">
        <v>652</v>
      </c>
      <c r="I84" s="461"/>
      <c r="J84" s="678"/>
      <c r="K84" s="265" t="s">
        <v>657</v>
      </c>
      <c r="L84" s="249"/>
      <c r="M84" s="701"/>
      <c r="N84" s="115">
        <v>4</v>
      </c>
      <c r="O84" s="231">
        <v>2</v>
      </c>
      <c r="P84" s="231">
        <v>2</v>
      </c>
      <c r="Q84" s="231"/>
      <c r="R84" s="231"/>
      <c r="S84" s="166">
        <f t="shared" si="20"/>
        <v>4</v>
      </c>
      <c r="T84" s="235">
        <f t="shared" si="21"/>
        <v>1</v>
      </c>
      <c r="U84" s="168">
        <v>45673</v>
      </c>
      <c r="V84" s="169">
        <v>46022</v>
      </c>
      <c r="W84" s="108">
        <f t="shared" ref="W84:W93" si="23">_xlfn.DAYS(V84,U84)</f>
        <v>349</v>
      </c>
      <c r="X84" s="688"/>
      <c r="Y84" s="461"/>
      <c r="Z84" s="461"/>
      <c r="AA84" s="461"/>
      <c r="AB84" s="461"/>
      <c r="AC84" s="138" t="s">
        <v>476</v>
      </c>
      <c r="AD84" s="268" t="s">
        <v>658</v>
      </c>
      <c r="AE84" s="269">
        <v>48000000</v>
      </c>
      <c r="AF84" s="409" t="s">
        <v>503</v>
      </c>
      <c r="AG84" s="248" t="s">
        <v>659</v>
      </c>
      <c r="AH84" s="169">
        <v>45721</v>
      </c>
      <c r="AI84" s="195">
        <v>253151363</v>
      </c>
      <c r="AJ84" s="195">
        <v>253151363</v>
      </c>
      <c r="AK84" s="195">
        <v>253151363</v>
      </c>
      <c r="AL84" s="195"/>
      <c r="AM84" s="195"/>
      <c r="AN84" s="207" t="s">
        <v>503</v>
      </c>
      <c r="AO84" s="671"/>
      <c r="AP84" s="188">
        <v>0</v>
      </c>
      <c r="AQ84" s="112"/>
      <c r="AR84" s="188">
        <v>0</v>
      </c>
      <c r="AS84" s="112"/>
      <c r="AT84" s="195"/>
      <c r="AU84" s="195"/>
      <c r="AV84" s="270">
        <v>0</v>
      </c>
      <c r="AW84" s="346"/>
      <c r="AX84" s="273"/>
      <c r="AY84" s="160"/>
      <c r="AZ84" s="160"/>
      <c r="BA84" s="160"/>
      <c r="BB84" s="160"/>
      <c r="BC84" s="160"/>
      <c r="BD84" s="160"/>
      <c r="BE84" s="160"/>
      <c r="BF84" s="160"/>
      <c r="BG84" s="160"/>
    </row>
    <row r="85" spans="1:59" ht="69.95" customHeight="1">
      <c r="A85" s="104" t="s">
        <v>231</v>
      </c>
      <c r="B85" s="104" t="s">
        <v>247</v>
      </c>
      <c r="C85" s="377" t="s">
        <v>248</v>
      </c>
      <c r="D85" s="104" t="s">
        <v>256</v>
      </c>
      <c r="E85" s="366" t="s">
        <v>650</v>
      </c>
      <c r="F85" s="368">
        <v>2024130010114</v>
      </c>
      <c r="G85" s="366" t="s">
        <v>651</v>
      </c>
      <c r="H85" s="366" t="s">
        <v>652</v>
      </c>
      <c r="I85" s="461"/>
      <c r="J85" s="676">
        <v>0.15</v>
      </c>
      <c r="K85" s="265" t="s">
        <v>660</v>
      </c>
      <c r="L85" s="249"/>
      <c r="M85" s="699" t="s">
        <v>202</v>
      </c>
      <c r="N85" s="115">
        <v>1</v>
      </c>
      <c r="O85" s="231">
        <v>0</v>
      </c>
      <c r="P85" s="231">
        <v>0.2</v>
      </c>
      <c r="Q85" s="231"/>
      <c r="R85" s="231"/>
      <c r="S85" s="166">
        <f t="shared" si="20"/>
        <v>0.2</v>
      </c>
      <c r="T85" s="235">
        <f t="shared" si="21"/>
        <v>0.2</v>
      </c>
      <c r="U85" s="168">
        <v>45673</v>
      </c>
      <c r="V85" s="169">
        <v>46022</v>
      </c>
      <c r="W85" s="108">
        <f t="shared" si="23"/>
        <v>349</v>
      </c>
      <c r="X85" s="688"/>
      <c r="Y85" s="461"/>
      <c r="Z85" s="461"/>
      <c r="AA85" s="461"/>
      <c r="AB85" s="461"/>
      <c r="AC85" s="138" t="s">
        <v>476</v>
      </c>
      <c r="AD85" s="271" t="s">
        <v>661</v>
      </c>
      <c r="AE85" s="269">
        <v>48000000</v>
      </c>
      <c r="AF85" s="409" t="s">
        <v>503</v>
      </c>
      <c r="AG85" s="248" t="s">
        <v>510</v>
      </c>
      <c r="AH85" s="169">
        <v>45721</v>
      </c>
      <c r="AI85" s="195">
        <v>1113070055</v>
      </c>
      <c r="AJ85" s="195">
        <v>1113070055</v>
      </c>
      <c r="AK85" s="237">
        <v>1113070055</v>
      </c>
      <c r="AL85" s="195"/>
      <c r="AM85" s="195"/>
      <c r="AN85" s="207" t="s">
        <v>503</v>
      </c>
      <c r="AO85" s="671"/>
      <c r="AP85" s="188">
        <v>565800000</v>
      </c>
      <c r="AQ85" s="112"/>
      <c r="AR85" s="188">
        <v>565800000</v>
      </c>
      <c r="AS85" s="112"/>
      <c r="AT85" s="195">
        <v>785000000</v>
      </c>
      <c r="AU85" s="195"/>
      <c r="AV85" s="195">
        <v>730200000</v>
      </c>
      <c r="AW85" s="338"/>
      <c r="AX85" s="272"/>
      <c r="AY85" s="160"/>
      <c r="AZ85" s="160"/>
      <c r="BA85" s="160"/>
      <c r="BB85" s="160"/>
      <c r="BC85" s="160"/>
      <c r="BD85" s="160"/>
      <c r="BE85" s="160"/>
      <c r="BF85" s="160"/>
      <c r="BG85" s="160"/>
    </row>
    <row r="86" spans="1:59" ht="69.95" customHeight="1">
      <c r="A86" s="104" t="s">
        <v>231</v>
      </c>
      <c r="B86" s="104" t="s">
        <v>247</v>
      </c>
      <c r="C86" s="377" t="s">
        <v>248</v>
      </c>
      <c r="D86" s="104" t="s">
        <v>256</v>
      </c>
      <c r="E86" s="366" t="s">
        <v>650</v>
      </c>
      <c r="F86" s="368">
        <v>2024130010114</v>
      </c>
      <c r="G86" s="366" t="s">
        <v>651</v>
      </c>
      <c r="H86" s="366" t="s">
        <v>652</v>
      </c>
      <c r="I86" s="462"/>
      <c r="J86" s="678"/>
      <c r="K86" s="265" t="s">
        <v>662</v>
      </c>
      <c r="L86" s="249"/>
      <c r="M86" s="701"/>
      <c r="N86" s="115">
        <v>1</v>
      </c>
      <c r="O86" s="231">
        <v>0.1</v>
      </c>
      <c r="P86" s="231">
        <v>0.1</v>
      </c>
      <c r="Q86" s="231"/>
      <c r="R86" s="231"/>
      <c r="S86" s="166">
        <f t="shared" si="20"/>
        <v>0.2</v>
      </c>
      <c r="T86" s="235">
        <f t="shared" si="21"/>
        <v>0.2</v>
      </c>
      <c r="U86" s="168">
        <v>45673</v>
      </c>
      <c r="V86" s="169">
        <v>46022</v>
      </c>
      <c r="W86" s="108">
        <f t="shared" si="23"/>
        <v>349</v>
      </c>
      <c r="X86" s="688"/>
      <c r="Y86" s="461"/>
      <c r="Z86" s="461"/>
      <c r="AA86" s="461"/>
      <c r="AB86" s="461"/>
      <c r="AC86" s="138" t="s">
        <v>476</v>
      </c>
      <c r="AD86" s="271" t="s">
        <v>663</v>
      </c>
      <c r="AE86" s="269">
        <v>48000000</v>
      </c>
      <c r="AF86" s="409" t="s">
        <v>503</v>
      </c>
      <c r="AG86" s="248" t="s">
        <v>664</v>
      </c>
      <c r="AH86" s="169">
        <v>45720</v>
      </c>
      <c r="AI86" s="195">
        <v>120000000</v>
      </c>
      <c r="AJ86" s="195">
        <v>120000000</v>
      </c>
      <c r="AK86" s="237">
        <v>120000000</v>
      </c>
      <c r="AL86" s="195"/>
      <c r="AM86" s="195"/>
      <c r="AN86" s="207" t="s">
        <v>503</v>
      </c>
      <c r="AO86" s="671"/>
      <c r="AP86" s="188">
        <v>0</v>
      </c>
      <c r="AQ86" s="112"/>
      <c r="AR86" s="188">
        <v>0</v>
      </c>
      <c r="AS86" s="112"/>
      <c r="AT86" s="195"/>
      <c r="AU86" s="195"/>
      <c r="AV86" s="270">
        <v>0</v>
      </c>
      <c r="AW86" s="347"/>
      <c r="AX86" s="273"/>
      <c r="AY86" s="160"/>
      <c r="AZ86" s="160"/>
      <c r="BA86" s="160"/>
      <c r="BB86" s="160"/>
      <c r="BC86" s="160"/>
      <c r="BD86" s="160"/>
      <c r="BE86" s="160"/>
      <c r="BF86" s="160"/>
      <c r="BG86" s="160"/>
    </row>
    <row r="87" spans="1:59" ht="69.95" customHeight="1">
      <c r="A87" s="104" t="s">
        <v>231</v>
      </c>
      <c r="B87" s="104" t="s">
        <v>247</v>
      </c>
      <c r="C87" s="377" t="s">
        <v>248</v>
      </c>
      <c r="D87" s="104" t="s">
        <v>252</v>
      </c>
      <c r="E87" s="366" t="s">
        <v>650</v>
      </c>
      <c r="F87" s="368">
        <v>2024130010114</v>
      </c>
      <c r="G87" s="366" t="s">
        <v>651</v>
      </c>
      <c r="H87" s="366" t="s">
        <v>652</v>
      </c>
      <c r="I87" s="460" t="s">
        <v>665</v>
      </c>
      <c r="J87" s="676">
        <v>0.3</v>
      </c>
      <c r="K87" s="265" t="s">
        <v>666</v>
      </c>
      <c r="L87" s="249"/>
      <c r="M87" s="699" t="s">
        <v>212</v>
      </c>
      <c r="N87" s="115">
        <v>1</v>
      </c>
      <c r="O87" s="231">
        <v>0.5</v>
      </c>
      <c r="P87" s="231">
        <v>0.5</v>
      </c>
      <c r="Q87" s="231"/>
      <c r="R87" s="231"/>
      <c r="S87" s="166">
        <f t="shared" si="20"/>
        <v>1</v>
      </c>
      <c r="T87" s="235">
        <f t="shared" si="21"/>
        <v>1</v>
      </c>
      <c r="U87" s="168">
        <v>45673</v>
      </c>
      <c r="V87" s="169">
        <v>46022</v>
      </c>
      <c r="W87" s="108">
        <f t="shared" si="23"/>
        <v>349</v>
      </c>
      <c r="X87" s="688"/>
      <c r="Y87" s="461"/>
      <c r="Z87" s="461"/>
      <c r="AA87" s="461"/>
      <c r="AB87" s="461"/>
      <c r="AC87" s="138" t="s">
        <v>476</v>
      </c>
      <c r="AD87" s="271" t="s">
        <v>667</v>
      </c>
      <c r="AE87" s="269">
        <v>24000000</v>
      </c>
      <c r="AF87" s="409" t="s">
        <v>503</v>
      </c>
      <c r="AG87" s="203" t="s">
        <v>566</v>
      </c>
      <c r="AH87" s="169">
        <v>45720</v>
      </c>
      <c r="AI87" s="195">
        <v>884793107</v>
      </c>
      <c r="AJ87" s="195">
        <v>884793107</v>
      </c>
      <c r="AK87" s="237">
        <v>884793107</v>
      </c>
      <c r="AL87" s="195"/>
      <c r="AM87" s="195"/>
      <c r="AN87" s="207" t="s">
        <v>503</v>
      </c>
      <c r="AO87" s="671"/>
      <c r="AP87" s="188">
        <v>0</v>
      </c>
      <c r="AQ87" s="112"/>
      <c r="AR87" s="188">
        <v>0</v>
      </c>
      <c r="AS87" s="112"/>
      <c r="AT87" s="195"/>
      <c r="AU87" s="195"/>
      <c r="AV87" s="270">
        <v>0</v>
      </c>
      <c r="AW87" s="347"/>
      <c r="AX87" s="273"/>
      <c r="AY87" s="160"/>
      <c r="AZ87" s="160"/>
      <c r="BA87" s="160"/>
      <c r="BB87" s="160"/>
      <c r="BC87" s="160"/>
      <c r="BD87" s="160"/>
      <c r="BE87" s="160"/>
      <c r="BF87" s="160"/>
      <c r="BG87" s="160"/>
    </row>
    <row r="88" spans="1:59" ht="69.95" customHeight="1">
      <c r="A88" s="104" t="s">
        <v>231</v>
      </c>
      <c r="B88" s="104" t="s">
        <v>247</v>
      </c>
      <c r="C88" s="377" t="s">
        <v>248</v>
      </c>
      <c r="D88" s="104" t="s">
        <v>252</v>
      </c>
      <c r="E88" s="366" t="s">
        <v>650</v>
      </c>
      <c r="F88" s="368">
        <v>2024130010114</v>
      </c>
      <c r="G88" s="366" t="s">
        <v>651</v>
      </c>
      <c r="H88" s="366" t="s">
        <v>652</v>
      </c>
      <c r="I88" s="462"/>
      <c r="J88" s="678"/>
      <c r="K88" s="265" t="s">
        <v>668</v>
      </c>
      <c r="L88" s="249"/>
      <c r="M88" s="701"/>
      <c r="N88" s="115">
        <v>1</v>
      </c>
      <c r="O88" s="231">
        <v>0.5</v>
      </c>
      <c r="P88" s="231">
        <v>0.5</v>
      </c>
      <c r="Q88" s="231"/>
      <c r="R88" s="231"/>
      <c r="S88" s="166">
        <f t="shared" si="20"/>
        <v>1</v>
      </c>
      <c r="T88" s="235">
        <f t="shared" si="21"/>
        <v>1</v>
      </c>
      <c r="U88" s="168">
        <v>45673</v>
      </c>
      <c r="V88" s="169">
        <v>46022</v>
      </c>
      <c r="W88" s="108">
        <f t="shared" si="23"/>
        <v>349</v>
      </c>
      <c r="X88" s="688"/>
      <c r="Y88" s="461"/>
      <c r="Z88" s="461"/>
      <c r="AA88" s="461"/>
      <c r="AB88" s="461"/>
      <c r="AC88" s="138" t="s">
        <v>476</v>
      </c>
      <c r="AD88" s="271" t="s">
        <v>669</v>
      </c>
      <c r="AE88" s="269">
        <v>32000000</v>
      </c>
      <c r="AF88" s="409" t="s">
        <v>503</v>
      </c>
      <c r="AG88" s="203" t="s">
        <v>505</v>
      </c>
      <c r="AH88" s="169">
        <v>45722</v>
      </c>
      <c r="AI88" s="195">
        <v>659049287</v>
      </c>
      <c r="AJ88" s="195">
        <v>659049287</v>
      </c>
      <c r="AK88" s="237">
        <v>659049287</v>
      </c>
      <c r="AL88" s="195"/>
      <c r="AM88" s="195"/>
      <c r="AN88" s="207" t="s">
        <v>503</v>
      </c>
      <c r="AO88" s="671"/>
      <c r="AP88" s="188">
        <v>165000000</v>
      </c>
      <c r="AQ88" s="112"/>
      <c r="AR88" s="188">
        <v>110000000</v>
      </c>
      <c r="AS88" s="112"/>
      <c r="AT88" s="195">
        <v>330000000</v>
      </c>
      <c r="AU88" s="195"/>
      <c r="AV88" s="195">
        <v>275000000</v>
      </c>
      <c r="AW88" s="338"/>
      <c r="AX88" s="274"/>
      <c r="AY88" s="160"/>
      <c r="AZ88" s="160"/>
      <c r="BA88" s="160"/>
      <c r="BB88" s="160"/>
      <c r="BC88" s="160"/>
      <c r="BD88" s="160"/>
      <c r="BE88" s="160"/>
      <c r="BF88" s="160"/>
      <c r="BG88" s="160"/>
    </row>
    <row r="89" spans="1:59" ht="69.95" customHeight="1">
      <c r="A89" s="104" t="s">
        <v>231</v>
      </c>
      <c r="B89" s="104" t="s">
        <v>247</v>
      </c>
      <c r="C89" s="377" t="s">
        <v>248</v>
      </c>
      <c r="D89" s="104" t="s">
        <v>254</v>
      </c>
      <c r="E89" s="366" t="s">
        <v>650</v>
      </c>
      <c r="F89" s="368">
        <v>2024130010114</v>
      </c>
      <c r="G89" s="366" t="s">
        <v>651</v>
      </c>
      <c r="H89" s="366" t="s">
        <v>652</v>
      </c>
      <c r="I89" s="460" t="s">
        <v>670</v>
      </c>
      <c r="J89" s="676">
        <v>0.1</v>
      </c>
      <c r="K89" s="265" t="s">
        <v>671</v>
      </c>
      <c r="L89" s="249"/>
      <c r="M89" s="699" t="s">
        <v>229</v>
      </c>
      <c r="N89" s="115">
        <v>0.47499999999999998</v>
      </c>
      <c r="O89" s="231">
        <v>0</v>
      </c>
      <c r="P89" s="231">
        <v>0.05</v>
      </c>
      <c r="Q89" s="231"/>
      <c r="R89" s="231"/>
      <c r="S89" s="166">
        <f t="shared" si="20"/>
        <v>0.05</v>
      </c>
      <c r="T89" s="235">
        <f t="shared" si="21"/>
        <v>0.10526315789473685</v>
      </c>
      <c r="U89" s="168">
        <v>45673</v>
      </c>
      <c r="V89" s="169">
        <v>46022</v>
      </c>
      <c r="W89" s="108">
        <f t="shared" si="23"/>
        <v>349</v>
      </c>
      <c r="X89" s="688"/>
      <c r="Y89" s="461"/>
      <c r="Z89" s="461"/>
      <c r="AA89" s="461"/>
      <c r="AB89" s="461"/>
      <c r="AC89" s="138" t="s">
        <v>476</v>
      </c>
      <c r="AD89" s="271" t="s">
        <v>672</v>
      </c>
      <c r="AE89" s="269">
        <v>36000000</v>
      </c>
      <c r="AF89" s="409" t="s">
        <v>503</v>
      </c>
      <c r="AG89" s="203" t="s">
        <v>673</v>
      </c>
      <c r="AH89" s="169">
        <v>45720</v>
      </c>
      <c r="AI89" s="194">
        <v>63985000</v>
      </c>
      <c r="AJ89" s="194">
        <v>63985000</v>
      </c>
      <c r="AK89" s="194">
        <v>63985000</v>
      </c>
      <c r="AL89" s="194"/>
      <c r="AM89" s="194"/>
      <c r="AN89" s="207" t="s">
        <v>503</v>
      </c>
      <c r="AO89" s="671"/>
      <c r="AP89" s="188">
        <v>0</v>
      </c>
      <c r="AQ89" s="112"/>
      <c r="AR89" s="188">
        <v>0</v>
      </c>
      <c r="AS89" s="112"/>
      <c r="AT89" s="188"/>
      <c r="AU89" s="188"/>
      <c r="AV89" s="270">
        <v>0</v>
      </c>
      <c r="AW89" s="347"/>
      <c r="AX89" s="273"/>
      <c r="AY89" s="160"/>
      <c r="AZ89" s="160"/>
      <c r="BA89" s="160"/>
      <c r="BB89" s="160"/>
      <c r="BC89" s="160"/>
      <c r="BD89" s="160"/>
      <c r="BE89" s="160"/>
      <c r="BF89" s="160"/>
      <c r="BG89" s="160"/>
    </row>
    <row r="90" spans="1:59" ht="69.95" customHeight="1">
      <c r="A90" s="104" t="s">
        <v>231</v>
      </c>
      <c r="B90" s="104" t="s">
        <v>247</v>
      </c>
      <c r="C90" s="377" t="s">
        <v>248</v>
      </c>
      <c r="D90" s="104" t="s">
        <v>254</v>
      </c>
      <c r="E90" s="366" t="s">
        <v>650</v>
      </c>
      <c r="F90" s="368">
        <v>2024130010114</v>
      </c>
      <c r="G90" s="366" t="s">
        <v>651</v>
      </c>
      <c r="H90" s="110" t="s">
        <v>674</v>
      </c>
      <c r="I90" s="462"/>
      <c r="J90" s="678"/>
      <c r="K90" s="265" t="s">
        <v>675</v>
      </c>
      <c r="L90" s="249"/>
      <c r="M90" s="701"/>
      <c r="N90" s="115">
        <v>1</v>
      </c>
      <c r="O90" s="231">
        <v>0</v>
      </c>
      <c r="P90" s="231">
        <v>0.5</v>
      </c>
      <c r="Q90" s="231"/>
      <c r="R90" s="231"/>
      <c r="S90" s="166">
        <f t="shared" si="20"/>
        <v>0.5</v>
      </c>
      <c r="T90" s="235">
        <f t="shared" si="21"/>
        <v>0.5</v>
      </c>
      <c r="U90" s="168">
        <v>45673</v>
      </c>
      <c r="V90" s="169">
        <v>46022</v>
      </c>
      <c r="W90" s="108">
        <f t="shared" si="23"/>
        <v>349</v>
      </c>
      <c r="X90" s="688"/>
      <c r="Y90" s="461"/>
      <c r="Z90" s="461"/>
      <c r="AA90" s="461"/>
      <c r="AB90" s="461"/>
      <c r="AC90" s="138" t="s">
        <v>476</v>
      </c>
      <c r="AD90" s="271" t="s">
        <v>676</v>
      </c>
      <c r="AE90" s="269">
        <v>24000000</v>
      </c>
      <c r="AF90" s="409" t="s">
        <v>503</v>
      </c>
      <c r="AG90" s="108" t="s">
        <v>570</v>
      </c>
      <c r="AH90" s="169">
        <v>45727</v>
      </c>
      <c r="AI90" s="275"/>
      <c r="AJ90" s="275"/>
      <c r="AK90" s="188">
        <v>2284657100.1199999</v>
      </c>
      <c r="AL90" s="188"/>
      <c r="AM90" s="188"/>
      <c r="AN90" s="207" t="s">
        <v>503</v>
      </c>
      <c r="AO90" s="671"/>
      <c r="AP90" s="112"/>
      <c r="AQ90" s="112"/>
      <c r="AR90" s="112"/>
      <c r="AS90" s="112"/>
      <c r="AT90" s="188"/>
      <c r="AU90" s="188"/>
      <c r="AV90" s="275"/>
      <c r="AW90" s="348"/>
      <c r="AX90" s="275"/>
      <c r="AY90" s="160"/>
      <c r="AZ90" s="160"/>
      <c r="BA90" s="160"/>
      <c r="BB90" s="160"/>
      <c r="BC90" s="160"/>
      <c r="BD90" s="160"/>
      <c r="BE90" s="160"/>
      <c r="BF90" s="160"/>
      <c r="BG90" s="160"/>
    </row>
    <row r="91" spans="1:59" ht="69.95" customHeight="1">
      <c r="A91" s="104" t="s">
        <v>231</v>
      </c>
      <c r="B91" s="104" t="s">
        <v>247</v>
      </c>
      <c r="C91" s="377" t="s">
        <v>248</v>
      </c>
      <c r="D91" s="104" t="s">
        <v>258</v>
      </c>
      <c r="E91" s="366" t="s">
        <v>650</v>
      </c>
      <c r="F91" s="368">
        <v>2024130010114</v>
      </c>
      <c r="G91" s="366" t="s">
        <v>651</v>
      </c>
      <c r="H91" s="366" t="s">
        <v>677</v>
      </c>
      <c r="I91" s="460" t="s">
        <v>678</v>
      </c>
      <c r="J91" s="676">
        <v>0.1</v>
      </c>
      <c r="K91" s="276" t="s">
        <v>679</v>
      </c>
      <c r="L91" s="249"/>
      <c r="M91" s="699" t="s">
        <v>195</v>
      </c>
      <c r="N91" s="115">
        <v>0.5</v>
      </c>
      <c r="O91" s="231">
        <v>0</v>
      </c>
      <c r="P91" s="231">
        <v>0.05</v>
      </c>
      <c r="Q91" s="231"/>
      <c r="R91" s="231"/>
      <c r="S91" s="166">
        <f t="shared" si="20"/>
        <v>0.05</v>
      </c>
      <c r="T91" s="235">
        <f t="shared" si="21"/>
        <v>0.1</v>
      </c>
      <c r="U91" s="168">
        <v>45673</v>
      </c>
      <c r="V91" s="169">
        <v>46022</v>
      </c>
      <c r="W91" s="108">
        <f t="shared" si="23"/>
        <v>349</v>
      </c>
      <c r="X91" s="688"/>
      <c r="Y91" s="461"/>
      <c r="Z91" s="461"/>
      <c r="AA91" s="461"/>
      <c r="AB91" s="461"/>
      <c r="AC91" s="138" t="s">
        <v>476</v>
      </c>
      <c r="AD91" s="268" t="s">
        <v>680</v>
      </c>
      <c r="AE91" s="269">
        <v>34400000</v>
      </c>
      <c r="AF91" s="409" t="s">
        <v>503</v>
      </c>
      <c r="AG91" s="203" t="s">
        <v>681</v>
      </c>
      <c r="AH91" s="169">
        <v>45720</v>
      </c>
      <c r="AI91" s="258"/>
      <c r="AJ91" s="258"/>
      <c r="AK91" s="188">
        <v>1471460506.3299999</v>
      </c>
      <c r="AL91" s="188"/>
      <c r="AM91" s="188"/>
      <c r="AN91" s="207" t="s">
        <v>503</v>
      </c>
      <c r="AO91" s="671"/>
      <c r="AP91" s="112"/>
      <c r="AQ91" s="112"/>
      <c r="AR91" s="112"/>
      <c r="AS91" s="112"/>
      <c r="AT91" s="188"/>
      <c r="AU91" s="188"/>
      <c r="AV91" s="258"/>
      <c r="AW91" s="349"/>
      <c r="AX91" s="258"/>
      <c r="AY91" s="160"/>
      <c r="AZ91" s="160"/>
      <c r="BA91" s="160"/>
      <c r="BB91" s="160"/>
      <c r="BC91" s="160"/>
      <c r="BD91" s="160"/>
      <c r="BE91" s="160"/>
      <c r="BF91" s="160"/>
      <c r="BG91" s="160"/>
    </row>
    <row r="92" spans="1:59" ht="69.95" customHeight="1">
      <c r="A92" s="104" t="s">
        <v>231</v>
      </c>
      <c r="B92" s="104" t="s">
        <v>247</v>
      </c>
      <c r="C92" s="377" t="s">
        <v>248</v>
      </c>
      <c r="D92" s="104" t="s">
        <v>258</v>
      </c>
      <c r="E92" s="366" t="s">
        <v>650</v>
      </c>
      <c r="F92" s="368">
        <v>2024130010114</v>
      </c>
      <c r="G92" s="366" t="s">
        <v>651</v>
      </c>
      <c r="H92" s="366" t="s">
        <v>677</v>
      </c>
      <c r="I92" s="461"/>
      <c r="J92" s="677"/>
      <c r="K92" s="276" t="s">
        <v>682</v>
      </c>
      <c r="L92" s="249"/>
      <c r="M92" s="700"/>
      <c r="N92" s="115">
        <v>12</v>
      </c>
      <c r="O92" s="231">
        <v>3</v>
      </c>
      <c r="P92" s="231">
        <v>3</v>
      </c>
      <c r="Q92" s="231"/>
      <c r="R92" s="231"/>
      <c r="S92" s="166">
        <f t="shared" si="20"/>
        <v>6</v>
      </c>
      <c r="T92" s="235">
        <f t="shared" si="21"/>
        <v>0.5</v>
      </c>
      <c r="U92" s="168">
        <v>45673</v>
      </c>
      <c r="V92" s="169">
        <v>46022</v>
      </c>
      <c r="W92" s="108">
        <f t="shared" si="23"/>
        <v>349</v>
      </c>
      <c r="X92" s="688"/>
      <c r="Y92" s="461"/>
      <c r="Z92" s="461"/>
      <c r="AA92" s="461"/>
      <c r="AB92" s="461"/>
      <c r="AC92" s="138" t="s">
        <v>476</v>
      </c>
      <c r="AD92" s="271" t="s">
        <v>683</v>
      </c>
      <c r="AE92" s="269">
        <v>48000000</v>
      </c>
      <c r="AF92" s="409" t="s">
        <v>503</v>
      </c>
      <c r="AG92" s="203" t="s">
        <v>600</v>
      </c>
      <c r="AH92" s="169">
        <v>45721</v>
      </c>
      <c r="AI92" s="258"/>
      <c r="AJ92" s="258"/>
      <c r="AK92" s="188">
        <v>432000000</v>
      </c>
      <c r="AL92" s="188"/>
      <c r="AM92" s="188"/>
      <c r="AN92" s="207" t="s">
        <v>503</v>
      </c>
      <c r="AO92" s="671"/>
      <c r="AP92" s="112"/>
      <c r="AQ92" s="112"/>
      <c r="AR92" s="112"/>
      <c r="AS92" s="112"/>
      <c r="AT92" s="188"/>
      <c r="AU92" s="188"/>
      <c r="AV92" s="258"/>
      <c r="AW92" s="349"/>
      <c r="AX92" s="258"/>
      <c r="AY92" s="160"/>
      <c r="AZ92" s="160"/>
      <c r="BA92" s="160"/>
      <c r="BB92" s="160"/>
      <c r="BC92" s="160"/>
      <c r="BD92" s="160"/>
      <c r="BE92" s="160"/>
      <c r="BF92" s="160"/>
      <c r="BG92" s="160"/>
    </row>
    <row r="93" spans="1:59" ht="69.95" customHeight="1">
      <c r="A93" s="104" t="s">
        <v>231</v>
      </c>
      <c r="B93" s="104" t="s">
        <v>247</v>
      </c>
      <c r="C93" s="377" t="s">
        <v>248</v>
      </c>
      <c r="D93" s="104" t="s">
        <v>258</v>
      </c>
      <c r="E93" s="366" t="s">
        <v>650</v>
      </c>
      <c r="F93" s="368">
        <v>2024130010114</v>
      </c>
      <c r="G93" s="366" t="s">
        <v>651</v>
      </c>
      <c r="H93" s="366" t="s">
        <v>677</v>
      </c>
      <c r="I93" s="461"/>
      <c r="J93" s="677"/>
      <c r="K93" s="276" t="s">
        <v>684</v>
      </c>
      <c r="L93" s="249"/>
      <c r="M93" s="700"/>
      <c r="N93" s="673">
        <v>1</v>
      </c>
      <c r="O93" s="673">
        <v>0</v>
      </c>
      <c r="P93" s="673">
        <v>0</v>
      </c>
      <c r="Q93" s="673"/>
      <c r="R93" s="673"/>
      <c r="S93" s="457">
        <f t="shared" si="20"/>
        <v>0</v>
      </c>
      <c r="T93" s="729">
        <f t="shared" si="21"/>
        <v>0</v>
      </c>
      <c r="U93" s="679">
        <v>45673</v>
      </c>
      <c r="V93" s="679">
        <v>46022</v>
      </c>
      <c r="W93" s="673">
        <f t="shared" si="23"/>
        <v>349</v>
      </c>
      <c r="X93" s="688"/>
      <c r="Y93" s="461"/>
      <c r="Z93" s="461"/>
      <c r="AA93" s="461"/>
      <c r="AB93" s="461"/>
      <c r="AC93" s="138" t="s">
        <v>476</v>
      </c>
      <c r="AD93" s="268" t="s">
        <v>685</v>
      </c>
      <c r="AE93" s="277">
        <v>37600000</v>
      </c>
      <c r="AF93" s="409" t="s">
        <v>503</v>
      </c>
      <c r="AG93" s="203" t="s">
        <v>673</v>
      </c>
      <c r="AH93" s="169">
        <v>45723</v>
      </c>
      <c r="AI93" s="278"/>
      <c r="AJ93" s="279"/>
      <c r="AK93" s="194"/>
      <c r="AL93" s="194"/>
      <c r="AM93" s="194"/>
      <c r="AN93" s="207" t="s">
        <v>503</v>
      </c>
      <c r="AO93" s="671"/>
      <c r="AP93" s="112"/>
      <c r="AQ93" s="112"/>
      <c r="AR93" s="112"/>
      <c r="AS93" s="112"/>
      <c r="AT93" s="188"/>
      <c r="AU93" s="188"/>
      <c r="AV93" s="278"/>
      <c r="AW93" s="350"/>
      <c r="AX93" s="278"/>
      <c r="AY93" s="160"/>
      <c r="AZ93" s="160"/>
      <c r="BA93" s="160"/>
      <c r="BB93" s="160"/>
      <c r="BC93" s="160"/>
      <c r="BD93" s="160"/>
      <c r="BE93" s="160"/>
      <c r="BF93" s="160"/>
      <c r="BG93" s="160"/>
    </row>
    <row r="94" spans="1:59" ht="69.95" customHeight="1">
      <c r="A94" s="104" t="s">
        <v>231</v>
      </c>
      <c r="B94" s="104" t="s">
        <v>247</v>
      </c>
      <c r="C94" s="377" t="s">
        <v>248</v>
      </c>
      <c r="D94" s="104" t="s">
        <v>258</v>
      </c>
      <c r="E94" s="366" t="s">
        <v>650</v>
      </c>
      <c r="F94" s="368">
        <v>2024130010114</v>
      </c>
      <c r="G94" s="366" t="s">
        <v>651</v>
      </c>
      <c r="H94" s="366" t="s">
        <v>677</v>
      </c>
      <c r="I94" s="461"/>
      <c r="J94" s="677"/>
      <c r="K94" s="276"/>
      <c r="L94" s="249"/>
      <c r="M94" s="700"/>
      <c r="N94" s="674"/>
      <c r="O94" s="674"/>
      <c r="P94" s="674"/>
      <c r="Q94" s="674"/>
      <c r="R94" s="674"/>
      <c r="S94" s="459"/>
      <c r="T94" s="730"/>
      <c r="U94" s="690"/>
      <c r="V94" s="690"/>
      <c r="W94" s="674"/>
      <c r="X94" s="688"/>
      <c r="Y94" s="461"/>
      <c r="Z94" s="461"/>
      <c r="AA94" s="461"/>
      <c r="AB94" s="461"/>
      <c r="AC94" s="138" t="s">
        <v>476</v>
      </c>
      <c r="AD94" s="268" t="s">
        <v>686</v>
      </c>
      <c r="AE94" s="269">
        <v>32000000</v>
      </c>
      <c r="AF94" s="409" t="s">
        <v>503</v>
      </c>
      <c r="AG94" s="108" t="s">
        <v>687</v>
      </c>
      <c r="AH94" s="169">
        <v>45721</v>
      </c>
      <c r="AI94" s="275"/>
      <c r="AJ94" s="275"/>
      <c r="AK94" s="275"/>
      <c r="AL94" s="275"/>
      <c r="AM94" s="275"/>
      <c r="AN94" s="207" t="s">
        <v>503</v>
      </c>
      <c r="AO94" s="671"/>
      <c r="AP94" s="112"/>
      <c r="AQ94" s="112"/>
      <c r="AR94" s="112"/>
      <c r="AS94" s="112"/>
      <c r="AT94" s="275"/>
      <c r="AU94" s="275"/>
      <c r="AV94" s="275"/>
      <c r="AW94" s="348"/>
      <c r="AX94" s="275"/>
      <c r="AY94" s="160"/>
      <c r="AZ94" s="160"/>
      <c r="BA94" s="160"/>
      <c r="BB94" s="160"/>
      <c r="BC94" s="160"/>
      <c r="BD94" s="160"/>
      <c r="BE94" s="160"/>
      <c r="BF94" s="160"/>
      <c r="BG94" s="160"/>
    </row>
    <row r="95" spans="1:59" ht="69.95" customHeight="1">
      <c r="A95" s="104" t="s">
        <v>231</v>
      </c>
      <c r="B95" s="104" t="s">
        <v>247</v>
      </c>
      <c r="C95" s="377" t="s">
        <v>248</v>
      </c>
      <c r="D95" s="104" t="s">
        <v>258</v>
      </c>
      <c r="E95" s="366" t="s">
        <v>650</v>
      </c>
      <c r="F95" s="368">
        <v>2024130010114</v>
      </c>
      <c r="G95" s="366" t="s">
        <v>651</v>
      </c>
      <c r="H95" s="366" t="s">
        <v>677</v>
      </c>
      <c r="I95" s="462"/>
      <c r="J95" s="678"/>
      <c r="K95" s="280" t="s">
        <v>688</v>
      </c>
      <c r="L95" s="281"/>
      <c r="M95" s="701"/>
      <c r="N95" s="108">
        <v>12</v>
      </c>
      <c r="O95" s="207">
        <v>3</v>
      </c>
      <c r="P95" s="207">
        <v>3</v>
      </c>
      <c r="Q95" s="207"/>
      <c r="R95" s="207"/>
      <c r="S95" s="166">
        <f>SUM(O95:R95)</f>
        <v>6</v>
      </c>
      <c r="T95" s="235">
        <f>+S95/N95</f>
        <v>0.5</v>
      </c>
      <c r="U95" s="168">
        <v>45673</v>
      </c>
      <c r="V95" s="169">
        <v>46022</v>
      </c>
      <c r="W95" s="108">
        <f t="shared" ref="W95" si="24">_xlfn.DAYS(V95,U95)</f>
        <v>349</v>
      </c>
      <c r="X95" s="689"/>
      <c r="Y95" s="462"/>
      <c r="Z95" s="462"/>
      <c r="AA95" s="462"/>
      <c r="AB95" s="462"/>
      <c r="AC95" s="138" t="s">
        <v>476</v>
      </c>
      <c r="AD95" s="271" t="s">
        <v>686</v>
      </c>
      <c r="AE95" s="269" t="s">
        <v>689</v>
      </c>
      <c r="AF95" s="409" t="s">
        <v>503</v>
      </c>
      <c r="AG95" s="108" t="s">
        <v>687</v>
      </c>
      <c r="AH95" s="169">
        <v>45720</v>
      </c>
      <c r="AI95" s="258"/>
      <c r="AJ95" s="258"/>
      <c r="AK95" s="258"/>
      <c r="AL95" s="258"/>
      <c r="AM95" s="258"/>
      <c r="AN95" s="207" t="s">
        <v>503</v>
      </c>
      <c r="AO95" s="672"/>
      <c r="AP95" s="112"/>
      <c r="AQ95" s="112"/>
      <c r="AR95" s="112"/>
      <c r="AS95" s="112"/>
      <c r="AT95" s="258"/>
      <c r="AU95" s="258"/>
      <c r="AV95" s="258"/>
      <c r="AW95" s="349"/>
      <c r="AX95" s="258"/>
      <c r="AY95" s="160"/>
      <c r="AZ95" s="160"/>
      <c r="BA95" s="160"/>
      <c r="BB95" s="160"/>
      <c r="BC95" s="160"/>
      <c r="BD95" s="160"/>
      <c r="BE95" s="160"/>
      <c r="BF95" s="160"/>
      <c r="BG95" s="160"/>
    </row>
    <row r="96" spans="1:59" s="305" customFormat="1" ht="69.95" customHeight="1">
      <c r="A96" s="714"/>
      <c r="B96" s="714"/>
      <c r="C96" s="714"/>
      <c r="D96" s="714"/>
      <c r="E96" s="697" t="s">
        <v>690</v>
      </c>
      <c r="F96" s="698"/>
      <c r="G96" s="698"/>
      <c r="H96" s="698"/>
      <c r="I96" s="698"/>
      <c r="J96" s="698"/>
      <c r="K96" s="698"/>
      <c r="L96" s="698"/>
      <c r="M96" s="698"/>
      <c r="N96" s="698"/>
      <c r="O96" s="698"/>
      <c r="P96" s="320"/>
      <c r="Q96" s="320"/>
      <c r="R96" s="320"/>
      <c r="S96" s="320"/>
      <c r="T96" s="413">
        <f>AVERAGE(T83:T95)</f>
        <v>0.50877192982456143</v>
      </c>
      <c r="U96" s="299"/>
      <c r="V96" s="300"/>
      <c r="W96" s="115"/>
      <c r="X96" s="310"/>
      <c r="Y96" s="212"/>
      <c r="Z96" s="212"/>
      <c r="AA96" s="212"/>
      <c r="AB96" s="311"/>
      <c r="AC96" s="115"/>
      <c r="AD96" s="312"/>
      <c r="AE96" s="313"/>
      <c r="AF96" s="114"/>
      <c r="AG96" s="115"/>
      <c r="AH96" s="300"/>
      <c r="AI96" s="325">
        <f>SUM(AI83:AI95)</f>
        <v>3094048812</v>
      </c>
      <c r="AJ96" s="325">
        <f>SUM(AJ83:AJ95)</f>
        <v>3094048812</v>
      </c>
      <c r="AK96" s="325">
        <f t="shared" ref="AK96:AV96" si="25">SUM(AK83:AK95)</f>
        <v>7282166418.4499998</v>
      </c>
      <c r="AL96" s="325"/>
      <c r="AM96" s="325"/>
      <c r="AN96" s="325"/>
      <c r="AO96" s="325"/>
      <c r="AP96" s="324">
        <f t="shared" si="25"/>
        <v>730800000</v>
      </c>
      <c r="AQ96" s="321">
        <f>+AP96/AJ96</f>
        <v>0.23619536872387262</v>
      </c>
      <c r="AR96" s="324">
        <f t="shared" si="25"/>
        <v>675800000</v>
      </c>
      <c r="AS96" s="321">
        <f>+AR96/AJ96</f>
        <v>0.21841930785932281</v>
      </c>
      <c r="AT96" s="324">
        <f t="shared" si="25"/>
        <v>1115000000</v>
      </c>
      <c r="AU96" s="321">
        <f>+AT96/AK96</f>
        <v>0.15311377630358061</v>
      </c>
      <c r="AV96" s="324">
        <f t="shared" si="25"/>
        <v>1005200000</v>
      </c>
      <c r="AW96" s="335">
        <f>+AV96/AK96</f>
        <v>0.13803584568642083</v>
      </c>
      <c r="AX96" s="319"/>
      <c r="AY96" s="323"/>
      <c r="AZ96" s="323"/>
      <c r="BA96" s="323"/>
      <c r="BB96" s="323"/>
      <c r="BC96" s="323"/>
      <c r="BD96" s="323"/>
      <c r="BE96" s="323"/>
      <c r="BF96" s="323"/>
      <c r="BG96" s="323"/>
    </row>
    <row r="97" spans="1:59" ht="69.95" customHeight="1">
      <c r="A97" s="376"/>
      <c r="B97" s="718" t="s">
        <v>691</v>
      </c>
      <c r="C97" s="719"/>
      <c r="D97" s="719"/>
      <c r="E97" s="719"/>
      <c r="F97" s="719"/>
      <c r="G97" s="719"/>
      <c r="H97" s="719"/>
      <c r="I97" s="719"/>
      <c r="J97" s="719"/>
      <c r="K97" s="719"/>
      <c r="L97" s="719"/>
      <c r="M97" s="719"/>
      <c r="N97" s="719"/>
      <c r="O97" s="719"/>
      <c r="P97" s="719"/>
      <c r="Q97" s="719"/>
      <c r="R97" s="719"/>
      <c r="S97" s="719"/>
      <c r="T97" s="719"/>
      <c r="U97" s="250"/>
      <c r="V97" s="108"/>
      <c r="W97" s="160"/>
      <c r="X97" s="108"/>
      <c r="Y97" s="109"/>
      <c r="Z97" s="109"/>
      <c r="AA97" s="108"/>
      <c r="AB97" s="138"/>
      <c r="AC97" s="108"/>
      <c r="AD97" s="160"/>
      <c r="AE97" s="160"/>
      <c r="AF97" s="408"/>
      <c r="AG97" s="160"/>
      <c r="AH97" s="160"/>
      <c r="AI97" s="108"/>
      <c r="AJ97" s="108"/>
      <c r="AK97" s="108"/>
      <c r="AL97" s="108"/>
      <c r="AM97" s="108"/>
      <c r="AN97" s="108"/>
      <c r="AO97" s="108"/>
      <c r="AP97" s="108"/>
      <c r="AQ97" s="108"/>
      <c r="AR97" s="108"/>
      <c r="AS97" s="108"/>
      <c r="AT97" s="108"/>
      <c r="AU97" s="108"/>
      <c r="AV97" s="108"/>
      <c r="AW97" s="138"/>
      <c r="AX97" s="108"/>
      <c r="AY97" s="160"/>
      <c r="AZ97" s="160"/>
      <c r="BA97" s="160"/>
      <c r="BB97" s="160"/>
      <c r="BC97" s="160"/>
      <c r="BD97" s="160"/>
      <c r="BE97" s="160"/>
      <c r="BF97" s="160"/>
      <c r="BG97" s="160"/>
    </row>
    <row r="98" spans="1:59" ht="69.95" customHeight="1">
      <c r="A98" s="397" t="s">
        <v>231</v>
      </c>
      <c r="B98" s="398" t="s">
        <v>263</v>
      </c>
      <c r="C98" s="377" t="s">
        <v>264</v>
      </c>
      <c r="D98" s="104" t="s">
        <v>267</v>
      </c>
      <c r="E98" s="366" t="s">
        <v>692</v>
      </c>
      <c r="F98" s="372">
        <v>202500000005545</v>
      </c>
      <c r="G98" s="366" t="s">
        <v>693</v>
      </c>
      <c r="H98" s="366" t="s">
        <v>694</v>
      </c>
      <c r="I98" s="460" t="s">
        <v>608</v>
      </c>
      <c r="J98" s="676">
        <v>1</v>
      </c>
      <c r="K98" s="282" t="s">
        <v>695</v>
      </c>
      <c r="L98" s="460" t="s">
        <v>696</v>
      </c>
      <c r="M98" s="699" t="s">
        <v>195</v>
      </c>
      <c r="N98" s="108">
        <v>1</v>
      </c>
      <c r="O98" s="108">
        <v>0</v>
      </c>
      <c r="P98" s="108">
        <v>0.05</v>
      </c>
      <c r="Q98" s="207"/>
      <c r="R98" s="207"/>
      <c r="S98" s="166">
        <f>SUM(O98:R98)</f>
        <v>0.05</v>
      </c>
      <c r="T98" s="235">
        <f>+S98/N98</f>
        <v>0.05</v>
      </c>
      <c r="U98" s="168">
        <v>45673</v>
      </c>
      <c r="V98" s="169">
        <v>46022</v>
      </c>
      <c r="W98" s="108">
        <f t="shared" ref="W98" si="26">_xlfn.DAYS(V98,U98)</f>
        <v>349</v>
      </c>
      <c r="X98" s="673"/>
      <c r="Y98" s="460" t="s">
        <v>472</v>
      </c>
      <c r="Z98" s="460" t="s">
        <v>473</v>
      </c>
      <c r="AA98" s="673"/>
      <c r="AB98" s="673"/>
      <c r="AC98" s="108"/>
      <c r="AD98" s="108"/>
      <c r="AE98" s="108"/>
      <c r="AF98" s="408"/>
      <c r="AG98" s="160"/>
      <c r="AH98" s="160"/>
      <c r="AI98" s="283"/>
      <c r="AJ98" s="262"/>
      <c r="AK98" s="283"/>
      <c r="AL98" s="262"/>
      <c r="AM98" s="262"/>
      <c r="AN98" s="262"/>
      <c r="AO98" s="460" t="s">
        <v>692</v>
      </c>
      <c r="AP98" s="109"/>
      <c r="AQ98" s="109"/>
      <c r="AR98" s="109"/>
      <c r="AS98" s="109"/>
      <c r="AT98" s="109"/>
      <c r="AU98" s="109"/>
      <c r="AV98" s="109"/>
      <c r="AW98" s="109"/>
      <c r="AX98" s="364"/>
      <c r="AY98" s="160"/>
      <c r="AZ98" s="160"/>
      <c r="BA98" s="160"/>
      <c r="BB98" s="160"/>
      <c r="BC98" s="160"/>
      <c r="BD98" s="160"/>
      <c r="BE98" s="160"/>
      <c r="BF98" s="160"/>
      <c r="BG98" s="160"/>
    </row>
    <row r="99" spans="1:59" ht="69.95" customHeight="1">
      <c r="A99" s="397" t="s">
        <v>231</v>
      </c>
      <c r="B99" s="398" t="s">
        <v>263</v>
      </c>
      <c r="C99" s="377" t="s">
        <v>264</v>
      </c>
      <c r="D99" s="104" t="s">
        <v>267</v>
      </c>
      <c r="E99" s="366" t="s">
        <v>692</v>
      </c>
      <c r="F99" s="372">
        <v>202500000005545</v>
      </c>
      <c r="G99" s="366" t="s">
        <v>693</v>
      </c>
      <c r="H99" s="366" t="s">
        <v>694</v>
      </c>
      <c r="I99" s="461"/>
      <c r="J99" s="677"/>
      <c r="K99" s="282" t="s">
        <v>697</v>
      </c>
      <c r="L99" s="461"/>
      <c r="M99" s="700"/>
      <c r="N99" s="108">
        <v>1</v>
      </c>
      <c r="O99" s="108">
        <v>0</v>
      </c>
      <c r="P99" s="108">
        <v>0.05</v>
      </c>
      <c r="Q99" s="207"/>
      <c r="R99" s="207"/>
      <c r="S99" s="166">
        <f>SUM(O99:R99)</f>
        <v>0.05</v>
      </c>
      <c r="T99" s="235">
        <f>+S99/N99</f>
        <v>0.05</v>
      </c>
      <c r="U99" s="168">
        <v>45673</v>
      </c>
      <c r="V99" s="169">
        <v>46022</v>
      </c>
      <c r="W99" s="108">
        <f t="shared" ref="W99:W101" si="27">_xlfn.DAYS(V99,U99)</f>
        <v>349</v>
      </c>
      <c r="X99" s="681"/>
      <c r="Y99" s="461"/>
      <c r="Z99" s="461"/>
      <c r="AA99" s="681"/>
      <c r="AB99" s="681"/>
      <c r="AC99" s="108"/>
      <c r="AD99" s="108"/>
      <c r="AE99" s="108"/>
      <c r="AF99" s="408"/>
      <c r="AG99" s="160"/>
      <c r="AH99" s="160"/>
      <c r="AI99" s="283"/>
      <c r="AJ99" s="262"/>
      <c r="AK99" s="283"/>
      <c r="AL99" s="262"/>
      <c r="AM99" s="262"/>
      <c r="AN99" s="262"/>
      <c r="AO99" s="461"/>
      <c r="AP99" s="109"/>
      <c r="AQ99" s="109"/>
      <c r="AR99" s="109"/>
      <c r="AS99" s="109"/>
      <c r="AT99" s="109"/>
      <c r="AU99" s="109"/>
      <c r="AV99" s="109"/>
      <c r="AW99" s="109"/>
      <c r="AX99" s="283"/>
      <c r="AY99" s="160"/>
      <c r="AZ99" s="160"/>
      <c r="BA99" s="160"/>
      <c r="BB99" s="160"/>
      <c r="BC99" s="160"/>
      <c r="BD99" s="160"/>
      <c r="BE99" s="160"/>
      <c r="BF99" s="160"/>
      <c r="BG99" s="160"/>
    </row>
    <row r="100" spans="1:59" ht="69.95" customHeight="1">
      <c r="A100" s="397" t="s">
        <v>231</v>
      </c>
      <c r="B100" s="398" t="s">
        <v>263</v>
      </c>
      <c r="C100" s="377" t="s">
        <v>264</v>
      </c>
      <c r="D100" s="104" t="s">
        <v>267</v>
      </c>
      <c r="E100" s="366" t="s">
        <v>692</v>
      </c>
      <c r="F100" s="372">
        <v>202500000005545</v>
      </c>
      <c r="G100" s="366" t="s">
        <v>693</v>
      </c>
      <c r="H100" s="366" t="s">
        <v>694</v>
      </c>
      <c r="I100" s="461"/>
      <c r="J100" s="677"/>
      <c r="K100" s="282" t="s">
        <v>698</v>
      </c>
      <c r="L100" s="461"/>
      <c r="M100" s="700"/>
      <c r="N100" s="108">
        <v>1</v>
      </c>
      <c r="O100" s="108">
        <v>0</v>
      </c>
      <c r="P100" s="108">
        <v>0.05</v>
      </c>
      <c r="Q100" s="207"/>
      <c r="R100" s="207"/>
      <c r="S100" s="166">
        <f>SUM(O100:R100)</f>
        <v>0.05</v>
      </c>
      <c r="T100" s="235">
        <f>+S100/N100</f>
        <v>0.05</v>
      </c>
      <c r="U100" s="168">
        <v>45673</v>
      </c>
      <c r="V100" s="169">
        <v>46022</v>
      </c>
      <c r="W100" s="108">
        <f t="shared" si="27"/>
        <v>349</v>
      </c>
      <c r="X100" s="681"/>
      <c r="Y100" s="461"/>
      <c r="Z100" s="461"/>
      <c r="AA100" s="681"/>
      <c r="AB100" s="681"/>
      <c r="AC100" s="108"/>
      <c r="AD100" s="108"/>
      <c r="AE100" s="108"/>
      <c r="AF100" s="408"/>
      <c r="AG100" s="203" t="s">
        <v>505</v>
      </c>
      <c r="AH100" s="160"/>
      <c r="AI100" s="188">
        <v>10490791</v>
      </c>
      <c r="AJ100" s="188">
        <v>10490791</v>
      </c>
      <c r="AK100" s="188">
        <v>10490791</v>
      </c>
      <c r="AL100" s="262"/>
      <c r="AM100" s="262"/>
      <c r="AN100" s="262"/>
      <c r="AO100" s="461"/>
      <c r="AP100" s="109">
        <v>0</v>
      </c>
      <c r="AQ100" s="109"/>
      <c r="AR100" s="109">
        <v>0</v>
      </c>
      <c r="AS100" s="109"/>
      <c r="AT100" s="109">
        <v>0</v>
      </c>
      <c r="AU100" s="109"/>
      <c r="AV100" s="109">
        <v>0</v>
      </c>
      <c r="AW100" s="109"/>
      <c r="AX100" s="283"/>
      <c r="AY100" s="160"/>
      <c r="AZ100" s="160"/>
      <c r="BA100" s="160"/>
      <c r="BB100" s="160"/>
      <c r="BC100" s="160"/>
      <c r="BD100" s="160"/>
      <c r="BE100" s="160"/>
      <c r="BF100" s="160"/>
      <c r="BG100" s="160"/>
    </row>
    <row r="101" spans="1:59" ht="69.95" customHeight="1">
      <c r="A101" s="399" t="s">
        <v>231</v>
      </c>
      <c r="B101" s="104" t="s">
        <v>263</v>
      </c>
      <c r="C101" s="377" t="s">
        <v>264</v>
      </c>
      <c r="D101" s="104" t="s">
        <v>267</v>
      </c>
      <c r="E101" s="366" t="s">
        <v>692</v>
      </c>
      <c r="F101" s="372">
        <v>202500000005545</v>
      </c>
      <c r="G101" s="366" t="s">
        <v>693</v>
      </c>
      <c r="H101" s="366" t="s">
        <v>694</v>
      </c>
      <c r="I101" s="462"/>
      <c r="J101" s="678"/>
      <c r="K101" s="282" t="s">
        <v>699</v>
      </c>
      <c r="L101" s="462"/>
      <c r="M101" s="701"/>
      <c r="N101" s="108">
        <v>1</v>
      </c>
      <c r="O101" s="108">
        <v>0</v>
      </c>
      <c r="P101" s="108">
        <v>0.05</v>
      </c>
      <c r="Q101" s="207"/>
      <c r="R101" s="207"/>
      <c r="S101" s="166">
        <f>SUM(O101:R101)</f>
        <v>0.05</v>
      </c>
      <c r="T101" s="235">
        <f>+S101/N101</f>
        <v>0.05</v>
      </c>
      <c r="U101" s="168">
        <v>45673</v>
      </c>
      <c r="V101" s="169">
        <v>46022</v>
      </c>
      <c r="W101" s="108">
        <f t="shared" si="27"/>
        <v>349</v>
      </c>
      <c r="X101" s="674"/>
      <c r="Y101" s="462"/>
      <c r="Z101" s="462"/>
      <c r="AA101" s="674"/>
      <c r="AB101" s="674"/>
      <c r="AC101" s="108"/>
      <c r="AD101" s="108"/>
      <c r="AE101" s="108"/>
      <c r="AF101" s="408"/>
      <c r="AG101" s="160"/>
      <c r="AH101" s="160"/>
      <c r="AI101" s="283"/>
      <c r="AJ101" s="284"/>
      <c r="AK101" s="285"/>
      <c r="AL101" s="262"/>
      <c r="AM101" s="262"/>
      <c r="AN101" s="262"/>
      <c r="AO101" s="462"/>
      <c r="AP101" s="109"/>
      <c r="AQ101" s="109"/>
      <c r="AR101" s="109"/>
      <c r="AS101" s="109"/>
      <c r="AT101" s="109"/>
      <c r="AU101" s="109"/>
      <c r="AV101" s="109"/>
      <c r="AW101" s="109"/>
      <c r="AX101" s="283"/>
      <c r="AY101" s="160"/>
      <c r="AZ101" s="160"/>
      <c r="BA101" s="160"/>
      <c r="BB101" s="160"/>
      <c r="BC101" s="160"/>
      <c r="BD101" s="160"/>
      <c r="BE101" s="160"/>
      <c r="BF101" s="160"/>
      <c r="BG101" s="160"/>
    </row>
    <row r="102" spans="1:59" s="305" customFormat="1" ht="69.95" customHeight="1">
      <c r="A102" s="720"/>
      <c r="B102" s="720"/>
      <c r="C102" s="720"/>
      <c r="D102" s="720"/>
      <c r="E102" s="697" t="s">
        <v>700</v>
      </c>
      <c r="F102" s="698"/>
      <c r="G102" s="698"/>
      <c r="H102" s="698"/>
      <c r="I102" s="698"/>
      <c r="J102" s="698"/>
      <c r="K102" s="698"/>
      <c r="L102" s="698"/>
      <c r="M102" s="698"/>
      <c r="N102" s="698"/>
      <c r="O102" s="698"/>
      <c r="P102" s="320"/>
      <c r="Q102" s="320"/>
      <c r="R102" s="320"/>
      <c r="S102" s="320"/>
      <c r="T102" s="413">
        <f>AVERAGE(T98:T101)</f>
        <v>0.05</v>
      </c>
      <c r="U102" s="231"/>
      <c r="V102" s="115"/>
      <c r="W102" s="115"/>
      <c r="X102" s="312"/>
      <c r="Y102" s="212"/>
      <c r="Z102" s="311"/>
      <c r="AA102" s="115"/>
      <c r="AB102" s="115"/>
      <c r="AC102" s="115"/>
      <c r="AD102" s="115"/>
      <c r="AE102" s="115"/>
      <c r="AF102" s="410"/>
      <c r="AG102" s="323"/>
      <c r="AH102" s="323"/>
      <c r="AI102" s="315">
        <f>SUM(AI100:AI101)</f>
        <v>10490791</v>
      </c>
      <c r="AJ102" s="315">
        <f>SUM(AJ100:AJ101)</f>
        <v>10490791</v>
      </c>
      <c r="AK102" s="315">
        <f>SUM(AK100:AK101)</f>
        <v>10490791</v>
      </c>
      <c r="AL102" s="315"/>
      <c r="AM102" s="326"/>
      <c r="AN102" s="326"/>
      <c r="AO102" s="326"/>
      <c r="AP102" s="326">
        <f>SUM(AP100:AP101)</f>
        <v>0</v>
      </c>
      <c r="AQ102" s="327">
        <f>+AP102/AJ102</f>
        <v>0</v>
      </c>
      <c r="AR102" s="326">
        <f>SUM(AR100:AR101)</f>
        <v>0</v>
      </c>
      <c r="AS102" s="327">
        <f>+AR102/AJ102</f>
        <v>0</v>
      </c>
      <c r="AT102" s="326">
        <f t="shared" ref="AT102:AV102" si="28">SUM(AT98)</f>
        <v>0</v>
      </c>
      <c r="AU102" s="326"/>
      <c r="AV102" s="326">
        <f t="shared" si="28"/>
        <v>0</v>
      </c>
      <c r="AW102" s="351">
        <v>0</v>
      </c>
      <c r="AX102" s="354"/>
      <c r="AY102" s="323"/>
      <c r="AZ102" s="323"/>
      <c r="BA102" s="323"/>
      <c r="BB102" s="323"/>
      <c r="BC102" s="323"/>
      <c r="BD102" s="323"/>
      <c r="BE102" s="323"/>
      <c r="BF102" s="323"/>
      <c r="BG102" s="323"/>
    </row>
    <row r="103" spans="1:59" ht="69.95" customHeight="1">
      <c r="A103" s="36"/>
      <c r="B103" s="715" t="s">
        <v>701</v>
      </c>
      <c r="C103" s="716"/>
      <c r="D103" s="716"/>
      <c r="E103" s="716"/>
      <c r="F103" s="716"/>
      <c r="G103" s="716"/>
      <c r="H103" s="716"/>
      <c r="I103" s="716"/>
      <c r="J103" s="716"/>
      <c r="K103" s="716"/>
      <c r="L103" s="716"/>
      <c r="M103" s="716"/>
      <c r="N103" s="716"/>
      <c r="O103" s="716"/>
      <c r="P103" s="716"/>
      <c r="Q103" s="716"/>
      <c r="R103" s="716"/>
      <c r="S103" s="716"/>
      <c r="T103" s="717"/>
      <c r="U103" s="207"/>
      <c r="V103" s="108"/>
      <c r="W103" s="108"/>
      <c r="X103" s="160"/>
      <c r="Y103" s="109"/>
      <c r="Z103" s="286"/>
      <c r="AA103" s="220"/>
      <c r="AB103" s="220"/>
      <c r="AC103" s="108"/>
      <c r="AD103" s="108"/>
      <c r="AE103" s="108"/>
      <c r="AF103" s="408"/>
      <c r="AG103" s="160"/>
      <c r="AH103" s="160"/>
      <c r="AI103" s="108"/>
      <c r="AJ103" s="108"/>
      <c r="AK103" s="108"/>
      <c r="AL103" s="108"/>
      <c r="AM103" s="108"/>
      <c r="AN103" s="108"/>
      <c r="AO103" s="108"/>
      <c r="AP103" s="108"/>
      <c r="AQ103" s="108"/>
      <c r="AR103" s="108"/>
      <c r="AS103" s="108"/>
      <c r="AT103" s="108"/>
      <c r="AU103" s="108"/>
      <c r="AV103" s="108"/>
      <c r="AW103" s="138"/>
      <c r="AX103" s="108"/>
      <c r="AY103" s="160"/>
      <c r="AZ103" s="160"/>
      <c r="BA103" s="160"/>
      <c r="BB103" s="160"/>
      <c r="BC103" s="160"/>
      <c r="BD103" s="160"/>
      <c r="BE103" s="160"/>
      <c r="BF103" s="160"/>
      <c r="BG103" s="160"/>
    </row>
    <row r="104" spans="1:59" ht="69.95" customHeight="1">
      <c r="A104" s="708"/>
      <c r="B104" s="104" t="s">
        <v>271</v>
      </c>
      <c r="C104" s="104" t="s">
        <v>272</v>
      </c>
      <c r="D104" s="104" t="s">
        <v>274</v>
      </c>
      <c r="E104" s="366" t="s">
        <v>702</v>
      </c>
      <c r="F104" s="368">
        <v>202500000005498</v>
      </c>
      <c r="G104" s="366" t="s">
        <v>703</v>
      </c>
      <c r="H104" s="366" t="s">
        <v>704</v>
      </c>
      <c r="I104" s="460" t="s">
        <v>653</v>
      </c>
      <c r="J104" s="676">
        <v>1</v>
      </c>
      <c r="K104" s="265" t="s">
        <v>705</v>
      </c>
      <c r="L104" s="460" t="s">
        <v>696</v>
      </c>
      <c r="M104" s="711" t="s">
        <v>202</v>
      </c>
      <c r="N104" s="108">
        <v>1</v>
      </c>
      <c r="O104" s="108">
        <v>0</v>
      </c>
      <c r="P104" s="108">
        <v>0.05</v>
      </c>
      <c r="Q104" s="207"/>
      <c r="R104" s="207"/>
      <c r="S104" s="166">
        <f>SUM(O104:R104)</f>
        <v>0.05</v>
      </c>
      <c r="T104" s="235">
        <f>+S104/N104</f>
        <v>0.05</v>
      </c>
      <c r="U104" s="168">
        <v>45673</v>
      </c>
      <c r="V104" s="169">
        <v>46022</v>
      </c>
      <c r="W104" s="108">
        <f t="shared" ref="W104" si="29">_xlfn.DAYS(V104,U104)</f>
        <v>349</v>
      </c>
      <c r="X104" s="673"/>
      <c r="Y104" s="460" t="s">
        <v>472</v>
      </c>
      <c r="Z104" s="460" t="s">
        <v>473</v>
      </c>
      <c r="AA104" s="673"/>
      <c r="AB104" s="673"/>
      <c r="AC104" s="108"/>
      <c r="AD104" s="108"/>
      <c r="AE104" s="108"/>
      <c r="AF104" s="408"/>
      <c r="AG104" s="160"/>
      <c r="AH104" s="160"/>
      <c r="AI104" s="667">
        <v>10490791</v>
      </c>
      <c r="AJ104" s="667">
        <v>10490791</v>
      </c>
      <c r="AK104" s="673"/>
      <c r="AL104" s="143"/>
      <c r="AM104" s="143"/>
      <c r="AN104" s="143"/>
      <c r="AO104" s="460" t="s">
        <v>702</v>
      </c>
      <c r="AP104" s="109"/>
      <c r="AQ104" s="109"/>
      <c r="AR104" s="109"/>
      <c r="AS104" s="109"/>
      <c r="AT104" s="108"/>
      <c r="AU104" s="108"/>
      <c r="AV104" s="108"/>
      <c r="AW104" s="108"/>
      <c r="AX104" s="108"/>
      <c r="AY104" s="160"/>
      <c r="AZ104" s="160"/>
      <c r="BA104" s="160"/>
      <c r="BB104" s="160"/>
      <c r="BC104" s="160"/>
      <c r="BD104" s="160"/>
      <c r="BE104" s="160"/>
      <c r="BF104" s="160"/>
      <c r="BG104" s="160"/>
    </row>
    <row r="105" spans="1:59" ht="69.95" customHeight="1">
      <c r="A105" s="709"/>
      <c r="B105" s="104" t="s">
        <v>271</v>
      </c>
      <c r="C105" s="104" t="s">
        <v>272</v>
      </c>
      <c r="D105" s="104" t="s">
        <v>274</v>
      </c>
      <c r="E105" s="366" t="s">
        <v>702</v>
      </c>
      <c r="F105" s="368">
        <v>202500000005498</v>
      </c>
      <c r="G105" s="366" t="s">
        <v>703</v>
      </c>
      <c r="H105" s="366" t="s">
        <v>704</v>
      </c>
      <c r="I105" s="461"/>
      <c r="J105" s="677"/>
      <c r="K105" s="287" t="s">
        <v>706</v>
      </c>
      <c r="L105" s="461"/>
      <c r="M105" s="712" t="s">
        <v>177</v>
      </c>
      <c r="N105" s="108">
        <v>1</v>
      </c>
      <c r="O105" s="108">
        <v>0</v>
      </c>
      <c r="P105" s="108">
        <v>0.05</v>
      </c>
      <c r="Q105" s="207"/>
      <c r="R105" s="207"/>
      <c r="S105" s="166">
        <f>SUM(O105:R105)</f>
        <v>0.05</v>
      </c>
      <c r="T105" s="235">
        <f>+S105/N105</f>
        <v>0.05</v>
      </c>
      <c r="U105" s="168">
        <v>45673</v>
      </c>
      <c r="V105" s="169">
        <v>46022</v>
      </c>
      <c r="W105" s="108">
        <f t="shared" ref="W105:W107" si="30">_xlfn.DAYS(V105,U105)</f>
        <v>349</v>
      </c>
      <c r="X105" s="681"/>
      <c r="Y105" s="461"/>
      <c r="Z105" s="461"/>
      <c r="AA105" s="681"/>
      <c r="AB105" s="681"/>
      <c r="AC105" s="108"/>
      <c r="AD105" s="108"/>
      <c r="AE105" s="108"/>
      <c r="AF105" s="408"/>
      <c r="AG105" s="160"/>
      <c r="AH105" s="160"/>
      <c r="AI105" s="668"/>
      <c r="AJ105" s="668"/>
      <c r="AK105" s="681"/>
      <c r="AL105" s="288"/>
      <c r="AM105" s="288"/>
      <c r="AN105" s="288"/>
      <c r="AO105" s="461"/>
      <c r="AP105" s="109"/>
      <c r="AQ105" s="109"/>
      <c r="AR105" s="109"/>
      <c r="AS105" s="109"/>
      <c r="AT105" s="108"/>
      <c r="AU105" s="108"/>
      <c r="AV105" s="108"/>
      <c r="AW105" s="108"/>
      <c r="AX105" s="108"/>
      <c r="AY105" s="160"/>
      <c r="AZ105" s="160"/>
      <c r="BA105" s="160"/>
      <c r="BB105" s="160"/>
      <c r="BC105" s="160"/>
      <c r="BD105" s="160"/>
      <c r="BE105" s="160"/>
      <c r="BF105" s="160"/>
      <c r="BG105" s="160"/>
    </row>
    <row r="106" spans="1:59" ht="69.95" customHeight="1">
      <c r="A106" s="709"/>
      <c r="B106" s="104" t="s">
        <v>271</v>
      </c>
      <c r="C106" s="104" t="s">
        <v>272</v>
      </c>
      <c r="D106" s="104" t="s">
        <v>274</v>
      </c>
      <c r="E106" s="366" t="s">
        <v>702</v>
      </c>
      <c r="F106" s="368">
        <v>202500000005498</v>
      </c>
      <c r="G106" s="366" t="s">
        <v>703</v>
      </c>
      <c r="H106" s="366" t="s">
        <v>704</v>
      </c>
      <c r="I106" s="461"/>
      <c r="J106" s="677"/>
      <c r="K106" s="287" t="s">
        <v>707</v>
      </c>
      <c r="L106" s="461"/>
      <c r="M106" s="712" t="s">
        <v>177</v>
      </c>
      <c r="N106" s="108">
        <v>1</v>
      </c>
      <c r="O106" s="108">
        <v>0</v>
      </c>
      <c r="P106" s="108">
        <v>0.05</v>
      </c>
      <c r="Q106" s="207"/>
      <c r="R106" s="207"/>
      <c r="S106" s="166">
        <f>SUM(O106:R106)</f>
        <v>0.05</v>
      </c>
      <c r="T106" s="235">
        <f>+S106/N106</f>
        <v>0.05</v>
      </c>
      <c r="U106" s="168">
        <v>45673</v>
      </c>
      <c r="V106" s="169">
        <v>46022</v>
      </c>
      <c r="W106" s="108">
        <f t="shared" si="30"/>
        <v>349</v>
      </c>
      <c r="X106" s="681"/>
      <c r="Y106" s="461"/>
      <c r="Z106" s="461"/>
      <c r="AA106" s="681"/>
      <c r="AB106" s="681"/>
      <c r="AC106" s="108"/>
      <c r="AD106" s="108"/>
      <c r="AE106" s="108"/>
      <c r="AF106" s="408"/>
      <c r="AG106" s="160"/>
      <c r="AH106" s="160"/>
      <c r="AI106" s="668"/>
      <c r="AJ106" s="668"/>
      <c r="AK106" s="681"/>
      <c r="AL106" s="288"/>
      <c r="AM106" s="288"/>
      <c r="AN106" s="288"/>
      <c r="AO106" s="461"/>
      <c r="AP106" s="109"/>
      <c r="AQ106" s="109"/>
      <c r="AR106" s="109"/>
      <c r="AS106" s="109"/>
      <c r="AT106" s="108"/>
      <c r="AU106" s="108"/>
      <c r="AV106" s="108"/>
      <c r="AW106" s="108"/>
      <c r="AX106" s="108"/>
      <c r="AY106" s="160"/>
      <c r="AZ106" s="160"/>
      <c r="BA106" s="160"/>
      <c r="BB106" s="160"/>
      <c r="BC106" s="160"/>
      <c r="BD106" s="160"/>
      <c r="BE106" s="160"/>
      <c r="BF106" s="160"/>
      <c r="BG106" s="160"/>
    </row>
    <row r="107" spans="1:59" ht="69.95" customHeight="1">
      <c r="A107" s="710"/>
      <c r="B107" s="104" t="s">
        <v>271</v>
      </c>
      <c r="C107" s="104" t="s">
        <v>272</v>
      </c>
      <c r="D107" s="104" t="s">
        <v>274</v>
      </c>
      <c r="E107" s="366" t="s">
        <v>702</v>
      </c>
      <c r="F107" s="368">
        <v>202500000005498</v>
      </c>
      <c r="G107" s="366" t="s">
        <v>703</v>
      </c>
      <c r="H107" s="366" t="s">
        <v>704</v>
      </c>
      <c r="I107" s="462"/>
      <c r="J107" s="678"/>
      <c r="K107" s="287" t="s">
        <v>708</v>
      </c>
      <c r="L107" s="462"/>
      <c r="M107" s="713" t="s">
        <v>177</v>
      </c>
      <c r="N107" s="108">
        <v>1</v>
      </c>
      <c r="O107" s="108">
        <v>0</v>
      </c>
      <c r="P107" s="108">
        <v>0.05</v>
      </c>
      <c r="Q107" s="207"/>
      <c r="R107" s="207"/>
      <c r="S107" s="166">
        <f>SUM(O107:R107)</f>
        <v>0.05</v>
      </c>
      <c r="T107" s="235">
        <f>+S107/N107</f>
        <v>0.05</v>
      </c>
      <c r="U107" s="168">
        <v>45673</v>
      </c>
      <c r="V107" s="169">
        <v>46022</v>
      </c>
      <c r="W107" s="108">
        <f t="shared" si="30"/>
        <v>349</v>
      </c>
      <c r="X107" s="674"/>
      <c r="Y107" s="462"/>
      <c r="Z107" s="462"/>
      <c r="AA107" s="674"/>
      <c r="AB107" s="674"/>
      <c r="AC107" s="143"/>
      <c r="AD107" s="143"/>
      <c r="AE107" s="143"/>
      <c r="AF107" s="252"/>
      <c r="AG107" s="257"/>
      <c r="AH107" s="257"/>
      <c r="AI107" s="669"/>
      <c r="AJ107" s="669"/>
      <c r="AK107" s="674"/>
      <c r="AL107" s="288"/>
      <c r="AM107" s="288"/>
      <c r="AN107" s="288"/>
      <c r="AO107" s="462"/>
      <c r="AP107" s="109"/>
      <c r="AQ107" s="109"/>
      <c r="AR107" s="109"/>
      <c r="AS107" s="109"/>
      <c r="AT107" s="108"/>
      <c r="AU107" s="108"/>
      <c r="AV107" s="108"/>
      <c r="AW107" s="108"/>
      <c r="AX107" s="108"/>
      <c r="AY107" s="160"/>
      <c r="AZ107" s="160"/>
      <c r="BA107" s="160"/>
      <c r="BB107" s="160"/>
      <c r="BC107" s="160"/>
      <c r="BD107" s="160"/>
      <c r="BE107" s="160"/>
      <c r="BF107" s="160"/>
      <c r="BG107" s="160"/>
    </row>
    <row r="108" spans="1:59" s="305" customFormat="1" ht="69.95" customHeight="1">
      <c r="A108" s="720"/>
      <c r="B108" s="720"/>
      <c r="C108" s="720"/>
      <c r="D108" s="720"/>
      <c r="E108" s="675" t="s">
        <v>709</v>
      </c>
      <c r="F108" s="675"/>
      <c r="G108" s="675"/>
      <c r="H108" s="675"/>
      <c r="I108" s="675"/>
      <c r="J108" s="675"/>
      <c r="K108" s="675"/>
      <c r="L108" s="675"/>
      <c r="M108" s="675"/>
      <c r="N108" s="675"/>
      <c r="O108" s="675"/>
      <c r="P108" s="106"/>
      <c r="Q108" s="106"/>
      <c r="R108" s="106"/>
      <c r="S108" s="106"/>
      <c r="T108" s="413">
        <f>AVERAGE(T104:T107)</f>
        <v>0.05</v>
      </c>
      <c r="U108" s="323"/>
      <c r="V108" s="323"/>
      <c r="W108" s="323"/>
      <c r="X108" s="323"/>
      <c r="Y108" s="323"/>
      <c r="Z108" s="323"/>
      <c r="AA108" s="323"/>
      <c r="AB108" s="323"/>
      <c r="AC108" s="323"/>
      <c r="AD108" s="323"/>
      <c r="AE108" s="323"/>
      <c r="AF108" s="410"/>
      <c r="AG108" s="323"/>
      <c r="AH108" s="323"/>
      <c r="AI108" s="328">
        <f>SUM(AI104)</f>
        <v>10490791</v>
      </c>
      <c r="AJ108" s="328">
        <f>SUM(AJ104)</f>
        <v>10490791</v>
      </c>
      <c r="AK108" s="323"/>
      <c r="AL108" s="323"/>
      <c r="AM108" s="323"/>
      <c r="AN108" s="323"/>
      <c r="AO108" s="323"/>
      <c r="AP108" s="323"/>
      <c r="AQ108" s="323"/>
      <c r="AR108" s="323"/>
      <c r="AS108" s="323"/>
      <c r="AT108" s="323"/>
      <c r="AU108" s="323"/>
      <c r="AV108" s="323"/>
      <c r="AW108" s="352"/>
      <c r="AX108" s="323"/>
      <c r="AY108" s="323"/>
      <c r="AZ108" s="323"/>
      <c r="BA108" s="323"/>
      <c r="BB108" s="323"/>
      <c r="BC108" s="323"/>
      <c r="BD108" s="323"/>
      <c r="BE108" s="323"/>
      <c r="BF108" s="323"/>
      <c r="BG108" s="323"/>
    </row>
    <row r="109" spans="1:59" ht="45" customHeight="1">
      <c r="L109" s="289"/>
      <c r="AP109" s="414" t="s">
        <v>710</v>
      </c>
      <c r="AQ109" s="414" t="s">
        <v>711</v>
      </c>
      <c r="AR109" s="414" t="s">
        <v>712</v>
      </c>
      <c r="AS109" s="414" t="s">
        <v>713</v>
      </c>
      <c r="AT109" s="414" t="s">
        <v>710</v>
      </c>
      <c r="AU109" s="414" t="s">
        <v>711</v>
      </c>
      <c r="AV109" s="414" t="s">
        <v>712</v>
      </c>
      <c r="AW109" s="414" t="s">
        <v>713</v>
      </c>
      <c r="AX109" s="160"/>
      <c r="AY109" s="160"/>
      <c r="AZ109" s="160"/>
      <c r="BA109" s="160"/>
      <c r="BB109" s="160"/>
      <c r="BC109" s="160"/>
      <c r="BD109" s="160"/>
      <c r="BE109" s="160"/>
      <c r="BF109" s="160"/>
      <c r="BG109" s="160"/>
    </row>
    <row r="110" spans="1:59" ht="72.75" customHeight="1">
      <c r="E110" s="648" t="s">
        <v>714</v>
      </c>
      <c r="F110" s="648"/>
      <c r="G110" s="648"/>
      <c r="H110" s="648"/>
      <c r="I110" s="648"/>
      <c r="J110" s="648"/>
      <c r="K110" s="648"/>
      <c r="L110" s="648"/>
      <c r="M110" s="648"/>
      <c r="N110" s="648"/>
      <c r="O110" s="648"/>
      <c r="P110" s="648"/>
      <c r="Q110" s="648"/>
      <c r="R110" s="648"/>
      <c r="S110" s="648"/>
      <c r="T110" s="406">
        <f>+(T16+T39+T49+T58+T67+T81+T96+T102+T108)/9</f>
        <v>0.43160406544684143</v>
      </c>
      <c r="AF110" s="731" t="s">
        <v>715</v>
      </c>
      <c r="AG110" s="731"/>
      <c r="AH110" s="731"/>
      <c r="AI110" s="400">
        <f>+AI16+AI39+AI49+AI58+AI67+AI81+AI96+AI102+AI108</f>
        <v>12050912936</v>
      </c>
      <c r="AJ110" s="400">
        <f>+AJ16+AJ39+AJ49+AJ58+AJ67+AJ81+AJ96+AJ102+AJ108</f>
        <v>14750491085.610001</v>
      </c>
      <c r="AK110" s="400">
        <f>+AK16+AK39+AK49+AK58+AK67+AK81+AK96+AK102</f>
        <v>25769227845.350002</v>
      </c>
      <c r="AL110" s="291"/>
      <c r="AM110" s="291"/>
      <c r="AN110" s="291"/>
      <c r="AO110" s="291"/>
      <c r="AP110" s="401">
        <f>+AP16+AP39+AP49+AP58+AP67+AP81+AP96+AP102</f>
        <v>3083925552</v>
      </c>
      <c r="AQ110" s="402">
        <f>+AP110/AJ110</f>
        <v>0.20907273758556802</v>
      </c>
      <c r="AR110" s="401">
        <f>+AR16+AR39+AR49+AR58+AR67+AR81+AR96+AR102</f>
        <v>2463325552</v>
      </c>
      <c r="AS110" s="402">
        <f>+AR110/AJ110</f>
        <v>0.16699956209614766</v>
      </c>
      <c r="AT110" s="401">
        <f>+AT16+AT39+AT49+AT58+AT67+AT81+AT96+AT102</f>
        <v>5885531374</v>
      </c>
      <c r="AU110" s="402">
        <f>+AT110/AK110</f>
        <v>0.22839378072641903</v>
      </c>
      <c r="AV110" s="401">
        <f>+AV40+AV49+AV58+AV67+AV81+AV96+AV102</f>
        <v>5364331374</v>
      </c>
      <c r="AW110" s="402">
        <f>+AV110/AK110</f>
        <v>0.20816810678974151</v>
      </c>
      <c r="AX110" s="292"/>
      <c r="AY110" s="160"/>
      <c r="AZ110" s="160"/>
      <c r="BA110" s="160"/>
      <c r="BB110" s="160"/>
      <c r="BC110" s="160"/>
      <c r="BD110" s="160"/>
      <c r="BE110" s="160"/>
      <c r="BF110" s="160"/>
      <c r="BG110" s="160"/>
    </row>
    <row r="111" spans="1:59" ht="45" customHeight="1">
      <c r="L111" s="289"/>
    </row>
    <row r="112" spans="1:59" ht="45" customHeight="1">
      <c r="L112" s="289"/>
      <c r="AK112" s="721"/>
      <c r="AL112" s="722"/>
      <c r="AM112" s="722"/>
      <c r="AN112" s="722"/>
      <c r="AO112" s="722"/>
      <c r="AP112" s="722"/>
      <c r="AQ112" s="722"/>
      <c r="AR112" s="722"/>
      <c r="AS112" s="722"/>
      <c r="AT112" s="722"/>
      <c r="AU112" s="722"/>
      <c r="AV112" s="723"/>
      <c r="AW112" s="293"/>
      <c r="AX112" s="292"/>
    </row>
    <row r="113" spans="12:47" ht="45" customHeight="1">
      <c r="L113" s="289"/>
    </row>
    <row r="114" spans="12:47" ht="45" customHeight="1">
      <c r="L114" s="289"/>
      <c r="AJ114" s="294"/>
    </row>
    <row r="115" spans="12:47" ht="45" customHeight="1">
      <c r="L115" s="365"/>
      <c r="AI115" s="295"/>
      <c r="AJ115" s="296"/>
    </row>
    <row r="116" spans="12:47" ht="45" customHeight="1">
      <c r="AI116" s="294"/>
      <c r="AJ116" s="294"/>
      <c r="AT116" s="294"/>
      <c r="AU116" s="294"/>
    </row>
  </sheetData>
  <mergeCells count="255">
    <mergeCell ref="AF110:AH110"/>
    <mergeCell ref="A108:D108"/>
    <mergeCell ref="AI6:BE6"/>
    <mergeCell ref="C5:BE5"/>
    <mergeCell ref="C1:BD1"/>
    <mergeCell ref="C2:BD2"/>
    <mergeCell ref="C3:BD3"/>
    <mergeCell ref="C4:BD4"/>
    <mergeCell ref="A6:AB6"/>
    <mergeCell ref="A1:B4"/>
    <mergeCell ref="A5:B5"/>
    <mergeCell ref="L43:L44"/>
    <mergeCell ref="L60:L66"/>
    <mergeCell ref="L98:L101"/>
    <mergeCell ref="L104:L107"/>
    <mergeCell ref="A16:D16"/>
    <mergeCell ref="A39:D39"/>
    <mergeCell ref="B40:T40"/>
    <mergeCell ref="A49:D49"/>
    <mergeCell ref="B50:T50"/>
    <mergeCell ref="A58:D58"/>
    <mergeCell ref="B59:T59"/>
    <mergeCell ref="A67:D67"/>
    <mergeCell ref="B68:T68"/>
    <mergeCell ref="A81:D81"/>
    <mergeCell ref="B82:T82"/>
    <mergeCell ref="A96:D96"/>
    <mergeCell ref="B97:T97"/>
    <mergeCell ref="A102:D102"/>
    <mergeCell ref="B103:T103"/>
    <mergeCell ref="AK112:AV112"/>
    <mergeCell ref="T17:T20"/>
    <mergeCell ref="T21:T25"/>
    <mergeCell ref="T28:T29"/>
    <mergeCell ref="T31:T32"/>
    <mergeCell ref="T34:T35"/>
    <mergeCell ref="T93:T94"/>
    <mergeCell ref="X98:X101"/>
    <mergeCell ref="Y98:Y101"/>
    <mergeCell ref="Z98:Z101"/>
    <mergeCell ref="X83:X95"/>
    <mergeCell ref="Y83:Y95"/>
    <mergeCell ref="Z83:Z95"/>
    <mergeCell ref="X51:X57"/>
    <mergeCell ref="Y51:Y57"/>
    <mergeCell ref="Z51:Z57"/>
    <mergeCell ref="AK104:AK107"/>
    <mergeCell ref="AA51:AA57"/>
    <mergeCell ref="AB104:AB107"/>
    <mergeCell ref="AI104:AI107"/>
    <mergeCell ref="A104:A107"/>
    <mergeCell ref="X104:X107"/>
    <mergeCell ref="Y104:Y107"/>
    <mergeCell ref="Z104:Z107"/>
    <mergeCell ref="AA104:AA107"/>
    <mergeCell ref="M98:M101"/>
    <mergeCell ref="M104:M107"/>
    <mergeCell ref="J98:J101"/>
    <mergeCell ref="E108:O108"/>
    <mergeCell ref="I77:I80"/>
    <mergeCell ref="J77:J80"/>
    <mergeCell ref="E39:O39"/>
    <mergeCell ref="J41:J42"/>
    <mergeCell ref="K31:K32"/>
    <mergeCell ref="K34:K35"/>
    <mergeCell ref="M31:M36"/>
    <mergeCell ref="M37:M38"/>
    <mergeCell ref="M41:M42"/>
    <mergeCell ref="I87:I88"/>
    <mergeCell ref="J87:J88"/>
    <mergeCell ref="I91:I95"/>
    <mergeCell ref="J91:J95"/>
    <mergeCell ref="E67:O67"/>
    <mergeCell ref="I71:I76"/>
    <mergeCell ref="J71:J76"/>
    <mergeCell ref="M77:M80"/>
    <mergeCell ref="M83:M84"/>
    <mergeCell ref="M85:M86"/>
    <mergeCell ref="M87:M88"/>
    <mergeCell ref="E102:O102"/>
    <mergeCell ref="I104:I107"/>
    <mergeCell ref="J104:J107"/>
    <mergeCell ref="I98:I101"/>
    <mergeCell ref="AA98:AA101"/>
    <mergeCell ref="AB98:AB101"/>
    <mergeCell ref="M89:M90"/>
    <mergeCell ref="M91:M95"/>
    <mergeCell ref="N93:N94"/>
    <mergeCell ref="AB69:AB80"/>
    <mergeCell ref="X69:X80"/>
    <mergeCell ref="I69:I70"/>
    <mergeCell ref="AA83:AA95"/>
    <mergeCell ref="AA69:AA80"/>
    <mergeCell ref="I89:I90"/>
    <mergeCell ref="J89:J90"/>
    <mergeCell ref="AB83:AB95"/>
    <mergeCell ref="P93:P94"/>
    <mergeCell ref="U93:U94"/>
    <mergeCell ref="V93:V94"/>
    <mergeCell ref="W93:W94"/>
    <mergeCell ref="E96:O96"/>
    <mergeCell ref="Y69:Y80"/>
    <mergeCell ref="Z69:Z80"/>
    <mergeCell ref="AB65:AB66"/>
    <mergeCell ref="E81:O81"/>
    <mergeCell ref="I83:I86"/>
    <mergeCell ref="J83:J84"/>
    <mergeCell ref="J85:J86"/>
    <mergeCell ref="M64:M66"/>
    <mergeCell ref="M69:M70"/>
    <mergeCell ref="M71:M76"/>
    <mergeCell ref="E58:O58"/>
    <mergeCell ref="I60:I63"/>
    <mergeCell ref="J60:J63"/>
    <mergeCell ref="I64:I66"/>
    <mergeCell ref="I51:I54"/>
    <mergeCell ref="I55:I57"/>
    <mergeCell ref="AN60:AN61"/>
    <mergeCell ref="X60:X66"/>
    <mergeCell ref="Y60:Y66"/>
    <mergeCell ref="Z60:Z66"/>
    <mergeCell ref="AA60:AA61"/>
    <mergeCell ref="AB60:AB61"/>
    <mergeCell ref="AA62:AA64"/>
    <mergeCell ref="AB62:AB64"/>
    <mergeCell ref="M51:M54"/>
    <mergeCell ref="M55:M57"/>
    <mergeCell ref="M60:M63"/>
    <mergeCell ref="AA65:AA66"/>
    <mergeCell ref="AB51:AB57"/>
    <mergeCell ref="I12:I15"/>
    <mergeCell ref="I45:I46"/>
    <mergeCell ref="J45:J46"/>
    <mergeCell ref="J47:J48"/>
    <mergeCell ref="I47:I48"/>
    <mergeCell ref="AA41:AA44"/>
    <mergeCell ref="AB41:AB44"/>
    <mergeCell ref="AA45:AA48"/>
    <mergeCell ref="AB45:AB48"/>
    <mergeCell ref="X41:X48"/>
    <mergeCell ref="Y41:Y48"/>
    <mergeCell ref="Z41:Z48"/>
    <mergeCell ref="M43:M44"/>
    <mergeCell ref="M45:M46"/>
    <mergeCell ref="M47:M48"/>
    <mergeCell ref="U17:U20"/>
    <mergeCell ref="V17:V20"/>
    <mergeCell ref="W17:W20"/>
    <mergeCell ref="I37:I38"/>
    <mergeCell ref="I8:I11"/>
    <mergeCell ref="AB27:AB38"/>
    <mergeCell ref="AA27:AA38"/>
    <mergeCell ref="O28:O29"/>
    <mergeCell ref="U28:U29"/>
    <mergeCell ref="V28:V29"/>
    <mergeCell ref="W28:W29"/>
    <mergeCell ref="I41:I44"/>
    <mergeCell ref="P28:P29"/>
    <mergeCell ref="P31:P32"/>
    <mergeCell ref="P34:P35"/>
    <mergeCell ref="U34:U35"/>
    <mergeCell ref="V34:V35"/>
    <mergeCell ref="W34:W35"/>
    <mergeCell ref="Q28:Q29"/>
    <mergeCell ref="R28:R29"/>
    <mergeCell ref="S28:S29"/>
    <mergeCell ref="Q31:Q32"/>
    <mergeCell ref="R31:R32"/>
    <mergeCell ref="S31:S32"/>
    <mergeCell ref="Q34:Q35"/>
    <mergeCell ref="R34:R35"/>
    <mergeCell ref="J43:J44"/>
    <mergeCell ref="J27:J30"/>
    <mergeCell ref="J31:J36"/>
    <mergeCell ref="O31:O32"/>
    <mergeCell ref="U31:U32"/>
    <mergeCell ref="N17:N20"/>
    <mergeCell ref="N21:N25"/>
    <mergeCell ref="N28:N29"/>
    <mergeCell ref="N31:N32"/>
    <mergeCell ref="N34:N35"/>
    <mergeCell ref="M17:M25"/>
    <mergeCell ref="M27:M30"/>
    <mergeCell ref="AC6:AH6"/>
    <mergeCell ref="J8:J11"/>
    <mergeCell ref="J12:J15"/>
    <mergeCell ref="M8:M11"/>
    <mergeCell ref="M12:M15"/>
    <mergeCell ref="AB12:AB13"/>
    <mergeCell ref="AB14:AB26"/>
    <mergeCell ref="AA8:AA11"/>
    <mergeCell ref="AA12:AA13"/>
    <mergeCell ref="AA14:AA15"/>
    <mergeCell ref="AA17:AA26"/>
    <mergeCell ref="X8:X38"/>
    <mergeCell ref="Y8:Y38"/>
    <mergeCell ref="Z8:Z38"/>
    <mergeCell ref="AB8:AB9"/>
    <mergeCell ref="AB10:AB11"/>
    <mergeCell ref="V31:V32"/>
    <mergeCell ref="W31:W32"/>
    <mergeCell ref="K17:K20"/>
    <mergeCell ref="K21:K25"/>
    <mergeCell ref="K28:K29"/>
    <mergeCell ref="J17:J25"/>
    <mergeCell ref="J37:J38"/>
    <mergeCell ref="E16:O16"/>
    <mergeCell ref="AO98:AO101"/>
    <mergeCell ref="AO104:AO107"/>
    <mergeCell ref="O17:O20"/>
    <mergeCell ref="O21:O25"/>
    <mergeCell ref="O34:O35"/>
    <mergeCell ref="O93:O94"/>
    <mergeCell ref="E49:O49"/>
    <mergeCell ref="J51:J54"/>
    <mergeCell ref="J55:J57"/>
    <mergeCell ref="J69:J70"/>
    <mergeCell ref="J64:J66"/>
    <mergeCell ref="U21:U25"/>
    <mergeCell ref="V21:V25"/>
    <mergeCell ref="W21:W25"/>
    <mergeCell ref="P17:P20"/>
    <mergeCell ref="P21:P25"/>
    <mergeCell ref="S93:S94"/>
    <mergeCell ref="AO41:AO48"/>
    <mergeCell ref="AO51:AO57"/>
    <mergeCell ref="AO60:AO66"/>
    <mergeCell ref="AO69:AO80"/>
    <mergeCell ref="AO83:AO95"/>
    <mergeCell ref="I17:I25"/>
    <mergeCell ref="I27:I36"/>
    <mergeCell ref="E110:S110"/>
    <mergeCell ref="AU8:AU15"/>
    <mergeCell ref="AV8:AV15"/>
    <mergeCell ref="AW8:AW15"/>
    <mergeCell ref="Q17:Q20"/>
    <mergeCell ref="R17:R20"/>
    <mergeCell ref="S17:S20"/>
    <mergeCell ref="Q21:Q25"/>
    <mergeCell ref="R21:R25"/>
    <mergeCell ref="S21:S25"/>
    <mergeCell ref="AI8:AI15"/>
    <mergeCell ref="AJ8:AJ15"/>
    <mergeCell ref="AP8:AP15"/>
    <mergeCell ref="AQ8:AQ15"/>
    <mergeCell ref="AR8:AR15"/>
    <mergeCell ref="AS8:AS15"/>
    <mergeCell ref="AJ104:AJ107"/>
    <mergeCell ref="AK8:AK15"/>
    <mergeCell ref="AT8:AT15"/>
    <mergeCell ref="AO8:AO15"/>
    <mergeCell ref="AO17:AO38"/>
    <mergeCell ref="S34:S35"/>
    <mergeCell ref="Q93:Q94"/>
    <mergeCell ref="R93:R94"/>
  </mergeCells>
  <phoneticPr fontId="16" type="noConversion"/>
  <dataValidations disablePrompts="1" count="1">
    <dataValidation type="list" allowBlank="1" showInputMessage="1" showErrorMessage="1" sqref="M104:M107" xr:uid="{00000000-0002-0000-0300-000000000000}">
      <formula1>$AA$8:$AA$14</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E15" sqref="E15"/>
    </sheetView>
  </sheetViews>
  <sheetFormatPr baseColWidth="10" defaultColWidth="10.875" defaultRowHeight="14.25"/>
  <cols>
    <col min="1" max="1" width="20.875" customWidth="1"/>
    <col min="2" max="2" width="25" customWidth="1"/>
    <col min="3" max="3" width="19.875" customWidth="1"/>
    <col min="4" max="4" width="20.125" customWidth="1"/>
    <col min="5" max="6" width="22.875" customWidth="1"/>
    <col min="7" max="7" width="25.125" customWidth="1"/>
  </cols>
  <sheetData>
    <row r="2" spans="1:7">
      <c r="A2" s="750" t="s">
        <v>716</v>
      </c>
      <c r="B2" s="751"/>
      <c r="C2" s="751"/>
      <c r="D2" s="751"/>
      <c r="E2" s="751"/>
      <c r="F2" s="751"/>
      <c r="G2" s="752"/>
    </row>
    <row r="3" spans="1:7" s="3" customFormat="1">
      <c r="A3" s="22" t="s">
        <v>717</v>
      </c>
      <c r="B3" s="753" t="s">
        <v>718</v>
      </c>
      <c r="C3" s="753"/>
      <c r="D3" s="753"/>
      <c r="E3" s="753"/>
      <c r="F3" s="753"/>
      <c r="G3" s="23" t="s">
        <v>719</v>
      </c>
    </row>
    <row r="4" spans="1:7" ht="12.75" customHeight="1">
      <c r="A4" s="24">
        <v>45489</v>
      </c>
      <c r="B4" s="754" t="s">
        <v>720</v>
      </c>
      <c r="C4" s="754"/>
      <c r="D4" s="754"/>
      <c r="E4" s="754"/>
      <c r="F4" s="754"/>
      <c r="G4" s="25" t="s">
        <v>721</v>
      </c>
    </row>
    <row r="5" spans="1:7" ht="12.75" customHeight="1">
      <c r="A5" s="26"/>
      <c r="B5" s="754"/>
      <c r="C5" s="754"/>
      <c r="D5" s="754"/>
      <c r="E5" s="754"/>
      <c r="F5" s="754"/>
      <c r="G5" s="25"/>
    </row>
    <row r="6" spans="1:7">
      <c r="A6" s="26"/>
      <c r="B6" s="749"/>
      <c r="C6" s="749"/>
      <c r="D6" s="749"/>
      <c r="E6" s="749"/>
      <c r="F6" s="749"/>
      <c r="G6" s="27"/>
    </row>
    <row r="7" spans="1:7">
      <c r="A7" s="26"/>
      <c r="B7" s="749"/>
      <c r="C7" s="749"/>
      <c r="D7" s="749"/>
      <c r="E7" s="749"/>
      <c r="F7" s="749"/>
      <c r="G7" s="27"/>
    </row>
    <row r="8" spans="1:7">
      <c r="A8" s="26"/>
      <c r="B8" s="28"/>
      <c r="C8" s="28"/>
      <c r="D8" s="28"/>
      <c r="E8" s="28"/>
      <c r="F8" s="28"/>
      <c r="G8" s="27"/>
    </row>
    <row r="9" spans="1:7">
      <c r="A9" s="755" t="s">
        <v>722</v>
      </c>
      <c r="B9" s="756"/>
      <c r="C9" s="756"/>
      <c r="D9" s="756"/>
      <c r="E9" s="756"/>
      <c r="F9" s="756"/>
      <c r="G9" s="757"/>
    </row>
    <row r="10" spans="1:7" s="3" customFormat="1">
      <c r="A10" s="29"/>
      <c r="B10" s="753" t="s">
        <v>723</v>
      </c>
      <c r="C10" s="753"/>
      <c r="D10" s="753" t="s">
        <v>724</v>
      </c>
      <c r="E10" s="753"/>
      <c r="F10" s="29" t="s">
        <v>717</v>
      </c>
      <c r="G10" s="29" t="s">
        <v>725</v>
      </c>
    </row>
    <row r="11" spans="1:7">
      <c r="A11" s="30" t="s">
        <v>726</v>
      </c>
      <c r="B11" s="754" t="s">
        <v>727</v>
      </c>
      <c r="C11" s="754"/>
      <c r="D11" s="758" t="s">
        <v>728</v>
      </c>
      <c r="E11" s="758"/>
      <c r="F11" s="26" t="s">
        <v>729</v>
      </c>
      <c r="G11" s="27"/>
    </row>
    <row r="12" spans="1:7">
      <c r="A12" s="30" t="s">
        <v>730</v>
      </c>
      <c r="B12" s="758" t="s">
        <v>731</v>
      </c>
      <c r="C12" s="758"/>
      <c r="D12" s="758" t="s">
        <v>732</v>
      </c>
      <c r="E12" s="758"/>
      <c r="F12" s="26" t="s">
        <v>729</v>
      </c>
      <c r="G12" s="27"/>
    </row>
    <row r="13" spans="1:7">
      <c r="A13" s="30" t="s">
        <v>733</v>
      </c>
      <c r="B13" s="758" t="s">
        <v>731</v>
      </c>
      <c r="C13" s="758"/>
      <c r="D13" s="758" t="s">
        <v>732</v>
      </c>
      <c r="E13" s="758"/>
      <c r="F13" s="26" t="s">
        <v>729</v>
      </c>
      <c r="G13" s="27"/>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B1048576"/>
    </sheetView>
  </sheetViews>
  <sheetFormatPr baseColWidth="10" defaultColWidth="10.875" defaultRowHeight="14.25"/>
  <cols>
    <col min="1" max="1" width="55.125" customWidth="1"/>
    <col min="5" max="5" width="20.125" customWidth="1"/>
    <col min="6" max="6" width="34.875" customWidth="1"/>
  </cols>
  <sheetData>
    <row r="1" spans="1:6" ht="52.5" customHeight="1">
      <c r="A1" s="20" t="s">
        <v>734</v>
      </c>
      <c r="E1" s="4" t="s">
        <v>735</v>
      </c>
      <c r="F1" s="4" t="s">
        <v>736</v>
      </c>
    </row>
    <row r="2" spans="1:6" ht="25.5" customHeight="1">
      <c r="A2" s="19" t="s">
        <v>737</v>
      </c>
      <c r="E2" s="5">
        <v>0</v>
      </c>
      <c r="F2" s="6" t="s">
        <v>738</v>
      </c>
    </row>
    <row r="3" spans="1:6" ht="45" customHeight="1">
      <c r="A3" s="19" t="s">
        <v>739</v>
      </c>
      <c r="E3" s="5">
        <v>1</v>
      </c>
      <c r="F3" s="6" t="s">
        <v>740</v>
      </c>
    </row>
    <row r="4" spans="1:6" ht="45" customHeight="1">
      <c r="A4" s="19" t="s">
        <v>741</v>
      </c>
      <c r="E4" s="5">
        <v>2</v>
      </c>
      <c r="F4" s="6" t="s">
        <v>742</v>
      </c>
    </row>
    <row r="5" spans="1:6" ht="45" customHeight="1">
      <c r="A5" s="19" t="s">
        <v>743</v>
      </c>
      <c r="E5" s="5">
        <v>3</v>
      </c>
      <c r="F5" s="6" t="s">
        <v>744</v>
      </c>
    </row>
    <row r="6" spans="1:6" ht="45" customHeight="1">
      <c r="A6" s="19" t="s">
        <v>745</v>
      </c>
      <c r="E6" s="5">
        <v>4</v>
      </c>
      <c r="F6" s="6" t="s">
        <v>746</v>
      </c>
    </row>
    <row r="7" spans="1:6" ht="45" customHeight="1">
      <c r="A7" s="19" t="s">
        <v>747</v>
      </c>
      <c r="E7" s="5">
        <v>5</v>
      </c>
      <c r="F7" s="6" t="s">
        <v>748</v>
      </c>
    </row>
    <row r="8" spans="1:6" ht="45" customHeight="1">
      <c r="A8" s="19" t="s">
        <v>749</v>
      </c>
    </row>
    <row r="9" spans="1:6" ht="45" customHeight="1">
      <c r="A9" s="19" t="s">
        <v>750</v>
      </c>
    </row>
    <row r="10" spans="1:6" ht="45" customHeight="1">
      <c r="A10" s="19" t="s">
        <v>751</v>
      </c>
    </row>
    <row r="11" spans="1:6" ht="45" customHeight="1">
      <c r="A11" s="19" t="s">
        <v>752</v>
      </c>
    </row>
    <row r="12" spans="1:6" ht="45" customHeight="1">
      <c r="A12" s="19" t="s">
        <v>753</v>
      </c>
    </row>
    <row r="13" spans="1:6" ht="45" customHeight="1">
      <c r="A13" s="19" t="s">
        <v>754</v>
      </c>
    </row>
    <row r="14" spans="1:6" ht="45" customHeight="1">
      <c r="A14" s="19" t="s">
        <v>755</v>
      </c>
    </row>
    <row r="15" spans="1:6" ht="45" customHeight="1">
      <c r="A15" s="19" t="s">
        <v>756</v>
      </c>
    </row>
    <row r="16" spans="1:6" ht="45" customHeight="1">
      <c r="A16" s="19" t="s">
        <v>757</v>
      </c>
    </row>
    <row r="17" spans="1:1" ht="45" customHeight="1">
      <c r="A17" s="19" t="s">
        <v>758</v>
      </c>
    </row>
    <row r="18" spans="1:1" ht="45" customHeight="1">
      <c r="A18" s="19" t="s">
        <v>759</v>
      </c>
    </row>
    <row r="19" spans="1:1" ht="45" customHeight="1">
      <c r="A19" s="19" t="s">
        <v>760</v>
      </c>
    </row>
    <row r="20" spans="1:1" ht="45" customHeight="1">
      <c r="A20" s="19" t="s">
        <v>761</v>
      </c>
    </row>
    <row r="21" spans="1:1" ht="45" customHeight="1">
      <c r="A21" s="19" t="s">
        <v>762</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Alexander Parga</cp:lastModifiedBy>
  <cp:revision/>
  <dcterms:created xsi:type="dcterms:W3CDTF">2024-07-04T17:50:33Z</dcterms:created>
  <dcterms:modified xsi:type="dcterms:W3CDTF">2025-08-19T16:06:37Z</dcterms:modified>
  <cp:category/>
  <cp:contentStatus/>
</cp:coreProperties>
</file>