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0BFE331E-5914-486B-B8FD-CB687E6AD098}" xr6:coauthVersionLast="47" xr6:coauthVersionMax="47" xr10:uidLastSave="{00000000-0000-0000-0000-000000000000}"/>
  <bookViews>
    <workbookView xWindow="-120" yWindow="-120" windowWidth="20730" windowHeight="11040" tabRatio="185"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ESTRATÉGICO'!$A$1:$P$14</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 i="6" l="1"/>
  <c r="AU9" i="6"/>
  <c r="AT30" i="6" l="1"/>
  <c r="AK104" i="6"/>
  <c r="AK91" i="6"/>
  <c r="AK76" i="6"/>
  <c r="AK66" i="6"/>
  <c r="AK56" i="6"/>
  <c r="AK46" i="6"/>
  <c r="AK27" i="6"/>
  <c r="AK14" i="6"/>
  <c r="AK106" i="6" l="1"/>
  <c r="AJ104" i="6"/>
  <c r="AJ91" i="6"/>
  <c r="AJ76" i="6"/>
  <c r="AJ66" i="6"/>
  <c r="AJ56" i="6"/>
  <c r="AJ46" i="6"/>
  <c r="AJ27" i="6"/>
  <c r="AJ106" i="6"/>
  <c r="T30" i="6" l="1"/>
  <c r="S54" i="6"/>
  <c r="S55" i="6"/>
  <c r="S10" i="6"/>
  <c r="T10" i="6" s="1"/>
  <c r="AP104" i="6" l="1"/>
  <c r="AR104" i="6"/>
  <c r="AT104" i="6"/>
  <c r="AV104" i="6"/>
  <c r="AP91" i="6"/>
  <c r="AR91" i="6"/>
  <c r="AT91" i="6"/>
  <c r="AV91" i="6"/>
  <c r="AP76" i="6"/>
  <c r="AR76" i="6"/>
  <c r="AT76" i="6"/>
  <c r="AV76" i="6"/>
  <c r="AP66" i="6"/>
  <c r="AR66" i="6"/>
  <c r="AT66" i="6"/>
  <c r="AV66" i="6"/>
  <c r="AP56" i="6"/>
  <c r="AR56" i="6"/>
  <c r="AT56" i="6"/>
  <c r="AV56" i="6"/>
  <c r="AW56" i="6" s="1"/>
  <c r="AP46" i="6"/>
  <c r="AR46" i="6"/>
  <c r="AT46" i="6"/>
  <c r="AU46" i="6" s="1"/>
  <c r="AV46" i="6"/>
  <c r="AQ30" i="6"/>
  <c r="AR30" i="6"/>
  <c r="AS30" i="6"/>
  <c r="AU30" i="6"/>
  <c r="AV30" i="6"/>
  <c r="AW30" i="6"/>
  <c r="AP27" i="6"/>
  <c r="AR27" i="6"/>
  <c r="AT27" i="6"/>
  <c r="AU27" i="6" s="1"/>
  <c r="AV27" i="6"/>
  <c r="AP14" i="6"/>
  <c r="AP107" i="6" s="1"/>
  <c r="AQ107" i="6" s="1"/>
  <c r="AR14" i="6"/>
  <c r="AR107" i="6" s="1"/>
  <c r="X49" i="1" l="1"/>
  <c r="AF49" i="1" s="1"/>
  <c r="X50" i="1"/>
  <c r="AF50" i="1" s="1"/>
  <c r="X51" i="1"/>
  <c r="AF51" i="1" s="1"/>
  <c r="X52" i="1"/>
  <c r="AF52" i="1" s="1"/>
  <c r="X53" i="1"/>
  <c r="AF53" i="1" s="1"/>
  <c r="X48" i="1"/>
  <c r="AF48" i="1" s="1"/>
  <c r="AF54" i="1" s="1"/>
  <c r="X45" i="1"/>
  <c r="AF45" i="1" s="1"/>
  <c r="X46" i="1"/>
  <c r="AF46" i="1" s="1"/>
  <c r="X44" i="1"/>
  <c r="AF44" i="1" s="1"/>
  <c r="AE49" i="1"/>
  <c r="AE50" i="1"/>
  <c r="AE52" i="1"/>
  <c r="AE53" i="1"/>
  <c r="AD51" i="1"/>
  <c r="AC49" i="1"/>
  <c r="AC50" i="1"/>
  <c r="AC51" i="1"/>
  <c r="AC52" i="1"/>
  <c r="AC53" i="1"/>
  <c r="AE45" i="1"/>
  <c r="AE46" i="1"/>
  <c r="AD45" i="1"/>
  <c r="AC45" i="1"/>
  <c r="AC46" i="1"/>
  <c r="AE48" i="1"/>
  <c r="AC48" i="1"/>
  <c r="AC54" i="1" s="1"/>
  <c r="AE44" i="1"/>
  <c r="AC44" i="1"/>
  <c r="AE42" i="1"/>
  <c r="AE41" i="1"/>
  <c r="AC42" i="1"/>
  <c r="AC41" i="1"/>
  <c r="X42" i="1"/>
  <c r="AF42" i="1" s="1"/>
  <c r="AF41" i="1"/>
  <c r="AE37" i="1"/>
  <c r="AE38" i="1"/>
  <c r="AE39" i="1"/>
  <c r="AE36" i="1"/>
  <c r="L37" i="1"/>
  <c r="AC37" i="1"/>
  <c r="AC38" i="1"/>
  <c r="AC39" i="1"/>
  <c r="X37" i="1"/>
  <c r="AF37" i="1" s="1"/>
  <c r="X38" i="1"/>
  <c r="AF38" i="1" s="1"/>
  <c r="X39" i="1"/>
  <c r="AF39" i="1" s="1"/>
  <c r="X36" i="1"/>
  <c r="AF36" i="1" s="1"/>
  <c r="AF33" i="1"/>
  <c r="AF34" i="1"/>
  <c r="AD32" i="1"/>
  <c r="X23" i="1"/>
  <c r="AD23" i="1" s="1"/>
  <c r="X27" i="1"/>
  <c r="X28" i="1"/>
  <c r="AD28" i="1" s="1"/>
  <c r="X29" i="1"/>
  <c r="X30" i="1"/>
  <c r="AD30" i="1" s="1"/>
  <c r="X26" i="1"/>
  <c r="AF32" i="1"/>
  <c r="AE32" i="1"/>
  <c r="AE33" i="1"/>
  <c r="AE34" i="1"/>
  <c r="AD34" i="1"/>
  <c r="AC33" i="1"/>
  <c r="AC34" i="1"/>
  <c r="AC32" i="1"/>
  <c r="AF27" i="1"/>
  <c r="AF29" i="1"/>
  <c r="AF26" i="1"/>
  <c r="AE27" i="1"/>
  <c r="AE28" i="1"/>
  <c r="AE29" i="1"/>
  <c r="AE30" i="1"/>
  <c r="AE26" i="1"/>
  <c r="AD27" i="1"/>
  <c r="AD29" i="1"/>
  <c r="AD26" i="1"/>
  <c r="AC27" i="1"/>
  <c r="AC28" i="1"/>
  <c r="AC29" i="1"/>
  <c r="AC30" i="1"/>
  <c r="AC26" i="1"/>
  <c r="AF23" i="1"/>
  <c r="AE24" i="1"/>
  <c r="AE23" i="1"/>
  <c r="AE25" i="1" s="1"/>
  <c r="AC24" i="1"/>
  <c r="AC23" i="1"/>
  <c r="T24" i="1"/>
  <c r="X24" i="1" s="1"/>
  <c r="AE21" i="1"/>
  <c r="AE22" i="1" s="1"/>
  <c r="AC21" i="1"/>
  <c r="AC22" i="1" s="1"/>
  <c r="X21" i="1"/>
  <c r="AF21" i="1" s="1"/>
  <c r="AF22" i="1" s="1"/>
  <c r="AE16" i="1"/>
  <c r="AE17" i="1"/>
  <c r="AE18" i="1"/>
  <c r="AE19" i="1"/>
  <c r="AE15" i="1"/>
  <c r="AE20" i="1" s="1"/>
  <c r="AC16" i="1"/>
  <c r="AC17" i="1"/>
  <c r="AC18" i="1"/>
  <c r="AC19" i="1"/>
  <c r="AC15" i="1"/>
  <c r="AE54" i="1" l="1"/>
  <c r="AF30" i="1"/>
  <c r="AF28" i="1"/>
  <c r="AE47" i="1"/>
  <c r="AD48" i="1"/>
  <c r="AC25" i="1"/>
  <c r="AC20" i="1"/>
  <c r="AC31" i="1"/>
  <c r="AC35" i="1"/>
  <c r="AE35" i="1"/>
  <c r="AE40" i="1"/>
  <c r="AF43" i="1"/>
  <c r="AC43" i="1"/>
  <c r="AE43" i="1"/>
  <c r="AC47" i="1"/>
  <c r="AE31" i="1"/>
  <c r="AD38" i="1"/>
  <c r="AF40" i="1"/>
  <c r="AF24" i="1"/>
  <c r="AF25" i="1" s="1"/>
  <c r="AD24" i="1"/>
  <c r="AD25" i="1" s="1"/>
  <c r="AD21" i="1"/>
  <c r="AD22" i="1" s="1"/>
  <c r="AD41" i="1"/>
  <c r="AD33" i="1"/>
  <c r="AD35" i="1" s="1"/>
  <c r="AD39" i="1"/>
  <c r="AD37" i="1"/>
  <c r="AD42" i="1"/>
  <c r="AD44" i="1"/>
  <c r="AD53" i="1"/>
  <c r="AD49" i="1"/>
  <c r="AD52" i="1"/>
  <c r="AD50" i="1"/>
  <c r="AD46" i="1"/>
  <c r="AF47" i="1"/>
  <c r="AF35" i="1"/>
  <c r="AD31" i="1"/>
  <c r="AF31" i="1"/>
  <c r="X16" i="1"/>
  <c r="X17" i="1"/>
  <c r="X18" i="1"/>
  <c r="X19" i="1"/>
  <c r="X15" i="1"/>
  <c r="AD54" i="1" l="1"/>
  <c r="AD47" i="1"/>
  <c r="AE56" i="1"/>
  <c r="AF15" i="1"/>
  <c r="AD15" i="1"/>
  <c r="AF18" i="1"/>
  <c r="AD18" i="1"/>
  <c r="AF16" i="1"/>
  <c r="AD16" i="1"/>
  <c r="AD43" i="1"/>
  <c r="AF19" i="1"/>
  <c r="AD19" i="1"/>
  <c r="AF17" i="1"/>
  <c r="AD17" i="1"/>
  <c r="AF20" i="1" l="1"/>
  <c r="AD20" i="1"/>
  <c r="AF56" i="1"/>
  <c r="L36" i="1" l="1"/>
  <c r="AC36" i="1" l="1"/>
  <c r="AC40" i="1" s="1"/>
  <c r="AC56" i="1" s="1"/>
  <c r="AD36" i="1"/>
  <c r="AD40" i="1" s="1"/>
  <c r="AD56" i="1" s="1"/>
  <c r="AW92" i="6" l="1"/>
  <c r="AW104" i="6" s="1"/>
  <c r="AS92" i="6"/>
  <c r="AS104" i="6" s="1"/>
  <c r="AQ92" i="6"/>
  <c r="AQ104" i="6" s="1"/>
  <c r="AU92" i="6"/>
  <c r="AU104" i="6" s="1"/>
  <c r="AU77" i="6"/>
  <c r="AU91" i="6" s="1"/>
  <c r="S32" i="6"/>
  <c r="T32" i="6" s="1"/>
  <c r="S33" i="6"/>
  <c r="S34" i="6"/>
  <c r="T34" i="6" s="1"/>
  <c r="S35" i="6"/>
  <c r="S36" i="6"/>
  <c r="T36" i="6" s="1"/>
  <c r="S37" i="6"/>
  <c r="S38" i="6"/>
  <c r="T38" i="6" s="1"/>
  <c r="S40" i="6"/>
  <c r="T40" i="6" s="1"/>
  <c r="S41" i="6"/>
  <c r="T41" i="6" s="1"/>
  <c r="S42" i="6"/>
  <c r="S43" i="6"/>
  <c r="T43" i="6" s="1"/>
  <c r="S44" i="6"/>
  <c r="S45" i="6"/>
  <c r="T33" i="6"/>
  <c r="T35" i="6"/>
  <c r="T37" i="6"/>
  <c r="T39" i="6"/>
  <c r="T45" i="6"/>
  <c r="S31" i="6"/>
  <c r="S20" i="6"/>
  <c r="T20" i="6" s="1"/>
  <c r="S18" i="6"/>
  <c r="S17" i="6"/>
  <c r="S16" i="6"/>
  <c r="S99" i="6"/>
  <c r="T99" i="6" s="1"/>
  <c r="S100" i="6"/>
  <c r="T100" i="6" s="1"/>
  <c r="S101" i="6"/>
  <c r="T101" i="6" s="1"/>
  <c r="S102" i="6"/>
  <c r="T102" i="6" s="1"/>
  <c r="S103" i="6"/>
  <c r="T103" i="6" s="1"/>
  <c r="S93" i="6"/>
  <c r="T93" i="6" s="1"/>
  <c r="S94" i="6"/>
  <c r="T94" i="6" s="1"/>
  <c r="S95" i="6"/>
  <c r="T95" i="6" s="1"/>
  <c r="S96" i="6"/>
  <c r="T96" i="6" s="1"/>
  <c r="S97" i="6"/>
  <c r="T97" i="6" s="1"/>
  <c r="S98" i="6"/>
  <c r="T98" i="6" s="1"/>
  <c r="S92" i="6"/>
  <c r="T92" i="6" s="1"/>
  <c r="S82" i="6"/>
  <c r="T82" i="6" s="1"/>
  <c r="S83" i="6"/>
  <c r="T83" i="6" s="1"/>
  <c r="S84" i="6"/>
  <c r="T84" i="6" s="1"/>
  <c r="S85" i="6"/>
  <c r="T85" i="6" s="1"/>
  <c r="S86" i="6"/>
  <c r="T86" i="6" s="1"/>
  <c r="S87" i="6"/>
  <c r="T87" i="6" s="1"/>
  <c r="S88" i="6"/>
  <c r="T88" i="6" s="1"/>
  <c r="S89" i="6"/>
  <c r="T89" i="6" s="1"/>
  <c r="S90" i="6"/>
  <c r="T90" i="6" s="1"/>
  <c r="S78" i="6"/>
  <c r="T78" i="6" s="1"/>
  <c r="S79" i="6"/>
  <c r="T79" i="6" s="1"/>
  <c r="S80" i="6"/>
  <c r="T80" i="6" s="1"/>
  <c r="S81" i="6"/>
  <c r="T81" i="6" s="1"/>
  <c r="S77" i="6"/>
  <c r="T77" i="6" s="1"/>
  <c r="S71" i="6"/>
  <c r="T71" i="6" s="1"/>
  <c r="S72" i="6"/>
  <c r="T72" i="6" s="1"/>
  <c r="S73" i="6"/>
  <c r="T73" i="6" s="1"/>
  <c r="S74" i="6"/>
  <c r="T74" i="6" s="1"/>
  <c r="S75" i="6"/>
  <c r="T75" i="6" s="1"/>
  <c r="S68" i="6"/>
  <c r="T68" i="6" s="1"/>
  <c r="S69" i="6"/>
  <c r="T69" i="6" s="1"/>
  <c r="S70" i="6"/>
  <c r="T70" i="6" s="1"/>
  <c r="S67" i="6"/>
  <c r="T67" i="6" s="1"/>
  <c r="S62" i="6"/>
  <c r="S63" i="6"/>
  <c r="S61" i="6"/>
  <c r="S60" i="6"/>
  <c r="T60" i="6" s="1"/>
  <c r="S52" i="6"/>
  <c r="S50" i="6"/>
  <c r="S49" i="6"/>
  <c r="S48" i="6"/>
  <c r="S51" i="6"/>
  <c r="S53" i="6"/>
  <c r="T53" i="6" s="1"/>
  <c r="S47" i="6"/>
  <c r="AW77" i="6"/>
  <c r="AW91" i="6" s="1"/>
  <c r="AS77" i="6"/>
  <c r="AS91" i="6" s="1"/>
  <c r="AQ77" i="6"/>
  <c r="AQ91" i="6" s="1"/>
  <c r="AW67" i="6"/>
  <c r="AW76" i="6" s="1"/>
  <c r="AU67" i="6"/>
  <c r="AU76" i="6" s="1"/>
  <c r="AS67" i="6"/>
  <c r="AS76" i="6" s="1"/>
  <c r="AQ67" i="6"/>
  <c r="AQ76" i="6" s="1"/>
  <c r="AW57" i="6"/>
  <c r="AW66" i="6" s="1"/>
  <c r="AU57" i="6"/>
  <c r="AU66" i="6" s="1"/>
  <c r="AS57" i="6"/>
  <c r="AS66" i="6" s="1"/>
  <c r="AQ57" i="6"/>
  <c r="AQ66" i="6" s="1"/>
  <c r="T58" i="6"/>
  <c r="T59" i="6"/>
  <c r="T61" i="6"/>
  <c r="T62" i="6"/>
  <c r="T63" i="6"/>
  <c r="T64" i="6"/>
  <c r="T65" i="6"/>
  <c r="T57" i="6"/>
  <c r="AW47" i="6"/>
  <c r="AU47" i="6"/>
  <c r="AU56" i="6" s="1"/>
  <c r="AS47" i="6"/>
  <c r="AS56" i="6" s="1"/>
  <c r="AQ47" i="6"/>
  <c r="AQ56" i="6" s="1"/>
  <c r="T48" i="6"/>
  <c r="T49" i="6"/>
  <c r="T50" i="6"/>
  <c r="T51" i="6"/>
  <c r="T52" i="6"/>
  <c r="T54" i="6"/>
  <c r="T55" i="6"/>
  <c r="T47" i="6"/>
  <c r="AW31" i="6"/>
  <c r="AW46" i="6" s="1"/>
  <c r="AU31" i="6"/>
  <c r="AS31" i="6"/>
  <c r="AS46" i="6" s="1"/>
  <c r="AQ31" i="6"/>
  <c r="AQ46" i="6" s="1"/>
  <c r="T42" i="6"/>
  <c r="T44" i="6"/>
  <c r="T31" i="6"/>
  <c r="S29" i="6"/>
  <c r="S28" i="6"/>
  <c r="AW15" i="6"/>
  <c r="AW27" i="6" s="1"/>
  <c r="AV14" i="6"/>
  <c r="AV107" i="6" s="1"/>
  <c r="AW107" i="6" s="1"/>
  <c r="AU15" i="6"/>
  <c r="AT14" i="6"/>
  <c r="T16" i="6"/>
  <c r="T17" i="6"/>
  <c r="T18" i="6"/>
  <c r="S19" i="6"/>
  <c r="T19" i="6" s="1"/>
  <c r="S21" i="6"/>
  <c r="T21" i="6" s="1"/>
  <c r="S22" i="6"/>
  <c r="T22" i="6" s="1"/>
  <c r="S23" i="6"/>
  <c r="T23" i="6" s="1"/>
  <c r="S24" i="6"/>
  <c r="T24" i="6" s="1"/>
  <c r="S25" i="6"/>
  <c r="T25" i="6" s="1"/>
  <c r="S26" i="6"/>
  <c r="T26" i="6" s="1"/>
  <c r="S15" i="6"/>
  <c r="T15" i="6" s="1"/>
  <c r="AW9" i="6"/>
  <c r="AW14" i="6" s="1"/>
  <c r="AS9" i="6"/>
  <c r="AS14" i="6" s="1"/>
  <c r="AQ14" i="6"/>
  <c r="AE12" i="6"/>
  <c r="S9" i="6"/>
  <c r="S11" i="6"/>
  <c r="S12" i="6"/>
  <c r="S13" i="6"/>
  <c r="AU14" i="6" l="1"/>
  <c r="AT107" i="6"/>
  <c r="AU107" i="6" s="1"/>
  <c r="T104" i="6"/>
  <c r="T91" i="6"/>
  <c r="T76" i="6"/>
  <c r="T46" i="6"/>
  <c r="T66" i="6"/>
  <c r="T56" i="6"/>
  <c r="T27" i="6"/>
  <c r="T9" i="6" l="1"/>
  <c r="T11" i="6"/>
  <c r="T12" i="6"/>
  <c r="T13" i="6"/>
  <c r="T14" i="6" l="1"/>
  <c r="T106" i="6" s="1"/>
  <c r="AS107" i="6" l="1"/>
  <c r="AS15" i="6" l="1"/>
  <c r="AS27" i="6" s="1"/>
  <c r="AQ15" i="6"/>
  <c r="AQ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14" authorId="0" shapeId="0" xr:uid="{00000000-0006-0000-0100-000001000000}">
      <text>
        <r>
          <rPr>
            <b/>
            <sz val="9"/>
            <color indexed="81"/>
            <rFont val="Tahoma"/>
            <family val="2"/>
          </rPr>
          <t>USUARIO:
1. BIEN
2. SERVICIO</t>
        </r>
        <r>
          <rPr>
            <sz val="9"/>
            <color indexed="81"/>
            <rFont val="Tahoma"/>
            <family val="2"/>
          </rPr>
          <t xml:space="preserve">
</t>
        </r>
      </text>
    </comment>
    <comment ref="K29" authorId="0" shapeId="0" xr:uid="{00000000-0006-0000-0100-000002000000}">
      <text>
        <r>
          <rPr>
            <b/>
            <sz val="9"/>
            <color indexed="81"/>
            <rFont val="Tahoma"/>
            <family val="2"/>
          </rPr>
          <t>USUARIO:</t>
        </r>
        <r>
          <rPr>
            <sz val="9"/>
            <color indexed="81"/>
            <rFont val="Tahoma"/>
            <family val="2"/>
          </rPr>
          <t xml:space="preserve">
indagar con la dependencia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acer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 ref="D35" authorId="2" shapeId="0" xr:uid="{00000000-0006-0000-0300-000004000000}">
      <text>
        <r>
          <rPr>
            <b/>
            <sz val="9"/>
            <color indexed="81"/>
            <rFont val="Tahoma"/>
            <family val="2"/>
          </rPr>
          <t>acer:</t>
        </r>
        <r>
          <rPr>
            <sz val="9"/>
            <color indexed="81"/>
            <rFont val="Tahoma"/>
            <family val="2"/>
          </rPr>
          <t xml:space="preserve">
pendiente </t>
        </r>
      </text>
    </comment>
  </commentList>
</comments>
</file>

<file path=xl/sharedStrings.xml><?xml version="1.0" encoding="utf-8"?>
<sst xmlns="http://schemas.openxmlformats.org/spreadsheetml/2006/main" count="3074" uniqueCount="721">
  <si>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</si>
  <si>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</si>
  <si>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</si>
  <si>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</si>
  <si>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</si>
  <si>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</si>
  <si>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</si>
  <si>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</si>
  <si>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</si>
  <si>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</si>
  <si>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</si>
  <si>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</si>
  <si>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</si>
  <si>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</si>
  <si>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</si>
  <si>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</si>
  <si>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</si>
  <si>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</si>
  <si>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</si>
  <si>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</si>
  <si>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</si>
  <si>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</si>
  <si>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</si>
  <si>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</si>
  <si>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</si>
  <si>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</si>
  <si>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</si>
  <si>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</si>
  <si>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</si>
  <si>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</si>
  <si>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</si>
  <si>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</si>
  <si>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</si>
  <si>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</si>
  <si>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</si>
  <si>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</si>
  <si>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</si>
  <si>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</si>
  <si>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</si>
  <si>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</si>
  <si>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</si>
  <si>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</si>
  <si>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</si>
  <si>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</si>
  <si>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</si>
  <si>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</si>
  <si>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</si>
  <si>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</si>
  <si>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</si>
  <si>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</si>
  <si>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</si>
  <si>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</si>
  <si>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</si>
  <si>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</si>
  <si>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</si>
  <si>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</si>
  <si>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</si>
  <si>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</si>
  <si>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</si>
  <si>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</si>
  <si>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</si>
  <si>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</si>
  <si>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</si>
  <si>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</si>
  <si>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</si>
  <si>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</si>
  <si>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</si>
  <si>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</si>
  <si>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</si>
  <si>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</si>
  <si>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</si>
  <si>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</si>
  <si>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</si>
  <si>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</si>
  <si>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</si>
  <si>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</si>
  <si>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</si>
  <si>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</si>
  <si>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</si>
  <si>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</si>
  <si>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</si>
  <si>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</si>
  <si>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</si>
  <si>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</si>
  <si>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</si>
  <si>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</si>
  <si>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</si>
  <si>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</si>
  <si>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</si>
  <si>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</si>
  <si>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</si>
  <si>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</si>
  <si>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</si>
  <si>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</si>
  <si>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</si>
  <si>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</si>
  <si>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</si>
  <si>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</si>
  <si>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</si>
  <si>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</si>
  <si>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</si>
  <si>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</si>
  <si>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</si>
  <si>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</si>
  <si>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</si>
  <si>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</si>
  <si>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</si>
  <si>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</si>
  <si>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</si>
  <si>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</si>
  <si>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</si>
  <si>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</si>
  <si>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</si>
  <si>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</si>
  <si>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</si>
  <si>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</si>
  <si>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</si>
  <si>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</si>
  <si>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</si>
  <si>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</si>
  <si>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</si>
  <si>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</si>
  <si>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</si>
  <si>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</si>
  <si>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</si>
  <si>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</si>
  <si>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MACROPROCESO: PLANEACIÓN TERRITORIAL Y DIRECCIONAMIENTO ESTRATEGICO</t>
  </si>
  <si>
    <t>PROCESO / SUBPROCESO: GESTIÓN DE LA INVERSIÓN PUBLICA / GESTIÓN DEL PLAN DE DESARROLLO Y SUS INSTRUMENTOS DE EJECUCIÓN</t>
  </si>
  <si>
    <t>FORMATO PLAN DE ACCIÓN INSTITUCIONAL</t>
  </si>
  <si>
    <t>DEPENDENCIA:</t>
  </si>
  <si>
    <t>SECRETARIA DE INFRAESTRUCTURA</t>
  </si>
  <si>
    <t>PLANTEAMIENTO ESTRATÉGICO- PLAN DE DESARROLLO</t>
  </si>
  <si>
    <t>Código: PTDGI01-F001</t>
  </si>
  <si>
    <t>Versión: 1.0</t>
  </si>
  <si>
    <t>Fecha: 16/07/2024</t>
  </si>
  <si>
    <t>Página: 1 de 3</t>
  </si>
  <si>
    <t>SECRETARÍA DE HACIENDA</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</si>
  <si>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</si>
  <si>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</si>
  <si>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</si>
  <si>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</si>
  <si>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</si>
  <si>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</si>
  <si>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</si>
  <si>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</si>
  <si>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</si>
  <si>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</si>
  <si>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</si>
  <si>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</si>
  <si>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</si>
  <si>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</si>
  <si>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</si>
  <si>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</si>
  <si>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</si>
  <si>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</si>
  <si>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</si>
  <si>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</si>
  <si>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</si>
  <si>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</si>
  <si>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</si>
  <si>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</si>
  <si>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</si>
  <si>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</si>
  <si>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</si>
  <si>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</si>
  <si>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</si>
  <si>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</si>
  <si>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 xml:space="preserve">16. Paz, justicia e instituciones sólidas </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</si>
  <si>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</si>
  <si>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 xml:space="preserve"> INNOVACION PUBLICA Y PARTICIPACION CIUDADANA</t>
  </si>
  <si>
    <t>FINANZAS PUBLICAS</t>
  </si>
  <si>
    <t>Implementar los procesos, herramientas, estrategias y controles necesarios que permitan fortalecer la capacidad del Gobierno Distrital para recaudar los recursos provenientes de las distintas fuentes de ingresos propios del ente territorial.</t>
  </si>
  <si>
    <t>GESTION FISCAL Y FINANCIERA OPORTUNA</t>
  </si>
  <si>
    <t xml:space="preserve">2.3.4599.1000.2024130010108
</t>
  </si>
  <si>
    <t>Impuesto Predial Unificado recaudado</t>
  </si>
  <si>
    <t xml:space="preserve">Moneda </t>
  </si>
  <si>
    <t>$1.070.559.475.912 pesos recaudados por Impuesto Predial Unificado en el cuatrienio 2020 - 2023</t>
  </si>
  <si>
    <t xml:space="preserve">Recaudar $1.727.905.000.000 pesos por Impuesto Predial Unificado </t>
  </si>
  <si>
    <t>Servicio</t>
  </si>
  <si>
    <t>Informe de Gestión</t>
  </si>
  <si>
    <t xml:space="preserve">Impuesto de Industria, Comercio y Complementarios recaudado </t>
  </si>
  <si>
    <t>$1.768.806.637.491 recaudados del Impuesto de Industria y Comercio y Complementarios en el cuatrienio 2020 - 2023</t>
  </si>
  <si>
    <t xml:space="preserve">Recaudar $2.912.805.184.493 pesos por Impuesto de Industria y Comercio y Complementarios </t>
  </si>
  <si>
    <t xml:space="preserve">Impuesto de Delineación Urbana recaudado </t>
  </si>
  <si>
    <t>$ 34.474.095.702 pesos recuadados de Impuesto de Delineación Urbana en el cuatrienio 2020 - 2023</t>
  </si>
  <si>
    <t xml:space="preserve">Recaudar $34.797.802.428 pesos por Impuesto de Delineación Urbana </t>
  </si>
  <si>
    <t>Sobretasa a la Gasolina recaudada</t>
  </si>
  <si>
    <t>$166.380.629.999 pesos recaudados de Sobretasa a la Gasolina en el cuatrieneio 2020 - 2023</t>
  </si>
  <si>
    <t>Recaudar $238.874.034.451 pesos por Sobretasa a la gasolina</t>
  </si>
  <si>
    <t xml:space="preserve">Estrategias de fortalecimiento tributario en el Distrito diseñadas e implementadas </t>
  </si>
  <si>
    <t xml:space="preserve">Número </t>
  </si>
  <si>
    <t>4 estrategías de fortalecimiento tributario implementadas en cada cuatrienio  2020 - 2023</t>
  </si>
  <si>
    <t>Diseñar e implementar anualmente cuatro (4) nuevas estrategias de fortalecimiento tributario en el Distrito:  Fiscalización; Cobro Coactivo; Cobro Persuasivo; Cultura Tributaria</t>
  </si>
  <si>
    <t>AVANCE DEL PROGRAMA</t>
  </si>
  <si>
    <t xml:space="preserve">Implementar un (1) Proyecto de Modernización  integral en la Secretaría de Hacienda </t>
  </si>
  <si>
    <t>HACIENDA MODERNA Y DIGITAL</t>
  </si>
  <si>
    <t xml:space="preserve">2.3.4599.1000.2024130010030
</t>
  </si>
  <si>
    <t>Proyecto de Modernizacion de la Secretaría de Hacienda imolementado</t>
  </si>
  <si>
    <t xml:space="preserve">Numero  </t>
  </si>
  <si>
    <t xml:space="preserve">Implementar un Proyecto de Modernización  integral de la Secretaría de Hacienda </t>
  </si>
  <si>
    <t>100%</t>
  </si>
  <si>
    <t>SISTEMA DE PLANEACION DISTRITAL</t>
  </si>
  <si>
    <t>Mejorar las capacidades administrativas y técnicas para la gestión catastral multipropósito en Cartagena de indias.</t>
  </si>
  <si>
    <t>GESTION CATASTRAL CON ENFOQUE MULTIPROPOSITO</t>
  </si>
  <si>
    <t>2.3.0406.1003.2024130010132</t>
  </si>
  <si>
    <t>Trámites de Conservación Catastral realizados</t>
  </si>
  <si>
    <t>Implementar una (1) operación del servicio público de catastro multipropósito</t>
  </si>
  <si>
    <t>/Informe de Gestion</t>
  </si>
  <si>
    <t>N/A</t>
  </si>
  <si>
    <t>Area Geográfica actualizada catastralmente con enfoque multiprooposito</t>
  </si>
  <si>
    <t>Hectareas</t>
  </si>
  <si>
    <t>Formular un (1) Plan de fortalecimiento para le prestacion efectiva del servicio publico de gestión catastral</t>
  </si>
  <si>
    <t>Documento con el plan de intervencion</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</si>
  <si>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</si>
  <si>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</si>
  <si>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</si>
  <si>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</si>
  <si>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</si>
  <si>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</si>
  <si>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2.3.3502.0200.2024130010073</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</si>
  <si>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</si>
  <si>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</si>
  <si>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</si>
  <si>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</si>
  <si>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</si>
  <si>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</si>
  <si>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</si>
  <si>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</si>
  <si>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</si>
  <si>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</si>
  <si>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</si>
  <si>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</si>
  <si>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</si>
  <si>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</si>
  <si>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</si>
  <si>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</si>
  <si>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CARTAGENA GLOBAL</t>
  </si>
  <si>
    <t>2.3.3502.0200.2024130010109</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</si>
  <si>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</si>
  <si>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</si>
  <si>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</si>
  <si>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</si>
  <si>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</si>
  <si>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</si>
  <si>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</si>
  <si>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</si>
  <si>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</si>
  <si>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</si>
  <si>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</si>
  <si>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</si>
  <si>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</si>
  <si>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</si>
  <si>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2.3.3502.0200.2024130010110</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</si>
  <si>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</si>
  <si>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</si>
  <si>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</si>
  <si>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</si>
  <si>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</si>
  <si>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</si>
  <si>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</si>
  <si>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Impactar cuatrocientas (400) Mypimes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</si>
  <si>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</si>
  <si>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</si>
  <si>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</si>
  <si>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</si>
  <si>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</si>
  <si>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2.3.3502.0200.2024130010075</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</si>
  <si>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</si>
  <si>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</si>
  <si>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</si>
  <si>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</si>
  <si>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</si>
  <si>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</si>
  <si>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</si>
  <si>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</si>
  <si>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</si>
  <si>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</si>
  <si>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UNIDOS CON EMPLEO Y CAPITAL HUMANO PARA AVANZAR</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</si>
  <si>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</si>
  <si>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</si>
  <si>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</si>
  <si>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</si>
  <si>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</si>
  <si>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</si>
  <si>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</si>
  <si>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</si>
  <si>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</si>
  <si>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</si>
  <si>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</si>
  <si>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</si>
  <si>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</si>
  <si>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2.3.3502.0200.2024130010089</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</si>
  <si>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</si>
  <si>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</si>
  <si>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</si>
  <si>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</si>
  <si>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</si>
  <si>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</si>
  <si>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</si>
  <si>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</si>
  <si>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</si>
  <si>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</si>
  <si>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</si>
  <si>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</si>
  <si>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</si>
  <si>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</si>
  <si>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</si>
  <si>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</si>
  <si>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</si>
  <si>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AVANCE SECRETARÍA DE HACIENDA</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</si>
  <si>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</si>
  <si>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</si>
  <si>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</si>
  <si>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</si>
  <si>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</si>
  <si>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</si>
  <si>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</si>
  <si>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</si>
  <si>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 xml:space="preserve">lograr el 100% de cumplimiento en la capacidda de ejecución de ingresos en el IDF </t>
  </si>
  <si>
    <t>DIRECCIONAMIENTO ESTRATEGICO Y PLAENEACIÓN</t>
  </si>
  <si>
    <t>GESTION PRESUPUESTAL Y EFICIENCIA DEL GASTO PUBLICO</t>
  </si>
  <si>
    <t>GESTION TRIBUTARIA</t>
  </si>
  <si>
    <t xml:space="preserve">Imp Ind y Comercio
Fiscalizacion Trib
Sistematizacion Trib.
Atencion al Contriobuyente
Liquidacion Imp.
Cultura Trib.
Gestión Jurídica Trib.
Cobro Persuasivo
Dterminacion Imp Predial
Dirección de Impuestos
</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</si>
  <si>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</si>
  <si>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 xml:space="preserve"> Impuesto Predial Unificado recaudado:  $ 421.939.000.000</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</si>
  <si>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</si>
  <si>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SEMESTRAL</t>
  </si>
  <si>
    <t>Eficacia</t>
  </si>
  <si>
    <t>CIUDADANÍA</t>
  </si>
  <si>
    <t>Plan de Accion Anual</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</si>
  <si>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</si>
  <si>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</si>
  <si>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Impuesto de Industria y Comercio y Complementarios recaudado: $ 70.9193.000.000</t>
  </si>
  <si>
    <t xml:space="preserve"> Impuesto de Delineación Urbana recaudado:  $ 8.067.000.000</t>
  </si>
  <si>
    <t>Impuesto Sobretasa a la gasolina recaudado:  $ 57.837.000.000</t>
  </si>
  <si>
    <t>Estrategias de fortalecimiento tributario en el Distrito diseñadas e implementadas en 2024: Fiscalizacion, Gestión de Cobro Coactivo y Persuasivo, Cultura Tributaria</t>
  </si>
  <si>
    <t>GESTION CON VALORES PARA RESULTADOS</t>
  </si>
  <si>
    <t>SERVICIO AL CIUDADANO</t>
  </si>
  <si>
    <t>MACROPROCESO GESTION HACIENDA</t>
  </si>
  <si>
    <t>Gestión Estratégica y Planeación</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</si>
  <si>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</si>
  <si>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Proyecto de Modernizacion de la Secretaría de Hacienda implementado</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</si>
  <si>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</si>
  <si>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</si>
  <si>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</si>
  <si>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Gestión Territorial y Gestión de sus Instrumentos</t>
  </si>
  <si>
    <t>Gestión del Ordenamiento Territorial</t>
  </si>
  <si>
    <t>Lograr un uso y ocupación racional del territorio, de manera que se garanticen el desarrollo sostenible, la protección del medio ambiente y la calidad de vida de la población</t>
  </si>
  <si>
    <t>Mejorar las capacidades administrativas y técnicas para la gestión catastral multipropósito en Cartagena de indias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</si>
  <si>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</si>
  <si>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</si>
  <si>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</si>
  <si>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</si>
  <si>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</si>
  <si>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</si>
  <si>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</si>
  <si>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</si>
  <si>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</si>
  <si>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</si>
  <si>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</si>
  <si>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</si>
  <si>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</si>
  <si>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</si>
  <si>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</si>
  <si>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 xml:space="preserve">
</t>
  </si>
  <si>
    <t>Página: 3 de 3</t>
  </si>
  <si>
    <t>SECRETARIA DE HACIENDA</t>
  </si>
  <si>
    <t>PROYECTOS DE INVERSIÓN</t>
  </si>
  <si>
    <t>PLAN ANUAL DE ADQUISICIONES</t>
  </si>
  <si>
    <t>PROGRAMACIÓN PRESUPUESTAL</t>
  </si>
  <si>
    <t xml:space="preserve"> META PRODUCTO PDD 2025</t>
  </si>
  <si>
    <t>OBJETIVO ESPECIFICO DEL PROYECTO</t>
  </si>
  <si>
    <t>PONDERACIÓN META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</si>
  <si>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</si>
  <si>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</si>
  <si>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</si>
  <si>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</si>
  <si>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</si>
  <si>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</si>
  <si>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</si>
  <si>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</si>
  <si>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</si>
  <si>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</si>
  <si>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</si>
  <si>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</si>
  <si>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</si>
  <si>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</si>
  <si>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</si>
  <si>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</si>
  <si>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</si>
  <si>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</si>
  <si>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</si>
  <si>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</si>
  <si>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</si>
  <si>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</si>
  <si>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</si>
  <si>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</si>
  <si>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</si>
  <si>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</si>
  <si>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</si>
  <si>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</si>
  <si>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</si>
  <si>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</si>
  <si>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</si>
  <si>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</si>
  <si>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2.3.4599.1000.2024130010108</t>
  </si>
  <si>
    <t xml:space="preserve">Recaudar $393.165.798.563 pesos por Impuesto Predial Unificado </t>
  </si>
  <si>
    <t>Implementar los procesos, herramientas, estrategias y controles necesarios que permitan fortalecer la capacidad del Gobierno Distrital para recaudar los recursos provenientes de las distintas fuentes de ingresos propios del ente territorial</t>
  </si>
  <si>
    <t>Fortalecer los procesos de la gestión fiscal y financiera del Distrito de Cartagena de Indias.</t>
  </si>
  <si>
    <t>Servicio de saneamiento fiscal y financiero</t>
  </si>
  <si>
    <t>Estructurar e implementar un plan de trabajo para fortalecer el proceso de gestión tributaria de la secretaría de hacienda distrital.</t>
  </si>
  <si>
    <t>EQUIDAD DE LA MUJER</t>
  </si>
  <si>
    <t xml:space="preserve">Informe de Gestión
</t>
  </si>
  <si>
    <t>ENERO</t>
  </si>
  <si>
    <t>31  DE DICIEMBRE</t>
  </si>
  <si>
    <t>DISTRITO DE CARTAGENA DE INDIAS</t>
  </si>
  <si>
    <t>HAROLDO FORTICH</t>
  </si>
  <si>
    <t>1. Posibilidad de perdida reputacional y económica  debido a bajo porcentaje de ejecución de los programas, por escasa asignación de recursos</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</si>
  <si>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</si>
  <si>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SI</t>
  </si>
  <si>
    <t>CONTRATO DE PRESTACION DE SERVICIOS</t>
  </si>
  <si>
    <t xml:space="preserve">Contratación directa (con ofertas) </t>
  </si>
  <si>
    <t>SGP</t>
  </si>
  <si>
    <t>ICLD
 - SGP LIBRE INVERSION
 - RF CONTRAPRESTACION PORTUARIA
 -  PLUSVALIA
- RB SGP PROPOSITO GENERAL LIBRE INVERSION</t>
  </si>
  <si>
    <t>FORTALECIMIENTO DE LA GESTION FISCAL Y FINANCIERA DEL DISTRITO DE  CARTAGENA DE INDIA</t>
  </si>
  <si>
    <t>Estrategias de Fiscalización: Fisca de inexactos de ICA y Reteica; Omisos Ica, Reteica, Delineacion Urbana y Sobretasa Gasol; Fisca en seguimiento y control de pagos de contraprestacion portuaria y aeroportuaria; Fisca de Imp de Alumbrado Publico</t>
  </si>
  <si>
    <t xml:space="preserve">Recaudar $662.915.926.390 pesos por Impuesto de Industria y Comercio y Complementarios </t>
  </si>
  <si>
    <t>Consolidar el proceso de gestión tributaria en la secretaría de hacienda distrital.</t>
  </si>
  <si>
    <t>Servicio de integración de la oferta pública</t>
  </si>
  <si>
    <t>Mínima cuantía</t>
  </si>
  <si>
    <t xml:space="preserve">Recaudar $7.138.513.013 pesos por Impuesto de Delineación Urbana </t>
  </si>
  <si>
    <t>Fortalecer el proceso de fiscalización tributaria en la secretaría de hacienda distrital</t>
  </si>
  <si>
    <t>Servicio de Asistencia Técnica</t>
  </si>
  <si>
    <t>Realizar visitas y operativos de fiscalización tributaria en el distrito y gestionar los recursos, herramientas, bienes y servicios para el proceso de fiscalización tributaria en la secretaría de Hacienda Distrital.</t>
  </si>
  <si>
    <t>2. Posibilidad de perdida económica por el no pago de las rentas distritales, debido al desempleo, informalidad empresarial y laboral, mortalidad empresarial (liquidacion de empresas), e inflación</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</si>
  <si>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</si>
  <si>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Contratación directa.</t>
  </si>
  <si>
    <t xml:space="preserve">Recursos propios </t>
  </si>
  <si>
    <t xml:space="preserve"> Estrategias de  cobro coactivo: seguimiento tel, correos, cartas de cobro; contacto entidades fcieras; Sec de Alcaldia; Envio recibos de pago; difusion normas tributarias; Bases de datos; Contacto contribuyente predios.</t>
  </si>
  <si>
    <t>Recaudar $53.552.764.612 pesos por Sobretasa a la gasolina</t>
  </si>
  <si>
    <t>Impulsar la gestión de cobro coactivo y cobro persuasivo de la secretaría de hacienda distrital.</t>
  </si>
  <si>
    <t xml:space="preserve">Servicio de apoyo financiero para el fortalecimiento del talento humano </t>
  </si>
  <si>
    <t>Ejecutar acciones de recuperación de cartera y garantizar los recursos, herramientas, bienes y servicios para la gestiónde cobro coactivo y cobro persuasivo en la secretaría de Hacienda Distrital.</t>
  </si>
  <si>
    <t>CONTRATO DE PRESTACION DE SERVICIOS DE MINIMA CUANTIA</t>
  </si>
  <si>
    <t>Fortalecer la cultura tributaria y de pago de impuestos de los contribuyentes en el distrito de Cartagena de indias</t>
  </si>
  <si>
    <t>Servicio de información actualizado</t>
  </si>
  <si>
    <t>Realizar actividades y campañas de cultura tributaria en el distrito de Cartagena de Indias</t>
  </si>
  <si>
    <t xml:space="preserve">Estrategias Cultura Tributaria: Se desarrolla la Campaña" Impuestos que si se Ven": Tomas masivas de sensibilización y entrega de mat publicitario; orientacion al contribuyente a través de canales presenciales y virtuales; Sensibilizacion ICA; Componente Pedagogico; Encuestas de satisfaccion </t>
  </si>
  <si>
    <t>AVANCE PROYECTO GESTION FISCAL Y FINANCIERA OPORTUNA</t>
  </si>
  <si>
    <t>2.3.4599.1000.2024130010030</t>
  </si>
  <si>
    <t>MODERNIZACION INTEGRAL DE LA SECRETARIA DE HACIENDA DEL DISTRITO DE CARTAGENA DE INDIAS</t>
  </si>
  <si>
    <t>Modernización de los procesos los sistemas de información tecnológica y digital y la infraestructura física de la Secretaría de Hacienda Distrital de Cartagena.</t>
  </si>
  <si>
    <t xml:space="preserve">1.Actualizar y mantener un sistema de información más eficiente, integrado y automatizado para mejorar la gestión financiera y de recaudación fiscal..
</t>
  </si>
  <si>
    <t xml:space="preserve">1. Servicios de información actualizado
</t>
  </si>
  <si>
    <t>Configurar infraestructura de hardware y bases de datos</t>
  </si>
  <si>
    <t>DICIEMBRE</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</si>
  <si>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</si>
  <si>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</si>
  <si>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PRESTACION DE SERVICIO PARA LA IMPLEMENTACION DEL SISTEMA TRIBUTARIO Y FINANCIERO  DE LA SHD</t>
  </si>
  <si>
    <t xml:space="preserve"> -  ICLD
 - SGP LIBRE INVERSION
 - RF CONTRAPRESTACION PORTUARIA
 -  PLUSVALIA
- RB SGP PROPOSITO GENERAL LIBRE INVERSION</t>
  </si>
  <si>
    <t>MODERNIZACION INTEGRAL DE LA SECRETARIA DE HACIENDA DEL DISTRITO DE   CARTAGENA DE INDIAS
2.3.4599.1000.2024130010030</t>
  </si>
  <si>
    <t>Configurar y adecuar módulos del software</t>
  </si>
  <si>
    <t>FEBRERO</t>
  </si>
  <si>
    <t>Implementar el software tributario</t>
  </si>
  <si>
    <t>MARZO</t>
  </si>
  <si>
    <t>Levantar información de los Procesos: Diagnóstico</t>
  </si>
  <si>
    <t>ABRIL</t>
  </si>
  <si>
    <t>Capacitación y puesta en marcha</t>
  </si>
  <si>
    <t>MAYO</t>
  </si>
  <si>
    <t>Mantenimiento anual y actualización del sistema</t>
  </si>
  <si>
    <t>JUNIO</t>
  </si>
  <si>
    <t xml:space="preserve">2.  Adecuar, dotar y mantener la infraestructura física de la Secretaría de Hacienda para garantizar espacios adecuados a las necesidades internas y una atención de calidad a los contribuyentes y usuarios en general
</t>
  </si>
  <si>
    <t>2. Sede adecuada</t>
  </si>
  <si>
    <t xml:space="preserve">1. Anteproyecto Arquitectónico </t>
  </si>
  <si>
    <t>PRIMERA INFANCIA, INFANCIA Y ADOLESCENCIA</t>
  </si>
  <si>
    <t xml:space="preserve">Informe de interventoria </t>
  </si>
  <si>
    <t>PRESTACION DE SERVICIOS</t>
  </si>
  <si>
    <t>Licitación pública</t>
  </si>
  <si>
    <t>2 Diseños Definitivos</t>
  </si>
  <si>
    <t xml:space="preserve">3. Diagnóstico de necesidades </t>
  </si>
  <si>
    <t>4. Obras de adecuación Física</t>
  </si>
  <si>
    <t>JULIO</t>
  </si>
  <si>
    <t>5. Interventoria</t>
  </si>
  <si>
    <t>AGOSTO</t>
  </si>
  <si>
    <t>3. Mejorar la eficiencia, la conservación y la accesibilidad de la información de los procesos de la SHD a través de la digitalización de los archivos documentales.</t>
  </si>
  <si>
    <t xml:space="preserve">3. Servicio de Asistencia Técnica </t>
  </si>
  <si>
    <t xml:space="preserve">3. Monitoreo y control </t>
  </si>
  <si>
    <t>3. Informe de Supervisión</t>
  </si>
  <si>
    <t>2</t>
  </si>
  <si>
    <t>PRESTACION DE SERVICIO PARA LA SUPERVISION DEL CONTRATO DE INTERVENCION DEL ARCHIVO DE LA SHD</t>
  </si>
  <si>
    <t>AVANCES DEL PROYECTO MODERNIZACION INTEGRAL DE LA SECRETARIA DE HACIENDA DEL DISTRITO DE CARTAGENA DE INDIAS</t>
  </si>
  <si>
    <t>Generar información catastral con enfoque multipropósito en el distrito de Cartagena de indias</t>
  </si>
  <si>
    <t>1. Mejorar las capacidades administrativas y técnicas para la gestión catastral multipropósito en Cartagena de indias</t>
  </si>
  <si>
    <t>1. Servicio de Conservación Catastral</t>
  </si>
  <si>
    <t>1,059,626</t>
  </si>
  <si>
    <t>HAROLDO FORTICH
Secretaria de Hacienda
CAMILO REY 
Secretario de Planeación</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</si>
  <si>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</si>
  <si>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NO APLICA</t>
  </si>
  <si>
    <t>ESTE PROGRAMA SE LE ASIGNO A EL SEGUIMIENTO REALIZADO POR LA SECRETARIA DE PLANEACION DISTRITAL</t>
  </si>
  <si>
    <t>Formular un (1) Plan de fortalecimiento para le pretacion efectiva del servicio publico de gestión catastral</t>
  </si>
  <si>
    <t>2. Servicio de actualización catastral con enfoque multipropósito</t>
  </si>
  <si>
    <t>1,059,627</t>
  </si>
  <si>
    <t>AVANCES DEL PROYECTO GESTION CATASTRAL CON ENFOQUE MULTIPROPOSITO</t>
  </si>
  <si>
    <t>UNIDOS POR UNA CARTAGENA COMPETITIVA E INNOVADORA</t>
  </si>
  <si>
    <t>Actualizar un (1) Plan Regional de Competitividad</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</si>
  <si>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</si>
  <si>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</si>
  <si>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</si>
  <si>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</si>
  <si>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Realizar la actualización del Plan Regional de Competitividad de Cartagena y Bolívar</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</si>
  <si>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</si>
  <si>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</si>
  <si>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</si>
  <si>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ICLD</t>
  </si>
  <si>
    <t xml:space="preserve">Por iniciar ejecución </t>
  </si>
  <si>
    <t>Realizar eventos para la socialización de resultados del documento técnico y diagnóstico de la actualización del Plan Regional de Competitividad con actores del ecosistema</t>
  </si>
  <si>
    <t>Realizar seguimiento y evaluación del Plan Regional de Competitividad actualizado.</t>
  </si>
  <si>
    <t>Apoyar la financiación de iniciativas del Plan Regional de Competitividad</t>
  </si>
  <si>
    <t>2. Servicio de racionalización de trámites y normatividad para la competitividad empresarial</t>
  </si>
  <si>
    <t>Realizar acciones que fortalezcan el Mejoramiento de clima de negocio</t>
  </si>
  <si>
    <t>Servicio de racionalización de trámites y normatividad para la competitividad empresaria</t>
  </si>
  <si>
    <t>Promover la integración de plataformas que faciliten la experiencia del desarrollo empresarial e inversión, involucrando a los actores del ecosistema</t>
  </si>
  <si>
    <t>Desarrollar evento anual para promover las estrategias de fomento de competitividad e inversión en la ciudad, involucrando actores, empresas, entidades públicas y privadas, miembros de la sociedad civil, academia, entre otros.</t>
  </si>
  <si>
    <t>3. Servicio de asistencia técnica para el desarrollo de iniciativas clústeres</t>
  </si>
  <si>
    <t>Administrar productos a través de servicios profesionales para la implementación de instrumentos y mecanismos para competitividad territorial</t>
  </si>
  <si>
    <t>Servicio de asistencia técnica para el desarrollo de iniciativas clústeres</t>
  </si>
  <si>
    <t>12-CONTRATO DE PRESTACION DE SERVICIOS</t>
  </si>
  <si>
    <t>Desarrollar estrategias de acompañamiento de iniciativas clúster y apuestas productivas promisorias</t>
  </si>
  <si>
    <t>0.50</t>
  </si>
  <si>
    <t>Desarrollar evento anual para promover las estrategias de fomento de competitividad e inversión en la ciudad, involucrando actores, empresas, entidades publicas y privadas, miembros de la sociedad civil, academia, entre otros.</t>
  </si>
  <si>
    <t>2. Fortalecer el sistema para la gestión de la innovación en el Distrito de Cartagena de Indias</t>
  </si>
  <si>
    <t>4. Servicio de apoyo para la modernización y fomento de la innovación empresarial</t>
  </si>
  <si>
    <t>Realizar la coordinación, seguimiento, evaluación y gestión de las actividades del proyecto</t>
  </si>
  <si>
    <t>Servicio de apoyo para la modernización y fomento de la innovación empresaria</t>
  </si>
  <si>
    <t>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</si>
  <si>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Realizar el diseño y ejecución de cuatro planes de fomento de cultura de innovación.</t>
  </si>
  <si>
    <t>5. Documentos de lineamientos técnicos</t>
  </si>
  <si>
    <t>Realizar actualización del documento técnico del Sistema Distrital de Innovación y socialización de los resultados</t>
  </si>
  <si>
    <t>Documentos de lineamientos técnicos</t>
  </si>
  <si>
    <t>Realizar acciones de implementación del Sistema Distrital de innovación.</t>
  </si>
  <si>
    <t>AVANCES DEL PROYECTO IMPLEMENTACIÓN DE ESTRATEGIAS DE FORTALECIMIENTO PARA LA COMPETITIVIDAD EMPRESARIAL E INNOVACIÓN EN CARTAGENA</t>
  </si>
  <si>
    <t>Generar cuatro (4) alianzas para la promoción de Cartagena como "destino internacional en inversiones y apuestas productivas"</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</si>
  <si>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</si>
  <si>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</si>
  <si>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</si>
  <si>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</si>
  <si>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</si>
  <si>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</si>
  <si>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EN PROCESO CONTRACTUALES</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</si>
  <si>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</si>
  <si>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</si>
  <si>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</si>
  <si>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</si>
  <si>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</si>
  <si>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</si>
  <si>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</si>
  <si>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</si>
  <si>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</si>
  <si>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</si>
  <si>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</si>
  <si>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</si>
  <si>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</si>
  <si>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TOTAL DEL PROYECTO IMPLEMENTACIÓN DE ACCIONES PARA EL POSICIONAMIENTO DE LA ESTRATEGIA CIUDAD GLOBAL EXPORTADORA EN EL DISTRITO DE  CARTAGENA DE INDIAS</t>
  </si>
  <si>
    <t>Alcanzar un puntaje de 8 en el Índice de Desarrollo Económico y Empresarial</t>
  </si>
  <si>
    <t xml:space="preserve">Ejecutar cuatro (4) estrategias de fortalecimiento empresarial y generación de encadenamientos productivos
</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</si>
  <si>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</si>
  <si>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</si>
  <si>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</si>
  <si>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 xml:space="preserve">Servicio de asistencia técnica para mejorar la competitividad de los sectores productivos </t>
  </si>
  <si>
    <t xml:space="preserve"> Apoyar la coordinación para la ejecución de las actividades del proyecto.</t>
  </si>
  <si>
    <t xml:space="preserve">informe de seguimiento y medición </t>
  </si>
  <si>
    <t>0.7</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</si>
  <si>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</si>
  <si>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</si>
  <si>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SGP Libre Inversión</t>
  </si>
  <si>
    <t>Ejecutar estrategias de fortalecimiento empresarial y generación de encadenamientos productivos</t>
  </si>
  <si>
    <t xml:space="preserve"> Realizar seguimiento y medición de impacto a las actividades del proyecto</t>
  </si>
  <si>
    <t>2.Fortalecer la organización de los establecimientos de comercio en zonas de relevancia para la ciudad</t>
  </si>
  <si>
    <t>Servicio de apoyo para la transferencia y/o implementación de metodologías de aumento de la productividad.</t>
  </si>
  <si>
    <t>Ejecutar servicios de fortalecimiento empresarial para MiPymes</t>
  </si>
  <si>
    <t xml:space="preserve">informe estrategia de servicios </t>
  </si>
  <si>
    <t>Desarrollar espacios para el relacionamiento comercial y fortalecimiento de la proveeduría entre empresas</t>
  </si>
  <si>
    <t xml:space="preserve"> Servicio de asistencia técnica</t>
  </si>
  <si>
    <t xml:space="preserve"> Desarrollar un plan de fortalecimiento de comerciantes de sectores estratégicos</t>
  </si>
  <si>
    <t xml:space="preserve">informe de gestión </t>
  </si>
  <si>
    <t>Realizar fortalecimiento para la comercialización, el mercadeo y aumento de ventas de comercios de sectores estratégicos</t>
  </si>
  <si>
    <t>3. Aumentar la capacidad de generación de nuevos productos y servicios en las MiPymes de Cartagena</t>
  </si>
  <si>
    <t>Documentos de lineamientos técnicos.</t>
  </si>
  <si>
    <t>Realizar logística de un evento de promoción de la diversificación económica y fomento del desarrollo empresarial</t>
  </si>
  <si>
    <t>0.1</t>
  </si>
  <si>
    <t>95-CONTRATO DE PRESTACION DE SERVICIOS MINIMA CUANTIA</t>
  </si>
  <si>
    <t>Diseñar y desarrollar rutas de diversificación económica y desarrollo empresarial</t>
  </si>
  <si>
    <t>AVANCES DEL PROYECTO IMPLEMENTACIÓN DE ESTRATEGIAS DE FORTALECIMIENTO EMPRESARIAL Y DIVERSIFICACIÓN ECONÓMICA PARA EL AUMENTO DE LA CAPACIDAD PRODUCTIVA Y ECONÓMICA EN EL DISTRITO DE CARTAGENA DE INDIAS</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</si>
  <si>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</si>
  <si>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</si>
  <si>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</si>
  <si>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</si>
  <si>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</si>
  <si>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Número de documentos</t>
  </si>
  <si>
    <t xml:space="preserve">Prestación de Servicios </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</si>
  <si>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</si>
  <si>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</si>
  <si>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</si>
  <si>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No Aplica</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</si>
  <si>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</si>
  <si>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</si>
  <si>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</si>
  <si>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</si>
  <si>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 xml:space="preserve">CONVENIO </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</si>
  <si>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</si>
  <si>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</si>
  <si>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</si>
  <si>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t+N73:N75erciarios  estratégicos al desarrollo de capacidades básicas tales como planificación, articulación de los diferentes eslabones de la cadena y trabajo en equipo,  capacidad de autocrítica, y análisis detallado de debilidades y fortalezas, entre otros.</t>
  </si>
  <si>
    <t>AVANCE DEL PROYECTO CONSOLIDACIÓN DE BUENAS PRACTICAS EN TRANSFORMACIÓN PRODUCTIVA CON EQUIDAD COMO VALOR AGREGADO A LA DIVERSIFICACIÓN ECONÓMICA EN EL TERRITORIO CARTAGENA DE INDIAS.</t>
  </si>
  <si>
    <t>2.3.3502.0200.2024130010078</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</si>
  <si>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</si>
  <si>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</si>
  <si>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</si>
  <si>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 Documentos de lineamientos técnicos.</t>
  </si>
  <si>
    <t>1.1. Diseñar e implementar cuatro (4) estrategias para el acceso a oportunidades en el mercado laboral formal.</t>
  </si>
  <si>
    <t>Número de documentos.</t>
  </si>
  <si>
    <t>POR INICIAR EJECUCIÓN</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</si>
  <si>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</si>
  <si>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</si>
  <si>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</si>
  <si>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</si>
  <si>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</si>
  <si>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</si>
  <si>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</si>
  <si>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</si>
  <si>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</si>
  <si>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</si>
  <si>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No aplica</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</si>
  <si>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</si>
  <si>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</si>
  <si>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</si>
  <si>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</si>
  <si>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</si>
  <si>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</si>
  <si>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</si>
  <si>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</si>
  <si>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</si>
  <si>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AVANCES DEL PROYECTO CONSOLIDACIÓN DE ESTRATEGIAS PARA LA IDENTIFICACIÓN Y EL CIERRE DE BRECHAS DE EMPLEABILIDAD Y CAPITAL HUMANO EN CARTAGENA DE INDIAS</t>
  </si>
  <si>
    <t>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</si>
  <si>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</si>
  <si>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</si>
  <si>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</si>
  <si>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</si>
  <si>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</si>
  <si>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 xml:space="preserve">ICLD
</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</si>
  <si>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</si>
  <si>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</si>
  <si>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</si>
  <si>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</si>
  <si>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</si>
  <si>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</si>
  <si>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</si>
  <si>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</si>
  <si>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</si>
  <si>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</si>
  <si>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</si>
  <si>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</si>
  <si>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</si>
  <si>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</si>
  <si>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</si>
  <si>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</si>
  <si>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</si>
  <si>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</si>
  <si>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 xml:space="preserve">Documentos de planeación elaborados </t>
  </si>
  <si>
    <t>6.2. Realizar acciones de intervención de emprendedores para la generación de capacidades para emprender.</t>
  </si>
  <si>
    <t>AVANCES DEL PROYECTO IMPLEMENTACIÓN DE ESTRATEGIAS PARA EL IMPULSO AL EMPRENDIMIENTO EN EL DISTRITO DE CARTAGENA DE INDIAS</t>
  </si>
  <si>
    <t>AVANCE PROYECTOS DE LA SECRETARÍA DE HACIENDA CORTE JUNIO 2025</t>
  </si>
  <si>
    <t>EJECUCIÓN PRESUPUESTAL HACIENDA MARZO - JUNIO 30 2025</t>
  </si>
  <si>
    <t>REPORTE EJECUCION PRESUPUESTAL (COMPROMISOS) MARZO</t>
  </si>
  <si>
    <t>% EJECUCION COMPROMISOS MARZO</t>
  </si>
  <si>
    <t>REPORTE EJECUCION PRESUPUESTAL (OBLIGACIONES) MARZO</t>
  </si>
  <si>
    <t>% EJECUCION OBLIGACIONES MARZO</t>
  </si>
  <si>
    <t>REPORTE EJECUCION PRESUPUESTAL (COMPROMISOS) JUNIO</t>
  </si>
  <si>
    <t>% EJECUCION COMPROMISOS JUNIO</t>
  </si>
  <si>
    <t>REPORTE EJECUCION PRESUPUESTAL (OBLIGACIONES) JUNIO</t>
  </si>
  <si>
    <t>% EJECUCION OBLIGACIONES JUNIO</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</si>
  <si>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</si>
  <si>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</si>
  <si>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</si>
  <si>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</si>
  <si>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</si>
  <si>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</si>
  <si>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</si>
  <si>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</si>
  <si>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</si>
  <si>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</si>
  <si>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</si>
  <si>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</si>
  <si>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</si>
  <si>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</si>
  <si>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</si>
  <si>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</si>
  <si>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</si>
  <si>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</si>
  <si>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</si>
  <si>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</si>
  <si>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</si>
  <si>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</si>
  <si>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</si>
  <si>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</si>
  <si>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</si>
  <si>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</si>
  <si>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</si>
  <si>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</si>
  <si>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Selección abreviada menor cuantía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</si>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</sst>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8" formatCode="&quot;$&quot;\ #,##0.00;[Red]\-&quot;$&quot;\ #,##0.00"/>
    <numFmt numFmtId="44" formatCode="_-&quot;$&quot;\ * #,##0.00_-;\-&quot;$&quot;\ * #,##0.00_-;_-&quot;$&quot;\ * &quot;-&quot;??_-;_-@_-"/>
    <numFmt numFmtId="43" formatCode="_-* #,##0.00_-;\-* #,##0.00_-;_-* &quot;-&quot;??_-;_-@_-"/>
    <numFmt numFmtId="164" formatCode="&quot;$&quot;\ #,##0.00"/>
    <numFmt numFmtId="165" formatCode="_-[$$-240A]\ * #,##0.00_-;\-[$$-240A]\ * #,##0.00_-;_-[$$-240A]\ * &quot;-&quot;??_-;_-@_-"/>
    <numFmt numFmtId="166" formatCode="0.0%"/>
    <numFmt numFmtId="167" formatCode="_-&quot;$&quot;\ * #,##0.0_-;\-&quot;$&quot;\ * #,##0.0_-;_-&quot;$&quot;\ * &quot;-&quot;??_-;_-@_-"/>
    <numFmt numFmtId="168" formatCode="0.0"/>
  </numFmts>
  <fonts count="6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ptos Narrow"/>
      <scheme val="minor"/>
    </font>
    <font>
      <sz val="11"/>
      <name val="Arial"/>
      <family val="2"/>
    </font>
    <font>
      <b/>
      <sz val="11"/>
      <color theme="1"/>
      <name val="Aptos Narrow"/>
      <scheme val="minor"/>
    </font>
    <font>
      <b/>
      <sz val="9"/>
      <color rgb="FF000000"/>
      <name val="Tahoma"/>
      <family val="2"/>
    </font>
    <font>
      <sz val="9"/>
      <color rgb="FF000000"/>
      <name val="Tahoma"/>
      <family val="2"/>
    </font>
    <font>
      <sz val="12"/>
      <color theme="1"/>
      <name val="Tahoma"/>
      <family val="2"/>
    </font>
    <font>
      <b/>
      <sz val="20"/>
      <color theme="1"/>
      <name val="Tahoma"/>
      <family val="2"/>
    </font>
    <font>
      <b/>
      <sz val="16"/>
      <color theme="1"/>
      <name val="Aptos Narrow"/>
      <scheme val="minor"/>
    </font>
    <font>
      <sz val="11"/>
      <name val="Aptos Narrow"/>
      <family val="2"/>
      <scheme val="minor"/>
    </font>
    <font>
      <sz val="11"/>
      <name val="Aptos Narrow"/>
      <scheme val="minor"/>
    </font>
    <font>
      <b/>
      <sz val="22"/>
      <color theme="1"/>
      <name val="Aptos Narrow"/>
      <scheme val="minor"/>
    </font>
    <font>
      <b/>
      <sz val="28"/>
      <color theme="1"/>
      <name val="Aptos Narrow"/>
      <scheme val="minor"/>
    </font>
    <font>
      <b/>
      <sz val="18"/>
      <color theme="1"/>
      <name val="Aptos Narrow"/>
      <scheme val="minor"/>
    </font>
    <font>
      <b/>
      <sz val="20"/>
      <color rgb="FFFF0000"/>
      <name val="Aptos Narrow"/>
      <scheme val="minor"/>
    </font>
    <font>
      <b/>
      <sz val="28"/>
      <color rgb="FFFF0000"/>
      <name val="Aptos Narrow"/>
      <scheme val="minor"/>
    </font>
    <font>
      <b/>
      <sz val="22"/>
      <color rgb="FFFF0000"/>
      <name val="Aptos Narrow"/>
      <scheme val="minor"/>
    </font>
    <font>
      <sz val="14"/>
      <color theme="1"/>
      <name val="Arial"/>
      <family val="2"/>
    </font>
    <font>
      <b/>
      <sz val="14"/>
      <color theme="1"/>
      <name val="Arial"/>
      <family val="2"/>
    </font>
    <font>
      <sz val="10"/>
      <color theme="1"/>
      <name val="Aptos Narrow"/>
      <family val="2"/>
      <scheme val="minor"/>
    </font>
    <font>
      <sz val="10"/>
      <name val="Aptos Narrow"/>
      <family val="2"/>
      <scheme val="minor"/>
    </font>
    <font>
      <sz val="12"/>
      <color theme="1"/>
      <name val="Aptos Narrow"/>
      <family val="2"/>
      <scheme val="minor"/>
    </font>
    <font>
      <sz val="10"/>
      <color theme="1"/>
      <name val="Calibri Light"/>
      <family val="2"/>
    </font>
    <font>
      <sz val="11"/>
      <color rgb="FFFF0000"/>
      <name val="Aptos Narrow"/>
      <family val="2"/>
      <scheme val="minor"/>
    </font>
    <font>
      <sz val="11"/>
      <color theme="1" tint="4.9989318521683403E-2"/>
      <name val="Aptos Narrow"/>
      <family val="2"/>
      <scheme val="minor"/>
    </font>
    <font>
      <b/>
      <sz val="16"/>
      <color theme="1"/>
      <name val="Aptos Narrow"/>
      <family val="2"/>
      <scheme val="minor"/>
    </font>
    <font>
      <sz val="12"/>
      <color theme="1" tint="4.9989318521683403E-2"/>
      <name val="Aptos Narrow"/>
      <family val="2"/>
      <scheme val="minor"/>
    </font>
    <font>
      <b/>
      <sz val="14"/>
      <color theme="1"/>
      <name val="Aptos Narrow"/>
      <family val="2"/>
      <scheme val="minor"/>
    </font>
    <font>
      <sz val="11"/>
      <color theme="1"/>
      <name val="Arial Narrow"/>
      <family val="2"/>
    </font>
    <font>
      <sz val="11"/>
      <name val="Arial Narrow"/>
      <family val="2"/>
    </font>
    <font>
      <b/>
      <sz val="11"/>
      <name val="Aptos Narrow"/>
      <scheme val="minor"/>
    </font>
    <font>
      <b/>
      <sz val="14"/>
      <color theme="1"/>
      <name val="Aptos Narrow"/>
      <scheme val="minor"/>
    </font>
    <font>
      <sz val="12"/>
      <name val="Aptos Narrow"/>
      <family val="2"/>
      <scheme val="minor"/>
    </font>
    <font>
      <b/>
      <sz val="12"/>
      <name val="Arial"/>
      <family val="2"/>
    </font>
    <font>
      <b/>
      <sz val="12"/>
      <name val="Aptos"/>
      <family val="2"/>
    </font>
    <font>
      <sz val="11"/>
      <color theme="1"/>
      <name val="Aptos Narrow"/>
      <family val="2"/>
    </font>
    <font>
      <b/>
      <sz val="11"/>
      <color theme="1"/>
      <name val="Aptos Narrow"/>
      <family val="2"/>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B050"/>
        <bgColor indexed="64"/>
      </patternFill>
    </fill>
    <fill>
      <patternFill patternType="solid">
        <fgColor theme="2"/>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09">
    <xf numFmtId="0" fontId="0" fillId="0" borderId="0" xfId="0"/>
    <xf numFmtId="0" fontId="5" fillId="2" borderId="1" xfId="0" applyFont="1" applyFill="1" applyBorder="1" applyAlignment="1">
      <alignment horizontal="center" vertical="center" wrapText="1"/>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6" fillId="2" borderId="1"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21" fillId="0" borderId="1" xfId="1" applyFont="1" applyBorder="1" applyAlignment="1">
      <alignment horizontal="center" vertical="center"/>
    </xf>
    <xf numFmtId="0" fontId="8" fillId="2" borderId="1" xfId="0" applyFont="1" applyFill="1" applyBorder="1" applyAlignment="1">
      <alignment horizontal="center" vertical="center"/>
    </xf>
    <xf numFmtId="0" fontId="0" fillId="2" borderId="1" xfId="0" applyFill="1" applyBorder="1" applyAlignment="1">
      <alignment horizontal="center"/>
    </xf>
    <xf numFmtId="0" fontId="18" fillId="2" borderId="1" xfId="0" applyFont="1" applyFill="1" applyBorder="1" applyAlignment="1">
      <alignment horizontal="center" vertical="center" wrapText="1"/>
    </xf>
    <xf numFmtId="3" fontId="0" fillId="2" borderId="1" xfId="0" applyNumberFormat="1" applyFill="1" applyBorder="1" applyAlignment="1">
      <alignment horizontal="center" vertical="center" wrapText="1"/>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2" borderId="1" xfId="0" applyFill="1" applyBorder="1"/>
    <xf numFmtId="0" fontId="3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6" fillId="2" borderId="1" xfId="0" applyFont="1" applyFill="1" applyBorder="1" applyAlignment="1">
      <alignment horizontal="center" vertical="center" wrapText="1"/>
    </xf>
    <xf numFmtId="0" fontId="0" fillId="2" borderId="1" xfId="0" applyFill="1" applyBorder="1" applyAlignment="1">
      <alignment vertical="center" wrapText="1"/>
    </xf>
    <xf numFmtId="164" fontId="27"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30" fillId="0" borderId="1" xfId="0" applyFont="1" applyBorder="1" applyAlignment="1">
      <alignment horizontal="center" vertical="center" wrapText="1"/>
    </xf>
    <xf numFmtId="8"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0" fontId="44" fillId="0" borderId="1" xfId="0" applyFont="1" applyBorder="1" applyAlignment="1">
      <alignment horizontal="center" vertical="center" wrapText="1"/>
    </xf>
    <xf numFmtId="1"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horizontal="center" vertical="center"/>
    </xf>
    <xf numFmtId="9" fontId="0" fillId="2" borderId="1" xfId="7" applyFont="1" applyFill="1" applyBorder="1" applyAlignment="1">
      <alignment horizontal="center" vertical="center" wrapText="1"/>
    </xf>
    <xf numFmtId="1" fontId="0" fillId="0" borderId="1" xfId="0" applyNumberFormat="1" applyBorder="1" applyAlignment="1">
      <alignment horizontal="center" vertical="center" wrapText="1"/>
    </xf>
    <xf numFmtId="8" fontId="25" fillId="2" borderId="1" xfId="0" applyNumberFormat="1" applyFont="1" applyFill="1" applyBorder="1" applyAlignment="1">
      <alignment horizontal="center" vertical="center"/>
    </xf>
    <xf numFmtId="1" fontId="33" fillId="0" borderId="1" xfId="0" applyNumberFormat="1" applyFont="1" applyBorder="1" applyAlignment="1">
      <alignment horizontal="center" vertical="center" wrapText="1"/>
    </xf>
    <xf numFmtId="0" fontId="25" fillId="2" borderId="1" xfId="0" applyFont="1" applyFill="1" applyBorder="1" applyAlignment="1">
      <alignment horizontal="center" vertical="center" wrapText="1"/>
    </xf>
    <xf numFmtId="1"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9" fontId="45" fillId="2" borderId="1" xfId="7" applyFont="1" applyFill="1" applyBorder="1" applyAlignment="1">
      <alignment horizontal="center" vertical="center" wrapText="1"/>
    </xf>
    <xf numFmtId="9" fontId="0" fillId="0" borderId="1" xfId="0" applyNumberFormat="1" applyBorder="1" applyAlignment="1">
      <alignment horizontal="center" vertical="center" wrapText="1"/>
    </xf>
    <xf numFmtId="0" fontId="33" fillId="2" borderId="1" xfId="0" applyFont="1" applyFill="1" applyBorder="1" applyAlignment="1">
      <alignment horizontal="center" vertical="center"/>
    </xf>
    <xf numFmtId="2" fontId="0" fillId="2" borderId="1" xfId="0" applyNumberFormat="1" applyFill="1" applyBorder="1" applyAlignment="1">
      <alignment horizontal="center" vertical="center"/>
    </xf>
    <xf numFmtId="9" fontId="0" fillId="2" borderId="1" xfId="0" applyNumberFormat="1" applyFill="1" applyBorder="1" applyAlignment="1">
      <alignment horizontal="center" vertical="center"/>
    </xf>
    <xf numFmtId="43" fontId="0" fillId="2" borderId="1" xfId="9" applyFont="1" applyFill="1" applyBorder="1" applyAlignment="1">
      <alignment horizontal="center" vertical="center" wrapText="1"/>
    </xf>
    <xf numFmtId="164" fontId="25"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wrapText="1"/>
    </xf>
    <xf numFmtId="9" fontId="33" fillId="2" borderId="1" xfId="7" applyFont="1" applyFill="1" applyBorder="1" applyAlignment="1">
      <alignment horizontal="center" vertical="center"/>
    </xf>
    <xf numFmtId="2" fontId="0" fillId="2" borderId="1" xfId="8" applyNumberFormat="1" applyFont="1" applyFill="1" applyBorder="1" applyAlignment="1">
      <alignment horizontal="center" vertical="center" wrapText="1"/>
    </xf>
    <xf numFmtId="44" fontId="0" fillId="2" borderId="1" xfId="8" applyFont="1" applyFill="1" applyBorder="1" applyAlignment="1">
      <alignment horizontal="center" vertical="center"/>
    </xf>
    <xf numFmtId="0" fontId="27" fillId="2" borderId="1" xfId="0" applyFont="1" applyFill="1" applyBorder="1" applyAlignment="1">
      <alignment horizontal="center" vertical="center" wrapText="1"/>
    </xf>
    <xf numFmtId="9" fontId="0" fillId="2" borderId="1" xfId="7" applyFont="1" applyFill="1" applyBorder="1" applyAlignment="1">
      <alignment horizontal="center" vertical="center"/>
    </xf>
    <xf numFmtId="0" fontId="38" fillId="2" borderId="1" xfId="0" applyFont="1" applyFill="1" applyBorder="1" applyAlignment="1">
      <alignment horizontal="center" vertical="center"/>
    </xf>
    <xf numFmtId="8" fontId="37" fillId="2" borderId="1" xfId="0" applyNumberFormat="1" applyFont="1" applyFill="1" applyBorder="1" applyAlignment="1">
      <alignment horizontal="center" vertical="center"/>
    </xf>
    <xf numFmtId="9" fontId="5" fillId="2" borderId="1" xfId="7"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2" fontId="25" fillId="2" borderId="1" xfId="0" applyNumberFormat="1" applyFont="1" applyFill="1" applyBorder="1" applyAlignment="1">
      <alignment horizontal="center" vertical="center"/>
    </xf>
    <xf numFmtId="2" fontId="25" fillId="2" borderId="1" xfId="0" applyNumberFormat="1" applyFont="1" applyFill="1" applyBorder="1" applyAlignment="1">
      <alignment horizontal="center" vertical="center" wrapText="1"/>
    </xf>
    <xf numFmtId="8" fontId="0" fillId="2" borderId="1" xfId="0" applyNumberFormat="1" applyFill="1" applyBorder="1" applyAlignment="1">
      <alignment horizontal="center" vertical="center" wrapText="1"/>
    </xf>
    <xf numFmtId="0" fontId="46" fillId="2" borderId="1" xfId="0" applyFont="1" applyFill="1" applyBorder="1" applyAlignment="1">
      <alignment horizontal="center" vertical="center" wrapText="1"/>
    </xf>
    <xf numFmtId="2" fontId="33" fillId="2" borderId="1" xfId="7" applyNumberFormat="1" applyFont="1" applyFill="1" applyBorder="1" applyAlignment="1">
      <alignment horizontal="center" vertical="center" wrapText="1"/>
    </xf>
    <xf numFmtId="2" fontId="33" fillId="0" borderId="1" xfId="7" applyNumberFormat="1" applyFont="1" applyFill="1" applyBorder="1" applyAlignment="1">
      <alignment horizontal="center" vertical="center" wrapText="1"/>
    </xf>
    <xf numFmtId="9" fontId="0" fillId="0" borderId="1" xfId="7" applyFont="1" applyFill="1" applyBorder="1" applyAlignment="1">
      <alignment horizontal="center" vertical="center" wrapText="1"/>
    </xf>
    <xf numFmtId="0" fontId="27" fillId="0" borderId="1" xfId="0" applyFont="1" applyBorder="1" applyAlignment="1">
      <alignment horizontal="center" vertical="center" wrapText="1"/>
    </xf>
    <xf numFmtId="9" fontId="25" fillId="0" borderId="1" xfId="7" applyFont="1" applyFill="1" applyBorder="1" applyAlignment="1">
      <alignment horizontal="center" vertical="center" wrapText="1"/>
    </xf>
    <xf numFmtId="0" fontId="0" fillId="0" borderId="1" xfId="0" applyBorder="1" applyAlignment="1">
      <alignment vertical="center"/>
    </xf>
    <xf numFmtId="9" fontId="0" fillId="0" borderId="1" xfId="7" applyFont="1" applyFill="1" applyBorder="1" applyAlignment="1">
      <alignment horizontal="center" vertical="center"/>
    </xf>
    <xf numFmtId="0" fontId="7" fillId="0" borderId="1" xfId="0" applyFont="1" applyBorder="1" applyAlignment="1">
      <alignment horizontal="center" vertical="center" wrapText="1"/>
    </xf>
    <xf numFmtId="164" fontId="0" fillId="0" borderId="1" xfId="8" applyNumberFormat="1" applyFont="1" applyFill="1" applyBorder="1" applyAlignment="1">
      <alignment horizontal="center" vertical="center" wrapText="1"/>
    </xf>
    <xf numFmtId="2"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4" fontId="0" fillId="0" borderId="1" xfId="8" applyNumberFormat="1" applyFont="1" applyFill="1" applyBorder="1" applyAlignment="1">
      <alignment horizontal="center" vertical="center" wrapText="1"/>
    </xf>
    <xf numFmtId="9" fontId="25" fillId="2" borderId="1" xfId="7" applyFont="1" applyFill="1" applyBorder="1" applyAlignment="1">
      <alignment horizontal="center" vertical="center"/>
    </xf>
    <xf numFmtId="166" fontId="33" fillId="0" borderId="1" xfId="0" applyNumberFormat="1" applyFont="1" applyBorder="1" applyAlignment="1">
      <alignment horizontal="center" vertical="center" wrapText="1"/>
    </xf>
    <xf numFmtId="0" fontId="7" fillId="2" borderId="1" xfId="0" applyFont="1" applyFill="1" applyBorder="1" applyAlignment="1">
      <alignment horizontal="center" vertical="center"/>
    </xf>
    <xf numFmtId="0" fontId="0" fillId="0" borderId="1" xfId="0" applyBorder="1" applyAlignment="1">
      <alignment horizontal="center"/>
    </xf>
    <xf numFmtId="0" fontId="0" fillId="0" borderId="1" xfId="0" applyBorder="1"/>
    <xf numFmtId="44" fontId="48" fillId="0" borderId="1" xfId="8" applyFont="1" applyFill="1" applyBorder="1" applyAlignment="1">
      <alignment horizontal="center" vertical="center" wrapText="1"/>
    </xf>
    <xf numFmtId="6" fontId="0" fillId="0" borderId="1" xfId="0" applyNumberFormat="1" applyBorder="1" applyAlignment="1">
      <alignment vertical="center"/>
    </xf>
    <xf numFmtId="0" fontId="43" fillId="0" borderId="1" xfId="0" applyFont="1" applyBorder="1" applyAlignment="1">
      <alignment horizontal="center" vertical="center" wrapText="1"/>
    </xf>
    <xf numFmtId="44" fontId="1" fillId="0" borderId="1" xfId="8" applyFont="1" applyFill="1" applyBorder="1" applyAlignment="1">
      <alignment horizontal="center" vertical="center"/>
    </xf>
    <xf numFmtId="44" fontId="48" fillId="0" borderId="1" xfId="8" applyFont="1" applyFill="1" applyBorder="1" applyAlignment="1">
      <alignment horizontal="center" vertical="center"/>
    </xf>
    <xf numFmtId="0" fontId="1" fillId="0" borderId="1" xfId="0" applyFont="1" applyBorder="1" applyAlignment="1">
      <alignment horizontal="center" vertical="center"/>
    </xf>
    <xf numFmtId="0" fontId="48" fillId="0" borderId="1" xfId="0" applyFont="1" applyBorder="1" applyAlignment="1">
      <alignment horizontal="center" vertical="center"/>
    </xf>
    <xf numFmtId="44" fontId="0" fillId="0" borderId="1" xfId="0" applyNumberFormat="1" applyBorder="1" applyAlignment="1">
      <alignment horizontal="center" vertical="center"/>
    </xf>
    <xf numFmtId="2" fontId="0" fillId="2" borderId="1" xfId="7" applyNumberFormat="1" applyFont="1" applyFill="1" applyBorder="1" applyAlignment="1">
      <alignment horizontal="center" vertical="center"/>
    </xf>
    <xf numFmtId="1" fontId="0" fillId="0" borderId="1" xfId="9" applyNumberFormat="1" applyFont="1" applyFill="1" applyBorder="1" applyAlignment="1">
      <alignment vertical="center"/>
    </xf>
    <xf numFmtId="49" fontId="0" fillId="0" borderId="1" xfId="9" applyNumberFormat="1" applyFont="1" applyFill="1" applyBorder="1" applyAlignment="1">
      <alignment horizontal="center" vertical="center"/>
    </xf>
    <xf numFmtId="0" fontId="50" fillId="0" borderId="1" xfId="0" applyFont="1" applyBorder="1" applyAlignment="1">
      <alignment horizontal="center" vertical="center"/>
    </xf>
    <xf numFmtId="0" fontId="33" fillId="0" borderId="1" xfId="0" applyFont="1" applyBorder="1" applyAlignment="1">
      <alignment horizontal="center" vertical="center"/>
    </xf>
    <xf numFmtId="0" fontId="43" fillId="0" borderId="1" xfId="0" applyFont="1" applyBorder="1" applyAlignment="1">
      <alignment vertical="center"/>
    </xf>
    <xf numFmtId="0" fontId="0" fillId="0" borderId="1" xfId="8" applyNumberFormat="1" applyFont="1" applyFill="1" applyBorder="1" applyAlignment="1">
      <alignment horizontal="center" vertical="center" wrapText="1"/>
    </xf>
    <xf numFmtId="44" fontId="1" fillId="0" borderId="1" xfId="8" applyFont="1" applyFill="1" applyBorder="1" applyAlignment="1">
      <alignment horizontal="center" vertical="center" wrapText="1"/>
    </xf>
    <xf numFmtId="9" fontId="1" fillId="2" borderId="1" xfId="7" applyFont="1" applyFill="1" applyBorder="1" applyAlignment="1">
      <alignment horizontal="center" vertical="center" wrapText="1"/>
    </xf>
    <xf numFmtId="0" fontId="33" fillId="2" borderId="1"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8" fillId="2" borderId="1" xfId="0" applyFont="1" applyFill="1" applyBorder="1"/>
    <xf numFmtId="49" fontId="0" fillId="0" borderId="1" xfId="9" applyNumberFormat="1" applyFont="1" applyFill="1" applyBorder="1" applyAlignment="1">
      <alignment vertical="center" wrapText="1"/>
    </xf>
    <xf numFmtId="0" fontId="45" fillId="0" borderId="1" xfId="0" applyFont="1" applyBorder="1" applyAlignment="1">
      <alignment horizontal="center" vertical="center"/>
    </xf>
    <xf numFmtId="0" fontId="48" fillId="2" borderId="1" xfId="0" applyFont="1" applyFill="1" applyBorder="1" applyAlignment="1">
      <alignment horizontal="center" vertical="center"/>
    </xf>
    <xf numFmtId="0" fontId="56" fillId="0" borderId="1" xfId="0" applyFont="1" applyBorder="1" applyAlignment="1">
      <alignment horizontal="center" vertical="center"/>
    </xf>
    <xf numFmtId="0" fontId="33" fillId="2" borderId="1" xfId="0" applyFont="1" applyFill="1" applyBorder="1" applyAlignment="1">
      <alignment vertical="center" wrapText="1"/>
    </xf>
    <xf numFmtId="0" fontId="48" fillId="2" borderId="1"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166" fontId="0" fillId="2" borderId="1" xfId="7"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16" fillId="2" borderId="1" xfId="0" applyFont="1" applyFill="1" applyBorder="1"/>
    <xf numFmtId="9" fontId="35" fillId="10" borderId="1" xfId="0" applyNumberFormat="1" applyFont="1" applyFill="1" applyBorder="1" applyAlignment="1">
      <alignment horizontal="center" vertical="center"/>
    </xf>
    <xf numFmtId="0" fontId="0" fillId="10" borderId="1" xfId="0" applyFill="1" applyBorder="1"/>
    <xf numFmtId="0" fontId="35" fillId="10" borderId="1" xfId="0" applyFont="1" applyFill="1" applyBorder="1" applyAlignment="1">
      <alignment horizontal="center" vertical="center"/>
    </xf>
    <xf numFmtId="9" fontId="35" fillId="10" borderId="1" xfId="7" applyFont="1" applyFill="1" applyBorder="1" applyAlignment="1">
      <alignment horizontal="center" vertical="center"/>
    </xf>
    <xf numFmtId="9" fontId="31" fillId="10" borderId="1" xfId="0" applyNumberFormat="1" applyFont="1" applyFill="1" applyBorder="1" applyAlignment="1">
      <alignment horizontal="center" vertical="center" wrapText="1"/>
    </xf>
    <xf numFmtId="0" fontId="54" fillId="10" borderId="1" xfId="0" applyFont="1" applyFill="1" applyBorder="1" applyAlignment="1">
      <alignment horizontal="center" vertical="center" wrapText="1"/>
    </xf>
    <xf numFmtId="9" fontId="35" fillId="10" borderId="1" xfId="7" applyFont="1" applyFill="1" applyBorder="1" applyAlignment="1">
      <alignment horizontal="center" vertical="center" wrapText="1"/>
    </xf>
    <xf numFmtId="0" fontId="0" fillId="10" borderId="1" xfId="0" applyFill="1" applyBorder="1" applyAlignment="1">
      <alignment horizontal="center" vertical="center"/>
    </xf>
    <xf numFmtId="0" fontId="30" fillId="10" borderId="1" xfId="0" applyFont="1" applyFill="1" applyBorder="1" applyAlignment="1">
      <alignment horizontal="center" wrapText="1"/>
    </xf>
    <xf numFmtId="0" fontId="30" fillId="10" borderId="1" xfId="0" applyFont="1" applyFill="1" applyBorder="1" applyAlignment="1">
      <alignment horizontal="center" vertical="center" wrapText="1"/>
    </xf>
    <xf numFmtId="164" fontId="27" fillId="10" borderId="1" xfId="0" applyNumberFormat="1" applyFont="1" applyFill="1" applyBorder="1" applyAlignment="1">
      <alignment horizontal="center" vertical="center"/>
    </xf>
    <xf numFmtId="44" fontId="27" fillId="10" borderId="1" xfId="0" applyNumberFormat="1" applyFont="1" applyFill="1" applyBorder="1" applyAlignment="1">
      <alignment horizontal="center" vertical="center"/>
    </xf>
    <xf numFmtId="8" fontId="27" fillId="10" borderId="1" xfId="0" applyNumberFormat="1" applyFont="1" applyFill="1" applyBorder="1" applyAlignment="1">
      <alignment horizontal="center" vertical="center"/>
    </xf>
    <xf numFmtId="0" fontId="0" fillId="10" borderId="1" xfId="0" applyFill="1" applyBorder="1" applyAlignment="1">
      <alignment horizontal="center" vertical="center" wrapText="1"/>
    </xf>
    <xf numFmtId="9" fontId="27" fillId="10" borderId="1" xfId="0" applyNumberFormat="1" applyFont="1" applyFill="1" applyBorder="1" applyAlignment="1">
      <alignment horizontal="center" vertical="center"/>
    </xf>
    <xf numFmtId="9" fontId="27" fillId="10" borderId="1" xfId="7" applyFont="1" applyFill="1" applyBorder="1" applyAlignment="1">
      <alignment horizontal="center" vertical="center"/>
    </xf>
    <xf numFmtId="8" fontId="27" fillId="10" borderId="1" xfId="8" applyNumberFormat="1" applyFont="1" applyFill="1" applyBorder="1" applyAlignment="1">
      <alignment horizontal="center" vertical="center"/>
    </xf>
    <xf numFmtId="0" fontId="27" fillId="10" borderId="1" xfId="0" applyFont="1" applyFill="1" applyBorder="1" applyAlignment="1">
      <alignment horizontal="center" vertical="center"/>
    </xf>
    <xf numFmtId="44" fontId="27" fillId="10" borderId="1" xfId="8" applyFont="1" applyFill="1" applyBorder="1" applyAlignment="1">
      <alignment horizontal="center" vertical="center"/>
    </xf>
    <xf numFmtId="9" fontId="32" fillId="10" borderId="1" xfId="7" applyFont="1" applyFill="1" applyBorder="1" applyAlignment="1">
      <alignment horizontal="center" vertical="center" wrapText="1"/>
    </xf>
    <xf numFmtId="167" fontId="27" fillId="10" borderId="1" xfId="0" applyNumberFormat="1" applyFont="1" applyFill="1" applyBorder="1" applyAlignment="1">
      <alignment horizontal="center" vertical="center"/>
    </xf>
    <xf numFmtId="164" fontId="0" fillId="10" borderId="1" xfId="0" applyNumberFormat="1" applyFill="1" applyBorder="1" applyAlignment="1">
      <alignment horizontal="center" vertical="center"/>
    </xf>
    <xf numFmtId="166" fontId="27" fillId="10" borderId="1" xfId="0" applyNumberFormat="1" applyFont="1" applyFill="1" applyBorder="1" applyAlignment="1">
      <alignment horizontal="center" vertical="center"/>
    </xf>
    <xf numFmtId="0" fontId="25" fillId="0" borderId="1" xfId="0" applyFont="1" applyBorder="1" applyAlignment="1">
      <alignment horizontal="center" vertical="center"/>
    </xf>
    <xf numFmtId="8" fontId="27" fillId="10" borderId="1" xfId="8" applyNumberFormat="1" applyFont="1" applyFill="1" applyBorder="1" applyAlignment="1">
      <alignment horizontal="center" vertical="center" wrapText="1"/>
    </xf>
    <xf numFmtId="1" fontId="0" fillId="10" borderId="1" xfId="0" applyNumberFormat="1" applyFill="1" applyBorder="1" applyAlignment="1">
      <alignment horizontal="center" vertical="center" wrapText="1"/>
    </xf>
    <xf numFmtId="165" fontId="14" fillId="10" borderId="1" xfId="0" applyNumberFormat="1" applyFont="1" applyFill="1" applyBorder="1" applyAlignment="1">
      <alignment horizontal="center" vertical="center" wrapText="1"/>
    </xf>
    <xf numFmtId="10" fontId="14" fillId="10" borderId="1" xfId="8" applyNumberFormat="1" applyFont="1" applyFill="1" applyBorder="1" applyAlignment="1">
      <alignment horizontal="center" vertical="center" wrapText="1"/>
    </xf>
    <xf numFmtId="10" fontId="14" fillId="10" borderId="1" xfId="7" applyNumberFormat="1" applyFont="1" applyFill="1" applyBorder="1" applyAlignment="1">
      <alignment horizontal="center" vertical="center" wrapText="1"/>
    </xf>
    <xf numFmtId="0" fontId="0" fillId="2" borderId="1" xfId="0" applyFill="1" applyBorder="1" applyAlignment="1">
      <alignment horizontal="center" vertical="top" wrapText="1"/>
    </xf>
    <xf numFmtId="8" fontId="27" fillId="1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49" fillId="10" borderId="1" xfId="0" applyFont="1" applyFill="1" applyBorder="1" applyAlignment="1">
      <alignment vertical="center" wrapText="1"/>
    </xf>
    <xf numFmtId="0" fontId="51" fillId="10" borderId="1" xfId="0" applyFont="1" applyFill="1" applyBorder="1" applyAlignment="1">
      <alignment vertical="center" wrapText="1"/>
    </xf>
    <xf numFmtId="0" fontId="55" fillId="10" borderId="1" xfId="0" applyFont="1" applyFill="1" applyBorder="1" applyAlignment="1">
      <alignment vertical="center"/>
    </xf>
    <xf numFmtId="0" fontId="55" fillId="10" borderId="1" xfId="0" applyFont="1" applyFill="1" applyBorder="1" applyAlignment="1">
      <alignment vertical="center" wrapText="1"/>
    </xf>
    <xf numFmtId="0" fontId="0" fillId="2" borderId="1" xfId="0" applyFill="1" applyBorder="1" applyAlignment="1">
      <alignment vertical="center"/>
    </xf>
    <xf numFmtId="9" fontId="0" fillId="2" borderId="1" xfId="0" applyNumberFormat="1" applyFill="1" applyBorder="1" applyAlignment="1">
      <alignment vertical="center"/>
    </xf>
    <xf numFmtId="0" fontId="58" fillId="0" borderId="1" xfId="0" applyFont="1" applyBorder="1" applyAlignment="1">
      <alignment horizontal="center" vertical="center" wrapText="1"/>
    </xf>
    <xf numFmtId="1" fontId="0" fillId="0" borderId="1" xfId="9" applyNumberFormat="1" applyFont="1" applyFill="1" applyBorder="1" applyAlignment="1">
      <alignment horizontal="center" vertical="center"/>
    </xf>
    <xf numFmtId="168" fontId="0" fillId="2" borderId="1" xfId="7" applyNumberFormat="1" applyFont="1" applyFill="1" applyBorder="1" applyAlignment="1">
      <alignment horizontal="center" vertical="center"/>
    </xf>
    <xf numFmtId="9" fontId="36" fillId="10" borderId="1" xfId="7" applyFont="1" applyFill="1" applyBorder="1" applyAlignment="1">
      <alignment horizontal="center" vertical="center"/>
    </xf>
    <xf numFmtId="8" fontId="37" fillId="10" borderId="1" xfId="0" applyNumberFormat="1" applyFont="1" applyFill="1" applyBorder="1" applyAlignment="1">
      <alignment horizontal="center" vertical="center"/>
    </xf>
    <xf numFmtId="165" fontId="40" fillId="10" borderId="1" xfId="0" applyNumberFormat="1" applyFont="1" applyFill="1" applyBorder="1" applyAlignment="1">
      <alignment horizontal="center" vertical="center"/>
    </xf>
    <xf numFmtId="10" fontId="39" fillId="10" borderId="1" xfId="7" applyNumberFormat="1" applyFont="1" applyFill="1" applyBorder="1" applyAlignment="1">
      <alignment horizontal="center" vertical="center"/>
    </xf>
    <xf numFmtId="0" fontId="60" fillId="2" borderId="1" xfId="1" applyFont="1" applyFill="1" applyBorder="1" applyAlignment="1">
      <alignment horizontal="center" vertical="center"/>
    </xf>
    <xf numFmtId="0" fontId="59" fillId="2" borderId="0" xfId="0" applyFont="1" applyFill="1" applyAlignment="1">
      <alignment horizontal="center"/>
    </xf>
    <xf numFmtId="0" fontId="60" fillId="2" borderId="3" xfId="0" applyFont="1" applyFill="1" applyBorder="1" applyAlignment="1">
      <alignment horizontal="center" vertical="center"/>
    </xf>
    <xf numFmtId="49" fontId="0" fillId="0" borderId="1" xfId="9" applyNumberFormat="1" applyFont="1" applyFill="1" applyBorder="1" applyAlignment="1">
      <alignment horizontal="center" vertical="center" wrapText="1"/>
    </xf>
    <xf numFmtId="0" fontId="43" fillId="0" borderId="1" xfId="0" applyFont="1" applyBorder="1" applyAlignment="1">
      <alignment horizontal="center" vertical="center"/>
    </xf>
    <xf numFmtId="0" fontId="21" fillId="0" borderId="1" xfId="1" applyFont="1" applyBorder="1" applyAlignment="1">
      <alignment horizontal="left" vertical="center"/>
    </xf>
    <xf numFmtId="0" fontId="5" fillId="0" borderId="1" xfId="0" applyFont="1" applyBorder="1" applyAlignment="1">
      <alignment horizontal="center" vertical="center" wrapText="1"/>
    </xf>
    <xf numFmtId="44" fontId="0" fillId="10" borderId="1" xfId="0" applyNumberFormat="1" applyFill="1" applyBorder="1" applyAlignment="1">
      <alignment horizontal="center" vertical="center"/>
    </xf>
    <xf numFmtId="44" fontId="37" fillId="10" borderId="1" xfId="0" applyNumberFormat="1" applyFont="1" applyFill="1" applyBorder="1" applyAlignment="1">
      <alignment horizontal="center" vertical="center"/>
    </xf>
    <xf numFmtId="0" fontId="16"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4" fillId="3" borderId="1" xfId="0" applyFont="1" applyFill="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32" fillId="10" borderId="1" xfId="0" applyFont="1" applyFill="1" applyBorder="1" applyAlignment="1">
      <alignment horizontal="center" vertical="center" wrapText="1"/>
    </xf>
    <xf numFmtId="0" fontId="49" fillId="10" borderId="2" xfId="0" applyFont="1" applyFill="1" applyBorder="1" applyAlignment="1">
      <alignment horizontal="center" vertical="center" wrapText="1"/>
    </xf>
    <xf numFmtId="0" fontId="49" fillId="10" borderId="3" xfId="0" applyFont="1" applyFill="1" applyBorder="1" applyAlignment="1">
      <alignment horizontal="center" vertical="center" wrapText="1"/>
    </xf>
    <xf numFmtId="0" fontId="49" fillId="10" borderId="4" xfId="0" applyFont="1" applyFill="1" applyBorder="1" applyAlignment="1">
      <alignment horizontal="center" vertical="center" wrapText="1"/>
    </xf>
    <xf numFmtId="0" fontId="51" fillId="10" borderId="2" xfId="0" applyFont="1" applyFill="1" applyBorder="1" applyAlignment="1">
      <alignment horizontal="center" vertical="center" wrapText="1"/>
    </xf>
    <xf numFmtId="0" fontId="51" fillId="10" borderId="3" xfId="0" applyFont="1" applyFill="1" applyBorder="1" applyAlignment="1">
      <alignment horizontal="center" vertical="center" wrapText="1"/>
    </xf>
    <xf numFmtId="0" fontId="51" fillId="10" borderId="4" xfId="0" applyFont="1" applyFill="1" applyBorder="1" applyAlignment="1">
      <alignment horizontal="center" vertical="center" wrapText="1"/>
    </xf>
    <xf numFmtId="0" fontId="55" fillId="10" borderId="3" xfId="0" applyFont="1" applyFill="1" applyBorder="1" applyAlignment="1">
      <alignment horizontal="center" vertical="center" wrapText="1"/>
    </xf>
    <xf numFmtId="0" fontId="55" fillId="10" borderId="4" xfId="0" applyFont="1" applyFill="1" applyBorder="1" applyAlignment="1">
      <alignment horizontal="center" vertical="center" wrapText="1"/>
    </xf>
    <xf numFmtId="0" fontId="55" fillId="10" borderId="3" xfId="0" applyFont="1" applyFill="1" applyBorder="1" applyAlignment="1">
      <alignment horizontal="center" vertical="center"/>
    </xf>
    <xf numFmtId="0" fontId="55" fillId="10" borderId="4" xfId="0" applyFont="1" applyFill="1" applyBorder="1" applyAlignment="1">
      <alignment horizontal="center" vertical="center"/>
    </xf>
    <xf numFmtId="0" fontId="60" fillId="4" borderId="1" xfId="0" applyFont="1" applyFill="1" applyBorder="1" applyAlignment="1">
      <alignment horizontal="center" vertical="center"/>
    </xf>
    <xf numFmtId="0" fontId="41" fillId="2" borderId="1" xfId="0" applyFont="1" applyFill="1" applyBorder="1" applyAlignment="1">
      <alignment horizontal="center"/>
    </xf>
    <xf numFmtId="0" fontId="42" fillId="2" borderId="1" xfId="0" applyFont="1" applyFill="1" applyBorder="1" applyAlignment="1">
      <alignment horizontal="center" vertical="center" wrapText="1"/>
    </xf>
    <xf numFmtId="0" fontId="60" fillId="7"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7" fillId="2" borderId="1" xfId="0" applyFont="1" applyFill="1" applyBorder="1" applyAlignment="1">
      <alignment horizontal="center"/>
    </xf>
    <xf numFmtId="0" fontId="60" fillId="8" borderId="1" xfId="0" applyFont="1" applyFill="1" applyBorder="1" applyAlignment="1">
      <alignment horizontal="center" vertical="center"/>
    </xf>
    <xf numFmtId="0" fontId="59" fillId="2" borderId="1" xfId="0" applyFont="1" applyFill="1" applyBorder="1" applyAlignment="1">
      <alignment horizontal="center" vertical="center"/>
    </xf>
    <xf numFmtId="0" fontId="60" fillId="2" borderId="2"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1" xfId="0" applyFont="1" applyFill="1" applyBorder="1" applyAlignment="1">
      <alignment horizontal="center" vertical="center"/>
    </xf>
    <xf numFmtId="0" fontId="60" fillId="2" borderId="2" xfId="0" applyFont="1" applyFill="1" applyBorder="1" applyAlignment="1">
      <alignment horizontal="center" vertical="center"/>
    </xf>
    <xf numFmtId="0" fontId="60" fillId="2" borderId="3"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5" xfId="0" applyFont="1" applyFill="1" applyBorder="1" applyAlignment="1">
      <alignment horizontal="center" vertical="center"/>
    </xf>
    <xf numFmtId="0" fontId="60" fillId="9" borderId="1" xfId="0" applyFont="1" applyFill="1" applyBorder="1" applyAlignment="1">
      <alignment horizontal="center" vertical="center"/>
    </xf>
    <xf numFmtId="0" fontId="60" fillId="11" borderId="1" xfId="0" applyFont="1" applyFill="1" applyBorder="1" applyAlignment="1">
      <alignment horizontal="center" vertical="center"/>
    </xf>
    <xf numFmtId="0" fontId="14"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xf>
    <xf numFmtId="0" fontId="21" fillId="0" borderId="1" xfId="0" applyFont="1" applyBorder="1" applyAlignment="1">
      <alignment horizontal="center" vertical="center" wrapText="1"/>
    </xf>
    <xf numFmtId="0" fontId="38" fillId="10" borderId="1" xfId="0" applyFont="1" applyFill="1" applyBorder="1" applyAlignment="1">
      <alignment horizontal="center" vertical="center"/>
    </xf>
    <xf numFmtId="9" fontId="25" fillId="2" borderId="1" xfId="7" applyFont="1" applyFill="1" applyBorder="1" applyAlignment="1">
      <alignment horizontal="center" vertical="center"/>
    </xf>
    <xf numFmtId="8" fontId="25" fillId="2" borderId="1" xfId="0" applyNumberFormat="1" applyFont="1" applyFill="1" applyBorder="1" applyAlignment="1">
      <alignment horizontal="center" vertical="center"/>
    </xf>
    <xf numFmtId="0" fontId="27" fillId="10" borderId="1" xfId="0" applyFont="1" applyFill="1" applyBorder="1" applyAlignment="1">
      <alignment horizontal="center" vertical="center" wrapText="1"/>
    </xf>
    <xf numFmtId="0" fontId="27" fillId="1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8" fontId="27" fillId="2" borderId="1" xfId="0" applyNumberFormat="1" applyFont="1" applyFill="1" applyBorder="1" applyAlignment="1">
      <alignment horizontal="center" vertical="center"/>
    </xf>
    <xf numFmtId="44" fontId="0" fillId="2" borderId="1" xfId="8" applyFont="1" applyFill="1" applyBorder="1" applyAlignment="1">
      <alignment horizontal="center" vertical="center"/>
    </xf>
    <xf numFmtId="165" fontId="25" fillId="0" borderId="1" xfId="0" applyNumberFormat="1" applyFont="1" applyBorder="1" applyAlignment="1">
      <alignment horizontal="center" vertical="center" wrapText="1"/>
    </xf>
    <xf numFmtId="10" fontId="25" fillId="0" borderId="1" xfId="7" applyNumberFormat="1" applyFont="1" applyBorder="1" applyAlignment="1">
      <alignment horizontal="center" vertical="center" wrapText="1"/>
    </xf>
    <xf numFmtId="44" fontId="25" fillId="0" borderId="1" xfId="8" applyFont="1" applyBorder="1" applyAlignment="1">
      <alignment horizontal="center" vertical="center"/>
    </xf>
    <xf numFmtId="9" fontId="25" fillId="0" borderId="1" xfId="7" applyFont="1" applyBorder="1" applyAlignment="1">
      <alignment horizontal="center" vertical="center"/>
    </xf>
    <xf numFmtId="44" fontId="25" fillId="2" borderId="1" xfId="8" applyFont="1" applyFill="1" applyBorder="1" applyAlignment="1">
      <alignment horizontal="center" vertical="center"/>
    </xf>
    <xf numFmtId="44" fontId="25" fillId="2" borderId="1" xfId="8" applyFont="1" applyFill="1" applyBorder="1" applyAlignment="1">
      <alignment horizontal="center" vertical="center" wrapText="1"/>
    </xf>
    <xf numFmtId="0" fontId="6" fillId="10" borderId="1" xfId="0" applyFont="1" applyFill="1" applyBorder="1" applyAlignment="1">
      <alignment horizontal="center" vertical="center" wrapText="1"/>
    </xf>
    <xf numFmtId="9" fontId="0" fillId="2" borderId="1" xfId="7" applyFont="1" applyFill="1" applyBorder="1" applyAlignment="1">
      <alignment horizontal="center" vertical="center"/>
    </xf>
    <xf numFmtId="9" fontId="0" fillId="2" borderId="1" xfId="0" applyNumberFormat="1" applyFill="1" applyBorder="1" applyAlignment="1">
      <alignment horizontal="center" vertical="center"/>
    </xf>
    <xf numFmtId="0" fontId="25" fillId="2" borderId="1" xfId="7" applyNumberFormat="1" applyFont="1" applyFill="1" applyBorder="1" applyAlignment="1">
      <alignment horizontal="center" vertical="center"/>
    </xf>
    <xf numFmtId="9" fontId="25" fillId="2"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44" fontId="25" fillId="2" borderId="1" xfId="0" applyNumberFormat="1" applyFont="1" applyFill="1" applyBorder="1" applyAlignment="1">
      <alignment horizontal="center" vertical="center"/>
    </xf>
    <xf numFmtId="164" fontId="0" fillId="2" borderId="1" xfId="8"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wrapText="1"/>
    </xf>
    <xf numFmtId="166" fontId="33" fillId="0" borderId="1" xfId="0" applyNumberFormat="1" applyFont="1" applyBorder="1" applyAlignment="1">
      <alignment horizontal="center" vertical="center" wrapText="1"/>
    </xf>
    <xf numFmtId="9" fontId="0" fillId="0" borderId="1" xfId="7" applyFont="1" applyFill="1" applyBorder="1" applyAlignment="1">
      <alignment horizontal="center" vertical="center"/>
    </xf>
    <xf numFmtId="9"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164" fontId="0" fillId="0" borderId="1" xfId="8" applyNumberFormat="1" applyFont="1" applyFill="1" applyBorder="1" applyAlignment="1">
      <alignment horizontal="center" vertical="center" wrapText="1"/>
    </xf>
    <xf numFmtId="44" fontId="25" fillId="0" borderId="1" xfId="8" applyFont="1" applyFill="1" applyBorder="1" applyAlignment="1">
      <alignment horizontal="center" vertical="center"/>
    </xf>
    <xf numFmtId="9" fontId="25" fillId="0" borderId="1" xfId="7" applyFont="1" applyFill="1" applyBorder="1" applyAlignment="1">
      <alignment horizontal="center" vertical="center"/>
    </xf>
    <xf numFmtId="0" fontId="25" fillId="0" borderId="1" xfId="0" applyFont="1" applyBorder="1" applyAlignment="1">
      <alignment horizontal="center" vertical="center"/>
    </xf>
    <xf numFmtId="167" fontId="25" fillId="0" borderId="1" xfId="8" applyNumberFormat="1" applyFont="1" applyFill="1" applyBorder="1" applyAlignment="1">
      <alignment horizontal="center" vertical="center"/>
    </xf>
    <xf numFmtId="8" fontId="25" fillId="0" borderId="1" xfId="0" applyNumberFormat="1" applyFont="1" applyBorder="1" applyAlignment="1">
      <alignment horizontal="center" vertical="center"/>
    </xf>
    <xf numFmtId="8" fontId="27" fillId="0" borderId="1" xfId="0" applyNumberFormat="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9" fontId="25" fillId="0" borderId="1" xfId="7" applyFont="1" applyFill="1" applyBorder="1" applyAlignment="1">
      <alignment horizontal="center" vertical="center" wrapText="1"/>
    </xf>
    <xf numFmtId="44" fontId="0" fillId="0" borderId="1" xfId="8" applyFont="1" applyFill="1" applyBorder="1" applyAlignment="1">
      <alignment horizontal="center" vertical="center"/>
    </xf>
    <xf numFmtId="4" fontId="0" fillId="0" borderId="1" xfId="0" applyNumberFormat="1" applyBorder="1" applyAlignment="1">
      <alignment horizontal="center" vertical="center" wrapText="1"/>
    </xf>
    <xf numFmtId="4" fontId="0" fillId="0" borderId="1" xfId="8" applyNumberFormat="1" applyFont="1" applyFill="1" applyBorder="1" applyAlignment="1">
      <alignment horizontal="center" vertical="center" wrapText="1"/>
    </xf>
    <xf numFmtId="44" fontId="27" fillId="0" borderId="1" xfId="8" applyFont="1" applyFill="1" applyBorder="1" applyAlignment="1">
      <alignment horizontal="center" vertical="center"/>
    </xf>
    <xf numFmtId="9" fontId="27" fillId="0" borderId="1" xfId="7" applyFont="1" applyFill="1" applyBorder="1" applyAlignment="1">
      <alignment horizontal="center" vertical="center"/>
    </xf>
    <xf numFmtId="166" fontId="27" fillId="0" borderId="1" xfId="7" applyNumberFormat="1" applyFont="1" applyFill="1" applyBorder="1" applyAlignment="1">
      <alignment horizontal="center" vertic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12">
    <cellStyle name="BodyStyle" xfId="5" xr:uid="{00000000-0005-0000-0000-000000000000}"/>
    <cellStyle name="HeaderStyle" xfId="4" xr:uid="{00000000-0005-0000-0000-000001000000}"/>
    <cellStyle name="Millares" xfId="9" builtinId="3"/>
    <cellStyle name="Millares 2" xfId="3" xr:uid="{00000000-0005-0000-0000-000003000000}"/>
    <cellStyle name="Millares 2 2" xfId="11" xr:uid="{00000000-0005-0000-0000-000004000000}"/>
    <cellStyle name="Moneda" xfId="8" builtinId="4"/>
    <cellStyle name="Moneda 2" xfId="2" xr:uid="{00000000-0005-0000-0000-000006000000}"/>
    <cellStyle name="Moneda 2 2" xfId="10" xr:uid="{00000000-0005-0000-0000-000007000000}"/>
    <cellStyle name="Normal" xfId="0" builtinId="0"/>
    <cellStyle name="Normal 2" xfId="1" xr:uid="{00000000-0005-0000-0000-000009000000}"/>
    <cellStyle name="Numeric" xfId="6" xr:uid="{00000000-0005-0000-0000-00000A000000}"/>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665390</xdr:colOff>
      <xdr:row>0</xdr:row>
      <xdr:rowOff>0</xdr:rowOff>
    </xdr:from>
    <xdr:ext cx="1413010" cy="104775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oneCellAnchor>
    <xdr:from>
      <xdr:col>0</xdr:col>
      <xdr:colOff>665390</xdr:colOff>
      <xdr:row>6</xdr:row>
      <xdr:rowOff>0</xdr:rowOff>
    </xdr:from>
    <xdr:ext cx="1413010" cy="1047750"/>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498927</xdr:colOff>
      <xdr:row>0</xdr:row>
      <xdr:rowOff>0</xdr:rowOff>
    </xdr:from>
    <xdr:ext cx="1339010" cy="1209675"/>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927"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60" zoomScaleNormal="60" workbookViewId="0">
      <selection activeCell="J48" sqref="J48"/>
    </sheetView>
  </sheetViews>
  <sheetFormatPr baseColWidth="10" defaultColWidth="10.875" defaultRowHeight="15"/>
  <cols>
    <col min="1" max="1" width="34.125" style="14" customWidth="1"/>
    <col min="2" max="2" width="10.875" style="6"/>
    <col min="3" max="3" width="28.375" style="6" customWidth="1"/>
    <col min="4" max="4" width="21.375" style="6" customWidth="1"/>
    <col min="5" max="5" width="19.375" style="6" customWidth="1"/>
    <col min="6" max="6" width="27.375" style="6" customWidth="1"/>
    <col min="7" max="7" width="17.125" style="6" customWidth="1"/>
    <col min="8" max="8" width="27.375" style="6" customWidth="1"/>
    <col min="9" max="9" width="15.375" style="6" customWidth="1"/>
    <col min="10" max="10" width="17.875" style="6" customWidth="1"/>
    <col min="11" max="11" width="19.375" style="6" customWidth="1"/>
    <col min="12" max="12" width="25.375" style="6" customWidth="1"/>
    <col min="13" max="13" width="20.625" style="6" customWidth="1"/>
    <col min="14" max="15" width="10.875" style="6"/>
    <col min="16" max="16" width="16.625" style="6" customWidth="1"/>
    <col min="17" max="17" width="20.375" style="6" customWidth="1"/>
    <col min="18" max="18" width="18.625" style="6" customWidth="1"/>
    <col min="19" max="19" width="22.875" style="6" customWidth="1"/>
    <col min="20" max="20" width="22.125" style="6" customWidth="1"/>
    <col min="21" max="21" width="25.375" style="6" customWidth="1"/>
    <col min="22" max="22" width="21.125" style="6" customWidth="1"/>
    <col min="23" max="23" width="19.125" style="6" customWidth="1"/>
    <col min="24" max="24" width="17.375" style="6" customWidth="1"/>
    <col min="25" max="25" width="16.375" style="6" customWidth="1"/>
    <col min="26" max="26" width="16.125" style="6" customWidth="1"/>
    <col min="27" max="27" width="28.625" style="6" customWidth="1"/>
    <col min="28" max="28" width="19.375" style="6" customWidth="1"/>
    <col min="29" max="29" width="21.125" style="6" customWidth="1"/>
    <col min="30" max="30" width="21.875" style="6" customWidth="1"/>
    <col min="31" max="31" width="25.375" style="6" customWidth="1"/>
    <col min="32" max="32" width="22.125" style="6" customWidth="1"/>
    <col min="33" max="33" width="29.625" style="6" customWidth="1"/>
    <col min="34" max="34" width="18.625" style="6" customWidth="1"/>
    <col min="35" max="35" width="18.125" style="6" customWidth="1"/>
    <col min="36" max="36" width="22.125" style="6" customWidth="1"/>
    <col min="37" max="16384" width="10.875" style="6"/>
  </cols>
  <sheetData>
    <row r="1" spans="1:50" ht="54.75" customHeight="1">
      <c r="A1" s="190" t="s">
        <v>0</v>
      </c>
      <c r="B1" s="190"/>
      <c r="C1" s="190"/>
      <c r="D1" s="190"/>
      <c r="E1" s="190"/>
      <c r="F1" s="190"/>
      <c r="G1" s="190"/>
      <c r="H1" s="190"/>
    </row>
    <row r="2" spans="1:50" ht="33" customHeight="1">
      <c r="A2" s="194" t="s">
        <v>1</v>
      </c>
      <c r="B2" s="194"/>
      <c r="C2" s="194"/>
      <c r="D2" s="194"/>
      <c r="E2" s="194"/>
      <c r="F2" s="194"/>
      <c r="G2" s="194"/>
      <c r="H2" s="194"/>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c r="A3" s="10" t="s">
        <v>2</v>
      </c>
      <c r="B3" s="189" t="s">
        <v>3</v>
      </c>
      <c r="C3" s="189"/>
      <c r="D3" s="189"/>
      <c r="E3" s="189"/>
      <c r="F3" s="189"/>
      <c r="G3" s="189"/>
      <c r="H3" s="189"/>
    </row>
    <row r="4" spans="1:50" ht="48" customHeight="1">
      <c r="A4" s="10" t="s">
        <v>4</v>
      </c>
      <c r="B4" s="191" t="s">
        <v>5</v>
      </c>
      <c r="C4" s="192"/>
      <c r="D4" s="192"/>
      <c r="E4" s="192"/>
      <c r="F4" s="192"/>
      <c r="G4" s="192"/>
      <c r="H4" s="193"/>
    </row>
    <row r="5" spans="1:50" ht="31.5" customHeight="1">
      <c r="A5" s="10" t="s">
        <v>6</v>
      </c>
      <c r="B5" s="189" t="s">
        <v>7</v>
      </c>
      <c r="C5" s="189"/>
      <c r="D5" s="189"/>
      <c r="E5" s="189"/>
      <c r="F5" s="189"/>
      <c r="G5" s="189"/>
      <c r="H5" s="189"/>
    </row>
    <row r="6" spans="1:50" ht="40.5" customHeight="1">
      <c r="A6" s="10" t="s">
        <v>8</v>
      </c>
      <c r="B6" s="191" t="s">
        <v>9</v>
      </c>
      <c r="C6" s="192"/>
      <c r="D6" s="192"/>
      <c r="E6" s="192"/>
      <c r="F6" s="192"/>
      <c r="G6" s="192"/>
      <c r="H6" s="193"/>
    </row>
    <row r="7" spans="1:50" ht="41.1" customHeight="1">
      <c r="A7" s="10" t="s">
        <v>10</v>
      </c>
      <c r="B7" s="189" t="s">
        <v>11</v>
      </c>
      <c r="C7" s="189"/>
      <c r="D7" s="189"/>
      <c r="E7" s="189"/>
      <c r="F7" s="189"/>
      <c r="G7" s="189"/>
      <c r="H7" s="189"/>
    </row>
    <row r="8" spans="1:50" ht="48.95" customHeight="1">
      <c r="A8" s="10" t="s">
        <v>12</v>
      </c>
      <c r="B8" s="189" t="s">
        <v>13</v>
      </c>
      <c r="C8" s="189"/>
      <c r="D8" s="189"/>
      <c r="E8" s="189"/>
      <c r="F8" s="189"/>
      <c r="G8" s="189"/>
      <c r="H8" s="189"/>
    </row>
    <row r="9" spans="1:50" ht="48.95" customHeight="1">
      <c r="A9" s="10" t="s">
        <v>14</v>
      </c>
      <c r="B9" s="191" t="s">
        <v>15</v>
      </c>
      <c r="C9" s="192"/>
      <c r="D9" s="192"/>
      <c r="E9" s="192"/>
      <c r="F9" s="192"/>
      <c r="G9" s="192"/>
      <c r="H9" s="193"/>
    </row>
    <row r="10" spans="1:50" ht="30">
      <c r="A10" s="10" t="s">
        <v>16</v>
      </c>
      <c r="B10" s="189" t="s">
        <v>17</v>
      </c>
      <c r="C10" s="189"/>
      <c r="D10" s="189"/>
      <c r="E10" s="189"/>
      <c r="F10" s="189"/>
      <c r="G10" s="189"/>
      <c r="H10" s="189"/>
    </row>
    <row r="11" spans="1:50" ht="30">
      <c r="A11" s="10" t="s">
        <v>18</v>
      </c>
      <c r="B11" s="189" t="s">
        <v>19</v>
      </c>
      <c r="C11" s="189"/>
      <c r="D11" s="189"/>
      <c r="E11" s="189"/>
      <c r="F11" s="189"/>
      <c r="G11" s="189"/>
      <c r="H11" s="189"/>
    </row>
    <row r="12" spans="1:50" ht="33.950000000000003" customHeight="1">
      <c r="A12" s="10" t="s">
        <v>20</v>
      </c>
      <c r="B12" s="189" t="s">
        <v>21</v>
      </c>
      <c r="C12" s="189"/>
      <c r="D12" s="189"/>
      <c r="E12" s="189"/>
      <c r="F12" s="189"/>
      <c r="G12" s="189"/>
      <c r="H12" s="189"/>
    </row>
    <row r="13" spans="1:50" ht="30">
      <c r="A13" s="10" t="s">
        <v>22</v>
      </c>
      <c r="B13" s="189" t="s">
        <v>23</v>
      </c>
      <c r="C13" s="189"/>
      <c r="D13" s="189"/>
      <c r="E13" s="189"/>
      <c r="F13" s="189"/>
      <c r="G13" s="189"/>
      <c r="H13" s="189"/>
    </row>
    <row r="14" spans="1:50" ht="30">
      <c r="A14" s="10" t="s">
        <v>24</v>
      </c>
      <c r="B14" s="189" t="s">
        <v>25</v>
      </c>
      <c r="C14" s="189"/>
      <c r="D14" s="189"/>
      <c r="E14" s="189"/>
      <c r="F14" s="189"/>
      <c r="G14" s="189"/>
      <c r="H14" s="189"/>
    </row>
    <row r="15" spans="1:50" ht="44.1" customHeight="1">
      <c r="A15" s="10" t="s">
        <v>26</v>
      </c>
      <c r="B15" s="189" t="s">
        <v>27</v>
      </c>
      <c r="C15" s="189"/>
      <c r="D15" s="189"/>
      <c r="E15" s="189"/>
      <c r="F15" s="189"/>
      <c r="G15" s="189"/>
      <c r="H15" s="189"/>
    </row>
    <row r="16" spans="1:50" ht="60">
      <c r="A16" s="10" t="s">
        <v>28</v>
      </c>
      <c r="B16" s="189" t="s">
        <v>29</v>
      </c>
      <c r="C16" s="189"/>
      <c r="D16" s="189"/>
      <c r="E16" s="189"/>
      <c r="F16" s="189"/>
      <c r="G16" s="189"/>
      <c r="H16" s="189"/>
    </row>
    <row r="17" spans="1:8" ht="58.5" customHeight="1">
      <c r="A17" s="10" t="s">
        <v>30</v>
      </c>
      <c r="B17" s="189" t="s">
        <v>31</v>
      </c>
      <c r="C17" s="189"/>
      <c r="D17" s="189"/>
      <c r="E17" s="189"/>
      <c r="F17" s="189"/>
      <c r="G17" s="189"/>
      <c r="H17" s="189"/>
    </row>
    <row r="18" spans="1:8" ht="30">
      <c r="A18" s="10" t="s">
        <v>32</v>
      </c>
      <c r="B18" s="189" t="s">
        <v>33</v>
      </c>
      <c r="C18" s="189"/>
      <c r="D18" s="189"/>
      <c r="E18" s="189"/>
      <c r="F18" s="189"/>
      <c r="G18" s="189"/>
      <c r="H18" s="189"/>
    </row>
    <row r="19" spans="1:8" ht="30" customHeight="1">
      <c r="A19" s="196"/>
      <c r="B19" s="197"/>
      <c r="C19" s="197"/>
      <c r="D19" s="197"/>
      <c r="E19" s="197"/>
      <c r="F19" s="197"/>
      <c r="G19" s="197"/>
      <c r="H19" s="198"/>
    </row>
    <row r="20" spans="1:8" ht="37.5" customHeight="1">
      <c r="A20" s="194" t="s">
        <v>34</v>
      </c>
      <c r="B20" s="194"/>
      <c r="C20" s="194"/>
      <c r="D20" s="194"/>
      <c r="E20" s="194"/>
      <c r="F20" s="194"/>
      <c r="G20" s="194"/>
      <c r="H20" s="194"/>
    </row>
    <row r="21" spans="1:8" ht="117" customHeight="1">
      <c r="A21" s="199" t="s">
        <v>35</v>
      </c>
      <c r="B21" s="199"/>
      <c r="C21" s="199"/>
      <c r="D21" s="199"/>
      <c r="E21" s="199"/>
      <c r="F21" s="199"/>
      <c r="G21" s="199"/>
      <c r="H21" s="199"/>
    </row>
    <row r="22" spans="1:8" ht="117" customHeight="1">
      <c r="A22" s="10" t="s">
        <v>10</v>
      </c>
      <c r="B22" s="189" t="s">
        <v>11</v>
      </c>
      <c r="C22" s="189"/>
      <c r="D22" s="189"/>
      <c r="E22" s="189"/>
      <c r="F22" s="189"/>
      <c r="G22" s="189"/>
      <c r="H22" s="189"/>
    </row>
    <row r="23" spans="1:8" ht="167.1" customHeight="1">
      <c r="A23" s="10" t="s">
        <v>36</v>
      </c>
      <c r="B23" s="199" t="s">
        <v>37</v>
      </c>
      <c r="C23" s="199"/>
      <c r="D23" s="199"/>
      <c r="E23" s="199"/>
      <c r="F23" s="199"/>
      <c r="G23" s="199"/>
      <c r="H23" s="199"/>
    </row>
    <row r="24" spans="1:8" ht="69.75" customHeight="1">
      <c r="A24" s="10" t="s">
        <v>38</v>
      </c>
      <c r="B24" s="199" t="s">
        <v>39</v>
      </c>
      <c r="C24" s="199"/>
      <c r="D24" s="199"/>
      <c r="E24" s="199"/>
      <c r="F24" s="199"/>
      <c r="G24" s="199"/>
      <c r="H24" s="199"/>
    </row>
    <row r="25" spans="1:8" ht="60" customHeight="1">
      <c r="A25" s="10" t="s">
        <v>40</v>
      </c>
      <c r="B25" s="199" t="s">
        <v>41</v>
      </c>
      <c r="C25" s="199"/>
      <c r="D25" s="199"/>
      <c r="E25" s="199"/>
      <c r="F25" s="199"/>
      <c r="G25" s="199"/>
      <c r="H25" s="199"/>
    </row>
    <row r="26" spans="1:8" ht="24.75" customHeight="1">
      <c r="A26" s="11" t="s">
        <v>42</v>
      </c>
      <c r="B26" s="195" t="s">
        <v>43</v>
      </c>
      <c r="C26" s="195"/>
      <c r="D26" s="195"/>
      <c r="E26" s="195"/>
      <c r="F26" s="195"/>
      <c r="G26" s="195"/>
      <c r="H26" s="195"/>
    </row>
    <row r="27" spans="1:8" ht="26.25" customHeight="1">
      <c r="A27" s="11" t="s">
        <v>44</v>
      </c>
      <c r="B27" s="195" t="s">
        <v>45</v>
      </c>
      <c r="C27" s="195"/>
      <c r="D27" s="195"/>
      <c r="E27" s="195"/>
      <c r="F27" s="195"/>
      <c r="G27" s="195"/>
      <c r="H27" s="195"/>
    </row>
    <row r="28" spans="1:8" ht="53.25" customHeight="1">
      <c r="A28" s="10" t="s">
        <v>46</v>
      </c>
      <c r="B28" s="199" t="s">
        <v>47</v>
      </c>
      <c r="C28" s="199"/>
      <c r="D28" s="199"/>
      <c r="E28" s="199"/>
      <c r="F28" s="199"/>
      <c r="G28" s="199"/>
      <c r="H28" s="199"/>
    </row>
    <row r="29" spans="1:8" ht="45" customHeight="1">
      <c r="A29" s="10" t="s">
        <v>48</v>
      </c>
      <c r="B29" s="215" t="s">
        <v>49</v>
      </c>
      <c r="C29" s="216"/>
      <c r="D29" s="216"/>
      <c r="E29" s="216"/>
      <c r="F29" s="216"/>
      <c r="G29" s="216"/>
      <c r="H29" s="217"/>
    </row>
    <row r="30" spans="1:8" ht="45" customHeight="1">
      <c r="A30" s="10" t="s">
        <v>50</v>
      </c>
      <c r="B30" s="215" t="s">
        <v>51</v>
      </c>
      <c r="C30" s="216"/>
      <c r="D30" s="216"/>
      <c r="E30" s="216"/>
      <c r="F30" s="216"/>
      <c r="G30" s="216"/>
      <c r="H30" s="217"/>
    </row>
    <row r="31" spans="1:8" ht="45" customHeight="1">
      <c r="A31" s="10" t="s">
        <v>52</v>
      </c>
      <c r="B31" s="215" t="s">
        <v>53</v>
      </c>
      <c r="C31" s="216"/>
      <c r="D31" s="216"/>
      <c r="E31" s="216"/>
      <c r="F31" s="216"/>
      <c r="G31" s="216"/>
      <c r="H31" s="217"/>
    </row>
    <row r="32" spans="1:8" ht="33" customHeight="1">
      <c r="A32" s="11" t="s">
        <v>54</v>
      </c>
      <c r="B32" s="199" t="s">
        <v>55</v>
      </c>
      <c r="C32" s="199"/>
      <c r="D32" s="199"/>
      <c r="E32" s="199"/>
      <c r="F32" s="199"/>
      <c r="G32" s="199"/>
      <c r="H32" s="199"/>
    </row>
    <row r="33" spans="1:8" ht="39" customHeight="1">
      <c r="A33" s="10" t="s">
        <v>56</v>
      </c>
      <c r="B33" s="195" t="s">
        <v>57</v>
      </c>
      <c r="C33" s="195"/>
      <c r="D33" s="195"/>
      <c r="E33" s="195"/>
      <c r="F33" s="195"/>
      <c r="G33" s="195"/>
      <c r="H33" s="195"/>
    </row>
    <row r="34" spans="1:8" ht="39" customHeight="1">
      <c r="A34" s="194" t="s">
        <v>58</v>
      </c>
      <c r="B34" s="194"/>
      <c r="C34" s="194"/>
      <c r="D34" s="194"/>
      <c r="E34" s="194"/>
      <c r="F34" s="194"/>
      <c r="G34" s="194"/>
      <c r="H34" s="194"/>
    </row>
    <row r="35" spans="1:8" ht="79.5" customHeight="1">
      <c r="A35" s="191" t="s">
        <v>59</v>
      </c>
      <c r="B35" s="192"/>
      <c r="C35" s="192"/>
      <c r="D35" s="192"/>
      <c r="E35" s="192"/>
      <c r="F35" s="192"/>
      <c r="G35" s="192"/>
      <c r="H35" s="193"/>
    </row>
    <row r="36" spans="1:8" ht="33" customHeight="1">
      <c r="A36" s="10" t="s">
        <v>60</v>
      </c>
      <c r="B36" s="199" t="s">
        <v>61</v>
      </c>
      <c r="C36" s="199"/>
      <c r="D36" s="199"/>
      <c r="E36" s="199"/>
      <c r="F36" s="199"/>
      <c r="G36" s="199"/>
      <c r="H36" s="199"/>
    </row>
    <row r="37" spans="1:8" ht="33" customHeight="1">
      <c r="A37" s="10" t="s">
        <v>62</v>
      </c>
      <c r="B37" s="199" t="s">
        <v>63</v>
      </c>
      <c r="C37" s="199"/>
      <c r="D37" s="199"/>
      <c r="E37" s="199"/>
      <c r="F37" s="199"/>
      <c r="G37" s="199"/>
      <c r="H37" s="199"/>
    </row>
    <row r="38" spans="1:8" ht="33" customHeight="1">
      <c r="A38" s="16"/>
      <c r="B38" s="17"/>
      <c r="C38" s="17"/>
      <c r="D38" s="17"/>
      <c r="E38" s="17"/>
      <c r="F38" s="17"/>
      <c r="G38" s="17"/>
      <c r="H38" s="18"/>
    </row>
    <row r="39" spans="1:8" ht="34.5" customHeight="1">
      <c r="A39" s="194" t="s">
        <v>64</v>
      </c>
      <c r="B39" s="194"/>
      <c r="C39" s="194"/>
      <c r="D39" s="194"/>
      <c r="E39" s="194"/>
      <c r="F39" s="194"/>
      <c r="G39" s="194"/>
      <c r="H39" s="194"/>
    </row>
    <row r="40" spans="1:8" ht="34.5" customHeight="1">
      <c r="A40" s="10" t="s">
        <v>65</v>
      </c>
      <c r="B40" s="199" t="s">
        <v>66</v>
      </c>
      <c r="C40" s="199"/>
      <c r="D40" s="199"/>
      <c r="E40" s="199"/>
      <c r="F40" s="199"/>
      <c r="G40" s="199"/>
      <c r="H40" s="199"/>
    </row>
    <row r="41" spans="1:8" ht="29.25" customHeight="1">
      <c r="A41" s="10" t="s">
        <v>67</v>
      </c>
      <c r="B41" s="199" t="s">
        <v>68</v>
      </c>
      <c r="C41" s="199"/>
      <c r="D41" s="199"/>
      <c r="E41" s="199"/>
      <c r="F41" s="199"/>
      <c r="G41" s="199"/>
      <c r="H41" s="199"/>
    </row>
    <row r="42" spans="1:8" ht="42" customHeight="1">
      <c r="A42" s="10" t="s">
        <v>69</v>
      </c>
      <c r="B42" s="199" t="s">
        <v>70</v>
      </c>
      <c r="C42" s="199"/>
      <c r="D42" s="199"/>
      <c r="E42" s="199"/>
      <c r="F42" s="199"/>
      <c r="G42" s="199"/>
      <c r="H42" s="199"/>
    </row>
    <row r="43" spans="1:8" ht="42" customHeight="1">
      <c r="A43" s="10" t="s">
        <v>71</v>
      </c>
      <c r="B43" s="215" t="s">
        <v>72</v>
      </c>
      <c r="C43" s="216"/>
      <c r="D43" s="216"/>
      <c r="E43" s="216"/>
      <c r="F43" s="216"/>
      <c r="G43" s="216"/>
      <c r="H43" s="217"/>
    </row>
    <row r="44" spans="1:8" ht="42" customHeight="1">
      <c r="A44" s="10" t="s">
        <v>73</v>
      </c>
      <c r="B44" s="215" t="s">
        <v>74</v>
      </c>
      <c r="C44" s="216"/>
      <c r="D44" s="216"/>
      <c r="E44" s="216"/>
      <c r="F44" s="216"/>
      <c r="G44" s="216"/>
      <c r="H44" s="217"/>
    </row>
    <row r="45" spans="1:8" ht="42" customHeight="1">
      <c r="A45" s="10" t="s">
        <v>75</v>
      </c>
      <c r="B45" s="215" t="s">
        <v>76</v>
      </c>
      <c r="C45" s="216"/>
      <c r="D45" s="216"/>
      <c r="E45" s="216"/>
      <c r="F45" s="216"/>
      <c r="G45" s="216"/>
      <c r="H45" s="217"/>
    </row>
    <row r="46" spans="1:8" ht="86.1" customHeight="1">
      <c r="A46" s="12" t="s">
        <v>77</v>
      </c>
      <c r="B46" s="200" t="s">
        <v>78</v>
      </c>
      <c r="C46" s="200"/>
      <c r="D46" s="200"/>
      <c r="E46" s="200"/>
      <c r="F46" s="200"/>
      <c r="G46" s="200"/>
      <c r="H46" s="200"/>
    </row>
    <row r="47" spans="1:8" ht="39.75" customHeight="1">
      <c r="A47" s="12" t="s">
        <v>79</v>
      </c>
      <c r="B47" s="202" t="s">
        <v>80</v>
      </c>
      <c r="C47" s="203"/>
      <c r="D47" s="203"/>
      <c r="E47" s="203"/>
      <c r="F47" s="203"/>
      <c r="G47" s="203"/>
      <c r="H47" s="204"/>
    </row>
    <row r="48" spans="1:8" ht="31.5" customHeight="1">
      <c r="A48" s="12" t="s">
        <v>81</v>
      </c>
      <c r="B48" s="200" t="s">
        <v>82</v>
      </c>
      <c r="C48" s="200"/>
      <c r="D48" s="200"/>
      <c r="E48" s="200"/>
      <c r="F48" s="200"/>
      <c r="G48" s="200"/>
      <c r="H48" s="200"/>
    </row>
    <row r="49" spans="1:8" ht="30">
      <c r="A49" s="12" t="s">
        <v>83</v>
      </c>
      <c r="B49" s="200" t="s">
        <v>84</v>
      </c>
      <c r="C49" s="200"/>
      <c r="D49" s="200"/>
      <c r="E49" s="200"/>
      <c r="F49" s="200"/>
      <c r="G49" s="200"/>
      <c r="H49" s="200"/>
    </row>
    <row r="50" spans="1:8" ht="43.5" customHeight="1">
      <c r="A50" s="12" t="s">
        <v>85</v>
      </c>
      <c r="B50" s="200" t="s">
        <v>86</v>
      </c>
      <c r="C50" s="200"/>
      <c r="D50" s="200"/>
      <c r="E50" s="200"/>
      <c r="F50" s="200"/>
      <c r="G50" s="200"/>
      <c r="H50" s="200"/>
    </row>
    <row r="51" spans="1:8" ht="40.5" customHeight="1">
      <c r="A51" s="12" t="s">
        <v>87</v>
      </c>
      <c r="B51" s="200" t="s">
        <v>88</v>
      </c>
      <c r="C51" s="200"/>
      <c r="D51" s="200"/>
      <c r="E51" s="200"/>
      <c r="F51" s="200"/>
      <c r="G51" s="200"/>
      <c r="H51" s="200"/>
    </row>
    <row r="52" spans="1:8" ht="75.75" customHeight="1">
      <c r="A52" s="13" t="s">
        <v>89</v>
      </c>
      <c r="B52" s="201" t="s">
        <v>90</v>
      </c>
      <c r="C52" s="201"/>
      <c r="D52" s="201"/>
      <c r="E52" s="201"/>
      <c r="F52" s="201"/>
      <c r="G52" s="201"/>
      <c r="H52" s="201"/>
    </row>
    <row r="53" spans="1:8" ht="41.25" customHeight="1">
      <c r="A53" s="13" t="s">
        <v>91</v>
      </c>
      <c r="B53" s="201" t="s">
        <v>92</v>
      </c>
      <c r="C53" s="201"/>
      <c r="D53" s="201"/>
      <c r="E53" s="201"/>
      <c r="F53" s="201"/>
      <c r="G53" s="201"/>
      <c r="H53" s="201"/>
    </row>
    <row r="54" spans="1:8" ht="47.45" customHeight="1">
      <c r="A54" s="13" t="s">
        <v>93</v>
      </c>
      <c r="B54" s="201" t="s">
        <v>94</v>
      </c>
      <c r="C54" s="201"/>
      <c r="D54" s="201"/>
      <c r="E54" s="201"/>
      <c r="F54" s="201"/>
      <c r="G54" s="201"/>
      <c r="H54" s="201"/>
    </row>
    <row r="55" spans="1:8" ht="57.6" customHeight="1">
      <c r="A55" s="13" t="s">
        <v>95</v>
      </c>
      <c r="B55" s="201" t="s">
        <v>96</v>
      </c>
      <c r="C55" s="201"/>
      <c r="D55" s="201"/>
      <c r="E55" s="201"/>
      <c r="F55" s="201"/>
      <c r="G55" s="201"/>
      <c r="H55" s="201"/>
    </row>
    <row r="56" spans="1:8" ht="31.5" customHeight="1">
      <c r="A56" s="13" t="s">
        <v>97</v>
      </c>
      <c r="B56" s="201" t="s">
        <v>98</v>
      </c>
      <c r="C56" s="201"/>
      <c r="D56" s="201"/>
      <c r="E56" s="201"/>
      <c r="F56" s="201"/>
      <c r="G56" s="201"/>
      <c r="H56" s="201"/>
    </row>
    <row r="57" spans="1:8" ht="70.5" customHeight="1">
      <c r="A57" s="13" t="s">
        <v>99</v>
      </c>
      <c r="B57" s="201" t="s">
        <v>100</v>
      </c>
      <c r="C57" s="201"/>
      <c r="D57" s="201"/>
      <c r="E57" s="201"/>
      <c r="F57" s="201"/>
      <c r="G57" s="201"/>
      <c r="H57" s="201"/>
    </row>
    <row r="58" spans="1:8" ht="33.75" customHeight="1">
      <c r="A58" s="207"/>
      <c r="B58" s="207"/>
      <c r="C58" s="207"/>
      <c r="D58" s="207"/>
      <c r="E58" s="207"/>
      <c r="F58" s="207"/>
      <c r="G58" s="207"/>
      <c r="H58" s="208"/>
    </row>
    <row r="59" spans="1:8" ht="32.25" customHeight="1">
      <c r="A59" s="210" t="s">
        <v>101</v>
      </c>
      <c r="B59" s="210"/>
      <c r="C59" s="210"/>
      <c r="D59" s="210"/>
      <c r="E59" s="210"/>
      <c r="F59" s="210"/>
      <c r="G59" s="210"/>
      <c r="H59" s="210"/>
    </row>
    <row r="60" spans="1:8" ht="34.5" customHeight="1">
      <c r="A60" s="10" t="s">
        <v>102</v>
      </c>
      <c r="B60" s="205" t="s">
        <v>103</v>
      </c>
      <c r="C60" s="205"/>
      <c r="D60" s="205"/>
      <c r="E60" s="205"/>
      <c r="F60" s="205"/>
      <c r="G60" s="205"/>
      <c r="H60" s="205"/>
    </row>
    <row r="61" spans="1:8" ht="60" customHeight="1">
      <c r="A61" s="10" t="s">
        <v>104</v>
      </c>
      <c r="B61" s="214" t="s">
        <v>105</v>
      </c>
      <c r="C61" s="214"/>
      <c r="D61" s="214"/>
      <c r="E61" s="214"/>
      <c r="F61" s="214"/>
      <c r="G61" s="214"/>
      <c r="H61" s="214"/>
    </row>
    <row r="62" spans="1:8" ht="41.25" customHeight="1">
      <c r="A62" s="10" t="s">
        <v>106</v>
      </c>
      <c r="B62" s="211" t="s">
        <v>107</v>
      </c>
      <c r="C62" s="212"/>
      <c r="D62" s="212"/>
      <c r="E62" s="212"/>
      <c r="F62" s="212"/>
      <c r="G62" s="212"/>
      <c r="H62" s="213"/>
    </row>
    <row r="63" spans="1:8" ht="42" customHeight="1">
      <c r="A63" s="10" t="s">
        <v>108</v>
      </c>
      <c r="B63" s="199" t="s">
        <v>109</v>
      </c>
      <c r="C63" s="199"/>
      <c r="D63" s="199"/>
      <c r="E63" s="199"/>
      <c r="F63" s="199"/>
      <c r="G63" s="199"/>
      <c r="H63" s="199"/>
    </row>
    <row r="64" spans="1:8" ht="31.5" customHeight="1">
      <c r="A64" s="10" t="s">
        <v>110</v>
      </c>
      <c r="B64" s="205" t="s">
        <v>111</v>
      </c>
      <c r="C64" s="205"/>
      <c r="D64" s="205"/>
      <c r="E64" s="205"/>
      <c r="F64" s="205"/>
      <c r="G64" s="205"/>
      <c r="H64" s="205"/>
    </row>
    <row r="65" spans="1:8" ht="45.75" customHeight="1">
      <c r="A65" s="10" t="s">
        <v>112</v>
      </c>
      <c r="B65" s="205" t="s">
        <v>113</v>
      </c>
      <c r="C65" s="205"/>
      <c r="D65" s="205"/>
      <c r="E65" s="205"/>
      <c r="F65" s="205"/>
      <c r="G65" s="205"/>
      <c r="H65" s="205"/>
    </row>
    <row r="66" spans="1:8" ht="30.75" customHeight="1">
      <c r="A66" s="209"/>
      <c r="B66" s="209"/>
      <c r="C66" s="209"/>
      <c r="D66" s="209"/>
      <c r="E66" s="209"/>
      <c r="F66" s="209"/>
      <c r="G66" s="209"/>
      <c r="H66" s="209"/>
    </row>
    <row r="67" spans="1:8" ht="34.5" customHeight="1">
      <c r="A67" s="210" t="s">
        <v>114</v>
      </c>
      <c r="B67" s="210"/>
      <c r="C67" s="210"/>
      <c r="D67" s="210"/>
      <c r="E67" s="210"/>
      <c r="F67" s="210"/>
      <c r="G67" s="210"/>
      <c r="H67" s="210"/>
    </row>
    <row r="68" spans="1:8" ht="39.75" customHeight="1">
      <c r="A68" s="13" t="s">
        <v>115</v>
      </c>
      <c r="B68" s="205" t="s">
        <v>116</v>
      </c>
      <c r="C68" s="205"/>
      <c r="D68" s="205"/>
      <c r="E68" s="205"/>
      <c r="F68" s="205"/>
      <c r="G68" s="205"/>
      <c r="H68" s="205"/>
    </row>
    <row r="69" spans="1:8" ht="39.75" customHeight="1">
      <c r="A69" s="13" t="s">
        <v>117</v>
      </c>
      <c r="B69" s="205" t="s">
        <v>118</v>
      </c>
      <c r="C69" s="205"/>
      <c r="D69" s="205"/>
      <c r="E69" s="205"/>
      <c r="F69" s="205"/>
      <c r="G69" s="205"/>
      <c r="H69" s="205"/>
    </row>
    <row r="70" spans="1:8" ht="42" customHeight="1">
      <c r="A70" s="13" t="s">
        <v>119</v>
      </c>
      <c r="B70" s="201" t="s">
        <v>120</v>
      </c>
      <c r="C70" s="201"/>
      <c r="D70" s="201"/>
      <c r="E70" s="201"/>
      <c r="F70" s="201"/>
      <c r="G70" s="201"/>
      <c r="H70" s="201"/>
    </row>
    <row r="71" spans="1:8" ht="33.75" customHeight="1">
      <c r="A71" s="13" t="s">
        <v>121</v>
      </c>
      <c r="B71" s="205" t="s">
        <v>122</v>
      </c>
      <c r="C71" s="205"/>
      <c r="D71" s="205"/>
      <c r="E71" s="205"/>
      <c r="F71" s="205"/>
      <c r="G71" s="205"/>
      <c r="H71" s="205"/>
    </row>
    <row r="72" spans="1:8" ht="33" customHeight="1">
      <c r="A72" s="13" t="s">
        <v>123</v>
      </c>
      <c r="B72" s="205" t="s">
        <v>124</v>
      </c>
      <c r="C72" s="205"/>
      <c r="D72" s="205"/>
      <c r="E72" s="205"/>
      <c r="F72" s="205"/>
      <c r="G72" s="205"/>
      <c r="H72" s="205"/>
    </row>
    <row r="73" spans="1:8" ht="33.75" customHeight="1">
      <c r="A73" s="206"/>
      <c r="B73" s="206"/>
      <c r="C73" s="206"/>
      <c r="D73" s="206"/>
      <c r="E73" s="206"/>
      <c r="F73" s="206"/>
      <c r="G73" s="206"/>
      <c r="H73" s="206"/>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6"/>
  <sheetViews>
    <sheetView topLeftCell="C7" zoomScale="66" zoomScaleNormal="66" workbookViewId="0">
      <pane ySplit="8" topLeftCell="A15" activePane="bottomLeft" state="frozen"/>
      <selection activeCell="A8" sqref="A8"/>
      <selection pane="bottomLeft" activeCell="C14" sqref="C14"/>
    </sheetView>
  </sheetViews>
  <sheetFormatPr baseColWidth="10" defaultColWidth="11.375" defaultRowHeight="50.1" customHeight="1"/>
  <cols>
    <col min="1" max="2" width="26.375" style="37" customWidth="1"/>
    <col min="3" max="4" width="22.375" style="37" customWidth="1"/>
    <col min="5" max="5" width="23.125" style="37" customWidth="1"/>
    <col min="6" max="6" width="27" style="32" customWidth="1"/>
    <col min="7" max="7" width="23.625" style="37" customWidth="1"/>
    <col min="8" max="8" width="27.125" style="37" customWidth="1"/>
    <col min="9" max="9" width="27.625" style="37" customWidth="1"/>
    <col min="10" max="10" width="31.125" style="37" customWidth="1"/>
    <col min="11" max="12" width="35.125" style="56" customWidth="1"/>
    <col min="13" max="13" width="26.875" style="56" customWidth="1"/>
    <col min="14" max="14" width="40.625" style="56" customWidth="1"/>
    <col min="15" max="15" width="27.375" style="31" customWidth="1"/>
    <col min="16" max="16" width="27.375" style="43" customWidth="1"/>
    <col min="17" max="17" width="24.25" style="37" customWidth="1"/>
    <col min="18" max="18" width="25.75" style="37" customWidth="1"/>
    <col min="19" max="19" width="23.625" style="37" customWidth="1"/>
    <col min="20" max="20" width="19.75" style="37" customWidth="1"/>
    <col min="21" max="21" width="22.75" style="37" customWidth="1"/>
    <col min="22" max="22" width="19" style="37" customWidth="1"/>
    <col min="23" max="23" width="16.375" style="37" customWidth="1"/>
    <col min="24" max="24" width="24.125" style="37" customWidth="1"/>
    <col min="25" max="25" width="21.375" style="37" customWidth="1"/>
    <col min="26" max="26" width="23.125" style="37" customWidth="1"/>
    <col min="27" max="27" width="25" style="37" customWidth="1"/>
    <col min="28" max="28" width="21.125" style="37" customWidth="1"/>
    <col min="29" max="29" width="21.375" style="37" customWidth="1"/>
    <col min="30" max="30" width="23" style="37" customWidth="1"/>
    <col min="31" max="31" width="19.625" style="37" customWidth="1"/>
    <col min="32" max="32" width="14.625" style="37" customWidth="1"/>
    <col min="33" max="16384" width="11.375" style="37"/>
  </cols>
  <sheetData>
    <row r="1" spans="1:32" s="122" customFormat="1" ht="50.1" customHeight="1">
      <c r="A1" s="230"/>
      <c r="B1" s="230"/>
      <c r="C1" s="231" t="s">
        <v>125</v>
      </c>
      <c r="D1" s="231"/>
      <c r="E1" s="231"/>
      <c r="F1" s="231"/>
      <c r="G1" s="231"/>
      <c r="H1" s="231"/>
      <c r="I1" s="231"/>
      <c r="J1" s="231"/>
      <c r="K1" s="231"/>
      <c r="L1" s="231"/>
      <c r="M1" s="231"/>
      <c r="N1" s="231"/>
      <c r="O1" s="231"/>
      <c r="P1" s="231"/>
    </row>
    <row r="2" spans="1:32" s="122" customFormat="1" ht="50.1" customHeight="1">
      <c r="A2" s="230"/>
      <c r="B2" s="230"/>
      <c r="C2" s="231" t="s">
        <v>126</v>
      </c>
      <c r="D2" s="231"/>
      <c r="E2" s="231"/>
      <c r="F2" s="231"/>
      <c r="G2" s="231"/>
      <c r="H2" s="231"/>
      <c r="I2" s="231"/>
      <c r="J2" s="231"/>
      <c r="K2" s="231"/>
      <c r="L2" s="231"/>
      <c r="M2" s="231"/>
      <c r="N2" s="231"/>
      <c r="O2" s="231"/>
      <c r="P2" s="231"/>
    </row>
    <row r="3" spans="1:32" s="122" customFormat="1" ht="50.1" customHeight="1">
      <c r="A3" s="230"/>
      <c r="B3" s="230"/>
      <c r="C3" s="231" t="s">
        <v>127</v>
      </c>
      <c r="D3" s="231"/>
      <c r="E3" s="231"/>
      <c r="F3" s="231"/>
      <c r="G3" s="231"/>
      <c r="H3" s="231"/>
      <c r="I3" s="231"/>
      <c r="J3" s="231"/>
      <c r="K3" s="231"/>
      <c r="L3" s="231"/>
      <c r="M3" s="231"/>
      <c r="N3" s="231"/>
      <c r="O3" s="231"/>
      <c r="P3" s="231"/>
    </row>
    <row r="4" spans="1:32" s="122" customFormat="1" ht="50.1" customHeight="1">
      <c r="A4" s="230"/>
      <c r="B4" s="230"/>
      <c r="C4" s="231" t="s">
        <v>128</v>
      </c>
      <c r="D4" s="231"/>
      <c r="E4" s="231"/>
      <c r="F4" s="231"/>
      <c r="G4" s="231"/>
      <c r="H4" s="231"/>
      <c r="I4" s="231"/>
      <c r="J4" s="231"/>
      <c r="K4" s="231"/>
      <c r="L4" s="231"/>
      <c r="M4" s="231"/>
      <c r="N4" s="231"/>
      <c r="O4" s="231"/>
      <c r="P4" s="231"/>
    </row>
    <row r="5" spans="1:32" ht="50.1" customHeight="1">
      <c r="A5" s="233" t="s">
        <v>129</v>
      </c>
      <c r="B5" s="233"/>
      <c r="C5" s="235" t="s">
        <v>130</v>
      </c>
      <c r="D5" s="235"/>
      <c r="E5" s="235"/>
      <c r="F5" s="235"/>
      <c r="G5" s="235"/>
      <c r="H5" s="235"/>
      <c r="I5" s="235"/>
      <c r="J5" s="235"/>
      <c r="K5" s="235"/>
      <c r="L5" s="235"/>
      <c r="M5" s="235"/>
      <c r="N5" s="235"/>
      <c r="O5" s="235"/>
      <c r="P5" s="235"/>
    </row>
    <row r="6" spans="1:32" ht="50.1" customHeight="1">
      <c r="A6" s="234" t="s">
        <v>131</v>
      </c>
      <c r="B6" s="234"/>
      <c r="C6" s="234"/>
      <c r="D6" s="234"/>
      <c r="E6" s="234"/>
      <c r="F6" s="234"/>
      <c r="G6" s="234"/>
      <c r="H6" s="234"/>
      <c r="I6" s="234"/>
      <c r="J6" s="234"/>
      <c r="K6" s="234"/>
      <c r="L6" s="234"/>
      <c r="M6" s="234"/>
      <c r="N6" s="234"/>
      <c r="O6" s="234"/>
      <c r="P6" s="234"/>
    </row>
    <row r="7" spans="1:32" s="181" customFormat="1" ht="18" customHeight="1">
      <c r="A7" s="237"/>
      <c r="B7" s="237"/>
      <c r="C7" s="238" t="s">
        <v>125</v>
      </c>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180" t="s">
        <v>132</v>
      </c>
    </row>
    <row r="8" spans="1:32" s="181" customFormat="1" ht="18" customHeight="1">
      <c r="A8" s="237"/>
      <c r="B8" s="237"/>
      <c r="C8" s="238" t="s">
        <v>126</v>
      </c>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40"/>
      <c r="AF8" s="180" t="s">
        <v>133</v>
      </c>
    </row>
    <row r="9" spans="1:32" s="181" customFormat="1" ht="18" customHeight="1">
      <c r="A9" s="237"/>
      <c r="B9" s="237"/>
      <c r="C9" s="238" t="s">
        <v>127</v>
      </c>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40"/>
      <c r="AF9" s="180" t="s">
        <v>134</v>
      </c>
    </row>
    <row r="10" spans="1:32" s="181" customFormat="1" ht="18" customHeight="1">
      <c r="A10" s="237"/>
      <c r="B10" s="237"/>
      <c r="C10" s="238" t="s">
        <v>128</v>
      </c>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40"/>
      <c r="AF10" s="180" t="s">
        <v>135</v>
      </c>
    </row>
    <row r="11" spans="1:32" s="181" customFormat="1" ht="15">
      <c r="A11" s="241" t="s">
        <v>129</v>
      </c>
      <c r="B11" s="241"/>
      <c r="C11" s="242" t="s">
        <v>136</v>
      </c>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182"/>
    </row>
    <row r="12" spans="1:32" s="181" customFormat="1" ht="15">
      <c r="A12" s="244" t="s">
        <v>131</v>
      </c>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row>
    <row r="13" spans="1:32" s="181" customFormat="1" ht="15">
      <c r="A13" s="236" t="s">
        <v>137</v>
      </c>
      <c r="B13" s="236"/>
      <c r="C13" s="236"/>
      <c r="D13" s="236"/>
      <c r="E13" s="236"/>
      <c r="F13" s="236"/>
      <c r="G13" s="236"/>
      <c r="H13" s="236"/>
      <c r="I13" s="236"/>
      <c r="J13" s="236"/>
      <c r="K13" s="236"/>
      <c r="L13" s="236"/>
      <c r="M13" s="236"/>
      <c r="N13" s="236"/>
      <c r="O13" s="236"/>
      <c r="P13" s="246" t="s">
        <v>138</v>
      </c>
      <c r="Q13" s="246"/>
      <c r="R13" s="246"/>
      <c r="S13" s="246"/>
      <c r="T13" s="247" t="s">
        <v>139</v>
      </c>
      <c r="U13" s="247"/>
      <c r="V13" s="247"/>
      <c r="W13" s="247"/>
      <c r="X13" s="247"/>
      <c r="Y13" s="229" t="s">
        <v>140</v>
      </c>
      <c r="Z13" s="229"/>
      <c r="AA13" s="229"/>
      <c r="AB13" s="229"/>
      <c r="AC13" s="232" t="s">
        <v>141</v>
      </c>
      <c r="AD13" s="232"/>
      <c r="AE13" s="232"/>
      <c r="AF13" s="232"/>
    </row>
    <row r="14" spans="1:32" s="134" customFormat="1" ht="75.75" customHeight="1">
      <c r="A14" s="132" t="s">
        <v>2</v>
      </c>
      <c r="B14" s="132" t="s">
        <v>4</v>
      </c>
      <c r="C14" s="132" t="s">
        <v>142</v>
      </c>
      <c r="D14" s="132" t="s">
        <v>143</v>
      </c>
      <c r="E14" s="132" t="s">
        <v>144</v>
      </c>
      <c r="F14" s="132" t="s">
        <v>145</v>
      </c>
      <c r="G14" s="132" t="s">
        <v>14</v>
      </c>
      <c r="H14" s="132" t="s">
        <v>16</v>
      </c>
      <c r="I14" s="132" t="s">
        <v>18</v>
      </c>
      <c r="J14" s="133" t="s">
        <v>146</v>
      </c>
      <c r="K14" s="132" t="s">
        <v>147</v>
      </c>
      <c r="L14" s="132" t="s">
        <v>148</v>
      </c>
      <c r="M14" s="132" t="s">
        <v>149</v>
      </c>
      <c r="N14" s="132" t="s">
        <v>28</v>
      </c>
      <c r="O14" s="132" t="s">
        <v>30</v>
      </c>
      <c r="P14" s="132" t="s">
        <v>150</v>
      </c>
      <c r="Q14" s="132" t="s">
        <v>151</v>
      </c>
      <c r="R14" s="132" t="s">
        <v>152</v>
      </c>
      <c r="S14" s="132" t="s">
        <v>153</v>
      </c>
      <c r="T14" s="132" t="s">
        <v>154</v>
      </c>
      <c r="U14" s="132" t="s">
        <v>155</v>
      </c>
      <c r="V14" s="132" t="s">
        <v>156</v>
      </c>
      <c r="W14" s="132" t="s">
        <v>157</v>
      </c>
      <c r="X14" s="132" t="s">
        <v>158</v>
      </c>
      <c r="Y14" s="132" t="s">
        <v>159</v>
      </c>
      <c r="Z14" s="132" t="s">
        <v>160</v>
      </c>
      <c r="AA14" s="132" t="s">
        <v>161</v>
      </c>
      <c r="AB14" s="132" t="s">
        <v>162</v>
      </c>
      <c r="AC14" s="173" t="s">
        <v>163</v>
      </c>
      <c r="AD14" s="173" t="s">
        <v>164</v>
      </c>
      <c r="AE14" s="173" t="s">
        <v>165</v>
      </c>
      <c r="AF14" s="173" t="s">
        <v>166</v>
      </c>
    </row>
    <row r="15" spans="1:32" ht="50.1" customHeight="1">
      <c r="A15" s="55" t="s">
        <v>167</v>
      </c>
      <c r="B15" s="91" t="s">
        <v>168</v>
      </c>
      <c r="C15" s="55" t="s">
        <v>169</v>
      </c>
      <c r="D15" s="49" t="s">
        <v>170</v>
      </c>
      <c r="E15" s="116" t="s">
        <v>171</v>
      </c>
      <c r="F15" s="55" t="s">
        <v>172</v>
      </c>
      <c r="G15" s="112" t="s">
        <v>173</v>
      </c>
      <c r="H15" s="49" t="s">
        <v>174</v>
      </c>
      <c r="I15" s="51" t="s">
        <v>175</v>
      </c>
      <c r="J15" s="117" t="s">
        <v>176</v>
      </c>
      <c r="K15" s="105" t="s">
        <v>177</v>
      </c>
      <c r="L15" s="65">
        <v>0.2</v>
      </c>
      <c r="M15" s="51" t="s">
        <v>178</v>
      </c>
      <c r="N15" s="51" t="s">
        <v>179</v>
      </c>
      <c r="O15" s="118">
        <v>1727905000000</v>
      </c>
      <c r="P15" s="103">
        <v>393165798563</v>
      </c>
      <c r="Q15" s="103">
        <v>458399741720</v>
      </c>
      <c r="R15" s="103">
        <v>445787000000</v>
      </c>
      <c r="S15" s="103">
        <v>467013000000</v>
      </c>
      <c r="T15" s="104">
        <v>423913849857</v>
      </c>
      <c r="U15" s="103">
        <v>330561199720</v>
      </c>
      <c r="V15" s="102"/>
      <c r="W15" s="102"/>
      <c r="X15" s="110">
        <f>+T15+U15+V15+W15</f>
        <v>754475049577</v>
      </c>
      <c r="Y15" s="103">
        <v>215410301461</v>
      </c>
      <c r="Z15" s="103">
        <v>330561199720</v>
      </c>
      <c r="AC15" s="76">
        <f>+IF((U15/Q15)&gt;100%,100%,(U15/Q15))*L15</f>
        <v>0.14422399038868292</v>
      </c>
      <c r="AD15" s="76">
        <f>+IF(((X15)/O15)&gt;100%,100%,((X15)/O15))*L15</f>
        <v>8.7328302143578507E-2</v>
      </c>
      <c r="AE15" s="76">
        <f>+IF(((U15)/Q15)&gt;100%,100%,((U15)/Q15))</f>
        <v>0.72111995194341449</v>
      </c>
      <c r="AF15" s="76">
        <f>+IF(((X15)/O15)&gt;100%,100%,((X15))/O15)</f>
        <v>0.43664151071789248</v>
      </c>
    </row>
    <row r="16" spans="1:32" ht="50.1" customHeight="1">
      <c r="A16" s="55" t="s">
        <v>167</v>
      </c>
      <c r="B16" s="91" t="s">
        <v>168</v>
      </c>
      <c r="C16" s="55" t="s">
        <v>169</v>
      </c>
      <c r="D16" s="49" t="s">
        <v>170</v>
      </c>
      <c r="E16" s="116" t="s">
        <v>171</v>
      </c>
      <c r="F16" s="55" t="s">
        <v>172</v>
      </c>
      <c r="G16" s="112" t="s">
        <v>173</v>
      </c>
      <c r="H16" s="49" t="s">
        <v>180</v>
      </c>
      <c r="I16" s="51" t="s">
        <v>175</v>
      </c>
      <c r="J16" s="49" t="s">
        <v>181</v>
      </c>
      <c r="K16" s="105" t="s">
        <v>182</v>
      </c>
      <c r="L16" s="35">
        <v>0.2</v>
      </c>
      <c r="M16" s="51" t="s">
        <v>178</v>
      </c>
      <c r="N16" s="51" t="s">
        <v>179</v>
      </c>
      <c r="O16" s="106">
        <v>2912805184493</v>
      </c>
      <c r="P16" s="107">
        <v>662915926390</v>
      </c>
      <c r="Q16" s="103">
        <v>732697266239</v>
      </c>
      <c r="R16" s="103">
        <v>751619000000</v>
      </c>
      <c r="S16" s="103">
        <v>789077000000</v>
      </c>
      <c r="T16" s="104">
        <v>630292882901</v>
      </c>
      <c r="U16" s="103">
        <v>229919846301</v>
      </c>
      <c r="V16" s="102"/>
      <c r="W16" s="102"/>
      <c r="X16" s="110">
        <f t="shared" ref="X16:X19" si="0">+T16+U16+V16+W16</f>
        <v>860212729202</v>
      </c>
      <c r="Y16" s="103">
        <v>81349836580</v>
      </c>
      <c r="Z16" s="103">
        <v>229919846301</v>
      </c>
      <c r="AC16" s="76">
        <f t="shared" ref="AC16:AC19" si="1">+IF((U16/Q16)&gt;100%,100%,(U16/Q16))*L16</f>
        <v>6.2759848274362748E-2</v>
      </c>
      <c r="AD16" s="76">
        <f t="shared" ref="AD16:AD19" si="2">+IF(((X16)/O16)&gt;100%,100%,((X16)/O16))*L16</f>
        <v>5.9064212998627158E-2</v>
      </c>
      <c r="AE16" s="76">
        <f t="shared" ref="AE16:AE19" si="3">+IF(((U16)/Q16)&gt;100%,100%,((U16)/Q16))</f>
        <v>0.3137992413718137</v>
      </c>
      <c r="AF16" s="76">
        <f t="shared" ref="AF16:AF19" si="4">+IF(((X16)/O16)&gt;100%,100%,((X16))/O16)</f>
        <v>0.29532106499313576</v>
      </c>
    </row>
    <row r="17" spans="1:32" ht="50.1" customHeight="1">
      <c r="A17" s="55" t="s">
        <v>167</v>
      </c>
      <c r="B17" s="91" t="s">
        <v>168</v>
      </c>
      <c r="C17" s="55" t="s">
        <v>169</v>
      </c>
      <c r="D17" s="49" t="s">
        <v>170</v>
      </c>
      <c r="E17" s="116" t="s">
        <v>171</v>
      </c>
      <c r="F17" s="55" t="s">
        <v>172</v>
      </c>
      <c r="G17" s="112" t="s">
        <v>173</v>
      </c>
      <c r="H17" s="49" t="s">
        <v>183</v>
      </c>
      <c r="I17" s="51" t="s">
        <v>175</v>
      </c>
      <c r="J17" s="49" t="s">
        <v>184</v>
      </c>
      <c r="K17" s="105" t="s">
        <v>185</v>
      </c>
      <c r="L17" s="35">
        <v>0.2</v>
      </c>
      <c r="M17" s="51" t="s">
        <v>178</v>
      </c>
      <c r="N17" s="51" t="s">
        <v>179</v>
      </c>
      <c r="O17" s="106">
        <v>34797802428</v>
      </c>
      <c r="P17" s="107">
        <v>7138513013</v>
      </c>
      <c r="Q17" s="103">
        <v>9115167266</v>
      </c>
      <c r="R17" s="103">
        <v>9155000000</v>
      </c>
      <c r="S17" s="103">
        <v>10437000000</v>
      </c>
      <c r="T17" s="104">
        <v>11515173869</v>
      </c>
      <c r="U17" s="103">
        <v>10079500131</v>
      </c>
      <c r="V17" s="102"/>
      <c r="W17" s="102"/>
      <c r="X17" s="110">
        <f t="shared" si="0"/>
        <v>21594674000</v>
      </c>
      <c r="Y17" s="103">
        <v>8962015901</v>
      </c>
      <c r="Z17" s="103">
        <v>10079500131</v>
      </c>
      <c r="AC17" s="76">
        <f t="shared" si="1"/>
        <v>0.2</v>
      </c>
      <c r="AD17" s="76">
        <f t="shared" si="2"/>
        <v>0.12411515954021211</v>
      </c>
      <c r="AE17" s="76">
        <f t="shared" si="3"/>
        <v>1</v>
      </c>
      <c r="AF17" s="76">
        <f t="shared" si="4"/>
        <v>0.62057579770106053</v>
      </c>
    </row>
    <row r="18" spans="1:32" ht="50.1" customHeight="1">
      <c r="A18" s="55" t="s">
        <v>167</v>
      </c>
      <c r="B18" s="91" t="s">
        <v>168</v>
      </c>
      <c r="C18" s="55" t="s">
        <v>169</v>
      </c>
      <c r="D18" s="49" t="s">
        <v>170</v>
      </c>
      <c r="E18" s="116" t="s">
        <v>171</v>
      </c>
      <c r="F18" s="55" t="s">
        <v>172</v>
      </c>
      <c r="G18" s="112" t="s">
        <v>173</v>
      </c>
      <c r="H18" s="49" t="s">
        <v>186</v>
      </c>
      <c r="I18" s="51" t="s">
        <v>175</v>
      </c>
      <c r="J18" s="49" t="s">
        <v>187</v>
      </c>
      <c r="K18" s="105" t="s">
        <v>188</v>
      </c>
      <c r="L18" s="35">
        <v>0.2</v>
      </c>
      <c r="M18" s="51" t="s">
        <v>178</v>
      </c>
      <c r="N18" s="51" t="s">
        <v>179</v>
      </c>
      <c r="O18" s="106">
        <v>238874034451</v>
      </c>
      <c r="P18" s="107">
        <v>53552764612</v>
      </c>
      <c r="Q18" s="103">
        <v>62463944648</v>
      </c>
      <c r="R18" s="103">
        <v>61886000000</v>
      </c>
      <c r="S18" s="103">
        <v>65599000000</v>
      </c>
      <c r="T18" s="104">
        <v>56461296000</v>
      </c>
      <c r="U18" s="103">
        <v>29682518000</v>
      </c>
      <c r="V18" s="102"/>
      <c r="W18" s="102"/>
      <c r="X18" s="110">
        <f t="shared" si="0"/>
        <v>86143814000</v>
      </c>
      <c r="Y18" s="103">
        <v>15037510000</v>
      </c>
      <c r="Z18" s="103">
        <v>29682518000</v>
      </c>
      <c r="AC18" s="76">
        <f t="shared" si="1"/>
        <v>9.5038884166757112E-2</v>
      </c>
      <c r="AD18" s="76">
        <f t="shared" si="2"/>
        <v>7.2124887242753552E-2</v>
      </c>
      <c r="AE18" s="76">
        <f t="shared" si="3"/>
        <v>0.47519442083378555</v>
      </c>
      <c r="AF18" s="76">
        <f t="shared" si="4"/>
        <v>0.36062443621376772</v>
      </c>
    </row>
    <row r="19" spans="1:32" ht="50.1" customHeight="1">
      <c r="A19" s="55" t="s">
        <v>167</v>
      </c>
      <c r="B19" s="91" t="s">
        <v>168</v>
      </c>
      <c r="C19" s="55" t="s">
        <v>169</v>
      </c>
      <c r="D19" s="49" t="s">
        <v>170</v>
      </c>
      <c r="E19" s="116" t="s">
        <v>171</v>
      </c>
      <c r="F19" s="55" t="s">
        <v>172</v>
      </c>
      <c r="G19" s="112" t="s">
        <v>173</v>
      </c>
      <c r="H19" s="49" t="s">
        <v>189</v>
      </c>
      <c r="I19" s="51" t="s">
        <v>190</v>
      </c>
      <c r="J19" s="49" t="s">
        <v>191</v>
      </c>
      <c r="K19" s="105" t="s">
        <v>192</v>
      </c>
      <c r="L19" s="35">
        <v>0.2</v>
      </c>
      <c r="M19" s="51" t="s">
        <v>178</v>
      </c>
      <c r="N19" s="51" t="s">
        <v>179</v>
      </c>
      <c r="O19" s="108">
        <v>16</v>
      </c>
      <c r="P19" s="109">
        <v>4</v>
      </c>
      <c r="Q19" s="51">
        <v>4</v>
      </c>
      <c r="R19" s="51">
        <v>4</v>
      </c>
      <c r="S19" s="51">
        <v>4</v>
      </c>
      <c r="T19" s="109">
        <v>4</v>
      </c>
      <c r="U19" s="51">
        <v>1.5</v>
      </c>
      <c r="V19" s="102"/>
      <c r="W19" s="102"/>
      <c r="X19" s="110">
        <f t="shared" si="0"/>
        <v>5.5</v>
      </c>
      <c r="Y19" s="51">
        <v>1</v>
      </c>
      <c r="Z19" s="51">
        <v>1.5</v>
      </c>
      <c r="AC19" s="76">
        <f t="shared" si="1"/>
        <v>7.5000000000000011E-2</v>
      </c>
      <c r="AD19" s="76">
        <f t="shared" si="2"/>
        <v>6.8750000000000006E-2</v>
      </c>
      <c r="AE19" s="76">
        <f t="shared" si="3"/>
        <v>0.375</v>
      </c>
      <c r="AF19" s="76">
        <f t="shared" si="4"/>
        <v>0.34375</v>
      </c>
    </row>
    <row r="20" spans="1:32" s="102" customFormat="1" ht="50.1" customHeight="1">
      <c r="A20" s="167"/>
      <c r="B20" s="167"/>
      <c r="C20" s="167"/>
      <c r="D20" s="167"/>
      <c r="E20" s="167"/>
      <c r="F20" s="219" t="s">
        <v>193</v>
      </c>
      <c r="G20" s="220"/>
      <c r="H20" s="220"/>
      <c r="I20" s="220"/>
      <c r="J20" s="220"/>
      <c r="K20" s="220"/>
      <c r="L20" s="220"/>
      <c r="M20" s="220"/>
      <c r="N20" s="220"/>
      <c r="O20" s="220"/>
      <c r="P20" s="220"/>
      <c r="Q20" s="220"/>
      <c r="R20" s="220"/>
      <c r="S20" s="220"/>
      <c r="T20" s="220"/>
      <c r="U20" s="220"/>
      <c r="V20" s="220"/>
      <c r="W20" s="220"/>
      <c r="X20" s="220"/>
      <c r="Y20" s="220"/>
      <c r="Z20" s="220"/>
      <c r="AA20" s="220"/>
      <c r="AB20" s="221"/>
      <c r="AC20" s="135">
        <f>SUM(AC15:AC19)</f>
        <v>0.57702272282980283</v>
      </c>
      <c r="AD20" s="135">
        <f>SUM(AD15:AD19)</f>
        <v>0.41138256192517131</v>
      </c>
      <c r="AE20" s="135">
        <f>+AVERAGE(AE15:AE19)</f>
        <v>0.57702272282980283</v>
      </c>
      <c r="AF20" s="135">
        <f>+AVERAGE(AF15:AF19)</f>
        <v>0.41138256192517131</v>
      </c>
    </row>
    <row r="21" spans="1:32" ht="50.1" customHeight="1">
      <c r="A21" s="55" t="s">
        <v>167</v>
      </c>
      <c r="B21" s="91" t="s">
        <v>168</v>
      </c>
      <c r="C21" s="55" t="s">
        <v>169</v>
      </c>
      <c r="D21" s="49" t="s">
        <v>170</v>
      </c>
      <c r="E21" s="105" t="s">
        <v>194</v>
      </c>
      <c r="F21" s="49" t="s">
        <v>195</v>
      </c>
      <c r="G21" s="174" t="s">
        <v>196</v>
      </c>
      <c r="H21" s="49" t="s">
        <v>197</v>
      </c>
      <c r="I21" s="49" t="s">
        <v>198</v>
      </c>
      <c r="J21" s="51">
        <v>0</v>
      </c>
      <c r="K21" s="49" t="s">
        <v>199</v>
      </c>
      <c r="L21" s="113" t="s">
        <v>200</v>
      </c>
      <c r="M21" s="51" t="s">
        <v>178</v>
      </c>
      <c r="N21" s="49" t="s">
        <v>179</v>
      </c>
      <c r="O21" s="126">
        <v>1</v>
      </c>
      <c r="P21" s="114">
        <v>1</v>
      </c>
      <c r="Q21" s="51">
        <v>1</v>
      </c>
      <c r="R21" s="51">
        <v>1</v>
      </c>
      <c r="S21" s="115">
        <v>1</v>
      </c>
      <c r="T21" s="95">
        <v>0</v>
      </c>
      <c r="U21" s="51">
        <v>0.5</v>
      </c>
      <c r="V21" s="101"/>
      <c r="W21" s="101"/>
      <c r="X21" s="95">
        <f>+T21+U21+V21+W21</f>
        <v>0.5</v>
      </c>
      <c r="Y21" s="115">
        <v>0.25</v>
      </c>
      <c r="Z21" s="51">
        <v>0.5</v>
      </c>
      <c r="AA21" s="32"/>
      <c r="AB21" s="32"/>
      <c r="AC21" s="98">
        <f>+IF((U21/Q21)&gt;100%,100%,(U21/Q21))*L21</f>
        <v>0.5</v>
      </c>
      <c r="AD21" s="98">
        <f>+IF(((X21)/O21)&gt;100%,100%,((X21)/O21))*L21</f>
        <v>0.5</v>
      </c>
      <c r="AE21" s="76">
        <f>+IF(((U21)/Q21)&gt;100%,100%,((U21)/Q21))</f>
        <v>0.5</v>
      </c>
      <c r="AF21" s="76">
        <f>+IF(((X21)/O21)&gt;100%,100%,((X21))/O21)</f>
        <v>0.5</v>
      </c>
    </row>
    <row r="22" spans="1:32" ht="50.1" customHeight="1">
      <c r="A22" s="167"/>
      <c r="B22" s="167"/>
      <c r="C22" s="167"/>
      <c r="D22" s="167"/>
      <c r="E22" s="167"/>
      <c r="F22" s="219" t="s">
        <v>193</v>
      </c>
      <c r="G22" s="220"/>
      <c r="H22" s="220"/>
      <c r="I22" s="220"/>
      <c r="J22" s="220"/>
      <c r="K22" s="220"/>
      <c r="L22" s="220"/>
      <c r="M22" s="220"/>
      <c r="N22" s="220"/>
      <c r="O22" s="220"/>
      <c r="P22" s="220"/>
      <c r="Q22" s="220"/>
      <c r="R22" s="220"/>
      <c r="S22" s="220"/>
      <c r="T22" s="220"/>
      <c r="U22" s="220"/>
      <c r="V22" s="220"/>
      <c r="W22" s="220"/>
      <c r="X22" s="220"/>
      <c r="Y22" s="220"/>
      <c r="Z22" s="220"/>
      <c r="AA22" s="220"/>
      <c r="AB22" s="221"/>
      <c r="AC22" s="135">
        <f>SUM(AC21)</f>
        <v>0.5</v>
      </c>
      <c r="AD22" s="135">
        <f>SUM(AD21)</f>
        <v>0.5</v>
      </c>
      <c r="AE22" s="135">
        <f>SUM(AE21)</f>
        <v>0.5</v>
      </c>
      <c r="AF22" s="135">
        <f>SUM(AF21)</f>
        <v>0.5</v>
      </c>
    </row>
    <row r="23" spans="1:32" ht="50.1" customHeight="1">
      <c r="A23" s="55" t="s">
        <v>167</v>
      </c>
      <c r="B23" s="91" t="s">
        <v>168</v>
      </c>
      <c r="C23" s="55" t="s">
        <v>169</v>
      </c>
      <c r="D23" s="55" t="s">
        <v>201</v>
      </c>
      <c r="E23" s="55" t="s">
        <v>202</v>
      </c>
      <c r="F23" s="55" t="s">
        <v>203</v>
      </c>
      <c r="G23" s="123" t="s">
        <v>204</v>
      </c>
      <c r="H23" s="49" t="s">
        <v>205</v>
      </c>
      <c r="I23" s="51" t="s">
        <v>198</v>
      </c>
      <c r="J23" s="51">
        <v>0</v>
      </c>
      <c r="K23" s="49" t="s">
        <v>206</v>
      </c>
      <c r="L23" s="35">
        <v>0.5</v>
      </c>
      <c r="M23" s="51" t="s">
        <v>178</v>
      </c>
      <c r="N23" s="49" t="s">
        <v>207</v>
      </c>
      <c r="O23" s="124">
        <v>4</v>
      </c>
      <c r="P23" s="109">
        <v>1</v>
      </c>
      <c r="Q23" s="109">
        <v>1</v>
      </c>
      <c r="R23" s="109">
        <v>1</v>
      </c>
      <c r="S23" s="115">
        <v>1</v>
      </c>
      <c r="T23" s="125">
        <v>1</v>
      </c>
      <c r="U23" s="51" t="s">
        <v>208</v>
      </c>
      <c r="V23" s="102"/>
      <c r="W23" s="102"/>
      <c r="X23" s="51">
        <f>+T23</f>
        <v>1</v>
      </c>
      <c r="Y23" s="51">
        <v>0</v>
      </c>
      <c r="Z23" s="51" t="s">
        <v>208</v>
      </c>
      <c r="AC23" s="76" t="e">
        <f>+IF((U23/Q23)&gt;100%,100%,(U23/Q23))*L23</f>
        <v>#VALUE!</v>
      </c>
      <c r="AD23" s="76">
        <f>+IF(((X23)/O23)&gt;100%,100%,((X23)/O23))*L23</f>
        <v>0.125</v>
      </c>
      <c r="AE23" s="56" t="e">
        <f>+IF(((U23)/Q23)&gt;100%,100%,((U23)/Q23))</f>
        <v>#VALUE!</v>
      </c>
      <c r="AF23" s="56">
        <f>+IF(((X23)/O23)&gt;100%,100%,((X23))/O23)</f>
        <v>0.25</v>
      </c>
    </row>
    <row r="24" spans="1:32" ht="50.1" customHeight="1">
      <c r="A24" s="55" t="s">
        <v>167</v>
      </c>
      <c r="B24" s="91" t="s">
        <v>168</v>
      </c>
      <c r="C24" s="55" t="s">
        <v>169</v>
      </c>
      <c r="D24" s="55" t="s">
        <v>201</v>
      </c>
      <c r="E24" s="55" t="s">
        <v>202</v>
      </c>
      <c r="F24" s="55" t="s">
        <v>203</v>
      </c>
      <c r="G24" s="123" t="s">
        <v>204</v>
      </c>
      <c r="H24" s="49" t="s">
        <v>209</v>
      </c>
      <c r="I24" s="51" t="s">
        <v>210</v>
      </c>
      <c r="J24" s="51">
        <v>0</v>
      </c>
      <c r="K24" s="49" t="s">
        <v>211</v>
      </c>
      <c r="L24" s="35">
        <v>0.5</v>
      </c>
      <c r="M24" s="51" t="s">
        <v>178</v>
      </c>
      <c r="N24" s="49" t="s">
        <v>212</v>
      </c>
      <c r="O24" s="124">
        <v>30000</v>
      </c>
      <c r="P24" s="124">
        <v>15000</v>
      </c>
      <c r="Q24" s="124">
        <v>15000</v>
      </c>
      <c r="R24" s="124">
        <v>5000</v>
      </c>
      <c r="S24" s="126">
        <v>5000</v>
      </c>
      <c r="T24" s="125">
        <f>P24*27.5%</f>
        <v>4125</v>
      </c>
      <c r="U24" s="51" t="s">
        <v>208</v>
      </c>
      <c r="V24" s="102"/>
      <c r="W24" s="102"/>
      <c r="X24" s="51">
        <f>+T24</f>
        <v>4125</v>
      </c>
      <c r="Y24" s="51">
        <v>0</v>
      </c>
      <c r="Z24" s="51" t="s">
        <v>208</v>
      </c>
      <c r="AC24" s="76" t="e">
        <f>+IF((U24/Q24)&gt;100%,100%,(U24/Q24))*L24</f>
        <v>#VALUE!</v>
      </c>
      <c r="AD24" s="76">
        <f>+IF(((X24)/O24)&gt;100%,100%,((X24)/O24))*L24</f>
        <v>6.8750000000000006E-2</v>
      </c>
      <c r="AE24" s="56" t="e">
        <f>+IF(((U24)/Q24)&gt;100%,100%,((U24)/Q24))</f>
        <v>#VALUE!</v>
      </c>
      <c r="AF24" s="56">
        <f>+IF(((X24)/O24)&gt;100%,100%,((X24))/O24)</f>
        <v>0.13750000000000001</v>
      </c>
    </row>
    <row r="25" spans="1:32" ht="50.1" customHeight="1">
      <c r="A25" s="168"/>
      <c r="B25" s="168"/>
      <c r="C25" s="168"/>
      <c r="D25" s="168"/>
      <c r="E25" s="168"/>
      <c r="F25" s="222" t="s">
        <v>193</v>
      </c>
      <c r="G25" s="223"/>
      <c r="H25" s="223"/>
      <c r="I25" s="223"/>
      <c r="J25" s="223"/>
      <c r="K25" s="223"/>
      <c r="L25" s="223"/>
      <c r="M25" s="223"/>
      <c r="N25" s="223"/>
      <c r="O25" s="223"/>
      <c r="P25" s="223"/>
      <c r="Q25" s="223"/>
      <c r="R25" s="223"/>
      <c r="S25" s="223"/>
      <c r="T25" s="223"/>
      <c r="U25" s="223"/>
      <c r="V25" s="223"/>
      <c r="W25" s="223"/>
      <c r="X25" s="223"/>
      <c r="Y25" s="223"/>
      <c r="Z25" s="223"/>
      <c r="AA25" s="223"/>
      <c r="AB25" s="224"/>
      <c r="AC25" s="135" t="e">
        <f>SUM(AC23:AC24)</f>
        <v>#VALUE!</v>
      </c>
      <c r="AD25" s="135">
        <f>SUM(AD23:AD24)</f>
        <v>0.19375000000000001</v>
      </c>
      <c r="AE25" s="137" t="e">
        <f>+AVERAGE(AE23:AE24)</f>
        <v>#VALUE!</v>
      </c>
      <c r="AF25" s="138">
        <f>+AVERAGE(AF23:AF24)</f>
        <v>0.19375000000000001</v>
      </c>
    </row>
    <row r="26" spans="1:32" ht="50.1" customHeight="1">
      <c r="A26" s="41" t="s">
        <v>213</v>
      </c>
      <c r="B26" s="41" t="s">
        <v>214</v>
      </c>
      <c r="C26" s="41" t="s">
        <v>215</v>
      </c>
      <c r="D26" s="41" t="s">
        <v>216</v>
      </c>
      <c r="E26" s="127" t="s">
        <v>217</v>
      </c>
      <c r="F26" s="41" t="s">
        <v>218</v>
      </c>
      <c r="G26" s="41" t="s">
        <v>219</v>
      </c>
      <c r="H26" s="50" t="s">
        <v>220</v>
      </c>
      <c r="I26" s="50" t="s">
        <v>221</v>
      </c>
      <c r="J26" s="50">
        <v>1</v>
      </c>
      <c r="K26" s="50" t="s">
        <v>222</v>
      </c>
      <c r="L26" s="119">
        <v>0.2</v>
      </c>
      <c r="M26" s="50" t="s">
        <v>178</v>
      </c>
      <c r="N26" s="50" t="s">
        <v>223</v>
      </c>
      <c r="O26" s="120">
        <v>1</v>
      </c>
      <c r="P26" s="120">
        <v>0.5</v>
      </c>
      <c r="Q26" s="121">
        <v>1</v>
      </c>
      <c r="R26" s="50">
        <v>0</v>
      </c>
      <c r="S26" s="120">
        <v>0</v>
      </c>
      <c r="T26" s="120">
        <v>1</v>
      </c>
      <c r="U26" s="50">
        <v>1</v>
      </c>
      <c r="X26" s="56">
        <f>+T26+U26+V26+W26</f>
        <v>2</v>
      </c>
      <c r="Y26" s="120">
        <v>0.9</v>
      </c>
      <c r="Z26" s="50">
        <v>1</v>
      </c>
      <c r="AC26" s="76">
        <f>+IF((U26/Q26)&gt;100%,100%,(U26/Q26))*L26</f>
        <v>0.2</v>
      </c>
      <c r="AD26" s="76">
        <f>+IF(((X26)/O26)&gt;100%,100%,((X26)/O26))*L26</f>
        <v>0.2</v>
      </c>
      <c r="AE26" s="76">
        <f>+IF(((U26)/Q26)&gt;100%,100%,((U26)/Q26))</f>
        <v>1</v>
      </c>
      <c r="AF26" s="76">
        <f>+IF(((X26)/O26)&gt;100%,100%,((X26))/O26)</f>
        <v>1</v>
      </c>
    </row>
    <row r="27" spans="1:32" ht="50.1" customHeight="1">
      <c r="A27" s="41" t="s">
        <v>213</v>
      </c>
      <c r="B27" s="41" t="s">
        <v>214</v>
      </c>
      <c r="C27" s="41" t="s">
        <v>215</v>
      </c>
      <c r="D27" s="41" t="s">
        <v>216</v>
      </c>
      <c r="E27" s="127" t="s">
        <v>217</v>
      </c>
      <c r="F27" s="41" t="s">
        <v>218</v>
      </c>
      <c r="G27" s="41" t="s">
        <v>219</v>
      </c>
      <c r="H27" s="50" t="s">
        <v>224</v>
      </c>
      <c r="I27" s="50" t="s">
        <v>221</v>
      </c>
      <c r="J27" s="50">
        <v>0</v>
      </c>
      <c r="K27" s="50" t="s">
        <v>225</v>
      </c>
      <c r="L27" s="119">
        <v>0.2</v>
      </c>
      <c r="M27" s="50" t="s">
        <v>178</v>
      </c>
      <c r="N27" s="50" t="s">
        <v>226</v>
      </c>
      <c r="O27" s="120">
        <v>4</v>
      </c>
      <c r="P27" s="120">
        <v>2</v>
      </c>
      <c r="Q27" s="121">
        <v>2</v>
      </c>
      <c r="R27" s="50">
        <v>0</v>
      </c>
      <c r="S27" s="120">
        <v>0</v>
      </c>
      <c r="T27" s="120">
        <v>2</v>
      </c>
      <c r="U27" s="50">
        <v>0.2</v>
      </c>
      <c r="X27" s="56">
        <f t="shared" ref="X27:X30" si="5">+T27+U27+V27+W27</f>
        <v>2.2000000000000002</v>
      </c>
      <c r="Y27" s="120">
        <v>0</v>
      </c>
      <c r="Z27" s="50">
        <v>0.2</v>
      </c>
      <c r="AC27" s="76">
        <f t="shared" ref="AC27:AC30" si="6">+IF((U27/Q27)&gt;100%,100%,(U27/Q27))*L27</f>
        <v>2.0000000000000004E-2</v>
      </c>
      <c r="AD27" s="76">
        <f t="shared" ref="AD27:AD30" si="7">+IF(((X27)/O27)&gt;100%,100%,((X27)/O27))*L27</f>
        <v>0.11000000000000001</v>
      </c>
      <c r="AE27" s="76">
        <f t="shared" ref="AE27:AE30" si="8">+IF(((U27)/Q27)&gt;100%,100%,((U27)/Q27))</f>
        <v>0.1</v>
      </c>
      <c r="AF27" s="76">
        <f t="shared" ref="AF27:AF30" si="9">+IF(((X27)/O27)&gt;100%,100%,((X27))/O27)</f>
        <v>0.55000000000000004</v>
      </c>
    </row>
    <row r="28" spans="1:32" ht="50.1" customHeight="1">
      <c r="A28" s="41" t="s">
        <v>213</v>
      </c>
      <c r="B28" s="41" t="s">
        <v>214</v>
      </c>
      <c r="C28" s="41" t="s">
        <v>215</v>
      </c>
      <c r="D28" s="41" t="s">
        <v>216</v>
      </c>
      <c r="E28" s="127" t="s">
        <v>217</v>
      </c>
      <c r="F28" s="41" t="s">
        <v>218</v>
      </c>
      <c r="G28" s="41" t="s">
        <v>219</v>
      </c>
      <c r="H28" s="50" t="s">
        <v>227</v>
      </c>
      <c r="I28" s="50" t="s">
        <v>221</v>
      </c>
      <c r="J28" s="50">
        <v>0</v>
      </c>
      <c r="K28" s="50" t="s">
        <v>228</v>
      </c>
      <c r="L28" s="119">
        <v>0.2</v>
      </c>
      <c r="M28" s="50" t="s">
        <v>178</v>
      </c>
      <c r="N28" s="50" t="s">
        <v>229</v>
      </c>
      <c r="O28" s="120">
        <v>8</v>
      </c>
      <c r="P28" s="120">
        <v>2</v>
      </c>
      <c r="Q28" s="121">
        <v>4</v>
      </c>
      <c r="R28" s="50">
        <v>4</v>
      </c>
      <c r="S28" s="120">
        <v>0</v>
      </c>
      <c r="T28" s="120">
        <v>2</v>
      </c>
      <c r="U28" s="50">
        <v>0.5</v>
      </c>
      <c r="X28" s="56">
        <f t="shared" si="5"/>
        <v>2.5</v>
      </c>
      <c r="Y28" s="120">
        <v>0</v>
      </c>
      <c r="Z28" s="50">
        <v>0.5</v>
      </c>
      <c r="AC28" s="76">
        <f t="shared" si="6"/>
        <v>2.5000000000000001E-2</v>
      </c>
      <c r="AD28" s="76">
        <f t="shared" si="7"/>
        <v>6.25E-2</v>
      </c>
      <c r="AE28" s="76">
        <f t="shared" si="8"/>
        <v>0.125</v>
      </c>
      <c r="AF28" s="76">
        <f t="shared" si="9"/>
        <v>0.3125</v>
      </c>
    </row>
    <row r="29" spans="1:32" ht="50.1" customHeight="1">
      <c r="A29" s="41" t="s">
        <v>213</v>
      </c>
      <c r="B29" s="41" t="s">
        <v>214</v>
      </c>
      <c r="C29" s="41" t="s">
        <v>215</v>
      </c>
      <c r="D29" s="41" t="s">
        <v>216</v>
      </c>
      <c r="E29" s="127" t="s">
        <v>217</v>
      </c>
      <c r="F29" s="41" t="s">
        <v>218</v>
      </c>
      <c r="G29" s="41" t="s">
        <v>219</v>
      </c>
      <c r="H29" s="50" t="s">
        <v>230</v>
      </c>
      <c r="I29" s="50" t="s">
        <v>221</v>
      </c>
      <c r="J29" s="50">
        <v>0</v>
      </c>
      <c r="K29" s="50" t="s">
        <v>231</v>
      </c>
      <c r="L29" s="119">
        <v>0.2</v>
      </c>
      <c r="M29" s="50" t="s">
        <v>178</v>
      </c>
      <c r="N29" s="50" t="s">
        <v>232</v>
      </c>
      <c r="O29" s="120">
        <v>1000</v>
      </c>
      <c r="P29" s="120">
        <v>2</v>
      </c>
      <c r="Q29" s="121">
        <v>333</v>
      </c>
      <c r="R29" s="50">
        <v>1</v>
      </c>
      <c r="S29" s="120">
        <v>0</v>
      </c>
      <c r="T29" s="120">
        <v>2</v>
      </c>
      <c r="U29" s="50">
        <v>0.2</v>
      </c>
      <c r="X29" s="56">
        <f t="shared" si="5"/>
        <v>2.2000000000000002</v>
      </c>
      <c r="Y29" s="120">
        <v>0</v>
      </c>
      <c r="Z29" s="50">
        <v>0.2</v>
      </c>
      <c r="AC29" s="76">
        <f t="shared" si="6"/>
        <v>1.2012012012012014E-4</v>
      </c>
      <c r="AD29" s="76">
        <f t="shared" si="7"/>
        <v>4.4000000000000007E-4</v>
      </c>
      <c r="AE29" s="76">
        <f t="shared" si="8"/>
        <v>6.0060060060060068E-4</v>
      </c>
      <c r="AF29" s="76">
        <f t="shared" si="9"/>
        <v>2.2000000000000001E-3</v>
      </c>
    </row>
    <row r="30" spans="1:32" ht="50.1" customHeight="1">
      <c r="A30" s="41" t="s">
        <v>213</v>
      </c>
      <c r="B30" s="41" t="s">
        <v>214</v>
      </c>
      <c r="C30" s="41" t="s">
        <v>215</v>
      </c>
      <c r="D30" s="41" t="s">
        <v>216</v>
      </c>
      <c r="E30" s="127" t="s">
        <v>217</v>
      </c>
      <c r="F30" s="41" t="s">
        <v>218</v>
      </c>
      <c r="G30" s="41" t="s">
        <v>219</v>
      </c>
      <c r="H30" s="50" t="s">
        <v>233</v>
      </c>
      <c r="I30" s="50" t="s">
        <v>221</v>
      </c>
      <c r="J30" s="50">
        <v>1</v>
      </c>
      <c r="K30" s="50" t="s">
        <v>234</v>
      </c>
      <c r="L30" s="119">
        <v>0.2</v>
      </c>
      <c r="M30" s="50" t="s">
        <v>178</v>
      </c>
      <c r="N30" s="50" t="s">
        <v>235</v>
      </c>
      <c r="O30" s="120">
        <v>4</v>
      </c>
      <c r="P30" s="120">
        <v>1</v>
      </c>
      <c r="Q30" s="121">
        <v>1</v>
      </c>
      <c r="R30" s="50">
        <v>1</v>
      </c>
      <c r="S30" s="120">
        <v>0</v>
      </c>
      <c r="T30" s="120">
        <v>1</v>
      </c>
      <c r="U30" s="50">
        <v>0</v>
      </c>
      <c r="X30" s="56">
        <f t="shared" si="5"/>
        <v>1</v>
      </c>
      <c r="Y30" s="120">
        <v>0</v>
      </c>
      <c r="Z30" s="50">
        <v>0</v>
      </c>
      <c r="AC30" s="76">
        <f t="shared" si="6"/>
        <v>0</v>
      </c>
      <c r="AD30" s="76">
        <f t="shared" si="7"/>
        <v>0.05</v>
      </c>
      <c r="AE30" s="76">
        <f t="shared" si="8"/>
        <v>0</v>
      </c>
      <c r="AF30" s="76">
        <f t="shared" si="9"/>
        <v>0.25</v>
      </c>
    </row>
    <row r="31" spans="1:32" ht="50.1" customHeight="1">
      <c r="A31" s="168"/>
      <c r="B31" s="168"/>
      <c r="C31" s="168"/>
      <c r="D31" s="168"/>
      <c r="E31" s="168"/>
      <c r="F31" s="222" t="s">
        <v>193</v>
      </c>
      <c r="G31" s="223"/>
      <c r="H31" s="223"/>
      <c r="I31" s="223"/>
      <c r="J31" s="223"/>
      <c r="K31" s="223"/>
      <c r="L31" s="223"/>
      <c r="M31" s="223"/>
      <c r="N31" s="223"/>
      <c r="O31" s="223"/>
      <c r="P31" s="223"/>
      <c r="Q31" s="223"/>
      <c r="R31" s="223"/>
      <c r="S31" s="223"/>
      <c r="T31" s="223"/>
      <c r="U31" s="223"/>
      <c r="V31" s="223"/>
      <c r="W31" s="223"/>
      <c r="X31" s="223"/>
      <c r="Y31" s="223"/>
      <c r="Z31" s="223"/>
      <c r="AA31" s="223"/>
      <c r="AB31" s="224"/>
      <c r="AC31" s="135">
        <f>SUM(AC26:AC30)</f>
        <v>0.24512012012012013</v>
      </c>
      <c r="AD31" s="135">
        <f>SUM(AD26:AD30)</f>
        <v>0.42294000000000004</v>
      </c>
      <c r="AE31" s="135">
        <f>+AVERAGE(AE26:AE30)</f>
        <v>0.24512012012012013</v>
      </c>
      <c r="AF31" s="135">
        <f>+AVERAGE(AF26:AF30)</f>
        <v>0.42293999999999998</v>
      </c>
    </row>
    <row r="32" spans="1:32" ht="50.1" customHeight="1">
      <c r="A32" s="41" t="s">
        <v>213</v>
      </c>
      <c r="B32" s="41" t="s">
        <v>214</v>
      </c>
      <c r="C32" s="41" t="s">
        <v>215</v>
      </c>
      <c r="D32" s="41" t="s">
        <v>216</v>
      </c>
      <c r="E32" s="127" t="s">
        <v>217</v>
      </c>
      <c r="F32" s="41" t="s">
        <v>236</v>
      </c>
      <c r="G32" s="41" t="s">
        <v>237</v>
      </c>
      <c r="H32" s="50" t="s">
        <v>238</v>
      </c>
      <c r="I32" s="50" t="s">
        <v>221</v>
      </c>
      <c r="J32" s="50">
        <v>0</v>
      </c>
      <c r="K32" s="50" t="s">
        <v>239</v>
      </c>
      <c r="L32" s="119">
        <v>0.3</v>
      </c>
      <c r="M32" s="50" t="s">
        <v>178</v>
      </c>
      <c r="N32" s="50" t="s">
        <v>240</v>
      </c>
      <c r="O32" s="50">
        <v>4</v>
      </c>
      <c r="P32" s="120">
        <v>1</v>
      </c>
      <c r="Q32" s="121">
        <v>1</v>
      </c>
      <c r="R32" s="50">
        <v>2</v>
      </c>
      <c r="S32" s="120">
        <v>1</v>
      </c>
      <c r="T32" s="120">
        <v>1</v>
      </c>
      <c r="U32" s="50">
        <v>1</v>
      </c>
      <c r="X32" s="56">
        <v>2</v>
      </c>
      <c r="Y32" s="120">
        <v>1</v>
      </c>
      <c r="Z32" s="50">
        <v>1</v>
      </c>
      <c r="AC32" s="76">
        <f>+IF((U32/Q32)&gt;100%,100%,(U32/Q32))*L32</f>
        <v>0.3</v>
      </c>
      <c r="AD32" s="76">
        <f>+IF(((X32)/O32)&gt;100%,100%,((X32)/O32))*L32</f>
        <v>0.15</v>
      </c>
      <c r="AE32" s="76">
        <f>+IF(((U32)/Q32)&gt;100%,100%,((U32)/Q32))</f>
        <v>1</v>
      </c>
      <c r="AF32" s="76">
        <f>+IF(((X32)/O32)&gt;100%,100%,((X32))/O32)</f>
        <v>0.5</v>
      </c>
    </row>
    <row r="33" spans="1:32" ht="50.1" customHeight="1">
      <c r="A33" s="41" t="s">
        <v>213</v>
      </c>
      <c r="B33" s="41" t="s">
        <v>214</v>
      </c>
      <c r="C33" s="41" t="s">
        <v>215</v>
      </c>
      <c r="D33" s="41" t="s">
        <v>216</v>
      </c>
      <c r="E33" s="127" t="s">
        <v>217</v>
      </c>
      <c r="F33" s="41" t="s">
        <v>236</v>
      </c>
      <c r="G33" s="41" t="s">
        <v>237</v>
      </c>
      <c r="H33" s="50" t="s">
        <v>241</v>
      </c>
      <c r="I33" s="50" t="s">
        <v>221</v>
      </c>
      <c r="J33" s="50">
        <v>0</v>
      </c>
      <c r="K33" s="50" t="s">
        <v>242</v>
      </c>
      <c r="L33" s="119">
        <v>0.5</v>
      </c>
      <c r="M33" s="50" t="s">
        <v>178</v>
      </c>
      <c r="N33" s="50" t="s">
        <v>243</v>
      </c>
      <c r="O33" s="50">
        <v>100</v>
      </c>
      <c r="P33" s="120">
        <v>25</v>
      </c>
      <c r="Q33" s="121">
        <v>30</v>
      </c>
      <c r="R33" s="50">
        <v>40</v>
      </c>
      <c r="S33" s="120">
        <v>30</v>
      </c>
      <c r="T33" s="120">
        <v>22</v>
      </c>
      <c r="U33" s="50">
        <v>15</v>
      </c>
      <c r="X33" s="56">
        <v>37</v>
      </c>
      <c r="Y33" s="120">
        <v>0</v>
      </c>
      <c r="Z33" s="50">
        <v>15</v>
      </c>
      <c r="AC33" s="76">
        <f t="shared" ref="AC33:AC34" si="10">+IF((U33/Q33)&gt;100%,100%,(U33/Q33))*L33</f>
        <v>0.25</v>
      </c>
      <c r="AD33" s="76">
        <f t="shared" ref="AD33:AD34" si="11">+IF(((X33)/O33)&gt;100%,100%,((X33)/O33))*L33</f>
        <v>0.185</v>
      </c>
      <c r="AE33" s="76">
        <f t="shared" ref="AE33:AE34" si="12">+IF(((U33)/Q33)&gt;100%,100%,((U33)/Q33))</f>
        <v>0.5</v>
      </c>
      <c r="AF33" s="76">
        <f t="shared" ref="AF33:AF34" si="13">+IF(((X33)/O33)&gt;100%,100%,((X33))/O33)</f>
        <v>0.37</v>
      </c>
    </row>
    <row r="34" spans="1:32" ht="50.1" customHeight="1">
      <c r="A34" s="41" t="s">
        <v>213</v>
      </c>
      <c r="B34" s="41" t="s">
        <v>214</v>
      </c>
      <c r="C34" s="41" t="s">
        <v>215</v>
      </c>
      <c r="D34" s="41" t="s">
        <v>216</v>
      </c>
      <c r="E34" s="127" t="s">
        <v>217</v>
      </c>
      <c r="F34" s="41" t="s">
        <v>236</v>
      </c>
      <c r="G34" s="41" t="s">
        <v>237</v>
      </c>
      <c r="H34" s="50" t="s">
        <v>244</v>
      </c>
      <c r="I34" s="50" t="s">
        <v>221</v>
      </c>
      <c r="J34" s="50">
        <v>0</v>
      </c>
      <c r="K34" s="50" t="s">
        <v>245</v>
      </c>
      <c r="L34" s="119">
        <v>0.2</v>
      </c>
      <c r="M34" s="50" t="s">
        <v>178</v>
      </c>
      <c r="N34" s="50" t="s">
        <v>246</v>
      </c>
      <c r="O34" s="50">
        <v>4</v>
      </c>
      <c r="P34" s="120">
        <v>1</v>
      </c>
      <c r="Q34" s="121">
        <v>1</v>
      </c>
      <c r="R34" s="50">
        <v>1</v>
      </c>
      <c r="S34" s="120">
        <v>1</v>
      </c>
      <c r="T34" s="120">
        <v>1</v>
      </c>
      <c r="U34" s="50">
        <v>0.2</v>
      </c>
      <c r="X34" s="56">
        <v>1.2</v>
      </c>
      <c r="Y34" s="120">
        <v>0.1</v>
      </c>
      <c r="Z34" s="50">
        <v>0.2</v>
      </c>
      <c r="AC34" s="76">
        <f t="shared" si="10"/>
        <v>4.0000000000000008E-2</v>
      </c>
      <c r="AD34" s="76">
        <f t="shared" si="11"/>
        <v>0.06</v>
      </c>
      <c r="AE34" s="76">
        <f t="shared" si="12"/>
        <v>0.2</v>
      </c>
      <c r="AF34" s="76">
        <f t="shared" si="13"/>
        <v>0.3</v>
      </c>
    </row>
    <row r="35" spans="1:32" ht="50.1" customHeight="1">
      <c r="A35" s="170"/>
      <c r="B35" s="170"/>
      <c r="C35" s="170"/>
      <c r="D35" s="170"/>
      <c r="E35" s="170"/>
      <c r="F35" s="225" t="s">
        <v>193</v>
      </c>
      <c r="G35" s="225"/>
      <c r="H35" s="225"/>
      <c r="I35" s="225"/>
      <c r="J35" s="225"/>
      <c r="K35" s="225"/>
      <c r="L35" s="225"/>
      <c r="M35" s="225"/>
      <c r="N35" s="225"/>
      <c r="O35" s="225"/>
      <c r="P35" s="225"/>
      <c r="Q35" s="225"/>
      <c r="R35" s="225"/>
      <c r="S35" s="225"/>
      <c r="T35" s="225"/>
      <c r="U35" s="225"/>
      <c r="V35" s="225"/>
      <c r="W35" s="225"/>
      <c r="X35" s="225"/>
      <c r="Y35" s="225"/>
      <c r="Z35" s="225"/>
      <c r="AA35" s="225"/>
      <c r="AB35" s="226"/>
      <c r="AC35" s="135">
        <f>SUM(AC32:AC34)</f>
        <v>0.59000000000000008</v>
      </c>
      <c r="AD35" s="135">
        <f>SUM(AD32:AD34)</f>
        <v>0.39499999999999996</v>
      </c>
      <c r="AE35" s="135">
        <f>+AVERAGE(AE32:AE34)</f>
        <v>0.56666666666666665</v>
      </c>
      <c r="AF35" s="138">
        <f>+AVERAGE(AF32:AF34)</f>
        <v>0.38999999999999996</v>
      </c>
    </row>
    <row r="36" spans="1:32" ht="50.1" customHeight="1">
      <c r="A36" s="41" t="s">
        <v>247</v>
      </c>
      <c r="B36" s="41" t="s">
        <v>248</v>
      </c>
      <c r="C36" s="41" t="s">
        <v>215</v>
      </c>
      <c r="D36" s="41" t="s">
        <v>249</v>
      </c>
      <c r="E36" s="41" t="s">
        <v>250</v>
      </c>
      <c r="F36" s="41" t="s">
        <v>251</v>
      </c>
      <c r="G36" s="41" t="s">
        <v>252</v>
      </c>
      <c r="H36" s="50" t="s">
        <v>253</v>
      </c>
      <c r="I36" s="50" t="s">
        <v>221</v>
      </c>
      <c r="J36" s="50">
        <v>0</v>
      </c>
      <c r="K36" s="50" t="s">
        <v>254</v>
      </c>
      <c r="L36" s="119">
        <f t="shared" ref="L36" si="14">P36/O36</f>
        <v>0.25</v>
      </c>
      <c r="M36" s="50" t="s">
        <v>178</v>
      </c>
      <c r="N36" s="50" t="s">
        <v>255</v>
      </c>
      <c r="O36" s="50">
        <v>4</v>
      </c>
      <c r="P36" s="120">
        <v>1</v>
      </c>
      <c r="Q36" s="121">
        <v>1</v>
      </c>
      <c r="R36" s="50">
        <v>1</v>
      </c>
      <c r="S36" s="120">
        <v>1</v>
      </c>
      <c r="T36" s="120">
        <v>1</v>
      </c>
      <c r="U36" s="50">
        <v>0.7</v>
      </c>
      <c r="X36" s="56">
        <f>+T36+U36+V36+W36</f>
        <v>1.7</v>
      </c>
      <c r="Y36" s="120">
        <v>0</v>
      </c>
      <c r="Z36" s="50">
        <v>0.7</v>
      </c>
      <c r="AC36" s="76">
        <f>+IF((U36/Q36)&gt;100%,100%,(U36/Q36))*L36</f>
        <v>0.17499999999999999</v>
      </c>
      <c r="AD36" s="76">
        <f>+IF(((X36)/O36)&gt;100%,100%,((X36)/O36))*L36</f>
        <v>0.10625</v>
      </c>
      <c r="AE36" s="76">
        <f>+IF(((U36)/Q36)&gt;100%,100%,((U36)/Q36))</f>
        <v>0.7</v>
      </c>
      <c r="AF36" s="76">
        <f>+IF(((X36)/O36)&gt;100%,100%,((X36))/O36)</f>
        <v>0.42499999999999999</v>
      </c>
    </row>
    <row r="37" spans="1:32" ht="50.1" customHeight="1">
      <c r="A37" s="41" t="s">
        <v>247</v>
      </c>
      <c r="B37" s="41" t="s">
        <v>248</v>
      </c>
      <c r="C37" s="41" t="s">
        <v>215</v>
      </c>
      <c r="D37" s="41" t="s">
        <v>249</v>
      </c>
      <c r="E37" s="41" t="s">
        <v>250</v>
      </c>
      <c r="F37" s="41" t="s">
        <v>251</v>
      </c>
      <c r="G37" s="41" t="s">
        <v>252</v>
      </c>
      <c r="H37" s="50" t="s">
        <v>256</v>
      </c>
      <c r="I37" s="50" t="s">
        <v>221</v>
      </c>
      <c r="J37" s="50">
        <v>0</v>
      </c>
      <c r="K37" s="50" t="s">
        <v>257</v>
      </c>
      <c r="L37" s="119">
        <f>P37/O37</f>
        <v>0.25</v>
      </c>
      <c r="M37" s="50" t="s">
        <v>178</v>
      </c>
      <c r="N37" s="50" t="s">
        <v>258</v>
      </c>
      <c r="O37" s="50">
        <v>4</v>
      </c>
      <c r="P37" s="66">
        <v>1</v>
      </c>
      <c r="Q37" s="121">
        <v>1</v>
      </c>
      <c r="R37" s="50">
        <v>1</v>
      </c>
      <c r="S37" s="120">
        <v>1</v>
      </c>
      <c r="T37" s="120">
        <v>1</v>
      </c>
      <c r="U37" s="128">
        <v>0.7</v>
      </c>
      <c r="X37" s="56">
        <f t="shared" ref="X37:X39" si="15">+T37+U37+V37+W37</f>
        <v>1.7</v>
      </c>
      <c r="Y37" s="120">
        <v>0.1</v>
      </c>
      <c r="Z37" s="128">
        <v>0.7</v>
      </c>
      <c r="AC37" s="76">
        <f t="shared" ref="AC37:AC39" si="16">+IF((U37/Q37)&gt;100%,100%,(U37/Q37))*L37</f>
        <v>0.17499999999999999</v>
      </c>
      <c r="AD37" s="76">
        <f t="shared" ref="AD37:AD39" si="17">+IF(((X37)/O37)&gt;100%,100%,((X37)/O37))*L37</f>
        <v>0.10625</v>
      </c>
      <c r="AE37" s="76">
        <f t="shared" ref="AE37:AE39" si="18">+IF(((U37)/Q37)&gt;100%,100%,((U37)/Q37))</f>
        <v>0.7</v>
      </c>
      <c r="AF37" s="76">
        <f t="shared" ref="AF37:AF39" si="19">+IF(((X37)/O37)&gt;100%,100%,((X37))/O37)</f>
        <v>0.42499999999999999</v>
      </c>
    </row>
    <row r="38" spans="1:32" ht="50.1" customHeight="1">
      <c r="A38" s="41" t="s">
        <v>247</v>
      </c>
      <c r="B38" s="41" t="s">
        <v>248</v>
      </c>
      <c r="C38" s="41" t="s">
        <v>215</v>
      </c>
      <c r="D38" s="41" t="s">
        <v>249</v>
      </c>
      <c r="E38" s="41" t="s">
        <v>250</v>
      </c>
      <c r="F38" s="41" t="s">
        <v>251</v>
      </c>
      <c r="G38" s="41" t="s">
        <v>252</v>
      </c>
      <c r="H38" s="50" t="s">
        <v>259</v>
      </c>
      <c r="I38" s="50" t="s">
        <v>221</v>
      </c>
      <c r="J38" s="50">
        <v>0</v>
      </c>
      <c r="K38" s="50" t="s">
        <v>260</v>
      </c>
      <c r="L38" s="119">
        <v>0.25</v>
      </c>
      <c r="M38" s="50" t="s">
        <v>178</v>
      </c>
      <c r="N38" s="50" t="s">
        <v>261</v>
      </c>
      <c r="O38" s="50">
        <v>400</v>
      </c>
      <c r="P38" s="120">
        <v>100</v>
      </c>
      <c r="Q38" s="121">
        <v>100</v>
      </c>
      <c r="R38" s="128">
        <v>150</v>
      </c>
      <c r="S38" s="120">
        <v>150</v>
      </c>
      <c r="T38" s="120">
        <v>630</v>
      </c>
      <c r="U38" s="128">
        <v>58</v>
      </c>
      <c r="X38" s="56">
        <f t="shared" si="15"/>
        <v>688</v>
      </c>
      <c r="Y38" s="120">
        <v>0</v>
      </c>
      <c r="Z38" s="128">
        <v>58</v>
      </c>
      <c r="AC38" s="76">
        <f t="shared" si="16"/>
        <v>0.14499999999999999</v>
      </c>
      <c r="AD38" s="76">
        <f t="shared" si="17"/>
        <v>0.25</v>
      </c>
      <c r="AE38" s="76">
        <f t="shared" si="18"/>
        <v>0.57999999999999996</v>
      </c>
      <c r="AF38" s="76">
        <f t="shared" si="19"/>
        <v>1</v>
      </c>
    </row>
    <row r="39" spans="1:32" ht="50.1" customHeight="1">
      <c r="A39" s="41" t="s">
        <v>247</v>
      </c>
      <c r="B39" s="41" t="s">
        <v>248</v>
      </c>
      <c r="C39" s="41" t="s">
        <v>215</v>
      </c>
      <c r="D39" s="41" t="s">
        <v>249</v>
      </c>
      <c r="E39" s="41" t="s">
        <v>250</v>
      </c>
      <c r="F39" s="41" t="s">
        <v>251</v>
      </c>
      <c r="G39" s="41" t="s">
        <v>252</v>
      </c>
      <c r="H39" s="50" t="s">
        <v>262</v>
      </c>
      <c r="I39" s="50" t="s">
        <v>221</v>
      </c>
      <c r="J39" s="50">
        <v>0</v>
      </c>
      <c r="K39" s="50" t="s">
        <v>263</v>
      </c>
      <c r="L39" s="119">
        <v>0.25</v>
      </c>
      <c r="M39" s="50" t="s">
        <v>178</v>
      </c>
      <c r="N39" s="50" t="s">
        <v>240</v>
      </c>
      <c r="O39" s="120">
        <v>1</v>
      </c>
      <c r="P39" s="120">
        <v>1</v>
      </c>
      <c r="Q39" s="121">
        <v>0.5</v>
      </c>
      <c r="R39" s="50">
        <v>0</v>
      </c>
      <c r="S39" s="120">
        <v>0</v>
      </c>
      <c r="T39" s="120">
        <v>1</v>
      </c>
      <c r="U39" s="120">
        <v>0.5</v>
      </c>
      <c r="X39" s="56">
        <f t="shared" si="15"/>
        <v>1.5</v>
      </c>
      <c r="Y39" s="120">
        <v>0</v>
      </c>
      <c r="Z39" s="120">
        <v>0.5</v>
      </c>
      <c r="AC39" s="76">
        <f t="shared" si="16"/>
        <v>0.25</v>
      </c>
      <c r="AD39" s="76">
        <f t="shared" si="17"/>
        <v>0.25</v>
      </c>
      <c r="AE39" s="76">
        <f t="shared" si="18"/>
        <v>1</v>
      </c>
      <c r="AF39" s="76">
        <f t="shared" si="19"/>
        <v>1</v>
      </c>
    </row>
    <row r="40" spans="1:32" ht="50.1" customHeight="1">
      <c r="A40" s="136"/>
      <c r="B40" s="168"/>
      <c r="C40" s="168"/>
      <c r="D40" s="168"/>
      <c r="E40" s="168"/>
      <c r="F40" s="222" t="s">
        <v>193</v>
      </c>
      <c r="G40" s="223"/>
      <c r="H40" s="223"/>
      <c r="I40" s="223"/>
      <c r="J40" s="223"/>
      <c r="K40" s="223"/>
      <c r="L40" s="223"/>
      <c r="M40" s="223"/>
      <c r="N40" s="223"/>
      <c r="O40" s="223"/>
      <c r="P40" s="223"/>
      <c r="Q40" s="223"/>
      <c r="R40" s="223"/>
      <c r="S40" s="223"/>
      <c r="T40" s="223"/>
      <c r="U40" s="223"/>
      <c r="V40" s="223"/>
      <c r="W40" s="223"/>
      <c r="X40" s="223"/>
      <c r="Y40" s="223"/>
      <c r="Z40" s="223"/>
      <c r="AA40" s="223"/>
      <c r="AB40" s="224"/>
      <c r="AC40" s="135">
        <f>SUM(AC36:AC39)</f>
        <v>0.745</v>
      </c>
      <c r="AD40" s="135">
        <f>SUM(AD36:AD39)</f>
        <v>0.71250000000000002</v>
      </c>
      <c r="AE40" s="135">
        <f>+AVERAGE(AE36:AE39)</f>
        <v>0.745</v>
      </c>
      <c r="AF40" s="135">
        <f>+AVERAGE(AF36:AF39)</f>
        <v>0.71250000000000002</v>
      </c>
    </row>
    <row r="41" spans="1:32" ht="50.1" customHeight="1">
      <c r="A41" s="41" t="s">
        <v>247</v>
      </c>
      <c r="B41" s="41" t="s">
        <v>264</v>
      </c>
      <c r="C41" s="41" t="s">
        <v>215</v>
      </c>
      <c r="D41" s="41" t="s">
        <v>249</v>
      </c>
      <c r="E41" s="41" t="s">
        <v>250</v>
      </c>
      <c r="F41" s="41" t="s">
        <v>265</v>
      </c>
      <c r="G41" s="41" t="s">
        <v>266</v>
      </c>
      <c r="H41" s="50" t="s">
        <v>267</v>
      </c>
      <c r="I41" s="50" t="s">
        <v>221</v>
      </c>
      <c r="J41" s="50">
        <v>0</v>
      </c>
      <c r="K41" s="120" t="s">
        <v>268</v>
      </c>
      <c r="L41" s="119">
        <v>1</v>
      </c>
      <c r="M41" s="50" t="s">
        <v>269</v>
      </c>
      <c r="N41" s="50" t="s">
        <v>235</v>
      </c>
      <c r="O41" s="50">
        <v>1</v>
      </c>
      <c r="P41" s="120">
        <v>0.6</v>
      </c>
      <c r="Q41" s="129">
        <v>1</v>
      </c>
      <c r="R41" s="50">
        <v>0</v>
      </c>
      <c r="S41" s="50">
        <v>0</v>
      </c>
      <c r="T41" s="120">
        <v>0.6</v>
      </c>
      <c r="U41" s="50">
        <v>0.5</v>
      </c>
      <c r="X41" s="175">
        <v>0.5</v>
      </c>
      <c r="Y41" s="120">
        <v>0.4</v>
      </c>
      <c r="Z41" s="50">
        <v>0.5</v>
      </c>
      <c r="AC41" s="76">
        <f>+IF((U41/Q41)&gt;100%,100%,(U41/Q41))*L41</f>
        <v>0.5</v>
      </c>
      <c r="AD41" s="76">
        <f>+IF(((X41)/O41)&gt;100%,100%,((X41)/O41))*L41</f>
        <v>0.5</v>
      </c>
      <c r="AE41" s="56">
        <f>+IF(((U41)/Q41)&gt;100%,100%,((U41)/Q41))</f>
        <v>0.5</v>
      </c>
      <c r="AF41" s="56">
        <f>+IF(((X41)/O41)&gt;100%,100%,((X41))/O41)</f>
        <v>0.5</v>
      </c>
    </row>
    <row r="42" spans="1:32" ht="50.1" customHeight="1">
      <c r="A42" s="41" t="s">
        <v>247</v>
      </c>
      <c r="B42" s="41" t="s">
        <v>264</v>
      </c>
      <c r="C42" s="41" t="s">
        <v>215</v>
      </c>
      <c r="D42" s="41" t="s">
        <v>249</v>
      </c>
      <c r="E42" s="41" t="s">
        <v>250</v>
      </c>
      <c r="F42" s="41" t="s">
        <v>265</v>
      </c>
      <c r="G42" s="41" t="s">
        <v>266</v>
      </c>
      <c r="H42" s="50" t="s">
        <v>270</v>
      </c>
      <c r="I42" s="50" t="s">
        <v>221</v>
      </c>
      <c r="J42" s="50">
        <v>0</v>
      </c>
      <c r="K42" s="120" t="s">
        <v>271</v>
      </c>
      <c r="L42" s="119">
        <v>0</v>
      </c>
      <c r="M42" s="50" t="s">
        <v>178</v>
      </c>
      <c r="N42" s="50" t="s">
        <v>272</v>
      </c>
      <c r="O42" s="50">
        <v>1</v>
      </c>
      <c r="P42" s="120">
        <v>0</v>
      </c>
      <c r="Q42" s="129">
        <v>1</v>
      </c>
      <c r="R42" s="50">
        <v>100</v>
      </c>
      <c r="S42" s="50">
        <v>100</v>
      </c>
      <c r="T42" s="120">
        <v>0</v>
      </c>
      <c r="U42" s="50">
        <v>0</v>
      </c>
      <c r="X42" s="111">
        <f>+T42+U42+V42+W42</f>
        <v>0</v>
      </c>
      <c r="Y42" s="120">
        <v>0</v>
      </c>
      <c r="Z42" s="50">
        <v>0</v>
      </c>
      <c r="AC42" s="76">
        <f>+IF((U42/Q42)&gt;100%,100%,(U42/Q42))*L42</f>
        <v>0</v>
      </c>
      <c r="AD42" s="76">
        <f>+IF(((X42)/O42)&gt;100%,100%,((X42)/O42))*L42</f>
        <v>0</v>
      </c>
      <c r="AE42" s="56">
        <f>+IF(((U42)/Q42)&gt;100%,100%,((U42)/Q42))</f>
        <v>0</v>
      </c>
      <c r="AF42" s="56">
        <f>+IF(((X42)/O42)&gt;100%,100%,((X42))/O42)</f>
        <v>0</v>
      </c>
    </row>
    <row r="43" spans="1:32" ht="50.1" customHeight="1">
      <c r="A43" s="170"/>
      <c r="B43" s="170"/>
      <c r="C43" s="170"/>
      <c r="D43" s="170"/>
      <c r="E43" s="170"/>
      <c r="F43" s="225" t="s">
        <v>193</v>
      </c>
      <c r="G43" s="225"/>
      <c r="H43" s="225"/>
      <c r="I43" s="225"/>
      <c r="J43" s="225"/>
      <c r="K43" s="225"/>
      <c r="L43" s="225"/>
      <c r="M43" s="225"/>
      <c r="N43" s="225"/>
      <c r="O43" s="225"/>
      <c r="P43" s="225"/>
      <c r="Q43" s="225"/>
      <c r="R43" s="225"/>
      <c r="S43" s="225"/>
      <c r="T43" s="225"/>
      <c r="U43" s="225"/>
      <c r="V43" s="225"/>
      <c r="W43" s="225"/>
      <c r="X43" s="225"/>
      <c r="Y43" s="225"/>
      <c r="Z43" s="225"/>
      <c r="AA43" s="225"/>
      <c r="AB43" s="226"/>
      <c r="AC43" s="135">
        <f>SUM(AC41:AC42)</f>
        <v>0.5</v>
      </c>
      <c r="AD43" s="135">
        <f>SUM(AD41:AD42)</f>
        <v>0.5</v>
      </c>
      <c r="AE43" s="135">
        <f>+AVERAGE(AE41:AE42)</f>
        <v>0.25</v>
      </c>
      <c r="AF43" s="135">
        <f>+AVERAGE(AF41:AF42)</f>
        <v>0.25</v>
      </c>
    </row>
    <row r="44" spans="1:32" ht="50.1" customHeight="1">
      <c r="A44" s="41" t="s">
        <v>273</v>
      </c>
      <c r="B44" s="41" t="s">
        <v>274</v>
      </c>
      <c r="C44" s="41" t="s">
        <v>215</v>
      </c>
      <c r="D44" s="41" t="s">
        <v>275</v>
      </c>
      <c r="E44" s="41" t="s">
        <v>276</v>
      </c>
      <c r="F44" s="41" t="s">
        <v>277</v>
      </c>
      <c r="G44" s="41" t="s">
        <v>266</v>
      </c>
      <c r="H44" s="50" t="s">
        <v>278</v>
      </c>
      <c r="I44" s="50" t="s">
        <v>221</v>
      </c>
      <c r="J44" s="50">
        <v>1</v>
      </c>
      <c r="K44" s="50" t="s">
        <v>279</v>
      </c>
      <c r="L44" s="119">
        <v>0.25</v>
      </c>
      <c r="M44" s="50" t="s">
        <v>178</v>
      </c>
      <c r="N44" s="50" t="s">
        <v>235</v>
      </c>
      <c r="O44" s="120">
        <v>4</v>
      </c>
      <c r="P44" s="120">
        <v>0.3</v>
      </c>
      <c r="Q44" s="120">
        <v>0.1</v>
      </c>
      <c r="R44" s="120">
        <v>0.5</v>
      </c>
      <c r="S44" s="120">
        <v>0.1</v>
      </c>
      <c r="T44" s="120">
        <v>0.3</v>
      </c>
      <c r="U44" s="120">
        <v>0.7</v>
      </c>
      <c r="X44" s="56">
        <f>+T44+U44+V44+W44</f>
        <v>1</v>
      </c>
      <c r="Y44" s="120">
        <v>0.1</v>
      </c>
      <c r="Z44" s="120">
        <v>0.7</v>
      </c>
      <c r="AC44" s="76">
        <f>+IF((U44/Q44)&gt;100%,100%,(U44/Q44))*L44</f>
        <v>0.25</v>
      </c>
      <c r="AD44" s="76">
        <f>+IF(((X44)/O44)&gt;100%,100%,((X44)/O44))*L44</f>
        <v>6.25E-2</v>
      </c>
      <c r="AE44" s="56">
        <f>+IF(((U44)/Q44)&gt;100%,100%,((U44)/Q44))</f>
        <v>1</v>
      </c>
      <c r="AF44" s="56">
        <f>+IF(((X44)/O44)&gt;100%,100%,((X44))/O44)</f>
        <v>0.25</v>
      </c>
    </row>
    <row r="45" spans="1:32" ht="50.1" customHeight="1">
      <c r="A45" s="41" t="s">
        <v>273</v>
      </c>
      <c r="B45" s="41" t="s">
        <v>274</v>
      </c>
      <c r="C45" s="41" t="s">
        <v>215</v>
      </c>
      <c r="D45" s="41" t="s">
        <v>275</v>
      </c>
      <c r="E45" s="41" t="s">
        <v>276</v>
      </c>
      <c r="F45" s="41" t="s">
        <v>277</v>
      </c>
      <c r="G45" s="41" t="s">
        <v>266</v>
      </c>
      <c r="H45" s="50" t="s">
        <v>280</v>
      </c>
      <c r="I45" s="50" t="s">
        <v>221</v>
      </c>
      <c r="J45" s="50">
        <v>0</v>
      </c>
      <c r="K45" s="50" t="s">
        <v>281</v>
      </c>
      <c r="L45" s="119">
        <v>0.25</v>
      </c>
      <c r="M45" s="50" t="s">
        <v>269</v>
      </c>
      <c r="N45" s="50" t="s">
        <v>282</v>
      </c>
      <c r="O45" s="120">
        <v>3</v>
      </c>
      <c r="P45" s="120">
        <v>0.25</v>
      </c>
      <c r="Q45" s="120">
        <v>0.25</v>
      </c>
      <c r="R45" s="120">
        <v>0.25</v>
      </c>
      <c r="S45" s="120">
        <v>0.25</v>
      </c>
      <c r="T45" s="120">
        <v>0</v>
      </c>
      <c r="U45" s="120">
        <v>0</v>
      </c>
      <c r="X45" s="56">
        <f t="shared" ref="X45:X46" si="20">+T45+U45+V45+W45</f>
        <v>0</v>
      </c>
      <c r="Y45" s="120">
        <v>0</v>
      </c>
      <c r="Z45" s="120">
        <v>0</v>
      </c>
      <c r="AC45" s="76">
        <f t="shared" ref="AC45:AC46" si="21">+IF((U45/Q45)&gt;100%,100%,(U45/Q45))*L45</f>
        <v>0</v>
      </c>
      <c r="AD45" s="76">
        <f t="shared" ref="AD45:AD46" si="22">+IF(((X45)/O45)&gt;100%,100%,((X45)/O45))*L45</f>
        <v>0</v>
      </c>
      <c r="AE45" s="56">
        <f t="shared" ref="AE45:AE46" si="23">+IF(((U45)/Q45)&gt;100%,100%,((U45)/Q45))</f>
        <v>0</v>
      </c>
      <c r="AF45" s="56">
        <f t="shared" ref="AF45:AF46" si="24">+IF(((X45)/O45)&gt;100%,100%,((X45))/O45)</f>
        <v>0</v>
      </c>
    </row>
    <row r="46" spans="1:32" ht="50.1" customHeight="1">
      <c r="A46" s="41" t="s">
        <v>273</v>
      </c>
      <c r="B46" s="41" t="s">
        <v>274</v>
      </c>
      <c r="C46" s="41" t="s">
        <v>215</v>
      </c>
      <c r="D46" s="41" t="s">
        <v>275</v>
      </c>
      <c r="E46" s="41" t="s">
        <v>276</v>
      </c>
      <c r="F46" s="41" t="s">
        <v>277</v>
      </c>
      <c r="G46" s="41" t="s">
        <v>266</v>
      </c>
      <c r="H46" s="50" t="s">
        <v>283</v>
      </c>
      <c r="I46" s="50" t="s">
        <v>221</v>
      </c>
      <c r="J46" s="34">
        <v>1829</v>
      </c>
      <c r="K46" s="50" t="s">
        <v>284</v>
      </c>
      <c r="L46" s="119">
        <v>0.5</v>
      </c>
      <c r="M46" s="50" t="s">
        <v>178</v>
      </c>
      <c r="N46" s="50" t="s">
        <v>285</v>
      </c>
      <c r="O46" s="120">
        <v>10000</v>
      </c>
      <c r="P46" s="120">
        <v>1000</v>
      </c>
      <c r="Q46" s="120">
        <v>3000</v>
      </c>
      <c r="R46" s="50">
        <v>3000</v>
      </c>
      <c r="S46" s="120">
        <v>3000</v>
      </c>
      <c r="T46" s="120">
        <v>2411</v>
      </c>
      <c r="U46" s="50">
        <v>0</v>
      </c>
      <c r="X46" s="56">
        <f t="shared" si="20"/>
        <v>2411</v>
      </c>
      <c r="Y46" s="120">
        <v>0</v>
      </c>
      <c r="Z46" s="50">
        <v>0</v>
      </c>
      <c r="AC46" s="76">
        <f t="shared" si="21"/>
        <v>0</v>
      </c>
      <c r="AD46" s="76">
        <f t="shared" si="22"/>
        <v>0.12055</v>
      </c>
      <c r="AE46" s="56">
        <f t="shared" si="23"/>
        <v>0</v>
      </c>
      <c r="AF46" s="56">
        <f t="shared" si="24"/>
        <v>0.24110000000000001</v>
      </c>
    </row>
    <row r="47" spans="1:32" ht="50.1" customHeight="1">
      <c r="A47" s="168"/>
      <c r="B47" s="168"/>
      <c r="C47" s="168"/>
      <c r="D47" s="168"/>
      <c r="E47" s="168"/>
      <c r="F47" s="223" t="s">
        <v>193</v>
      </c>
      <c r="G47" s="223"/>
      <c r="H47" s="223"/>
      <c r="I47" s="223"/>
      <c r="J47" s="223"/>
      <c r="K47" s="223"/>
      <c r="L47" s="223"/>
      <c r="M47" s="223"/>
      <c r="N47" s="223"/>
      <c r="O47" s="223"/>
      <c r="P47" s="223"/>
      <c r="Q47" s="223"/>
      <c r="R47" s="223"/>
      <c r="S47" s="223"/>
      <c r="T47" s="223"/>
      <c r="U47" s="223"/>
      <c r="V47" s="223"/>
      <c r="W47" s="223"/>
      <c r="X47" s="223"/>
      <c r="Y47" s="223"/>
      <c r="Z47" s="223"/>
      <c r="AA47" s="223"/>
      <c r="AB47" s="224"/>
      <c r="AC47" s="135">
        <f>SUM(AC44:AC46)</f>
        <v>0.25</v>
      </c>
      <c r="AD47" s="135">
        <f>SUM(AD44:AD46)</f>
        <v>0.18304999999999999</v>
      </c>
      <c r="AE47" s="135">
        <f>+AVERAGE(AE44:AE46)</f>
        <v>0.33333333333333331</v>
      </c>
      <c r="AF47" s="135">
        <f>+AVERAGE(AF44:AF46)</f>
        <v>0.16369999999999998</v>
      </c>
    </row>
    <row r="48" spans="1:32" ht="50.1" customHeight="1">
      <c r="A48" s="41" t="s">
        <v>286</v>
      </c>
      <c r="B48" s="41" t="s">
        <v>287</v>
      </c>
      <c r="C48" s="41" t="s">
        <v>215</v>
      </c>
      <c r="D48" s="41" t="s">
        <v>288</v>
      </c>
      <c r="E48" s="41" t="s">
        <v>289</v>
      </c>
      <c r="F48" s="41" t="s">
        <v>290</v>
      </c>
      <c r="G48" s="41" t="s">
        <v>291</v>
      </c>
      <c r="H48" s="50" t="s">
        <v>292</v>
      </c>
      <c r="I48" s="50" t="s">
        <v>221</v>
      </c>
      <c r="J48" s="50">
        <v>0</v>
      </c>
      <c r="K48" s="50" t="s">
        <v>293</v>
      </c>
      <c r="L48" s="131">
        <v>0.2</v>
      </c>
      <c r="M48" s="50" t="s">
        <v>178</v>
      </c>
      <c r="N48" s="50" t="s">
        <v>246</v>
      </c>
      <c r="O48" s="120">
        <v>4</v>
      </c>
      <c r="P48" s="120">
        <v>1</v>
      </c>
      <c r="Q48" s="120">
        <v>1</v>
      </c>
      <c r="R48" s="50">
        <v>700</v>
      </c>
      <c r="S48" s="120">
        <v>500</v>
      </c>
      <c r="T48" s="130">
        <v>0</v>
      </c>
      <c r="U48" s="50">
        <v>0</v>
      </c>
      <c r="X48" s="56">
        <f>+T48+U48+V48+W48</f>
        <v>0</v>
      </c>
      <c r="Y48" s="120">
        <v>0</v>
      </c>
      <c r="Z48" s="50">
        <v>0</v>
      </c>
      <c r="AC48" s="76">
        <f>+IF((U48/Q48)&gt;100%,100%,(U48/Q48))*L48</f>
        <v>0</v>
      </c>
      <c r="AD48" s="76">
        <f>+IF(((X48)/O48)&gt;100%,100%,((X48)/O48))*L48</f>
        <v>0</v>
      </c>
      <c r="AE48" s="76">
        <f>+IF(((U48)/Q48)&gt;100%,100%,((U48)/Q48))</f>
        <v>0</v>
      </c>
      <c r="AF48" s="76">
        <f>+IF(((X48)/O48)&gt;100%,100%,((X48))/O48)</f>
        <v>0</v>
      </c>
    </row>
    <row r="49" spans="1:32" ht="50.1" customHeight="1">
      <c r="A49" s="41" t="s">
        <v>286</v>
      </c>
      <c r="B49" s="41" t="s">
        <v>287</v>
      </c>
      <c r="C49" s="41" t="s">
        <v>215</v>
      </c>
      <c r="D49" s="41" t="s">
        <v>288</v>
      </c>
      <c r="E49" s="41" t="s">
        <v>289</v>
      </c>
      <c r="F49" s="41" t="s">
        <v>290</v>
      </c>
      <c r="G49" s="41" t="s">
        <v>291</v>
      </c>
      <c r="H49" s="50" t="s">
        <v>294</v>
      </c>
      <c r="I49" s="50" t="s">
        <v>221</v>
      </c>
      <c r="J49" s="50">
        <v>0</v>
      </c>
      <c r="K49" s="50" t="s">
        <v>295</v>
      </c>
      <c r="L49" s="131">
        <v>0.15</v>
      </c>
      <c r="M49" s="50" t="s">
        <v>178</v>
      </c>
      <c r="N49" s="50" t="s">
        <v>296</v>
      </c>
      <c r="O49" s="120">
        <v>4</v>
      </c>
      <c r="P49" s="120">
        <v>1</v>
      </c>
      <c r="Q49" s="120">
        <v>0.5</v>
      </c>
      <c r="R49" s="120">
        <v>0.5</v>
      </c>
      <c r="S49" s="120">
        <v>0</v>
      </c>
      <c r="T49" s="120">
        <v>1</v>
      </c>
      <c r="U49" s="120">
        <v>0.3</v>
      </c>
      <c r="X49" s="56">
        <f t="shared" ref="X49:X53" si="25">+T49+U49+V49+W49</f>
        <v>1.3</v>
      </c>
      <c r="Y49" s="120">
        <v>0</v>
      </c>
      <c r="Z49" s="120">
        <v>0.3</v>
      </c>
      <c r="AC49" s="76">
        <f t="shared" ref="AC49:AC53" si="26">+IF((U49/Q49)&gt;100%,100%,(U49/Q49))*L49</f>
        <v>0.09</v>
      </c>
      <c r="AD49" s="76">
        <f t="shared" ref="AD49:AD53" si="27">+IF(((X49)/O49)&gt;100%,100%,((X49)/O49))*L49</f>
        <v>4.8750000000000002E-2</v>
      </c>
      <c r="AE49" s="76">
        <f t="shared" ref="AE49:AE53" si="28">+IF(((U49)/Q49)&gt;100%,100%,((U49)/Q49))</f>
        <v>0.6</v>
      </c>
      <c r="AF49" s="56">
        <f t="shared" ref="AF49:AF53" si="29">+IF(((X49)/O49)&gt;100%,100%,((X49))/O49)</f>
        <v>0.32500000000000001</v>
      </c>
    </row>
    <row r="50" spans="1:32" ht="50.1" customHeight="1">
      <c r="A50" s="41" t="s">
        <v>286</v>
      </c>
      <c r="B50" s="41" t="s">
        <v>287</v>
      </c>
      <c r="C50" s="41" t="s">
        <v>215</v>
      </c>
      <c r="D50" s="41" t="s">
        <v>288</v>
      </c>
      <c r="E50" s="41" t="s">
        <v>289</v>
      </c>
      <c r="F50" s="41" t="s">
        <v>290</v>
      </c>
      <c r="G50" s="41" t="s">
        <v>291</v>
      </c>
      <c r="H50" s="50" t="s">
        <v>297</v>
      </c>
      <c r="I50" s="50" t="s">
        <v>221</v>
      </c>
      <c r="J50" s="50">
        <v>0</v>
      </c>
      <c r="K50" s="50" t="s">
        <v>298</v>
      </c>
      <c r="L50" s="131">
        <v>0.15</v>
      </c>
      <c r="M50" s="50" t="s">
        <v>178</v>
      </c>
      <c r="N50" s="50" t="s">
        <v>299</v>
      </c>
      <c r="O50" s="120">
        <v>4</v>
      </c>
      <c r="P50" s="120">
        <v>1</v>
      </c>
      <c r="Q50" s="120">
        <v>1</v>
      </c>
      <c r="R50" s="120">
        <v>0.5</v>
      </c>
      <c r="S50" s="120">
        <v>0</v>
      </c>
      <c r="T50" s="120">
        <v>1</v>
      </c>
      <c r="U50" s="120">
        <v>0.5</v>
      </c>
      <c r="X50" s="56">
        <f t="shared" si="25"/>
        <v>1.5</v>
      </c>
      <c r="Y50" s="120">
        <v>0</v>
      </c>
      <c r="Z50" s="120">
        <v>0.5</v>
      </c>
      <c r="AC50" s="76">
        <f t="shared" si="26"/>
        <v>7.4999999999999997E-2</v>
      </c>
      <c r="AD50" s="76">
        <f t="shared" si="27"/>
        <v>5.6249999999999994E-2</v>
      </c>
      <c r="AE50" s="76">
        <f t="shared" si="28"/>
        <v>0.5</v>
      </c>
      <c r="AF50" s="56">
        <f t="shared" si="29"/>
        <v>0.375</v>
      </c>
    </row>
    <row r="51" spans="1:32" ht="50.1" customHeight="1">
      <c r="A51" s="41" t="s">
        <v>286</v>
      </c>
      <c r="B51" s="41" t="s">
        <v>287</v>
      </c>
      <c r="C51" s="41" t="s">
        <v>215</v>
      </c>
      <c r="D51" s="41" t="s">
        <v>288</v>
      </c>
      <c r="E51" s="41" t="s">
        <v>289</v>
      </c>
      <c r="F51" s="41" t="s">
        <v>290</v>
      </c>
      <c r="G51" s="41" t="s">
        <v>291</v>
      </c>
      <c r="H51" s="50" t="s">
        <v>300</v>
      </c>
      <c r="I51" s="50" t="s">
        <v>221</v>
      </c>
      <c r="J51" s="34">
        <v>1500</v>
      </c>
      <c r="K51" s="50" t="s">
        <v>301</v>
      </c>
      <c r="L51" s="131">
        <v>0.25</v>
      </c>
      <c r="M51" s="50" t="s">
        <v>178</v>
      </c>
      <c r="N51" s="50" t="s">
        <v>302</v>
      </c>
      <c r="O51" s="50">
        <v>2000</v>
      </c>
      <c r="P51" s="120">
        <v>1</v>
      </c>
      <c r="Q51" s="120">
        <v>700</v>
      </c>
      <c r="R51" s="120">
        <v>0</v>
      </c>
      <c r="S51" s="120">
        <v>0</v>
      </c>
      <c r="T51" s="120">
        <v>1</v>
      </c>
      <c r="U51" s="120">
        <v>0</v>
      </c>
      <c r="X51" s="56">
        <f t="shared" si="25"/>
        <v>1</v>
      </c>
      <c r="Y51" s="120">
        <v>0.1</v>
      </c>
      <c r="Z51" s="120">
        <v>0</v>
      </c>
      <c r="AC51" s="76">
        <f t="shared" si="26"/>
        <v>0</v>
      </c>
      <c r="AD51" s="76">
        <f t="shared" si="27"/>
        <v>1.25E-4</v>
      </c>
      <c r="AE51" s="76"/>
      <c r="AF51" s="56">
        <f t="shared" si="29"/>
        <v>5.0000000000000001E-4</v>
      </c>
    </row>
    <row r="52" spans="1:32" ht="50.1" customHeight="1">
      <c r="A52" s="41" t="s">
        <v>286</v>
      </c>
      <c r="B52" s="41" t="s">
        <v>287</v>
      </c>
      <c r="C52" s="41" t="s">
        <v>215</v>
      </c>
      <c r="D52" s="41" t="s">
        <v>288</v>
      </c>
      <c r="E52" s="41" t="s">
        <v>289</v>
      </c>
      <c r="F52" s="41" t="s">
        <v>290</v>
      </c>
      <c r="G52" s="41" t="s">
        <v>291</v>
      </c>
      <c r="H52" s="50" t="s">
        <v>303</v>
      </c>
      <c r="I52" s="50" t="s">
        <v>221</v>
      </c>
      <c r="J52" s="50">
        <v>0</v>
      </c>
      <c r="K52" s="50" t="s">
        <v>304</v>
      </c>
      <c r="L52" s="131">
        <v>0.15</v>
      </c>
      <c r="M52" s="50" t="s">
        <v>269</v>
      </c>
      <c r="N52" s="50" t="s">
        <v>305</v>
      </c>
      <c r="O52" s="120">
        <v>1</v>
      </c>
      <c r="P52" s="120">
        <v>1</v>
      </c>
      <c r="Q52" s="120">
        <v>2</v>
      </c>
      <c r="R52" s="120">
        <v>1</v>
      </c>
      <c r="S52" s="120">
        <v>1</v>
      </c>
      <c r="T52" s="120">
        <v>1</v>
      </c>
      <c r="U52" s="120">
        <v>1</v>
      </c>
      <c r="X52" s="56">
        <f t="shared" si="25"/>
        <v>2</v>
      </c>
      <c r="Y52" s="120">
        <v>0</v>
      </c>
      <c r="Z52" s="120">
        <v>1</v>
      </c>
      <c r="AC52" s="76">
        <f t="shared" si="26"/>
        <v>7.4999999999999997E-2</v>
      </c>
      <c r="AD52" s="76">
        <f t="shared" si="27"/>
        <v>0.15</v>
      </c>
      <c r="AE52" s="76">
        <f t="shared" si="28"/>
        <v>0.5</v>
      </c>
      <c r="AF52" s="56">
        <f t="shared" si="29"/>
        <v>1</v>
      </c>
    </row>
    <row r="53" spans="1:32" ht="50.1" customHeight="1">
      <c r="A53" s="41" t="s">
        <v>286</v>
      </c>
      <c r="B53" s="41" t="s">
        <v>287</v>
      </c>
      <c r="C53" s="41" t="s">
        <v>215</v>
      </c>
      <c r="D53" s="41" t="s">
        <v>288</v>
      </c>
      <c r="E53" s="41" t="s">
        <v>289</v>
      </c>
      <c r="F53" s="41" t="s">
        <v>290</v>
      </c>
      <c r="G53" s="41" t="s">
        <v>291</v>
      </c>
      <c r="H53" s="50" t="s">
        <v>306</v>
      </c>
      <c r="I53" s="50" t="s">
        <v>221</v>
      </c>
      <c r="J53" s="50">
        <v>0</v>
      </c>
      <c r="K53" s="50" t="s">
        <v>307</v>
      </c>
      <c r="L53" s="131">
        <v>0.1</v>
      </c>
      <c r="M53" s="50" t="s">
        <v>178</v>
      </c>
      <c r="N53" s="50" t="s">
        <v>308</v>
      </c>
      <c r="O53" s="50">
        <v>1</v>
      </c>
      <c r="P53" s="120">
        <v>0.25</v>
      </c>
      <c r="Q53" s="120">
        <v>1</v>
      </c>
      <c r="R53" s="120">
        <v>0.25</v>
      </c>
      <c r="S53" s="120">
        <v>0.25</v>
      </c>
      <c r="T53" s="120">
        <v>0.25</v>
      </c>
      <c r="U53" s="38">
        <v>0.25</v>
      </c>
      <c r="X53" s="56">
        <f t="shared" si="25"/>
        <v>0.5</v>
      </c>
      <c r="Y53" s="120">
        <v>0.25</v>
      </c>
      <c r="Z53" s="38">
        <v>0.25</v>
      </c>
      <c r="AC53" s="76">
        <f t="shared" si="26"/>
        <v>2.5000000000000001E-2</v>
      </c>
      <c r="AD53" s="76">
        <f t="shared" si="27"/>
        <v>0.05</v>
      </c>
      <c r="AE53" s="76">
        <f t="shared" si="28"/>
        <v>0.25</v>
      </c>
      <c r="AF53" s="56">
        <f t="shared" si="29"/>
        <v>0.5</v>
      </c>
    </row>
    <row r="54" spans="1:32" ht="50.1" customHeight="1">
      <c r="A54" s="169"/>
      <c r="B54" s="169"/>
      <c r="C54" s="169"/>
      <c r="D54" s="169"/>
      <c r="E54" s="169"/>
      <c r="F54" s="227" t="s">
        <v>193</v>
      </c>
      <c r="G54" s="227"/>
      <c r="H54" s="227"/>
      <c r="I54" s="227"/>
      <c r="J54" s="227"/>
      <c r="K54" s="227"/>
      <c r="L54" s="227"/>
      <c r="M54" s="227"/>
      <c r="N54" s="227"/>
      <c r="O54" s="227"/>
      <c r="P54" s="227"/>
      <c r="Q54" s="227"/>
      <c r="R54" s="227"/>
      <c r="S54" s="227"/>
      <c r="T54" s="227"/>
      <c r="U54" s="227"/>
      <c r="V54" s="227"/>
      <c r="W54" s="227"/>
      <c r="X54" s="227"/>
      <c r="Y54" s="227"/>
      <c r="Z54" s="227"/>
      <c r="AA54" s="227"/>
      <c r="AB54" s="228"/>
      <c r="AC54" s="135">
        <f>SUM(AC48:AC53)</f>
        <v>0.26500000000000001</v>
      </c>
      <c r="AD54" s="135">
        <f>SUM(AD48:AD53)</f>
        <v>0.30512499999999998</v>
      </c>
      <c r="AE54" s="135">
        <f>+AVERAGE(AE48:AE53)</f>
        <v>0.37</v>
      </c>
      <c r="AF54" s="135">
        <f>+AVERAGE(AF48:AF53)</f>
        <v>0.36674999999999996</v>
      </c>
    </row>
    <row r="56" spans="1:32" ht="50.1" customHeight="1">
      <c r="A56" s="136"/>
      <c r="B56" s="136"/>
      <c r="C56" s="136"/>
      <c r="D56" s="136"/>
      <c r="E56" s="136"/>
      <c r="F56" s="218" t="s">
        <v>309</v>
      </c>
      <c r="G56" s="218"/>
      <c r="H56" s="218"/>
      <c r="I56" s="218"/>
      <c r="J56" s="218"/>
      <c r="K56" s="218"/>
      <c r="L56" s="218"/>
      <c r="M56" s="218"/>
      <c r="N56" s="218"/>
      <c r="O56" s="218"/>
      <c r="P56" s="218"/>
      <c r="Q56" s="218"/>
      <c r="R56" s="218"/>
      <c r="S56" s="218"/>
      <c r="T56" s="218"/>
      <c r="U56" s="218"/>
      <c r="V56" s="218"/>
      <c r="W56" s="218"/>
      <c r="X56" s="218"/>
      <c r="Y56" s="218"/>
      <c r="Z56" s="218"/>
      <c r="AA56" s="218"/>
      <c r="AB56" s="218"/>
      <c r="AC56" s="139">
        <f>+(AC20+AC22+AC31+AC35+AC40+AC43+AC47+AC54)/8</f>
        <v>0.4590178553687404</v>
      </c>
      <c r="AD56" s="139">
        <f>+(AD20+AD22+AD31+AD35+AD40+AD43+AD47+AD54)/8</f>
        <v>0.42874969524064643</v>
      </c>
      <c r="AE56" s="139">
        <f>+(AE20+AE22+AE31+AE35+AE40+AE43+AE47+AE54)/8</f>
        <v>0.44839285536874041</v>
      </c>
      <c r="AF56" s="139">
        <f>+(AF20+AF22+AF31+AF35+AF40+AF43+AF47+AF54)/8</f>
        <v>0.4021590702406464</v>
      </c>
    </row>
  </sheetData>
  <mergeCells count="31">
    <mergeCell ref="AC13:AF13"/>
    <mergeCell ref="A5:B5"/>
    <mergeCell ref="A6:P6"/>
    <mergeCell ref="F22:AB22"/>
    <mergeCell ref="C5:P5"/>
    <mergeCell ref="A13:O13"/>
    <mergeCell ref="A7:B10"/>
    <mergeCell ref="C7:AE7"/>
    <mergeCell ref="C8:AE8"/>
    <mergeCell ref="C9:AE9"/>
    <mergeCell ref="C10:AE10"/>
    <mergeCell ref="A11:B11"/>
    <mergeCell ref="C11:AE11"/>
    <mergeCell ref="A12:AF12"/>
    <mergeCell ref="P13:S13"/>
    <mergeCell ref="T13:X13"/>
    <mergeCell ref="Y13:AB13"/>
    <mergeCell ref="A1:B4"/>
    <mergeCell ref="C1:P1"/>
    <mergeCell ref="C2:P2"/>
    <mergeCell ref="C3:P3"/>
    <mergeCell ref="C4:P4"/>
    <mergeCell ref="F56:AB56"/>
    <mergeCell ref="F20:AB20"/>
    <mergeCell ref="F25:AB25"/>
    <mergeCell ref="F35:AB35"/>
    <mergeCell ref="F40:AB40"/>
    <mergeCell ref="F43:AB43"/>
    <mergeCell ref="F47:AB47"/>
    <mergeCell ref="F54:AB54"/>
    <mergeCell ref="F31:AB31"/>
  </mergeCells>
  <dataValidations count="3">
    <dataValidation type="list" allowBlank="1" showInputMessage="1" showErrorMessage="1" sqref="M55 M57:M297" xr:uid="{00000000-0002-0000-0100-000000000000}">
      <formula1>$Q$16:$Q$17</formula1>
    </dataValidation>
    <dataValidation type="list" allowBlank="1" showInputMessage="1" showErrorMessage="1" sqref="M15:M19 M23:M24 M21 M26:M30 M48:M53 M36:M39 M32:M34 M41:M42 M44:M46" xr:uid="{00000000-0002-0000-0100-000001000000}">
      <formula1>#REF!</formula1>
    </dataValidation>
    <dataValidation type="list" allowBlank="1" showInputMessage="1" showErrorMessage="1" sqref="M56" xr:uid="{00000000-0002-0000-0100-000002000000}">
      <formula1>$AH$16:$AH$17</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topLeftCell="A10" zoomScale="71" zoomScaleNormal="71" workbookViewId="0">
      <selection activeCell="AH17" sqref="AH17"/>
    </sheetView>
  </sheetViews>
  <sheetFormatPr baseColWidth="10" defaultColWidth="11" defaultRowHeight="14.25"/>
  <cols>
    <col min="1" max="1" width="20.875" style="102" customWidth="1"/>
    <col min="2" max="2" width="30.625" style="102" customWidth="1"/>
    <col min="3" max="3" width="33.625" style="102" customWidth="1"/>
    <col min="4" max="4" width="32" style="102" customWidth="1"/>
    <col min="5" max="6" width="28.625" style="102" customWidth="1"/>
    <col min="7" max="7" width="33.125" style="102" bestFit="1" customWidth="1"/>
    <col min="8" max="8" width="33.125" style="102" customWidth="1"/>
    <col min="9" max="9" width="34" style="102" bestFit="1" customWidth="1"/>
    <col min="10" max="10" width="30.125" style="102" customWidth="1"/>
    <col min="11" max="11" width="23.625" style="102" customWidth="1"/>
    <col min="12" max="12" width="27.125" style="102" customWidth="1"/>
    <col min="13" max="13" width="39.125" style="102" bestFit="1" customWidth="1"/>
    <col min="14" max="14" width="54.625" style="102" bestFit="1" customWidth="1"/>
    <col min="15" max="15" width="0" style="102" hidden="1" customWidth="1"/>
    <col min="16" max="16384" width="11" style="102"/>
  </cols>
  <sheetData>
    <row r="1" spans="1:14" ht="22.5" customHeight="1">
      <c r="A1" s="251"/>
      <c r="B1" s="251"/>
      <c r="C1" s="252" t="s">
        <v>125</v>
      </c>
      <c r="D1" s="252"/>
      <c r="E1" s="252"/>
      <c r="F1" s="252"/>
      <c r="G1" s="252"/>
      <c r="H1" s="252"/>
      <c r="I1" s="252"/>
      <c r="J1" s="252"/>
      <c r="K1" s="252"/>
      <c r="L1" s="252"/>
      <c r="M1" s="252"/>
      <c r="N1" s="185" t="s">
        <v>132</v>
      </c>
    </row>
    <row r="2" spans="1:14" ht="22.5" customHeight="1">
      <c r="A2" s="251"/>
      <c r="B2" s="251"/>
      <c r="C2" s="252" t="s">
        <v>126</v>
      </c>
      <c r="D2" s="252"/>
      <c r="E2" s="252"/>
      <c r="F2" s="252"/>
      <c r="G2" s="252"/>
      <c r="H2" s="252"/>
      <c r="I2" s="252"/>
      <c r="J2" s="252"/>
      <c r="K2" s="252"/>
      <c r="L2" s="252"/>
      <c r="M2" s="252"/>
      <c r="N2" s="185" t="s">
        <v>133</v>
      </c>
    </row>
    <row r="3" spans="1:14" ht="22.5" customHeight="1">
      <c r="A3" s="251"/>
      <c r="B3" s="251"/>
      <c r="C3" s="252" t="s">
        <v>127</v>
      </c>
      <c r="D3" s="252"/>
      <c r="E3" s="252"/>
      <c r="F3" s="252"/>
      <c r="G3" s="252"/>
      <c r="H3" s="252"/>
      <c r="I3" s="252"/>
      <c r="J3" s="252"/>
      <c r="K3" s="252"/>
      <c r="L3" s="252"/>
      <c r="M3" s="252"/>
      <c r="N3" s="185" t="s">
        <v>134</v>
      </c>
    </row>
    <row r="4" spans="1:14" ht="22.5" customHeight="1">
      <c r="A4" s="251"/>
      <c r="B4" s="251"/>
      <c r="C4" s="252" t="s">
        <v>128</v>
      </c>
      <c r="D4" s="252"/>
      <c r="E4" s="252"/>
      <c r="F4" s="252"/>
      <c r="G4" s="252"/>
      <c r="H4" s="252"/>
      <c r="I4" s="252"/>
      <c r="J4" s="252"/>
      <c r="K4" s="252"/>
      <c r="L4" s="252"/>
      <c r="M4" s="252"/>
      <c r="N4" s="185" t="s">
        <v>310</v>
      </c>
    </row>
    <row r="5" spans="1:14" ht="26.25" customHeight="1">
      <c r="A5" s="250" t="s">
        <v>311</v>
      </c>
      <c r="B5" s="250"/>
      <c r="C5" s="250"/>
      <c r="D5" s="250"/>
      <c r="E5" s="250"/>
      <c r="F5" s="250"/>
      <c r="G5" s="250"/>
      <c r="H5" s="250"/>
      <c r="I5" s="250"/>
      <c r="J5" s="250"/>
      <c r="K5" s="250"/>
      <c r="L5" s="250"/>
      <c r="M5" s="250"/>
      <c r="N5" s="250"/>
    </row>
    <row r="6" spans="1:14" ht="15" customHeight="1">
      <c r="A6" s="249" t="s">
        <v>312</v>
      </c>
      <c r="B6" s="249"/>
      <c r="C6" s="249"/>
      <c r="D6" s="249"/>
      <c r="E6" s="249"/>
      <c r="F6" s="249"/>
      <c r="G6" s="249"/>
      <c r="H6" s="249"/>
      <c r="I6" s="249"/>
      <c r="J6" s="249"/>
      <c r="K6" s="249"/>
      <c r="L6" s="249"/>
      <c r="M6" s="248" t="s">
        <v>313</v>
      </c>
      <c r="N6" s="248"/>
    </row>
    <row r="7" spans="1:14" ht="14.25" customHeight="1">
      <c r="A7" s="249"/>
      <c r="B7" s="249"/>
      <c r="C7" s="249"/>
      <c r="D7" s="249"/>
      <c r="E7" s="249"/>
      <c r="F7" s="249"/>
      <c r="G7" s="249"/>
      <c r="H7" s="249"/>
      <c r="I7" s="249"/>
      <c r="J7" s="249"/>
      <c r="K7" s="249"/>
      <c r="L7" s="249"/>
      <c r="M7" s="248"/>
      <c r="N7" s="248"/>
    </row>
    <row r="8" spans="1:14" s="101" customFormat="1" ht="66.75" customHeight="1">
      <c r="A8" s="186" t="s">
        <v>10</v>
      </c>
      <c r="B8" s="186" t="s">
        <v>314</v>
      </c>
      <c r="C8" s="186" t="s">
        <v>315</v>
      </c>
      <c r="D8" s="186" t="s">
        <v>316</v>
      </c>
      <c r="E8" s="186" t="s">
        <v>42</v>
      </c>
      <c r="F8" s="186" t="s">
        <v>44</v>
      </c>
      <c r="G8" s="186" t="s">
        <v>46</v>
      </c>
      <c r="H8" s="186" t="s">
        <v>48</v>
      </c>
      <c r="I8" s="186" t="s">
        <v>50</v>
      </c>
      <c r="J8" s="186" t="s">
        <v>52</v>
      </c>
      <c r="K8" s="186" t="s">
        <v>317</v>
      </c>
      <c r="L8" s="186" t="s">
        <v>56</v>
      </c>
      <c r="M8" s="186" t="s">
        <v>60</v>
      </c>
      <c r="N8" s="186" t="s">
        <v>62</v>
      </c>
    </row>
    <row r="9" spans="1:14" ht="30" customHeight="1">
      <c r="A9" s="49" t="s">
        <v>318</v>
      </c>
      <c r="B9" s="49" t="s">
        <v>319</v>
      </c>
      <c r="C9" s="49" t="s">
        <v>320</v>
      </c>
      <c r="D9" s="49" t="s">
        <v>321</v>
      </c>
      <c r="E9" s="49" t="s">
        <v>322</v>
      </c>
      <c r="F9" s="184" t="s">
        <v>323</v>
      </c>
      <c r="G9" s="105" t="s">
        <v>324</v>
      </c>
      <c r="H9" s="105" t="s">
        <v>325</v>
      </c>
      <c r="I9" s="51" t="s">
        <v>326</v>
      </c>
      <c r="J9" s="51" t="s">
        <v>327</v>
      </c>
      <c r="K9" s="51" t="s">
        <v>328</v>
      </c>
      <c r="L9" s="51" t="s">
        <v>329</v>
      </c>
      <c r="M9" s="105" t="s">
        <v>330</v>
      </c>
      <c r="N9" s="105" t="s">
        <v>331</v>
      </c>
    </row>
    <row r="10" spans="1:14" ht="30" customHeight="1">
      <c r="A10" s="49" t="s">
        <v>318</v>
      </c>
      <c r="B10" s="49" t="s">
        <v>319</v>
      </c>
      <c r="C10" s="49" t="s">
        <v>320</v>
      </c>
      <c r="D10" s="49" t="s">
        <v>321</v>
      </c>
      <c r="E10" s="49" t="s">
        <v>322</v>
      </c>
      <c r="F10" s="184" t="s">
        <v>323</v>
      </c>
      <c r="G10" s="105" t="s">
        <v>332</v>
      </c>
      <c r="H10" s="105" t="s">
        <v>325</v>
      </c>
      <c r="I10" s="51" t="s">
        <v>326</v>
      </c>
      <c r="J10" s="51" t="s">
        <v>327</v>
      </c>
      <c r="K10" s="51" t="s">
        <v>328</v>
      </c>
      <c r="L10" s="51" t="s">
        <v>329</v>
      </c>
      <c r="M10" s="105" t="s">
        <v>330</v>
      </c>
      <c r="N10" s="105" t="s">
        <v>331</v>
      </c>
    </row>
    <row r="11" spans="1:14" ht="30" customHeight="1">
      <c r="A11" s="49" t="s">
        <v>318</v>
      </c>
      <c r="B11" s="49" t="s">
        <v>319</v>
      </c>
      <c r="C11" s="49" t="s">
        <v>320</v>
      </c>
      <c r="D11" s="49" t="s">
        <v>321</v>
      </c>
      <c r="E11" s="49" t="s">
        <v>322</v>
      </c>
      <c r="F11" s="184" t="s">
        <v>323</v>
      </c>
      <c r="G11" s="105" t="s">
        <v>333</v>
      </c>
      <c r="H11" s="105" t="s">
        <v>325</v>
      </c>
      <c r="I11" s="51" t="s">
        <v>326</v>
      </c>
      <c r="J11" s="51" t="s">
        <v>327</v>
      </c>
      <c r="K11" s="51" t="s">
        <v>328</v>
      </c>
      <c r="L11" s="51" t="s">
        <v>329</v>
      </c>
      <c r="M11" s="105" t="s">
        <v>330</v>
      </c>
      <c r="N11" s="105" t="s">
        <v>331</v>
      </c>
    </row>
    <row r="12" spans="1:14" ht="30" customHeight="1">
      <c r="A12" s="49" t="s">
        <v>318</v>
      </c>
      <c r="B12" s="49" t="s">
        <v>319</v>
      </c>
      <c r="C12" s="49" t="s">
        <v>320</v>
      </c>
      <c r="D12" s="49" t="s">
        <v>321</v>
      </c>
      <c r="E12" s="49" t="s">
        <v>322</v>
      </c>
      <c r="F12" s="184" t="s">
        <v>323</v>
      </c>
      <c r="G12" s="105" t="s">
        <v>334</v>
      </c>
      <c r="H12" s="105" t="s">
        <v>325</v>
      </c>
      <c r="I12" s="51" t="s">
        <v>326</v>
      </c>
      <c r="J12" s="51" t="s">
        <v>327</v>
      </c>
      <c r="K12" s="51" t="s">
        <v>328</v>
      </c>
      <c r="L12" s="51" t="s">
        <v>329</v>
      </c>
      <c r="M12" s="105" t="s">
        <v>330</v>
      </c>
      <c r="N12" s="105" t="s">
        <v>331</v>
      </c>
    </row>
    <row r="13" spans="1:14" ht="30" customHeight="1">
      <c r="A13" s="49" t="s">
        <v>318</v>
      </c>
      <c r="B13" s="49" t="s">
        <v>319</v>
      </c>
      <c r="C13" s="49" t="s">
        <v>320</v>
      </c>
      <c r="D13" s="49" t="s">
        <v>321</v>
      </c>
      <c r="E13" s="49" t="s">
        <v>322</v>
      </c>
      <c r="F13" s="184" t="s">
        <v>323</v>
      </c>
      <c r="G13" s="105" t="s">
        <v>335</v>
      </c>
      <c r="H13" s="105" t="s">
        <v>325</v>
      </c>
      <c r="I13" s="51" t="s">
        <v>326</v>
      </c>
      <c r="J13" s="51" t="s">
        <v>327</v>
      </c>
      <c r="K13" s="51" t="s">
        <v>328</v>
      </c>
      <c r="L13" s="51" t="s">
        <v>329</v>
      </c>
      <c r="M13" s="105" t="s">
        <v>330</v>
      </c>
      <c r="N13" s="105" t="s">
        <v>331</v>
      </c>
    </row>
    <row r="14" spans="1:14" ht="30" customHeight="1">
      <c r="A14" s="49" t="s">
        <v>318</v>
      </c>
      <c r="B14" s="49" t="s">
        <v>336</v>
      </c>
      <c r="C14" s="49" t="s">
        <v>337</v>
      </c>
      <c r="D14" s="49" t="s">
        <v>338</v>
      </c>
      <c r="E14" s="49" t="s">
        <v>339</v>
      </c>
      <c r="F14" s="105" t="s">
        <v>340</v>
      </c>
      <c r="G14" s="49" t="s">
        <v>341</v>
      </c>
      <c r="H14" s="49" t="s">
        <v>342</v>
      </c>
      <c r="I14" s="51" t="s">
        <v>326</v>
      </c>
      <c r="J14" s="51" t="s">
        <v>327</v>
      </c>
      <c r="K14" s="51" t="s">
        <v>328</v>
      </c>
      <c r="L14" s="91" t="s">
        <v>329</v>
      </c>
      <c r="M14" s="55" t="s">
        <v>343</v>
      </c>
      <c r="N14" s="55" t="s">
        <v>344</v>
      </c>
    </row>
    <row r="15" spans="1:14" ht="30" customHeight="1">
      <c r="A15" s="49" t="s">
        <v>318</v>
      </c>
      <c r="B15" s="49" t="s">
        <v>336</v>
      </c>
      <c r="C15" s="49" t="s">
        <v>337</v>
      </c>
      <c r="D15" s="49" t="s">
        <v>338</v>
      </c>
      <c r="E15" s="49" t="s">
        <v>339</v>
      </c>
      <c r="F15" s="105" t="s">
        <v>340</v>
      </c>
      <c r="G15" s="49" t="s">
        <v>341</v>
      </c>
      <c r="H15" s="49" t="s">
        <v>342</v>
      </c>
      <c r="I15" s="51" t="s">
        <v>326</v>
      </c>
      <c r="J15" s="51" t="s">
        <v>327</v>
      </c>
      <c r="K15" s="51" t="s">
        <v>328</v>
      </c>
      <c r="L15" s="91" t="s">
        <v>329</v>
      </c>
      <c r="M15" s="55" t="s">
        <v>343</v>
      </c>
      <c r="N15" s="55" t="s">
        <v>344</v>
      </c>
    </row>
    <row r="16" spans="1:14" ht="30" customHeight="1">
      <c r="A16" s="49" t="s">
        <v>318</v>
      </c>
      <c r="B16" s="49" t="s">
        <v>336</v>
      </c>
      <c r="C16" s="49" t="s">
        <v>337</v>
      </c>
      <c r="D16" s="49" t="s">
        <v>338</v>
      </c>
      <c r="E16" s="49" t="s">
        <v>339</v>
      </c>
      <c r="F16" s="105" t="s">
        <v>340</v>
      </c>
      <c r="G16" s="49" t="s">
        <v>341</v>
      </c>
      <c r="H16" s="49" t="s">
        <v>342</v>
      </c>
      <c r="I16" s="51" t="s">
        <v>326</v>
      </c>
      <c r="J16" s="51" t="s">
        <v>327</v>
      </c>
      <c r="K16" s="51" t="s">
        <v>328</v>
      </c>
      <c r="L16" s="91" t="s">
        <v>329</v>
      </c>
      <c r="M16" s="55" t="s">
        <v>343</v>
      </c>
      <c r="N16" s="55" t="s">
        <v>344</v>
      </c>
    </row>
    <row r="17" spans="1:14" ht="30" customHeight="1">
      <c r="A17" s="105" t="s">
        <v>202</v>
      </c>
      <c r="B17" s="49" t="s">
        <v>319</v>
      </c>
      <c r="C17" s="49" t="s">
        <v>320</v>
      </c>
      <c r="D17" s="183" t="s">
        <v>345</v>
      </c>
      <c r="E17" s="49" t="s">
        <v>346</v>
      </c>
      <c r="F17" s="105" t="s">
        <v>347</v>
      </c>
      <c r="G17" s="49" t="s">
        <v>206</v>
      </c>
      <c r="H17" s="105" t="s">
        <v>348</v>
      </c>
      <c r="I17" s="51" t="s">
        <v>326</v>
      </c>
      <c r="J17" s="51" t="s">
        <v>327</v>
      </c>
      <c r="K17" s="51" t="s">
        <v>328</v>
      </c>
      <c r="L17" s="51" t="s">
        <v>329</v>
      </c>
      <c r="M17" s="49" t="s">
        <v>349</v>
      </c>
      <c r="N17" s="49" t="s">
        <v>350</v>
      </c>
    </row>
    <row r="18" spans="1:14" ht="30" customHeight="1">
      <c r="A18" s="105" t="s">
        <v>202</v>
      </c>
      <c r="B18" s="49" t="s">
        <v>319</v>
      </c>
      <c r="C18" s="49" t="s">
        <v>320</v>
      </c>
      <c r="D18" s="183" t="s">
        <v>345</v>
      </c>
      <c r="E18" s="49" t="s">
        <v>346</v>
      </c>
      <c r="F18" s="105" t="s">
        <v>347</v>
      </c>
      <c r="G18" s="49" t="s">
        <v>211</v>
      </c>
      <c r="H18" s="105" t="s">
        <v>348</v>
      </c>
      <c r="I18" s="51" t="s">
        <v>326</v>
      </c>
      <c r="J18" s="51" t="s">
        <v>327</v>
      </c>
      <c r="K18" s="51" t="s">
        <v>328</v>
      </c>
      <c r="L18" s="51" t="s">
        <v>329</v>
      </c>
      <c r="M18" s="49" t="s">
        <v>349</v>
      </c>
      <c r="N18" s="49" t="s">
        <v>350</v>
      </c>
    </row>
    <row r="19" spans="1:14" ht="30" customHeight="1">
      <c r="A19" s="49" t="s">
        <v>217</v>
      </c>
      <c r="B19" s="49" t="s">
        <v>319</v>
      </c>
      <c r="C19" s="49" t="s">
        <v>351</v>
      </c>
      <c r="D19" s="49" t="s">
        <v>352</v>
      </c>
      <c r="E19" s="49" t="s">
        <v>353</v>
      </c>
      <c r="F19" s="49" t="s">
        <v>354</v>
      </c>
      <c r="G19" s="49" t="s">
        <v>355</v>
      </c>
      <c r="H19" s="49" t="s">
        <v>356</v>
      </c>
      <c r="I19" s="49" t="s">
        <v>326</v>
      </c>
      <c r="J19" s="49" t="s">
        <v>357</v>
      </c>
      <c r="K19" s="51" t="s">
        <v>328</v>
      </c>
      <c r="L19" s="49" t="s">
        <v>358</v>
      </c>
      <c r="M19" s="49" t="s">
        <v>359</v>
      </c>
      <c r="N19" s="49" t="s">
        <v>360</v>
      </c>
    </row>
    <row r="20" spans="1:14" ht="30" customHeight="1">
      <c r="A20" s="49" t="s">
        <v>217</v>
      </c>
      <c r="B20" s="49" t="s">
        <v>319</v>
      </c>
      <c r="C20" s="49" t="s">
        <v>361</v>
      </c>
      <c r="D20" s="49" t="s">
        <v>352</v>
      </c>
      <c r="E20" s="49" t="s">
        <v>353</v>
      </c>
      <c r="F20" s="49" t="s">
        <v>354</v>
      </c>
      <c r="G20" s="49" t="s">
        <v>362</v>
      </c>
      <c r="H20" s="49" t="s">
        <v>363</v>
      </c>
      <c r="I20" s="49" t="s">
        <v>326</v>
      </c>
      <c r="J20" s="49" t="s">
        <v>357</v>
      </c>
      <c r="K20" s="51" t="s">
        <v>328</v>
      </c>
      <c r="L20" s="49" t="s">
        <v>358</v>
      </c>
      <c r="M20" s="49" t="s">
        <v>359</v>
      </c>
      <c r="N20" s="49" t="s">
        <v>360</v>
      </c>
    </row>
    <row r="21" spans="1:14" ht="30" customHeight="1">
      <c r="A21" s="49" t="s">
        <v>250</v>
      </c>
      <c r="B21" s="49" t="s">
        <v>319</v>
      </c>
      <c r="C21" s="49" t="s">
        <v>351</v>
      </c>
      <c r="D21" s="49" t="s">
        <v>352</v>
      </c>
      <c r="E21" s="49" t="s">
        <v>353</v>
      </c>
      <c r="F21" s="49" t="s">
        <v>354</v>
      </c>
      <c r="G21" s="49" t="s">
        <v>355</v>
      </c>
      <c r="H21" s="49" t="s">
        <v>356</v>
      </c>
      <c r="I21" s="49" t="s">
        <v>326</v>
      </c>
      <c r="J21" s="49" t="s">
        <v>357</v>
      </c>
      <c r="K21" s="51" t="s">
        <v>328</v>
      </c>
      <c r="L21" s="49" t="s">
        <v>358</v>
      </c>
      <c r="M21" s="49" t="s">
        <v>359</v>
      </c>
      <c r="N21" s="49" t="s">
        <v>360</v>
      </c>
    </row>
    <row r="22" spans="1:14" ht="30" customHeight="1">
      <c r="A22" s="49" t="s">
        <v>250</v>
      </c>
      <c r="B22" s="49" t="s">
        <v>319</v>
      </c>
      <c r="C22" s="49" t="s">
        <v>361</v>
      </c>
      <c r="D22" s="49" t="s">
        <v>352</v>
      </c>
      <c r="E22" s="49" t="s">
        <v>353</v>
      </c>
      <c r="F22" s="49" t="s">
        <v>354</v>
      </c>
      <c r="G22" s="49" t="s">
        <v>362</v>
      </c>
      <c r="H22" s="49" t="s">
        <v>363</v>
      </c>
      <c r="I22" s="49" t="s">
        <v>326</v>
      </c>
      <c r="J22" s="49" t="s">
        <v>357</v>
      </c>
      <c r="K22" s="51" t="s">
        <v>328</v>
      </c>
      <c r="L22" s="49" t="s">
        <v>358</v>
      </c>
      <c r="M22" s="49" t="s">
        <v>359</v>
      </c>
      <c r="N22" s="49" t="s">
        <v>360</v>
      </c>
    </row>
    <row r="23" spans="1:14" ht="30" customHeight="1">
      <c r="A23" s="49" t="s">
        <v>276</v>
      </c>
      <c r="B23" s="49" t="s">
        <v>319</v>
      </c>
      <c r="C23" s="49" t="s">
        <v>351</v>
      </c>
      <c r="D23" s="49" t="s">
        <v>352</v>
      </c>
      <c r="E23" s="49" t="s">
        <v>353</v>
      </c>
      <c r="F23" s="49" t="s">
        <v>354</v>
      </c>
      <c r="G23" s="49" t="s">
        <v>355</v>
      </c>
      <c r="H23" s="49" t="s">
        <v>356</v>
      </c>
      <c r="I23" s="49" t="s">
        <v>326</v>
      </c>
      <c r="J23" s="49" t="s">
        <v>357</v>
      </c>
      <c r="K23" s="51" t="s">
        <v>328</v>
      </c>
      <c r="L23" s="49" t="s">
        <v>358</v>
      </c>
      <c r="M23" s="49" t="s">
        <v>359</v>
      </c>
      <c r="N23" s="49" t="s">
        <v>360</v>
      </c>
    </row>
    <row r="24" spans="1:14" ht="30" customHeight="1">
      <c r="A24" s="49" t="s">
        <v>276</v>
      </c>
      <c r="B24" s="49" t="s">
        <v>319</v>
      </c>
      <c r="C24" s="49" t="s">
        <v>361</v>
      </c>
      <c r="D24" s="49" t="s">
        <v>352</v>
      </c>
      <c r="E24" s="49" t="s">
        <v>353</v>
      </c>
      <c r="F24" s="49" t="s">
        <v>354</v>
      </c>
      <c r="G24" s="49" t="s">
        <v>362</v>
      </c>
      <c r="H24" s="49" t="s">
        <v>363</v>
      </c>
      <c r="I24" s="49" t="s">
        <v>326</v>
      </c>
      <c r="J24" s="49" t="s">
        <v>357</v>
      </c>
      <c r="K24" s="51" t="s">
        <v>328</v>
      </c>
      <c r="L24" s="49" t="s">
        <v>358</v>
      </c>
      <c r="M24" s="49" t="s">
        <v>359</v>
      </c>
      <c r="N24" s="49" t="s">
        <v>360</v>
      </c>
    </row>
    <row r="25" spans="1:14" ht="30" customHeight="1">
      <c r="A25" s="49" t="s">
        <v>289</v>
      </c>
      <c r="B25" s="49" t="s">
        <v>319</v>
      </c>
      <c r="C25" s="49" t="s">
        <v>351</v>
      </c>
      <c r="D25" s="49" t="s">
        <v>352</v>
      </c>
      <c r="E25" s="49" t="s">
        <v>353</v>
      </c>
      <c r="F25" s="49" t="s">
        <v>354</v>
      </c>
      <c r="G25" s="49" t="s">
        <v>355</v>
      </c>
      <c r="H25" s="49" t="s">
        <v>356</v>
      </c>
      <c r="I25" s="49" t="s">
        <v>326</v>
      </c>
      <c r="J25" s="49" t="s">
        <v>357</v>
      </c>
      <c r="K25" s="51" t="s">
        <v>328</v>
      </c>
      <c r="L25" s="49" t="s">
        <v>358</v>
      </c>
      <c r="M25" s="49" t="s">
        <v>359</v>
      </c>
      <c r="N25" s="49" t="s">
        <v>360</v>
      </c>
    </row>
    <row r="26" spans="1:14" ht="30" customHeight="1">
      <c r="A26" s="49" t="s">
        <v>289</v>
      </c>
      <c r="B26" s="49" t="s">
        <v>319</v>
      </c>
      <c r="C26" s="49" t="s">
        <v>361</v>
      </c>
      <c r="D26" s="49" t="s">
        <v>352</v>
      </c>
      <c r="E26" s="49" t="s">
        <v>353</v>
      </c>
      <c r="F26" s="49" t="s">
        <v>354</v>
      </c>
      <c r="G26" s="49" t="s">
        <v>362</v>
      </c>
      <c r="H26" s="49" t="s">
        <v>363</v>
      </c>
      <c r="I26" s="49" t="s">
        <v>326</v>
      </c>
      <c r="J26" s="49" t="s">
        <v>357</v>
      </c>
      <c r="K26" s="51" t="s">
        <v>328</v>
      </c>
      <c r="L26" s="49" t="s">
        <v>358</v>
      </c>
      <c r="M26" s="49" t="s">
        <v>359</v>
      </c>
      <c r="N26" s="49" t="s">
        <v>360</v>
      </c>
    </row>
  </sheetData>
  <mergeCells count="9">
    <mergeCell ref="M6:N7"/>
    <mergeCell ref="A6:L7"/>
    <mergeCell ref="A5:B5"/>
    <mergeCell ref="A1:B4"/>
    <mergeCell ref="C1:M1"/>
    <mergeCell ref="C2:M2"/>
    <mergeCell ref="C3:M3"/>
    <mergeCell ref="C4:M4"/>
    <mergeCell ref="C5:N5"/>
  </mergeCells>
  <dataValidations count="2">
    <dataValidation type="list" allowBlank="1" showInputMessage="1" showErrorMessage="1" sqref="K27:K80" xr:uid="{00000000-0002-0000-0200-000000000000}">
      <formula1>#REF!</formula1>
    </dataValidation>
    <dataValidation type="list" allowBlank="1" showInputMessage="1" showErrorMessage="1" sqref="K9:K26" xr:uid="{00000000-0002-0000-0200-000001000000}">
      <formula1>$O$10:$O$13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07"/>
  <sheetViews>
    <sheetView tabSelected="1" topLeftCell="AQ1" zoomScale="62" zoomScaleNormal="62" workbookViewId="0">
      <pane ySplit="8" topLeftCell="A106" activePane="bottomLeft" state="frozen"/>
      <selection pane="bottomLeft" activeCell="AU106" sqref="AU106"/>
    </sheetView>
  </sheetViews>
  <sheetFormatPr baseColWidth="10" defaultColWidth="10.875" defaultRowHeight="54.95" customHeight="1"/>
  <cols>
    <col min="1" max="1" width="27.375" style="51" customWidth="1"/>
    <col min="2" max="2" width="33.875" style="51" customWidth="1"/>
    <col min="3" max="3" width="27.375" style="51" customWidth="1"/>
    <col min="4" max="4" width="26.125" style="51" bestFit="1" customWidth="1"/>
    <col min="5" max="5" width="34.625" style="51" customWidth="1"/>
    <col min="6" max="6" width="26.375" style="51" customWidth="1"/>
    <col min="7" max="7" width="28.25" style="51" customWidth="1"/>
    <col min="8" max="8" width="33.625" style="51" customWidth="1"/>
    <col min="9" max="9" width="31.875" style="51" bestFit="1" customWidth="1"/>
    <col min="10" max="10" width="31.875" style="51" customWidth="1"/>
    <col min="11" max="11" width="45.125" style="51" customWidth="1"/>
    <col min="12" max="12" width="26" style="51" customWidth="1"/>
    <col min="13" max="13" width="23.75" style="56" customWidth="1"/>
    <col min="14" max="16" width="36.125" style="56" customWidth="1"/>
    <col min="17" max="17" width="18.875" style="56" customWidth="1"/>
    <col min="18" max="18" width="22.375" style="56" customWidth="1"/>
    <col min="19" max="19" width="17.25" style="56" customWidth="1"/>
    <col min="20" max="20" width="36.125" style="76" customWidth="1"/>
    <col min="21" max="21" width="21.125" style="51" customWidth="1"/>
    <col min="22" max="22" width="21.625" style="51" customWidth="1"/>
    <col min="23" max="23" width="20.875" style="51" customWidth="1"/>
    <col min="24" max="24" width="29" style="56" customWidth="1"/>
    <col min="25" max="25" width="31.625" style="51" bestFit="1" customWidth="1"/>
    <col min="26" max="26" width="32.875" style="51" bestFit="1" customWidth="1"/>
    <col min="27" max="27" width="29" style="51" bestFit="1" customWidth="1"/>
    <col min="28" max="28" width="44.625" style="51" customWidth="1"/>
    <col min="29" max="29" width="31.125" style="51" customWidth="1"/>
    <col min="30" max="30" width="36.125" style="51" customWidth="1"/>
    <col min="31" max="31" width="37" style="36" customWidth="1"/>
    <col min="32" max="32" width="29.375" style="51" bestFit="1" customWidth="1"/>
    <col min="33" max="33" width="27.125" style="51" bestFit="1" customWidth="1"/>
    <col min="34" max="34" width="33.125" style="51" bestFit="1" customWidth="1"/>
    <col min="35" max="35" width="34.375" style="51" customWidth="1"/>
    <col min="36" max="36" width="30.875" style="51" bestFit="1" customWidth="1"/>
    <col min="37" max="39" width="30.875" style="51" customWidth="1"/>
    <col min="40" max="40" width="26.625" style="51" bestFit="1" customWidth="1"/>
    <col min="41" max="41" width="30.75" style="51" customWidth="1"/>
    <col min="42" max="42" width="39.25" style="51" customWidth="1"/>
    <col min="43" max="43" width="32.875" style="51" customWidth="1"/>
    <col min="44" max="44" width="36.75" style="51" customWidth="1"/>
    <col min="45" max="45" width="29.375" style="51" customWidth="1"/>
    <col min="46" max="46" width="48.75" style="51" customWidth="1"/>
    <col min="47" max="47" width="31.375" style="51" customWidth="1"/>
    <col min="48" max="48" width="36.625" style="51" customWidth="1"/>
    <col min="49" max="49" width="21" style="51" customWidth="1"/>
    <col min="50" max="50" width="24.25" style="51" customWidth="1"/>
    <col min="51" max="51" width="27.125" style="51" customWidth="1"/>
    <col min="52" max="52" width="21.25" style="51" customWidth="1"/>
    <col min="53" max="53" width="26.125" style="51" customWidth="1"/>
    <col min="54" max="54" width="24.25" style="51" customWidth="1"/>
    <col min="55" max="55" width="25.625" style="51" customWidth="1"/>
    <col min="56" max="56" width="29" style="51" customWidth="1"/>
    <col min="57" max="57" width="26.25" style="51" customWidth="1"/>
    <col min="58" max="58" width="40.625" style="51" customWidth="1"/>
    <col min="59" max="59" width="10.875" style="51" customWidth="1"/>
    <col min="60" max="60" width="12.125" style="51" customWidth="1"/>
    <col min="61" max="62" width="10.875" style="51" customWidth="1"/>
    <col min="63" max="16384" width="10.875" style="51"/>
  </cols>
  <sheetData>
    <row r="1" spans="1:58" ht="35.1" customHeight="1">
      <c r="A1" s="252" t="s">
        <v>364</v>
      </c>
      <c r="B1" s="252"/>
      <c r="C1" s="252" t="s">
        <v>125</v>
      </c>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30" t="s">
        <v>132</v>
      </c>
      <c r="BF1" s="30"/>
    </row>
    <row r="2" spans="1:58" ht="35.1" customHeight="1">
      <c r="A2" s="252"/>
      <c r="B2" s="252"/>
      <c r="C2" s="252" t="s">
        <v>126</v>
      </c>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30" t="s">
        <v>133</v>
      </c>
      <c r="BF2" s="30"/>
    </row>
    <row r="3" spans="1:58" ht="35.1" customHeight="1">
      <c r="A3" s="252"/>
      <c r="B3" s="252"/>
      <c r="C3" s="252" t="s">
        <v>127</v>
      </c>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30" t="s">
        <v>134</v>
      </c>
      <c r="BF3" s="30"/>
    </row>
    <row r="4" spans="1:58" ht="35.1" customHeight="1">
      <c r="A4" s="252"/>
      <c r="B4" s="252"/>
      <c r="C4" s="252" t="s">
        <v>128</v>
      </c>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30" t="s">
        <v>365</v>
      </c>
      <c r="BF4" s="30"/>
    </row>
    <row r="5" spans="1:58" ht="35.1" customHeight="1">
      <c r="A5" s="250" t="s">
        <v>311</v>
      </c>
      <c r="B5" s="250"/>
      <c r="C5" s="250" t="s">
        <v>366</v>
      </c>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44"/>
    </row>
    <row r="6" spans="1:58" ht="35.1" customHeight="1">
      <c r="A6" s="259" t="s">
        <v>367</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49" t="s">
        <v>368</v>
      </c>
      <c r="AD6" s="249"/>
      <c r="AE6" s="249"/>
      <c r="AF6" s="249"/>
      <c r="AG6" s="249"/>
      <c r="AH6" s="249"/>
      <c r="AI6" s="259" t="s">
        <v>369</v>
      </c>
      <c r="AJ6" s="259"/>
      <c r="AK6" s="259"/>
      <c r="AL6" s="259"/>
      <c r="AM6" s="259"/>
      <c r="AN6" s="259"/>
      <c r="AO6" s="259"/>
      <c r="AP6" s="259"/>
      <c r="AQ6" s="259"/>
      <c r="AR6" s="259"/>
      <c r="AS6" s="259"/>
      <c r="AT6" s="259"/>
      <c r="AU6" s="259"/>
      <c r="AV6" s="259"/>
      <c r="AW6" s="259"/>
      <c r="AX6" s="259"/>
      <c r="AY6" s="259"/>
      <c r="AZ6" s="259"/>
      <c r="BA6" s="259"/>
      <c r="BB6" s="259"/>
      <c r="BC6" s="259"/>
      <c r="BD6" s="259"/>
      <c r="BE6" s="259"/>
      <c r="BF6" s="45"/>
    </row>
    <row r="7" spans="1:58" ht="35.1" customHeight="1">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49"/>
      <c r="AD7" s="249"/>
      <c r="AE7" s="249"/>
      <c r="AF7" s="249"/>
      <c r="AG7" s="249"/>
      <c r="AH7" s="24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45"/>
    </row>
    <row r="8" spans="1:58" s="56" customFormat="1" ht="80.25" customHeight="1">
      <c r="A8" s="15" t="s">
        <v>10</v>
      </c>
      <c r="B8" s="15" t="s">
        <v>145</v>
      </c>
      <c r="C8" s="15" t="s">
        <v>14</v>
      </c>
      <c r="D8" s="15" t="s">
        <v>370</v>
      </c>
      <c r="E8" s="15" t="s">
        <v>65</v>
      </c>
      <c r="F8" s="15" t="s">
        <v>67</v>
      </c>
      <c r="G8" s="15" t="s">
        <v>69</v>
      </c>
      <c r="H8" s="15" t="s">
        <v>371</v>
      </c>
      <c r="I8" s="15" t="s">
        <v>73</v>
      </c>
      <c r="J8" s="39" t="s">
        <v>372</v>
      </c>
      <c r="K8" s="33" t="s">
        <v>373</v>
      </c>
      <c r="L8" s="33" t="s">
        <v>79</v>
      </c>
      <c r="M8" s="33" t="s">
        <v>81</v>
      </c>
      <c r="N8" s="15" t="s">
        <v>374</v>
      </c>
      <c r="O8" s="1" t="s">
        <v>375</v>
      </c>
      <c r="P8" s="1" t="s">
        <v>376</v>
      </c>
      <c r="Q8" s="1" t="s">
        <v>377</v>
      </c>
      <c r="R8" s="1" t="s">
        <v>378</v>
      </c>
      <c r="S8" s="1" t="s">
        <v>379</v>
      </c>
      <c r="T8" s="79" t="s">
        <v>380</v>
      </c>
      <c r="U8" s="33" t="s">
        <v>381</v>
      </c>
      <c r="V8" s="33" t="s">
        <v>382</v>
      </c>
      <c r="W8" s="15" t="s">
        <v>89</v>
      </c>
      <c r="X8" s="15" t="s">
        <v>91</v>
      </c>
      <c r="Y8" s="15" t="s">
        <v>93</v>
      </c>
      <c r="Z8" s="15" t="s">
        <v>95</v>
      </c>
      <c r="AA8" s="15" t="s">
        <v>97</v>
      </c>
      <c r="AB8" s="15" t="s">
        <v>99</v>
      </c>
      <c r="AC8" s="1" t="s">
        <v>102</v>
      </c>
      <c r="AD8" s="1" t="s">
        <v>383</v>
      </c>
      <c r="AE8" s="80" t="s">
        <v>106</v>
      </c>
      <c r="AF8" s="1" t="s">
        <v>108</v>
      </c>
      <c r="AG8" s="1" t="s">
        <v>110</v>
      </c>
      <c r="AH8" s="1" t="s">
        <v>112</v>
      </c>
      <c r="AI8" s="15" t="s">
        <v>115</v>
      </c>
      <c r="AJ8" s="15" t="s">
        <v>384</v>
      </c>
      <c r="AK8" s="15" t="s">
        <v>385</v>
      </c>
      <c r="AL8" s="15" t="s">
        <v>386</v>
      </c>
      <c r="AM8" s="15" t="s">
        <v>387</v>
      </c>
      <c r="AN8" s="15" t="s">
        <v>119</v>
      </c>
      <c r="AO8" s="15" t="s">
        <v>121</v>
      </c>
      <c r="AP8" s="15" t="s">
        <v>388</v>
      </c>
      <c r="AQ8" s="15" t="s">
        <v>389</v>
      </c>
      <c r="AR8" s="15" t="s">
        <v>390</v>
      </c>
      <c r="AS8" s="15" t="s">
        <v>391</v>
      </c>
      <c r="AT8" s="15" t="s">
        <v>392</v>
      </c>
      <c r="AU8" s="15" t="s">
        <v>393</v>
      </c>
      <c r="AV8" s="15" t="s">
        <v>394</v>
      </c>
      <c r="AW8" s="15" t="s">
        <v>395</v>
      </c>
      <c r="AX8" s="15" t="s">
        <v>396</v>
      </c>
      <c r="AY8" s="15" t="s">
        <v>397</v>
      </c>
      <c r="AZ8" s="15" t="s">
        <v>398</v>
      </c>
      <c r="BA8" s="15" t="s">
        <v>399</v>
      </c>
      <c r="BB8" s="15" t="s">
        <v>400</v>
      </c>
      <c r="BC8" s="15" t="s">
        <v>401</v>
      </c>
      <c r="BD8" s="15" t="s">
        <v>402</v>
      </c>
      <c r="BE8" s="15" t="s">
        <v>403</v>
      </c>
      <c r="BF8" s="15" t="s">
        <v>404</v>
      </c>
    </row>
    <row r="9" spans="1:58" ht="54.95" customHeight="1">
      <c r="A9" s="52" t="s">
        <v>171</v>
      </c>
      <c r="B9" s="54" t="s">
        <v>172</v>
      </c>
      <c r="C9" s="60" t="s">
        <v>405</v>
      </c>
      <c r="D9" s="54" t="s">
        <v>406</v>
      </c>
      <c r="E9" s="54" t="s">
        <v>172</v>
      </c>
      <c r="F9" s="53">
        <v>2024130010108</v>
      </c>
      <c r="G9" s="54" t="s">
        <v>407</v>
      </c>
      <c r="H9" s="54" t="s">
        <v>408</v>
      </c>
      <c r="I9" s="54" t="s">
        <v>409</v>
      </c>
      <c r="J9" s="65">
        <v>0.2</v>
      </c>
      <c r="K9" s="49" t="s">
        <v>410</v>
      </c>
      <c r="L9" s="51" t="s">
        <v>411</v>
      </c>
      <c r="M9" s="49" t="s">
        <v>412</v>
      </c>
      <c r="N9" s="66">
        <v>1</v>
      </c>
      <c r="O9" s="56">
        <v>0.25</v>
      </c>
      <c r="P9" s="67">
        <v>0.5</v>
      </c>
      <c r="Q9" s="172"/>
      <c r="R9" s="171"/>
      <c r="S9" s="56">
        <f>+O9+P9+Q9+R9</f>
        <v>0.75</v>
      </c>
      <c r="T9" s="57">
        <f>+IF((S9/N9)&gt;100%,100%,(S9/N9))</f>
        <v>0.75</v>
      </c>
      <c r="U9" s="51" t="s">
        <v>413</v>
      </c>
      <c r="V9" s="51" t="s">
        <v>414</v>
      </c>
      <c r="W9" s="51">
        <v>150</v>
      </c>
      <c r="X9" s="69">
        <v>1059626</v>
      </c>
      <c r="Y9" s="49" t="s">
        <v>415</v>
      </c>
      <c r="Z9" s="51" t="s">
        <v>416</v>
      </c>
      <c r="AA9" s="46" t="s">
        <v>417</v>
      </c>
      <c r="AB9" s="46" t="s">
        <v>418</v>
      </c>
      <c r="AC9" s="51" t="s">
        <v>419</v>
      </c>
      <c r="AD9" s="49" t="s">
        <v>420</v>
      </c>
      <c r="AE9" s="70">
        <v>5584603285</v>
      </c>
      <c r="AF9" s="51" t="s">
        <v>421</v>
      </c>
      <c r="AG9" s="51" t="s">
        <v>422</v>
      </c>
      <c r="AH9" s="51" t="s">
        <v>413</v>
      </c>
      <c r="AI9" s="255">
        <v>10750968911</v>
      </c>
      <c r="AJ9" s="255">
        <v>10750968912</v>
      </c>
      <c r="AK9" s="255">
        <v>13150968911</v>
      </c>
      <c r="AL9" s="260"/>
      <c r="AM9" s="260"/>
      <c r="AN9" s="58" t="s">
        <v>423</v>
      </c>
      <c r="AO9" s="50" t="s">
        <v>424</v>
      </c>
      <c r="AP9" s="262">
        <v>4546571000</v>
      </c>
      <c r="AQ9" s="263">
        <f>AP9/AJ9</f>
        <v>0.42289872077717716</v>
      </c>
      <c r="AR9" s="262">
        <v>226060000</v>
      </c>
      <c r="AS9" s="263">
        <f>+AR9/AJ9</f>
        <v>2.1026942022655901E-2</v>
      </c>
      <c r="AT9" s="264">
        <v>7886792859</v>
      </c>
      <c r="AU9" s="265">
        <f>AT9/AK9</f>
        <v>0.59971192330955703</v>
      </c>
      <c r="AV9" s="264">
        <v>2447865000</v>
      </c>
      <c r="AW9" s="265">
        <f>+AV9/AK9</f>
        <v>0.18613571490937883</v>
      </c>
      <c r="AX9" s="35"/>
      <c r="BF9" s="49" t="s">
        <v>425</v>
      </c>
    </row>
    <row r="10" spans="1:58" ht="54.95" customHeight="1">
      <c r="A10" s="52" t="s">
        <v>171</v>
      </c>
      <c r="B10" s="54" t="s">
        <v>172</v>
      </c>
      <c r="C10" s="60" t="s">
        <v>405</v>
      </c>
      <c r="D10" s="54" t="s">
        <v>426</v>
      </c>
      <c r="E10" s="54" t="s">
        <v>172</v>
      </c>
      <c r="F10" s="53">
        <v>2024130010108</v>
      </c>
      <c r="G10" s="54" t="s">
        <v>407</v>
      </c>
      <c r="H10" s="54" t="s">
        <v>427</v>
      </c>
      <c r="I10" s="54" t="s">
        <v>428</v>
      </c>
      <c r="J10" s="35">
        <v>0.2</v>
      </c>
      <c r="K10" s="49" t="s">
        <v>410</v>
      </c>
      <c r="L10" s="51" t="s">
        <v>411</v>
      </c>
      <c r="M10" s="49" t="s">
        <v>412</v>
      </c>
      <c r="N10" s="66">
        <v>1</v>
      </c>
      <c r="O10" s="56">
        <v>0.25</v>
      </c>
      <c r="P10" s="67">
        <v>0.5</v>
      </c>
      <c r="Q10" s="171"/>
      <c r="R10" s="171"/>
      <c r="S10" s="56">
        <f>+O10+P10+Q10+R10</f>
        <v>0.75</v>
      </c>
      <c r="T10" s="57">
        <f>+IF((S10/N10)&gt;100%,100%,(S10/N10))</f>
        <v>0.75</v>
      </c>
      <c r="U10" s="51" t="s">
        <v>413</v>
      </c>
      <c r="V10" s="51" t="s">
        <v>414</v>
      </c>
      <c r="W10" s="51">
        <v>150</v>
      </c>
      <c r="X10" s="69">
        <v>1059626</v>
      </c>
      <c r="Y10" s="49" t="s">
        <v>415</v>
      </c>
      <c r="Z10" s="51" t="s">
        <v>416</v>
      </c>
      <c r="AA10" s="46" t="s">
        <v>417</v>
      </c>
      <c r="AB10" s="46" t="s">
        <v>418</v>
      </c>
      <c r="AC10" s="51" t="s">
        <v>419</v>
      </c>
      <c r="AD10" s="49" t="s">
        <v>420</v>
      </c>
      <c r="AE10" s="70">
        <v>5584603285</v>
      </c>
      <c r="AF10" s="51" t="s">
        <v>429</v>
      </c>
      <c r="AG10" s="51" t="s">
        <v>422</v>
      </c>
      <c r="AH10" s="51" t="s">
        <v>413</v>
      </c>
      <c r="AI10" s="255"/>
      <c r="AJ10" s="255"/>
      <c r="AK10" s="255"/>
      <c r="AL10" s="260"/>
      <c r="AM10" s="260"/>
      <c r="AN10" s="58" t="s">
        <v>423</v>
      </c>
      <c r="AO10" s="50" t="s">
        <v>424</v>
      </c>
      <c r="AP10" s="262"/>
      <c r="AQ10" s="263"/>
      <c r="AR10" s="262"/>
      <c r="AS10" s="263"/>
      <c r="AT10" s="264"/>
      <c r="AU10" s="265"/>
      <c r="AV10" s="264"/>
      <c r="AW10" s="265"/>
      <c r="BF10" s="49" t="s">
        <v>425</v>
      </c>
    </row>
    <row r="11" spans="1:58" ht="54.95" customHeight="1">
      <c r="A11" s="52" t="s">
        <v>171</v>
      </c>
      <c r="B11" s="54" t="s">
        <v>172</v>
      </c>
      <c r="C11" s="60" t="s">
        <v>405</v>
      </c>
      <c r="D11" s="54" t="s">
        <v>430</v>
      </c>
      <c r="E11" s="54" t="s">
        <v>172</v>
      </c>
      <c r="F11" s="53">
        <v>2024130010108</v>
      </c>
      <c r="G11" s="54" t="s">
        <v>407</v>
      </c>
      <c r="H11" s="54" t="s">
        <v>431</v>
      </c>
      <c r="I11" s="54" t="s">
        <v>432</v>
      </c>
      <c r="J11" s="35">
        <v>0.2</v>
      </c>
      <c r="K11" s="49" t="s">
        <v>433</v>
      </c>
      <c r="L11" s="51" t="s">
        <v>411</v>
      </c>
      <c r="M11" s="49" t="s">
        <v>412</v>
      </c>
      <c r="N11" s="56">
        <v>70</v>
      </c>
      <c r="O11" s="56">
        <v>20</v>
      </c>
      <c r="P11" s="56">
        <v>62</v>
      </c>
      <c r="Q11" s="68"/>
      <c r="S11" s="56">
        <f t="shared" ref="S11:S13" si="0">+O11+P11+Q11+R11</f>
        <v>82</v>
      </c>
      <c r="T11" s="57">
        <f t="shared" ref="T11:T13" si="1">+IF((S11/N11)&gt;100%,100%,(S11/N11))</f>
        <v>1</v>
      </c>
      <c r="U11" s="51" t="s">
        <v>413</v>
      </c>
      <c r="V11" s="51" t="s">
        <v>414</v>
      </c>
      <c r="W11" s="51">
        <v>150</v>
      </c>
      <c r="X11" s="69">
        <v>1059626</v>
      </c>
      <c r="Y11" s="49" t="s">
        <v>415</v>
      </c>
      <c r="Z11" s="51" t="s">
        <v>416</v>
      </c>
      <c r="AA11" s="46" t="s">
        <v>434</v>
      </c>
      <c r="AB11" s="46" t="s">
        <v>435</v>
      </c>
      <c r="AC11" s="51" t="s">
        <v>419</v>
      </c>
      <c r="AD11" s="49" t="s">
        <v>420</v>
      </c>
      <c r="AE11" s="70">
        <v>3201737893</v>
      </c>
      <c r="AF11" s="51" t="s">
        <v>436</v>
      </c>
      <c r="AG11" s="51" t="s">
        <v>437</v>
      </c>
      <c r="AH11" s="51" t="s">
        <v>413</v>
      </c>
      <c r="AI11" s="255"/>
      <c r="AJ11" s="255"/>
      <c r="AK11" s="255"/>
      <c r="AL11" s="260"/>
      <c r="AM11" s="260"/>
      <c r="AN11" s="58" t="s">
        <v>423</v>
      </c>
      <c r="AO11" s="50" t="s">
        <v>424</v>
      </c>
      <c r="AP11" s="262"/>
      <c r="AQ11" s="263"/>
      <c r="AR11" s="262"/>
      <c r="AS11" s="263"/>
      <c r="AT11" s="264"/>
      <c r="AU11" s="265"/>
      <c r="AV11" s="264"/>
      <c r="AW11" s="265"/>
      <c r="BF11" s="49" t="s">
        <v>438</v>
      </c>
    </row>
    <row r="12" spans="1:58" ht="54.95" customHeight="1">
      <c r="A12" s="52" t="s">
        <v>171</v>
      </c>
      <c r="B12" s="54" t="s">
        <v>172</v>
      </c>
      <c r="C12" s="60" t="s">
        <v>405</v>
      </c>
      <c r="D12" s="54" t="s">
        <v>439</v>
      </c>
      <c r="E12" s="54" t="s">
        <v>172</v>
      </c>
      <c r="F12" s="53">
        <v>2024130010108</v>
      </c>
      <c r="G12" s="54" t="s">
        <v>407</v>
      </c>
      <c r="H12" s="54" t="s">
        <v>440</v>
      </c>
      <c r="I12" s="54" t="s">
        <v>441</v>
      </c>
      <c r="J12" s="35">
        <v>0.2</v>
      </c>
      <c r="K12" s="49" t="s">
        <v>442</v>
      </c>
      <c r="L12" s="51" t="s">
        <v>411</v>
      </c>
      <c r="M12" s="49" t="s">
        <v>412</v>
      </c>
      <c r="N12" s="66">
        <v>50</v>
      </c>
      <c r="O12" s="56">
        <v>0</v>
      </c>
      <c r="P12" s="56">
        <v>0</v>
      </c>
      <c r="Q12" s="68"/>
      <c r="S12" s="56">
        <f t="shared" si="0"/>
        <v>0</v>
      </c>
      <c r="T12" s="57">
        <f t="shared" si="1"/>
        <v>0</v>
      </c>
      <c r="U12" s="51" t="s">
        <v>413</v>
      </c>
      <c r="V12" s="51" t="s">
        <v>414</v>
      </c>
      <c r="W12" s="51">
        <v>150</v>
      </c>
      <c r="X12" s="69">
        <v>1059626</v>
      </c>
      <c r="Y12" s="49" t="s">
        <v>415</v>
      </c>
      <c r="Z12" s="51" t="s">
        <v>416</v>
      </c>
      <c r="AA12" s="46" t="s">
        <v>434</v>
      </c>
      <c r="AB12" s="46" t="s">
        <v>435</v>
      </c>
      <c r="AC12" s="51" t="s">
        <v>419</v>
      </c>
      <c r="AD12" s="49" t="s">
        <v>443</v>
      </c>
      <c r="AE12" s="70">
        <f>1426518921+2400000000</f>
        <v>3826518921</v>
      </c>
      <c r="AF12" s="51" t="s">
        <v>429</v>
      </c>
      <c r="AG12" s="51" t="s">
        <v>422</v>
      </c>
      <c r="AH12" s="51" t="s">
        <v>413</v>
      </c>
      <c r="AI12" s="255"/>
      <c r="AJ12" s="255"/>
      <c r="AK12" s="255"/>
      <c r="AL12" s="260"/>
      <c r="AM12" s="260"/>
      <c r="AN12" s="58" t="s">
        <v>423</v>
      </c>
      <c r="AO12" s="50" t="s">
        <v>424</v>
      </c>
      <c r="AP12" s="262"/>
      <c r="AQ12" s="263"/>
      <c r="AR12" s="262"/>
      <c r="AS12" s="263"/>
      <c r="AT12" s="264"/>
      <c r="AU12" s="265"/>
      <c r="AV12" s="264"/>
      <c r="AW12" s="265"/>
      <c r="BF12" s="49" t="s">
        <v>438</v>
      </c>
    </row>
    <row r="13" spans="1:58" ht="54.95" customHeight="1">
      <c r="A13" s="52" t="s">
        <v>171</v>
      </c>
      <c r="B13" s="54" t="s">
        <v>172</v>
      </c>
      <c r="C13" s="60" t="s">
        <v>405</v>
      </c>
      <c r="D13" s="54" t="s">
        <v>192</v>
      </c>
      <c r="E13" s="54" t="s">
        <v>172</v>
      </c>
      <c r="F13" s="53">
        <v>2024130010108</v>
      </c>
      <c r="G13" s="54" t="s">
        <v>407</v>
      </c>
      <c r="H13" s="54" t="s">
        <v>444</v>
      </c>
      <c r="I13" s="54" t="s">
        <v>445</v>
      </c>
      <c r="J13" s="35">
        <v>0.2</v>
      </c>
      <c r="K13" s="49" t="s">
        <v>446</v>
      </c>
      <c r="L13" s="51" t="s">
        <v>411</v>
      </c>
      <c r="M13" s="49" t="s">
        <v>412</v>
      </c>
      <c r="N13" s="56">
        <v>2</v>
      </c>
      <c r="O13" s="56">
        <v>1</v>
      </c>
      <c r="P13" s="56">
        <v>1.5</v>
      </c>
      <c r="S13" s="56">
        <f t="shared" si="0"/>
        <v>2.5</v>
      </c>
      <c r="T13" s="57">
        <f t="shared" si="1"/>
        <v>1</v>
      </c>
      <c r="U13" s="51" t="s">
        <v>413</v>
      </c>
      <c r="V13" s="51" t="s">
        <v>414</v>
      </c>
      <c r="W13" s="51">
        <v>150</v>
      </c>
      <c r="X13" s="69">
        <v>1059626</v>
      </c>
      <c r="Y13" s="49" t="s">
        <v>415</v>
      </c>
      <c r="Z13" s="51" t="s">
        <v>416</v>
      </c>
      <c r="AA13" s="46" t="s">
        <v>434</v>
      </c>
      <c r="AB13" s="46" t="s">
        <v>435</v>
      </c>
      <c r="AC13" s="51" t="s">
        <v>419</v>
      </c>
      <c r="AD13" s="49" t="s">
        <v>420</v>
      </c>
      <c r="AE13" s="70">
        <v>538108812</v>
      </c>
      <c r="AF13" s="51" t="s">
        <v>436</v>
      </c>
      <c r="AG13" s="51" t="s">
        <v>437</v>
      </c>
      <c r="AH13" s="51" t="s">
        <v>413</v>
      </c>
      <c r="AI13" s="255"/>
      <c r="AJ13" s="255"/>
      <c r="AK13" s="255"/>
      <c r="AL13" s="260"/>
      <c r="AM13" s="260"/>
      <c r="AN13" s="58" t="s">
        <v>423</v>
      </c>
      <c r="AO13" s="50" t="s">
        <v>424</v>
      </c>
      <c r="AP13" s="262"/>
      <c r="AQ13" s="263"/>
      <c r="AR13" s="262"/>
      <c r="AS13" s="263"/>
      <c r="AT13" s="264"/>
      <c r="AU13" s="265"/>
      <c r="AV13" s="264"/>
      <c r="AW13" s="265"/>
      <c r="BF13" s="49" t="s">
        <v>447</v>
      </c>
    </row>
    <row r="14" spans="1:58" s="56" customFormat="1" ht="54.95" customHeight="1">
      <c r="A14" s="268" t="s">
        <v>448</v>
      </c>
      <c r="B14" s="268"/>
      <c r="C14" s="268"/>
      <c r="D14" s="268"/>
      <c r="E14" s="268"/>
      <c r="F14" s="268"/>
      <c r="G14" s="268"/>
      <c r="H14" s="268"/>
      <c r="I14" s="268"/>
      <c r="J14" s="268"/>
      <c r="K14" s="268"/>
      <c r="L14" s="268"/>
      <c r="M14" s="268"/>
      <c r="N14" s="268"/>
      <c r="O14" s="268"/>
      <c r="P14" s="268"/>
      <c r="Q14" s="268"/>
      <c r="R14" s="268"/>
      <c r="S14" s="268"/>
      <c r="T14" s="141">
        <f>+AVERAGE(T9:T13)</f>
        <v>0.7</v>
      </c>
      <c r="U14" s="142"/>
      <c r="V14" s="142"/>
      <c r="W14" s="142"/>
      <c r="X14" s="148"/>
      <c r="Y14" s="142"/>
      <c r="Z14" s="142"/>
      <c r="AA14" s="144"/>
      <c r="AB14" s="144"/>
      <c r="AC14" s="142"/>
      <c r="AD14" s="142"/>
      <c r="AE14" s="145"/>
      <c r="AF14" s="142"/>
      <c r="AG14" s="142"/>
      <c r="AH14" s="142"/>
      <c r="AI14" s="159"/>
      <c r="AJ14" s="159">
        <v>10750968912</v>
      </c>
      <c r="AK14" s="147">
        <f>AK9</f>
        <v>13150968911</v>
      </c>
      <c r="AL14" s="147"/>
      <c r="AM14" s="147"/>
      <c r="AN14" s="160"/>
      <c r="AO14" s="148"/>
      <c r="AP14" s="161">
        <f t="shared" ref="AP14:AW14" si="2">SUM(AP9)</f>
        <v>4546571000</v>
      </c>
      <c r="AQ14" s="162">
        <f t="shared" si="2"/>
        <v>0.42289872077717716</v>
      </c>
      <c r="AR14" s="161">
        <f t="shared" si="2"/>
        <v>226060000</v>
      </c>
      <c r="AS14" s="163">
        <f t="shared" si="2"/>
        <v>2.1026942022655901E-2</v>
      </c>
      <c r="AT14" s="146">
        <f t="shared" si="2"/>
        <v>7886792859</v>
      </c>
      <c r="AU14" s="149">
        <f>AT14/AK14</f>
        <v>0.59971192330955703</v>
      </c>
      <c r="AV14" s="146">
        <f t="shared" si="2"/>
        <v>2447865000</v>
      </c>
      <c r="AW14" s="149">
        <f t="shared" si="2"/>
        <v>0.18613571490937883</v>
      </c>
      <c r="AX14" s="142"/>
      <c r="AY14" s="142"/>
      <c r="AZ14" s="142"/>
      <c r="BA14" s="142"/>
      <c r="BB14" s="142"/>
      <c r="BC14" s="142"/>
      <c r="BD14" s="142"/>
      <c r="BE14" s="142"/>
      <c r="BF14" s="142"/>
    </row>
    <row r="15" spans="1:58" ht="54.95" customHeight="1">
      <c r="A15" s="50" t="s">
        <v>194</v>
      </c>
      <c r="B15" s="50" t="s">
        <v>195</v>
      </c>
      <c r="C15" s="62" t="s">
        <v>449</v>
      </c>
      <c r="D15" s="50" t="s">
        <v>199</v>
      </c>
      <c r="E15" s="50" t="s">
        <v>450</v>
      </c>
      <c r="F15" s="62">
        <v>2024130010030</v>
      </c>
      <c r="G15" s="71" t="s">
        <v>451</v>
      </c>
      <c r="H15" s="50" t="s">
        <v>452</v>
      </c>
      <c r="I15" s="50" t="s">
        <v>453</v>
      </c>
      <c r="J15" s="72">
        <v>1</v>
      </c>
      <c r="K15" s="164" t="s">
        <v>454</v>
      </c>
      <c r="L15" s="56" t="s">
        <v>411</v>
      </c>
      <c r="M15" s="56" t="s">
        <v>179</v>
      </c>
      <c r="N15" s="56">
        <v>1</v>
      </c>
      <c r="O15" s="56">
        <v>0.25</v>
      </c>
      <c r="P15" s="67">
        <v>0.5</v>
      </c>
      <c r="S15" s="67">
        <f>+O15+P15+Q15+R15</f>
        <v>0.75</v>
      </c>
      <c r="T15" s="57">
        <f>+IF((S15/N15)&gt;100%,100%,(S15/N15))</f>
        <v>0.75</v>
      </c>
      <c r="U15" s="51" t="s">
        <v>413</v>
      </c>
      <c r="V15" s="51" t="s">
        <v>455</v>
      </c>
      <c r="W15" s="51">
        <v>150</v>
      </c>
      <c r="X15" s="73">
        <v>1059626</v>
      </c>
      <c r="Y15" s="51" t="s">
        <v>415</v>
      </c>
      <c r="Z15" s="51" t="s">
        <v>416</v>
      </c>
      <c r="AA15" s="49" t="s">
        <v>456</v>
      </c>
      <c r="AB15" s="46" t="s">
        <v>457</v>
      </c>
      <c r="AC15" s="51" t="s">
        <v>419</v>
      </c>
      <c r="AD15" s="50" t="s">
        <v>458</v>
      </c>
      <c r="AE15" s="261">
        <v>4087675000</v>
      </c>
      <c r="AF15" s="51" t="s">
        <v>421</v>
      </c>
      <c r="AG15" s="51" t="s">
        <v>437</v>
      </c>
      <c r="AH15" s="51" t="s">
        <v>413</v>
      </c>
      <c r="AI15" s="274">
        <v>4999999999</v>
      </c>
      <c r="AJ15" s="255">
        <v>10399999999</v>
      </c>
      <c r="AK15" s="255">
        <v>10399999999</v>
      </c>
      <c r="AL15" s="260"/>
      <c r="AM15" s="260"/>
      <c r="AN15" s="58" t="s">
        <v>459</v>
      </c>
      <c r="AO15" s="50" t="s">
        <v>460</v>
      </c>
      <c r="AP15" s="255">
        <v>4087675000</v>
      </c>
      <c r="AQ15" s="254">
        <f>+AP15/AJ15</f>
        <v>0.39304567311471594</v>
      </c>
      <c r="AR15" s="255">
        <v>0</v>
      </c>
      <c r="AS15" s="254">
        <f>+AR15/AJ15</f>
        <v>0</v>
      </c>
      <c r="AT15" s="264">
        <v>6719613056</v>
      </c>
      <c r="AU15" s="265">
        <f>+AT15/AK15</f>
        <v>0.64611664006212655</v>
      </c>
      <c r="AV15" s="264">
        <v>416573190</v>
      </c>
      <c r="AW15" s="265">
        <f>+AV15/AK15</f>
        <v>4.0055114426928377E-2</v>
      </c>
    </row>
    <row r="16" spans="1:58" ht="54.95" customHeight="1">
      <c r="A16" s="50" t="s">
        <v>194</v>
      </c>
      <c r="B16" s="50" t="s">
        <v>195</v>
      </c>
      <c r="C16" s="62" t="s">
        <v>449</v>
      </c>
      <c r="D16" s="50" t="s">
        <v>199</v>
      </c>
      <c r="E16" s="50" t="s">
        <v>450</v>
      </c>
      <c r="F16" s="62">
        <v>2024130010030</v>
      </c>
      <c r="G16" s="71" t="s">
        <v>451</v>
      </c>
      <c r="H16" s="50" t="s">
        <v>452</v>
      </c>
      <c r="I16" s="50" t="s">
        <v>453</v>
      </c>
      <c r="J16" s="72">
        <v>1</v>
      </c>
      <c r="K16" s="164" t="s">
        <v>461</v>
      </c>
      <c r="L16" s="56" t="s">
        <v>411</v>
      </c>
      <c r="M16" s="56" t="s">
        <v>179</v>
      </c>
      <c r="N16" s="56">
        <v>1</v>
      </c>
      <c r="O16" s="56">
        <v>0.25</v>
      </c>
      <c r="P16" s="67">
        <v>0.5</v>
      </c>
      <c r="S16" s="67">
        <f>+O15+P16+Q16+R16</f>
        <v>0.75</v>
      </c>
      <c r="T16" s="57">
        <f t="shared" ref="T16:T26" si="3">+IF((S16/N16)&gt;100%,100%,(S16/N16))</f>
        <v>0.75</v>
      </c>
      <c r="U16" s="51" t="s">
        <v>413</v>
      </c>
      <c r="V16" s="51" t="s">
        <v>455</v>
      </c>
      <c r="W16" s="51">
        <v>150</v>
      </c>
      <c r="X16" s="73">
        <v>1059626</v>
      </c>
      <c r="Y16" s="51" t="s">
        <v>415</v>
      </c>
      <c r="Z16" s="51" t="s">
        <v>416</v>
      </c>
      <c r="AA16" s="49" t="s">
        <v>456</v>
      </c>
      <c r="AB16" s="46" t="s">
        <v>457</v>
      </c>
      <c r="AC16" s="51" t="s">
        <v>419</v>
      </c>
      <c r="AD16" s="50" t="s">
        <v>458</v>
      </c>
      <c r="AE16" s="261"/>
      <c r="AF16" s="51" t="s">
        <v>421</v>
      </c>
      <c r="AG16" s="51" t="s">
        <v>437</v>
      </c>
      <c r="AH16" s="51" t="s">
        <v>462</v>
      </c>
      <c r="AI16" s="274"/>
      <c r="AJ16" s="255"/>
      <c r="AK16" s="255"/>
      <c r="AL16" s="260"/>
      <c r="AM16" s="260"/>
      <c r="AN16" s="58" t="s">
        <v>459</v>
      </c>
      <c r="AO16" s="50" t="s">
        <v>460</v>
      </c>
      <c r="AP16" s="255"/>
      <c r="AQ16" s="254"/>
      <c r="AR16" s="255"/>
      <c r="AS16" s="254"/>
      <c r="AT16" s="264"/>
      <c r="AU16" s="265"/>
      <c r="AV16" s="264"/>
      <c r="AW16" s="265"/>
    </row>
    <row r="17" spans="1:58" ht="54.95" customHeight="1">
      <c r="A17" s="50" t="s">
        <v>194</v>
      </c>
      <c r="B17" s="50" t="s">
        <v>195</v>
      </c>
      <c r="C17" s="62" t="s">
        <v>449</v>
      </c>
      <c r="D17" s="50" t="s">
        <v>199</v>
      </c>
      <c r="E17" s="50" t="s">
        <v>450</v>
      </c>
      <c r="F17" s="62">
        <v>2024130010030</v>
      </c>
      <c r="G17" s="71" t="s">
        <v>451</v>
      </c>
      <c r="H17" s="50" t="s">
        <v>452</v>
      </c>
      <c r="I17" s="50" t="s">
        <v>453</v>
      </c>
      <c r="J17" s="72">
        <v>1</v>
      </c>
      <c r="K17" s="164" t="s">
        <v>463</v>
      </c>
      <c r="L17" s="56" t="s">
        <v>411</v>
      </c>
      <c r="M17" s="56" t="s">
        <v>179</v>
      </c>
      <c r="N17" s="56">
        <v>1</v>
      </c>
      <c r="O17" s="56">
        <v>0.25</v>
      </c>
      <c r="P17" s="67">
        <v>0.5</v>
      </c>
      <c r="S17" s="67">
        <f>+O15+P17+Q17+R17</f>
        <v>0.75</v>
      </c>
      <c r="T17" s="57">
        <f t="shared" si="3"/>
        <v>0.75</v>
      </c>
      <c r="U17" s="51" t="s">
        <v>413</v>
      </c>
      <c r="V17" s="51" t="s">
        <v>455</v>
      </c>
      <c r="W17" s="51">
        <v>150</v>
      </c>
      <c r="X17" s="73">
        <v>1059626</v>
      </c>
      <c r="Y17" s="51" t="s">
        <v>415</v>
      </c>
      <c r="Z17" s="51" t="s">
        <v>416</v>
      </c>
      <c r="AA17" s="49" t="s">
        <v>456</v>
      </c>
      <c r="AB17" s="46" t="s">
        <v>457</v>
      </c>
      <c r="AC17" s="51" t="s">
        <v>419</v>
      </c>
      <c r="AD17" s="50" t="s">
        <v>458</v>
      </c>
      <c r="AE17" s="261"/>
      <c r="AF17" s="51" t="s">
        <v>421</v>
      </c>
      <c r="AG17" s="51" t="s">
        <v>437</v>
      </c>
      <c r="AH17" s="51" t="s">
        <v>464</v>
      </c>
      <c r="AI17" s="274"/>
      <c r="AJ17" s="255"/>
      <c r="AK17" s="255"/>
      <c r="AL17" s="260"/>
      <c r="AM17" s="260"/>
      <c r="AN17" s="58" t="s">
        <v>459</v>
      </c>
      <c r="AO17" s="50" t="s">
        <v>460</v>
      </c>
      <c r="AP17" s="255"/>
      <c r="AQ17" s="254"/>
      <c r="AR17" s="255"/>
      <c r="AS17" s="254"/>
      <c r="AT17" s="264"/>
      <c r="AU17" s="265"/>
      <c r="AV17" s="264"/>
      <c r="AW17" s="265"/>
    </row>
    <row r="18" spans="1:58" ht="54.95" customHeight="1">
      <c r="A18" s="50" t="s">
        <v>194</v>
      </c>
      <c r="B18" s="50" t="s">
        <v>195</v>
      </c>
      <c r="C18" s="62" t="s">
        <v>449</v>
      </c>
      <c r="D18" s="50" t="s">
        <v>199</v>
      </c>
      <c r="E18" s="50" t="s">
        <v>450</v>
      </c>
      <c r="F18" s="62">
        <v>2024130010030</v>
      </c>
      <c r="G18" s="71" t="s">
        <v>451</v>
      </c>
      <c r="H18" s="50" t="s">
        <v>452</v>
      </c>
      <c r="I18" s="50" t="s">
        <v>453</v>
      </c>
      <c r="J18" s="72">
        <v>1</v>
      </c>
      <c r="K18" s="164" t="s">
        <v>465</v>
      </c>
      <c r="L18" s="56" t="s">
        <v>411</v>
      </c>
      <c r="M18" s="56" t="s">
        <v>179</v>
      </c>
      <c r="N18" s="56">
        <v>1</v>
      </c>
      <c r="O18" s="56">
        <v>0.25</v>
      </c>
      <c r="P18" s="67">
        <v>0.5</v>
      </c>
      <c r="S18" s="67">
        <f>+O15+P18+Q18+R18</f>
        <v>0.75</v>
      </c>
      <c r="T18" s="57">
        <f t="shared" si="3"/>
        <v>0.75</v>
      </c>
      <c r="U18" s="51" t="s">
        <v>413</v>
      </c>
      <c r="V18" s="51" t="s">
        <v>455</v>
      </c>
      <c r="W18" s="51">
        <v>150</v>
      </c>
      <c r="X18" s="73">
        <v>1059626</v>
      </c>
      <c r="Y18" s="51" t="s">
        <v>415</v>
      </c>
      <c r="Z18" s="51" t="s">
        <v>416</v>
      </c>
      <c r="AA18" s="49" t="s">
        <v>456</v>
      </c>
      <c r="AB18" s="46" t="s">
        <v>457</v>
      </c>
      <c r="AC18" s="51" t="s">
        <v>419</v>
      </c>
      <c r="AD18" s="50" t="s">
        <v>458</v>
      </c>
      <c r="AE18" s="261"/>
      <c r="AF18" s="51" t="s">
        <v>421</v>
      </c>
      <c r="AG18" s="51" t="s">
        <v>437</v>
      </c>
      <c r="AH18" s="51" t="s">
        <v>466</v>
      </c>
      <c r="AI18" s="274"/>
      <c r="AJ18" s="255"/>
      <c r="AK18" s="255"/>
      <c r="AL18" s="260"/>
      <c r="AM18" s="260"/>
      <c r="AN18" s="58" t="s">
        <v>459</v>
      </c>
      <c r="AO18" s="50" t="s">
        <v>460</v>
      </c>
      <c r="AP18" s="255"/>
      <c r="AQ18" s="254"/>
      <c r="AR18" s="255"/>
      <c r="AS18" s="254"/>
      <c r="AT18" s="264"/>
      <c r="AU18" s="265"/>
      <c r="AV18" s="264"/>
      <c r="AW18" s="265"/>
    </row>
    <row r="19" spans="1:58" ht="54.95" customHeight="1">
      <c r="A19" s="50" t="s">
        <v>194</v>
      </c>
      <c r="B19" s="50" t="s">
        <v>195</v>
      </c>
      <c r="C19" s="62" t="s">
        <v>449</v>
      </c>
      <c r="D19" s="50" t="s">
        <v>199</v>
      </c>
      <c r="E19" s="50" t="s">
        <v>450</v>
      </c>
      <c r="F19" s="62">
        <v>2024130010030</v>
      </c>
      <c r="G19" s="71" t="s">
        <v>451</v>
      </c>
      <c r="H19" s="50" t="s">
        <v>452</v>
      </c>
      <c r="I19" s="50" t="s">
        <v>453</v>
      </c>
      <c r="J19" s="72">
        <v>1</v>
      </c>
      <c r="K19" s="164" t="s">
        <v>467</v>
      </c>
      <c r="L19" s="56" t="s">
        <v>411</v>
      </c>
      <c r="M19" s="56" t="s">
        <v>179</v>
      </c>
      <c r="N19" s="56">
        <v>1</v>
      </c>
      <c r="O19" s="56">
        <v>0.25</v>
      </c>
      <c r="P19" s="67">
        <v>0.5</v>
      </c>
      <c r="S19" s="67">
        <f t="shared" ref="S19:S26" si="4">+O19+P19+Q19+R19</f>
        <v>0.75</v>
      </c>
      <c r="T19" s="57">
        <f t="shared" si="3"/>
        <v>0.75</v>
      </c>
      <c r="U19" s="51" t="s">
        <v>413</v>
      </c>
      <c r="V19" s="51" t="s">
        <v>455</v>
      </c>
      <c r="W19" s="51">
        <v>150</v>
      </c>
      <c r="X19" s="73">
        <v>1059626</v>
      </c>
      <c r="Y19" s="51" t="s">
        <v>415</v>
      </c>
      <c r="Z19" s="51" t="s">
        <v>416</v>
      </c>
      <c r="AA19" s="49" t="s">
        <v>456</v>
      </c>
      <c r="AB19" s="46" t="s">
        <v>457</v>
      </c>
      <c r="AC19" s="51" t="s">
        <v>419</v>
      </c>
      <c r="AD19" s="50" t="s">
        <v>458</v>
      </c>
      <c r="AE19" s="261"/>
      <c r="AF19" s="51" t="s">
        <v>421</v>
      </c>
      <c r="AG19" s="51" t="s">
        <v>437</v>
      </c>
      <c r="AH19" s="51" t="s">
        <v>468</v>
      </c>
      <c r="AI19" s="274"/>
      <c r="AJ19" s="255"/>
      <c r="AK19" s="255"/>
      <c r="AL19" s="260"/>
      <c r="AM19" s="260"/>
      <c r="AN19" s="58" t="s">
        <v>459</v>
      </c>
      <c r="AO19" s="50" t="s">
        <v>460</v>
      </c>
      <c r="AP19" s="255"/>
      <c r="AQ19" s="254"/>
      <c r="AR19" s="255"/>
      <c r="AS19" s="254"/>
      <c r="AT19" s="264"/>
      <c r="AU19" s="265"/>
      <c r="AV19" s="264"/>
      <c r="AW19" s="265"/>
    </row>
    <row r="20" spans="1:58" ht="54.95" customHeight="1">
      <c r="A20" s="50" t="s">
        <v>194</v>
      </c>
      <c r="B20" s="50" t="s">
        <v>195</v>
      </c>
      <c r="C20" s="62" t="s">
        <v>449</v>
      </c>
      <c r="D20" s="50" t="s">
        <v>199</v>
      </c>
      <c r="E20" s="50" t="s">
        <v>450</v>
      </c>
      <c r="F20" s="62">
        <v>2024130010030</v>
      </c>
      <c r="G20" s="71" t="s">
        <v>451</v>
      </c>
      <c r="H20" s="50" t="s">
        <v>452</v>
      </c>
      <c r="I20" s="50" t="s">
        <v>453</v>
      </c>
      <c r="J20" s="72">
        <v>1</v>
      </c>
      <c r="K20" s="164" t="s">
        <v>469</v>
      </c>
      <c r="L20" s="56" t="s">
        <v>411</v>
      </c>
      <c r="M20" s="56" t="s">
        <v>179</v>
      </c>
      <c r="N20" s="56">
        <v>1</v>
      </c>
      <c r="O20" s="56">
        <v>0.25</v>
      </c>
      <c r="P20" s="67">
        <v>0.5</v>
      </c>
      <c r="S20" s="67">
        <f>+O15+P20+Q20+R20</f>
        <v>0.75</v>
      </c>
      <c r="T20" s="57">
        <f t="shared" si="3"/>
        <v>0.75</v>
      </c>
      <c r="U20" s="51" t="s">
        <v>413</v>
      </c>
      <c r="V20" s="51" t="s">
        <v>455</v>
      </c>
      <c r="W20" s="51">
        <v>150</v>
      </c>
      <c r="X20" s="73">
        <v>1059626</v>
      </c>
      <c r="Y20" s="51" t="s">
        <v>415</v>
      </c>
      <c r="Z20" s="51" t="s">
        <v>416</v>
      </c>
      <c r="AA20" s="49" t="s">
        <v>456</v>
      </c>
      <c r="AB20" s="46" t="s">
        <v>457</v>
      </c>
      <c r="AC20" s="51" t="s">
        <v>419</v>
      </c>
      <c r="AD20" s="50" t="s">
        <v>458</v>
      </c>
      <c r="AE20" s="261"/>
      <c r="AF20" s="51" t="s">
        <v>421</v>
      </c>
      <c r="AG20" s="51" t="s">
        <v>437</v>
      </c>
      <c r="AH20" s="51" t="s">
        <v>470</v>
      </c>
      <c r="AI20" s="274"/>
      <c r="AJ20" s="255"/>
      <c r="AK20" s="255"/>
      <c r="AL20" s="260"/>
      <c r="AM20" s="260"/>
      <c r="AN20" s="58" t="s">
        <v>459</v>
      </c>
      <c r="AO20" s="50" t="s">
        <v>460</v>
      </c>
      <c r="AP20" s="255"/>
      <c r="AQ20" s="254"/>
      <c r="AR20" s="255"/>
      <c r="AS20" s="254"/>
      <c r="AT20" s="264"/>
      <c r="AU20" s="265"/>
      <c r="AV20" s="264"/>
      <c r="AW20" s="265"/>
    </row>
    <row r="21" spans="1:58" ht="54.95" customHeight="1">
      <c r="A21" s="50" t="s">
        <v>194</v>
      </c>
      <c r="B21" s="50" t="s">
        <v>195</v>
      </c>
      <c r="C21" s="62" t="s">
        <v>449</v>
      </c>
      <c r="D21" s="50" t="s">
        <v>199</v>
      </c>
      <c r="E21" s="50" t="s">
        <v>450</v>
      </c>
      <c r="F21" s="62">
        <v>2024130010030</v>
      </c>
      <c r="G21" s="71" t="s">
        <v>451</v>
      </c>
      <c r="H21" s="50" t="s">
        <v>471</v>
      </c>
      <c r="I21" s="50" t="s">
        <v>472</v>
      </c>
      <c r="J21" s="72">
        <v>1</v>
      </c>
      <c r="K21" s="50" t="s">
        <v>473</v>
      </c>
      <c r="L21" s="56" t="s">
        <v>474</v>
      </c>
      <c r="M21" s="56" t="s">
        <v>475</v>
      </c>
      <c r="N21" s="56">
        <v>2</v>
      </c>
      <c r="O21" s="67">
        <v>0</v>
      </c>
      <c r="P21" s="67">
        <v>1</v>
      </c>
      <c r="S21" s="67">
        <f t="shared" si="4"/>
        <v>1</v>
      </c>
      <c r="T21" s="57">
        <f t="shared" si="3"/>
        <v>0.5</v>
      </c>
      <c r="U21" s="51" t="s">
        <v>413</v>
      </c>
      <c r="V21" s="51" t="s">
        <v>470</v>
      </c>
      <c r="W21" s="51">
        <v>150</v>
      </c>
      <c r="X21" s="73">
        <v>1059626</v>
      </c>
      <c r="Y21" s="51" t="s">
        <v>415</v>
      </c>
      <c r="Z21" s="51" t="s">
        <v>416</v>
      </c>
      <c r="AA21" s="49" t="s">
        <v>456</v>
      </c>
      <c r="AB21" s="46" t="s">
        <v>457</v>
      </c>
      <c r="AC21" s="51" t="s">
        <v>419</v>
      </c>
      <c r="AD21" s="50" t="s">
        <v>476</v>
      </c>
      <c r="AE21" s="261">
        <v>1288392432</v>
      </c>
      <c r="AF21" s="51" t="s">
        <v>477</v>
      </c>
      <c r="AG21" s="51" t="s">
        <v>437</v>
      </c>
      <c r="AH21" s="51" t="s">
        <v>466</v>
      </c>
      <c r="AI21" s="274"/>
      <c r="AJ21" s="255"/>
      <c r="AK21" s="255"/>
      <c r="AL21" s="260"/>
      <c r="AM21" s="260"/>
      <c r="AN21" s="58" t="s">
        <v>459</v>
      </c>
      <c r="AO21" s="50" t="s">
        <v>460</v>
      </c>
      <c r="AP21" s="255"/>
      <c r="AQ21" s="254"/>
      <c r="AR21" s="255"/>
      <c r="AS21" s="254"/>
      <c r="AT21" s="264"/>
      <c r="AU21" s="265"/>
      <c r="AV21" s="264"/>
      <c r="AW21" s="265"/>
    </row>
    <row r="22" spans="1:58" ht="54.95" customHeight="1">
      <c r="A22" s="50" t="s">
        <v>194</v>
      </c>
      <c r="B22" s="50" t="s">
        <v>195</v>
      </c>
      <c r="C22" s="62" t="s">
        <v>449</v>
      </c>
      <c r="D22" s="50" t="s">
        <v>199</v>
      </c>
      <c r="E22" s="50" t="s">
        <v>450</v>
      </c>
      <c r="F22" s="62">
        <v>2024130010030</v>
      </c>
      <c r="G22" s="71" t="s">
        <v>451</v>
      </c>
      <c r="H22" s="50" t="s">
        <v>471</v>
      </c>
      <c r="I22" s="50" t="s">
        <v>472</v>
      </c>
      <c r="J22" s="72">
        <v>1</v>
      </c>
      <c r="K22" s="50" t="s">
        <v>478</v>
      </c>
      <c r="L22" s="56" t="s">
        <v>411</v>
      </c>
      <c r="M22" s="56" t="s">
        <v>475</v>
      </c>
      <c r="N22" s="56">
        <v>2</v>
      </c>
      <c r="O22" s="67">
        <v>0</v>
      </c>
      <c r="P22" s="67">
        <v>1</v>
      </c>
      <c r="S22" s="67">
        <f t="shared" si="4"/>
        <v>1</v>
      </c>
      <c r="T22" s="57">
        <f t="shared" si="3"/>
        <v>0.5</v>
      </c>
      <c r="U22" s="51" t="s">
        <v>413</v>
      </c>
      <c r="V22" s="51" t="s">
        <v>470</v>
      </c>
      <c r="W22" s="51">
        <v>150</v>
      </c>
      <c r="X22" s="73">
        <v>1059626</v>
      </c>
      <c r="Y22" s="51" t="s">
        <v>415</v>
      </c>
      <c r="Z22" s="51" t="s">
        <v>416</v>
      </c>
      <c r="AA22" s="49" t="s">
        <v>456</v>
      </c>
      <c r="AB22" s="46" t="s">
        <v>457</v>
      </c>
      <c r="AC22" s="51" t="s">
        <v>419</v>
      </c>
      <c r="AD22" s="50" t="s">
        <v>476</v>
      </c>
      <c r="AE22" s="261"/>
      <c r="AF22" s="51" t="s">
        <v>477</v>
      </c>
      <c r="AG22" s="51" t="s">
        <v>437</v>
      </c>
      <c r="AH22" s="51" t="s">
        <v>468</v>
      </c>
      <c r="AI22" s="274"/>
      <c r="AJ22" s="255"/>
      <c r="AK22" s="255"/>
      <c r="AL22" s="260"/>
      <c r="AM22" s="260"/>
      <c r="AN22" s="58" t="s">
        <v>459</v>
      </c>
      <c r="AO22" s="50" t="s">
        <v>460</v>
      </c>
      <c r="AP22" s="255"/>
      <c r="AQ22" s="254"/>
      <c r="AR22" s="255"/>
      <c r="AS22" s="254"/>
      <c r="AT22" s="264"/>
      <c r="AU22" s="265"/>
      <c r="AV22" s="264"/>
      <c r="AW22" s="265"/>
    </row>
    <row r="23" spans="1:58" ht="54.95" customHeight="1">
      <c r="A23" s="50" t="s">
        <v>194</v>
      </c>
      <c r="B23" s="50" t="s">
        <v>195</v>
      </c>
      <c r="C23" s="62" t="s">
        <v>449</v>
      </c>
      <c r="D23" s="50" t="s">
        <v>199</v>
      </c>
      <c r="E23" s="50" t="s">
        <v>450</v>
      </c>
      <c r="F23" s="62">
        <v>2024130010030</v>
      </c>
      <c r="G23" s="71" t="s">
        <v>451</v>
      </c>
      <c r="H23" s="50" t="s">
        <v>471</v>
      </c>
      <c r="I23" s="50" t="s">
        <v>472</v>
      </c>
      <c r="J23" s="72">
        <v>1</v>
      </c>
      <c r="K23" s="50" t="s">
        <v>479</v>
      </c>
      <c r="L23" s="56" t="s">
        <v>411</v>
      </c>
      <c r="M23" s="56" t="s">
        <v>475</v>
      </c>
      <c r="N23" s="56">
        <v>2</v>
      </c>
      <c r="O23" s="67">
        <v>0</v>
      </c>
      <c r="P23" s="67">
        <v>1</v>
      </c>
      <c r="S23" s="67">
        <f t="shared" si="4"/>
        <v>1</v>
      </c>
      <c r="T23" s="57">
        <f t="shared" si="3"/>
        <v>0.5</v>
      </c>
      <c r="U23" s="51" t="s">
        <v>413</v>
      </c>
      <c r="V23" s="51" t="s">
        <v>470</v>
      </c>
      <c r="W23" s="51">
        <v>150</v>
      </c>
      <c r="X23" s="73">
        <v>1059626</v>
      </c>
      <c r="Y23" s="51" t="s">
        <v>415</v>
      </c>
      <c r="Z23" s="51" t="s">
        <v>416</v>
      </c>
      <c r="AA23" s="49" t="s">
        <v>456</v>
      </c>
      <c r="AB23" s="46" t="s">
        <v>457</v>
      </c>
      <c r="AC23" s="51" t="s">
        <v>419</v>
      </c>
      <c r="AD23" s="50" t="s">
        <v>476</v>
      </c>
      <c r="AE23" s="261"/>
      <c r="AF23" s="51" t="s">
        <v>477</v>
      </c>
      <c r="AG23" s="51" t="s">
        <v>437</v>
      </c>
      <c r="AH23" s="51" t="s">
        <v>470</v>
      </c>
      <c r="AI23" s="274"/>
      <c r="AJ23" s="255"/>
      <c r="AK23" s="255"/>
      <c r="AL23" s="260"/>
      <c r="AM23" s="260"/>
      <c r="AN23" s="58" t="s">
        <v>459</v>
      </c>
      <c r="AO23" s="50" t="s">
        <v>460</v>
      </c>
      <c r="AP23" s="255"/>
      <c r="AQ23" s="254"/>
      <c r="AR23" s="255"/>
      <c r="AS23" s="254"/>
      <c r="AT23" s="264"/>
      <c r="AU23" s="265"/>
      <c r="AV23" s="264"/>
      <c r="AW23" s="265"/>
    </row>
    <row r="24" spans="1:58" ht="54.95" customHeight="1">
      <c r="A24" s="50" t="s">
        <v>194</v>
      </c>
      <c r="B24" s="50" t="s">
        <v>195</v>
      </c>
      <c r="C24" s="62" t="s">
        <v>449</v>
      </c>
      <c r="D24" s="50" t="s">
        <v>199</v>
      </c>
      <c r="E24" s="50" t="s">
        <v>450</v>
      </c>
      <c r="F24" s="62">
        <v>2024130010030</v>
      </c>
      <c r="G24" s="71" t="s">
        <v>451</v>
      </c>
      <c r="H24" s="50" t="s">
        <v>471</v>
      </c>
      <c r="I24" s="50" t="s">
        <v>472</v>
      </c>
      <c r="J24" s="72">
        <v>1</v>
      </c>
      <c r="K24" s="50" t="s">
        <v>480</v>
      </c>
      <c r="L24" s="56" t="s">
        <v>474</v>
      </c>
      <c r="M24" s="56" t="s">
        <v>475</v>
      </c>
      <c r="N24" s="56">
        <v>2</v>
      </c>
      <c r="O24" s="67">
        <v>0</v>
      </c>
      <c r="P24" s="67">
        <v>1</v>
      </c>
      <c r="S24" s="67">
        <f t="shared" si="4"/>
        <v>1</v>
      </c>
      <c r="T24" s="57">
        <f t="shared" si="3"/>
        <v>0.5</v>
      </c>
      <c r="U24" s="51" t="s">
        <v>413</v>
      </c>
      <c r="V24" s="51" t="s">
        <v>470</v>
      </c>
      <c r="W24" s="51">
        <v>150</v>
      </c>
      <c r="X24" s="73">
        <v>1059626</v>
      </c>
      <c r="Y24" s="51" t="s">
        <v>415</v>
      </c>
      <c r="Z24" s="51" t="s">
        <v>416</v>
      </c>
      <c r="AA24" s="49" t="s">
        <v>456</v>
      </c>
      <c r="AB24" s="46" t="s">
        <v>457</v>
      </c>
      <c r="AC24" s="51" t="s">
        <v>419</v>
      </c>
      <c r="AD24" s="50" t="s">
        <v>476</v>
      </c>
      <c r="AE24" s="261"/>
      <c r="AF24" s="51" t="s">
        <v>477</v>
      </c>
      <c r="AG24" s="51" t="s">
        <v>437</v>
      </c>
      <c r="AH24" s="51" t="s">
        <v>481</v>
      </c>
      <c r="AI24" s="274"/>
      <c r="AJ24" s="255"/>
      <c r="AK24" s="255"/>
      <c r="AL24" s="260"/>
      <c r="AM24" s="260"/>
      <c r="AN24" s="58" t="s">
        <v>459</v>
      </c>
      <c r="AO24" s="50" t="s">
        <v>460</v>
      </c>
      <c r="AP24" s="255"/>
      <c r="AQ24" s="254"/>
      <c r="AR24" s="255"/>
      <c r="AS24" s="254"/>
      <c r="AT24" s="264"/>
      <c r="AU24" s="265"/>
      <c r="AV24" s="264"/>
      <c r="AW24" s="265"/>
    </row>
    <row r="25" spans="1:58" ht="54.95" customHeight="1">
      <c r="A25" s="50" t="s">
        <v>194</v>
      </c>
      <c r="B25" s="50" t="s">
        <v>195</v>
      </c>
      <c r="C25" s="62" t="s">
        <v>449</v>
      </c>
      <c r="D25" s="50" t="s">
        <v>199</v>
      </c>
      <c r="E25" s="50" t="s">
        <v>450</v>
      </c>
      <c r="F25" s="62">
        <v>2024130010030</v>
      </c>
      <c r="G25" s="71" t="s">
        <v>451</v>
      </c>
      <c r="H25" s="50" t="s">
        <v>471</v>
      </c>
      <c r="I25" s="50" t="s">
        <v>472</v>
      </c>
      <c r="J25" s="72">
        <v>1</v>
      </c>
      <c r="K25" s="50" t="s">
        <v>482</v>
      </c>
      <c r="L25" s="56" t="s">
        <v>411</v>
      </c>
      <c r="M25" s="56" t="s">
        <v>475</v>
      </c>
      <c r="N25" s="56">
        <v>2</v>
      </c>
      <c r="O25" s="67">
        <v>0</v>
      </c>
      <c r="P25" s="67">
        <v>1</v>
      </c>
      <c r="S25" s="67">
        <f t="shared" si="4"/>
        <v>1</v>
      </c>
      <c r="T25" s="57">
        <f t="shared" si="3"/>
        <v>0.5</v>
      </c>
      <c r="U25" s="51" t="s">
        <v>413</v>
      </c>
      <c r="V25" s="51" t="s">
        <v>470</v>
      </c>
      <c r="W25" s="51">
        <v>150</v>
      </c>
      <c r="X25" s="73">
        <v>1059626</v>
      </c>
      <c r="Y25" s="51" t="s">
        <v>415</v>
      </c>
      <c r="Z25" s="51" t="s">
        <v>416</v>
      </c>
      <c r="AA25" s="49" t="s">
        <v>456</v>
      </c>
      <c r="AB25" s="46" t="s">
        <v>457</v>
      </c>
      <c r="AC25" s="51" t="s">
        <v>419</v>
      </c>
      <c r="AD25" s="50" t="s">
        <v>476</v>
      </c>
      <c r="AE25" s="261"/>
      <c r="AF25" s="51" t="s">
        <v>477</v>
      </c>
      <c r="AG25" s="51" t="s">
        <v>437</v>
      </c>
      <c r="AH25" s="51" t="s">
        <v>483</v>
      </c>
      <c r="AI25" s="274"/>
      <c r="AJ25" s="255"/>
      <c r="AK25" s="255"/>
      <c r="AL25" s="260"/>
      <c r="AM25" s="260"/>
      <c r="AN25" s="58" t="s">
        <v>459</v>
      </c>
      <c r="AO25" s="50" t="s">
        <v>460</v>
      </c>
      <c r="AP25" s="255"/>
      <c r="AQ25" s="254"/>
      <c r="AR25" s="255"/>
      <c r="AS25" s="254"/>
      <c r="AT25" s="264"/>
      <c r="AU25" s="265"/>
      <c r="AV25" s="264"/>
      <c r="AW25" s="265"/>
    </row>
    <row r="26" spans="1:58" ht="54.95" customHeight="1">
      <c r="A26" s="50" t="s">
        <v>194</v>
      </c>
      <c r="B26" s="50" t="s">
        <v>195</v>
      </c>
      <c r="C26" s="62" t="s">
        <v>449</v>
      </c>
      <c r="D26" s="50" t="s">
        <v>199</v>
      </c>
      <c r="E26" s="50" t="s">
        <v>450</v>
      </c>
      <c r="F26" s="62">
        <v>2024130010030</v>
      </c>
      <c r="G26" s="71" t="s">
        <v>451</v>
      </c>
      <c r="H26" s="50" t="s">
        <v>484</v>
      </c>
      <c r="I26" s="50" t="s">
        <v>485</v>
      </c>
      <c r="J26" s="72">
        <v>1</v>
      </c>
      <c r="K26" s="50" t="s">
        <v>486</v>
      </c>
      <c r="L26" s="56" t="s">
        <v>411</v>
      </c>
      <c r="M26" s="56" t="s">
        <v>487</v>
      </c>
      <c r="N26" s="63" t="s">
        <v>488</v>
      </c>
      <c r="O26" s="67">
        <v>0</v>
      </c>
      <c r="P26" s="67">
        <v>1</v>
      </c>
      <c r="S26" s="67">
        <f t="shared" si="4"/>
        <v>1</v>
      </c>
      <c r="T26" s="57">
        <f t="shared" si="3"/>
        <v>0.5</v>
      </c>
      <c r="U26" s="51" t="s">
        <v>413</v>
      </c>
      <c r="V26" s="51" t="s">
        <v>455</v>
      </c>
      <c r="W26" s="51">
        <v>150</v>
      </c>
      <c r="X26" s="73">
        <v>1059626</v>
      </c>
      <c r="Y26" s="51" t="s">
        <v>415</v>
      </c>
      <c r="Z26" s="51" t="s">
        <v>416</v>
      </c>
      <c r="AA26" s="49" t="s">
        <v>456</v>
      </c>
      <c r="AB26" s="46" t="s">
        <v>457</v>
      </c>
      <c r="AC26" s="51" t="s">
        <v>419</v>
      </c>
      <c r="AD26" s="50" t="s">
        <v>489</v>
      </c>
      <c r="AE26" s="74">
        <v>1300000000</v>
      </c>
      <c r="AF26" s="51" t="s">
        <v>436</v>
      </c>
      <c r="AG26" s="51" t="s">
        <v>422</v>
      </c>
      <c r="AH26" s="51" t="s">
        <v>466</v>
      </c>
      <c r="AI26" s="274"/>
      <c r="AJ26" s="255"/>
      <c r="AK26" s="255"/>
      <c r="AL26" s="260"/>
      <c r="AM26" s="260"/>
      <c r="AN26" s="58" t="s">
        <v>459</v>
      </c>
      <c r="AO26" s="50" t="s">
        <v>460</v>
      </c>
      <c r="AP26" s="255"/>
      <c r="AQ26" s="254"/>
      <c r="AR26" s="255"/>
      <c r="AS26" s="254"/>
      <c r="AT26" s="264"/>
      <c r="AU26" s="265"/>
      <c r="AV26" s="264"/>
      <c r="AW26" s="265"/>
    </row>
    <row r="27" spans="1:58" ht="54.95" customHeight="1">
      <c r="A27" s="256" t="s">
        <v>490</v>
      </c>
      <c r="B27" s="256"/>
      <c r="C27" s="256"/>
      <c r="D27" s="256"/>
      <c r="E27" s="256"/>
      <c r="F27" s="256"/>
      <c r="G27" s="256"/>
      <c r="H27" s="256"/>
      <c r="I27" s="256"/>
      <c r="J27" s="256"/>
      <c r="K27" s="256"/>
      <c r="L27" s="256"/>
      <c r="M27" s="256"/>
      <c r="N27" s="256"/>
      <c r="O27" s="256"/>
      <c r="P27" s="256"/>
      <c r="Q27" s="256"/>
      <c r="R27" s="256"/>
      <c r="S27" s="256"/>
      <c r="T27" s="141">
        <f>+AVERAGE(T15:T26)</f>
        <v>0.625</v>
      </c>
      <c r="U27" s="142"/>
      <c r="V27" s="142"/>
      <c r="W27" s="142"/>
      <c r="X27" s="148"/>
      <c r="Y27" s="142"/>
      <c r="Z27" s="142"/>
      <c r="AA27" s="143"/>
      <c r="AB27" s="144"/>
      <c r="AC27" s="142"/>
      <c r="AD27" s="142"/>
      <c r="AE27" s="145"/>
      <c r="AF27" s="142"/>
      <c r="AG27" s="142"/>
      <c r="AH27" s="142"/>
      <c r="AI27" s="146"/>
      <c r="AJ27" s="147">
        <f>AJ15</f>
        <v>10399999999</v>
      </c>
      <c r="AK27" s="147">
        <f>AK15</f>
        <v>10399999999</v>
      </c>
      <c r="AL27" s="147"/>
      <c r="AM27" s="147"/>
      <c r="AN27" s="147"/>
      <c r="AO27" s="148"/>
      <c r="AP27" s="147">
        <f t="shared" ref="AP27:AW27" si="5">SUM(AP15)</f>
        <v>4087675000</v>
      </c>
      <c r="AQ27" s="149">
        <f t="shared" si="5"/>
        <v>0.39304567311471594</v>
      </c>
      <c r="AR27" s="147">
        <f t="shared" si="5"/>
        <v>0</v>
      </c>
      <c r="AS27" s="149">
        <f t="shared" si="5"/>
        <v>0</v>
      </c>
      <c r="AT27" s="146">
        <f t="shared" si="5"/>
        <v>6719613056</v>
      </c>
      <c r="AU27" s="149">
        <f>AT27/AK27</f>
        <v>0.64611664006212655</v>
      </c>
      <c r="AV27" s="146">
        <f t="shared" si="5"/>
        <v>416573190</v>
      </c>
      <c r="AW27" s="149">
        <f t="shared" si="5"/>
        <v>4.0055114426928377E-2</v>
      </c>
      <c r="AX27" s="142"/>
      <c r="AY27" s="142"/>
      <c r="AZ27" s="142"/>
      <c r="BA27" s="142"/>
      <c r="BB27" s="142"/>
      <c r="BC27" s="142"/>
      <c r="BD27" s="142"/>
      <c r="BE27" s="142"/>
      <c r="BF27" s="142"/>
    </row>
    <row r="28" spans="1:58" ht="54.95" customHeight="1">
      <c r="A28" s="81" t="s">
        <v>202</v>
      </c>
      <c r="B28" s="50" t="s">
        <v>203</v>
      </c>
      <c r="C28" s="62" t="s">
        <v>204</v>
      </c>
      <c r="D28" s="50" t="s">
        <v>206</v>
      </c>
      <c r="E28" s="50" t="s">
        <v>203</v>
      </c>
      <c r="F28" s="62">
        <v>2024130010132</v>
      </c>
      <c r="G28" s="50" t="s">
        <v>491</v>
      </c>
      <c r="H28" s="50" t="s">
        <v>492</v>
      </c>
      <c r="I28" s="50" t="s">
        <v>493</v>
      </c>
      <c r="J28" s="72">
        <v>0.5</v>
      </c>
      <c r="K28" s="40" t="s">
        <v>208</v>
      </c>
      <c r="L28" s="56" t="s">
        <v>411</v>
      </c>
      <c r="M28" s="50" t="s">
        <v>208</v>
      </c>
      <c r="N28" s="50" t="s">
        <v>208</v>
      </c>
      <c r="O28" s="50" t="s">
        <v>208</v>
      </c>
      <c r="P28" s="50" t="s">
        <v>208</v>
      </c>
      <c r="S28" s="56" t="e">
        <f>+O28+P28+Q28+R28</f>
        <v>#VALUE!</v>
      </c>
      <c r="T28" s="64">
        <v>0</v>
      </c>
      <c r="U28" s="56" t="s">
        <v>413</v>
      </c>
      <c r="V28" s="56" t="s">
        <v>455</v>
      </c>
      <c r="W28" s="56" t="s">
        <v>208</v>
      </c>
      <c r="X28" s="50" t="s">
        <v>494</v>
      </c>
      <c r="Y28" s="50" t="s">
        <v>415</v>
      </c>
      <c r="Z28" s="50" t="s">
        <v>495</v>
      </c>
      <c r="AA28" s="81" t="s">
        <v>349</v>
      </c>
      <c r="AB28" s="81" t="s">
        <v>496</v>
      </c>
      <c r="AC28" s="56" t="s">
        <v>419</v>
      </c>
      <c r="AD28" s="56" t="s">
        <v>208</v>
      </c>
      <c r="AE28" s="42">
        <v>0</v>
      </c>
      <c r="AF28" s="51" t="s">
        <v>497</v>
      </c>
      <c r="AG28" s="51" t="s">
        <v>497</v>
      </c>
      <c r="AH28" s="51" t="s">
        <v>497</v>
      </c>
      <c r="AI28" s="59">
        <v>1</v>
      </c>
      <c r="AJ28" s="59">
        <v>1</v>
      </c>
      <c r="AK28" s="59">
        <v>1</v>
      </c>
      <c r="AL28" s="47"/>
      <c r="AM28" s="47"/>
      <c r="AN28" s="50" t="s">
        <v>208</v>
      </c>
      <c r="AO28" s="50" t="s">
        <v>208</v>
      </c>
      <c r="AP28" s="255">
        <v>0</v>
      </c>
      <c r="AQ28" s="254">
        <v>0</v>
      </c>
      <c r="AR28" s="255">
        <v>0</v>
      </c>
      <c r="AS28" s="254">
        <v>0</v>
      </c>
      <c r="AT28" s="266">
        <v>0</v>
      </c>
      <c r="AU28" s="254">
        <v>0.1</v>
      </c>
      <c r="AV28" s="273">
        <v>0</v>
      </c>
      <c r="AW28" s="272">
        <v>0</v>
      </c>
      <c r="AX28" s="56"/>
      <c r="AY28" s="56"/>
      <c r="AZ28" s="56"/>
      <c r="BA28" s="56"/>
      <c r="BB28" s="56"/>
      <c r="BC28" s="56"/>
      <c r="BD28" s="56"/>
      <c r="BE28" s="56"/>
      <c r="BF28" s="50" t="s">
        <v>498</v>
      </c>
    </row>
    <row r="29" spans="1:58" ht="54.95" customHeight="1">
      <c r="A29" s="81" t="s">
        <v>202</v>
      </c>
      <c r="B29" s="50" t="s">
        <v>203</v>
      </c>
      <c r="C29" s="62" t="s">
        <v>204</v>
      </c>
      <c r="D29" s="50" t="s">
        <v>499</v>
      </c>
      <c r="E29" s="50" t="s">
        <v>203</v>
      </c>
      <c r="F29" s="62">
        <v>2024130010132</v>
      </c>
      <c r="G29" s="50" t="s">
        <v>491</v>
      </c>
      <c r="H29" s="50" t="s">
        <v>492</v>
      </c>
      <c r="I29" s="50" t="s">
        <v>500</v>
      </c>
      <c r="J29" s="72">
        <v>0.5</v>
      </c>
      <c r="K29" s="56" t="s">
        <v>208</v>
      </c>
      <c r="L29" s="56" t="s">
        <v>411</v>
      </c>
      <c r="M29" s="50" t="s">
        <v>208</v>
      </c>
      <c r="N29" s="50" t="s">
        <v>208</v>
      </c>
      <c r="O29" s="50" t="s">
        <v>208</v>
      </c>
      <c r="P29" s="50" t="s">
        <v>208</v>
      </c>
      <c r="S29" s="56" t="e">
        <f>+O29+P29+Q29+R29</f>
        <v>#VALUE!</v>
      </c>
      <c r="T29" s="64">
        <v>0</v>
      </c>
      <c r="U29" s="56" t="s">
        <v>413</v>
      </c>
      <c r="V29" s="56" t="s">
        <v>455</v>
      </c>
      <c r="W29" s="56" t="s">
        <v>208</v>
      </c>
      <c r="X29" s="50" t="s">
        <v>501</v>
      </c>
      <c r="Y29" s="50" t="s">
        <v>415</v>
      </c>
      <c r="Z29" s="50" t="s">
        <v>495</v>
      </c>
      <c r="AA29" s="81" t="s">
        <v>349</v>
      </c>
      <c r="AB29" s="81" t="s">
        <v>496</v>
      </c>
      <c r="AC29" s="56" t="s">
        <v>419</v>
      </c>
      <c r="AD29" s="56" t="s">
        <v>208</v>
      </c>
      <c r="AE29" s="56">
        <v>0</v>
      </c>
      <c r="AF29" s="51" t="s">
        <v>497</v>
      </c>
      <c r="AG29" s="51" t="s">
        <v>497</v>
      </c>
      <c r="AH29" s="51" t="s">
        <v>497</v>
      </c>
      <c r="AI29" s="59">
        <v>1</v>
      </c>
      <c r="AJ29" s="59">
        <v>1</v>
      </c>
      <c r="AK29" s="59">
        <v>1</v>
      </c>
      <c r="AL29" s="56"/>
      <c r="AM29" s="56"/>
      <c r="AN29" s="50" t="s">
        <v>208</v>
      </c>
      <c r="AO29" s="50" t="s">
        <v>208</v>
      </c>
      <c r="AP29" s="255"/>
      <c r="AQ29" s="254"/>
      <c r="AR29" s="255"/>
      <c r="AS29" s="254"/>
      <c r="AT29" s="266"/>
      <c r="AU29" s="271"/>
      <c r="AV29" s="273"/>
      <c r="AW29" s="273"/>
      <c r="AX29" s="56"/>
      <c r="AY29" s="56"/>
      <c r="AZ29" s="56"/>
      <c r="BA29" s="56"/>
      <c r="BB29" s="56"/>
      <c r="BC29" s="56"/>
      <c r="BD29" s="56"/>
      <c r="BE29" s="56"/>
      <c r="BF29" s="50" t="s">
        <v>498</v>
      </c>
    </row>
    <row r="30" spans="1:58" ht="54.95" customHeight="1">
      <c r="A30" s="256" t="s">
        <v>502</v>
      </c>
      <c r="B30" s="256"/>
      <c r="C30" s="256"/>
      <c r="D30" s="256"/>
      <c r="E30" s="256"/>
      <c r="F30" s="256"/>
      <c r="G30" s="256"/>
      <c r="H30" s="256"/>
      <c r="I30" s="256"/>
      <c r="J30" s="256"/>
      <c r="K30" s="256"/>
      <c r="L30" s="256"/>
      <c r="M30" s="256"/>
      <c r="N30" s="256"/>
      <c r="O30" s="256"/>
      <c r="P30" s="256"/>
      <c r="Q30" s="256"/>
      <c r="R30" s="256"/>
      <c r="S30" s="256"/>
      <c r="T30" s="141">
        <f>+AVERAGE(T28:T29)</f>
        <v>0</v>
      </c>
      <c r="U30" s="142"/>
      <c r="V30" s="142"/>
      <c r="W30" s="142"/>
      <c r="X30" s="148"/>
      <c r="Y30" s="142"/>
      <c r="Z30" s="142"/>
      <c r="AA30" s="144"/>
      <c r="AB30" s="144"/>
      <c r="AC30" s="142"/>
      <c r="AD30" s="142"/>
      <c r="AE30" s="145"/>
      <c r="AF30" s="142"/>
      <c r="AG30" s="142"/>
      <c r="AH30" s="142"/>
      <c r="AI30" s="147"/>
      <c r="AJ30" s="147"/>
      <c r="AK30" s="165">
        <v>1</v>
      </c>
      <c r="AL30" s="147"/>
      <c r="AM30" s="147"/>
      <c r="AN30" s="147"/>
      <c r="AO30" s="148"/>
      <c r="AP30" s="153">
        <v>0</v>
      </c>
      <c r="AQ30" s="150">
        <f t="shared" ref="AQ30:AW30" si="6">SUM(AQ28)</f>
        <v>0</v>
      </c>
      <c r="AR30" s="151">
        <f t="shared" si="6"/>
        <v>0</v>
      </c>
      <c r="AS30" s="150">
        <f t="shared" si="6"/>
        <v>0</v>
      </c>
      <c r="AT30" s="146">
        <f>AT28</f>
        <v>0</v>
      </c>
      <c r="AU30" s="149">
        <f t="shared" si="6"/>
        <v>0.1</v>
      </c>
      <c r="AV30" s="152">
        <f t="shared" si="6"/>
        <v>0</v>
      </c>
      <c r="AW30" s="149">
        <f t="shared" si="6"/>
        <v>0</v>
      </c>
      <c r="AX30" s="142"/>
      <c r="AY30" s="142"/>
      <c r="AZ30" s="142"/>
      <c r="BA30" s="142"/>
      <c r="BB30" s="142"/>
      <c r="BC30" s="142"/>
      <c r="BD30" s="142"/>
      <c r="BE30" s="142"/>
      <c r="BF30" s="142"/>
    </row>
    <row r="31" spans="1:58" ht="54.95" customHeight="1">
      <c r="A31" s="61" t="s">
        <v>217</v>
      </c>
      <c r="B31" s="50" t="s">
        <v>503</v>
      </c>
      <c r="C31" s="50" t="s">
        <v>219</v>
      </c>
      <c r="D31" s="50" t="s">
        <v>504</v>
      </c>
      <c r="E31" s="50" t="s">
        <v>505</v>
      </c>
      <c r="F31" s="71">
        <v>2024130010073</v>
      </c>
      <c r="G31" s="50" t="s">
        <v>506</v>
      </c>
      <c r="H31" s="50" t="s">
        <v>507</v>
      </c>
      <c r="I31" s="50" t="s">
        <v>508</v>
      </c>
      <c r="J31" s="269">
        <v>0.2</v>
      </c>
      <c r="K31" s="50" t="s">
        <v>509</v>
      </c>
      <c r="L31" s="56" t="s">
        <v>411</v>
      </c>
      <c r="M31" s="50" t="s">
        <v>223</v>
      </c>
      <c r="N31" s="67">
        <v>1</v>
      </c>
      <c r="O31" s="86">
        <v>0.9</v>
      </c>
      <c r="P31" s="86">
        <v>1</v>
      </c>
      <c r="S31" s="67">
        <f>+O31+P31+Q31+R31</f>
        <v>1.9</v>
      </c>
      <c r="T31" s="64">
        <f t="shared" ref="T31:T45" si="7">+IF((S31/N31)&gt;100%,100%,(S31/N31))</f>
        <v>1</v>
      </c>
      <c r="U31" s="56" t="s">
        <v>413</v>
      </c>
      <c r="V31" s="56" t="s">
        <v>455</v>
      </c>
      <c r="W31" s="56">
        <v>365</v>
      </c>
      <c r="X31" s="50">
        <v>250</v>
      </c>
      <c r="Y31" s="50" t="s">
        <v>415</v>
      </c>
      <c r="Z31" s="56" t="s">
        <v>416</v>
      </c>
      <c r="AA31" s="50" t="s">
        <v>510</v>
      </c>
      <c r="AB31" s="50" t="s">
        <v>511</v>
      </c>
      <c r="AC31" s="50" t="s">
        <v>419</v>
      </c>
      <c r="AD31" s="50" t="s">
        <v>512</v>
      </c>
      <c r="AE31" s="275">
        <v>220400000</v>
      </c>
      <c r="AF31" s="56" t="s">
        <v>477</v>
      </c>
      <c r="AG31" s="56" t="s">
        <v>437</v>
      </c>
      <c r="AH31" s="56" t="s">
        <v>468</v>
      </c>
      <c r="AI31" s="266">
        <v>1300000000</v>
      </c>
      <c r="AJ31" s="266">
        <v>1300000000</v>
      </c>
      <c r="AK31" s="267">
        <v>1300000000</v>
      </c>
      <c r="AL31" s="260"/>
      <c r="AM31" s="260"/>
      <c r="AN31" s="48" t="s">
        <v>513</v>
      </c>
      <c r="AO31" s="84" t="s">
        <v>219</v>
      </c>
      <c r="AP31" s="266">
        <v>0</v>
      </c>
      <c r="AQ31" s="254">
        <f>+AP31/AJ31</f>
        <v>0</v>
      </c>
      <c r="AR31" s="266">
        <v>0</v>
      </c>
      <c r="AS31" s="254">
        <f>+AR31/AJ31</f>
        <v>0</v>
      </c>
      <c r="AT31" s="266">
        <v>126088154</v>
      </c>
      <c r="AU31" s="254">
        <f>+AT31/AK31</f>
        <v>9.6990887692307695E-2</v>
      </c>
      <c r="AV31" s="266">
        <v>0</v>
      </c>
      <c r="AW31" s="254">
        <f>+AV31/AK31</f>
        <v>0</v>
      </c>
      <c r="AX31" s="56"/>
      <c r="AY31" s="56"/>
      <c r="AZ31" s="56"/>
      <c r="BA31" s="56"/>
      <c r="BB31" s="56"/>
      <c r="BC31" s="56"/>
      <c r="BD31" s="56"/>
      <c r="BE31" s="56"/>
      <c r="BF31" s="276" t="s">
        <v>514</v>
      </c>
    </row>
    <row r="32" spans="1:58" ht="54.95" customHeight="1">
      <c r="A32" s="61" t="s">
        <v>217</v>
      </c>
      <c r="B32" s="50" t="s">
        <v>503</v>
      </c>
      <c r="C32" s="50" t="s">
        <v>219</v>
      </c>
      <c r="D32" s="50" t="s">
        <v>504</v>
      </c>
      <c r="E32" s="50" t="s">
        <v>505</v>
      </c>
      <c r="F32" s="71">
        <v>2024130010074</v>
      </c>
      <c r="G32" s="50" t="s">
        <v>506</v>
      </c>
      <c r="H32" s="50" t="s">
        <v>507</v>
      </c>
      <c r="I32" s="50" t="s">
        <v>508</v>
      </c>
      <c r="J32" s="269"/>
      <c r="K32" s="50" t="s">
        <v>515</v>
      </c>
      <c r="L32" s="56" t="s">
        <v>411</v>
      </c>
      <c r="M32" s="50" t="s">
        <v>223</v>
      </c>
      <c r="N32" s="67">
        <v>1</v>
      </c>
      <c r="O32" s="86">
        <v>0.9</v>
      </c>
      <c r="P32" s="86">
        <v>1</v>
      </c>
      <c r="S32" s="67">
        <f t="shared" ref="S32:S45" si="8">+O32+P32+Q32+R32</f>
        <v>1.9</v>
      </c>
      <c r="T32" s="64">
        <f t="shared" si="7"/>
        <v>1</v>
      </c>
      <c r="U32" s="56" t="s">
        <v>413</v>
      </c>
      <c r="V32" s="56" t="s">
        <v>455</v>
      </c>
      <c r="W32" s="56">
        <v>365</v>
      </c>
      <c r="X32" s="50">
        <v>250</v>
      </c>
      <c r="Y32" s="50" t="s">
        <v>415</v>
      </c>
      <c r="Z32" s="56" t="s">
        <v>416</v>
      </c>
      <c r="AA32" s="50" t="s">
        <v>510</v>
      </c>
      <c r="AB32" s="50" t="s">
        <v>511</v>
      </c>
      <c r="AC32" s="50" t="s">
        <v>419</v>
      </c>
      <c r="AD32" s="50" t="s">
        <v>512</v>
      </c>
      <c r="AE32" s="275"/>
      <c r="AF32" s="56" t="s">
        <v>477</v>
      </c>
      <c r="AG32" s="56" t="s">
        <v>437</v>
      </c>
      <c r="AH32" s="56" t="s">
        <v>468</v>
      </c>
      <c r="AI32" s="266"/>
      <c r="AJ32" s="266"/>
      <c r="AK32" s="267"/>
      <c r="AL32" s="260"/>
      <c r="AM32" s="260"/>
      <c r="AN32" s="48" t="s">
        <v>513</v>
      </c>
      <c r="AO32" s="84" t="s">
        <v>219</v>
      </c>
      <c r="AP32" s="266"/>
      <c r="AQ32" s="254"/>
      <c r="AR32" s="266"/>
      <c r="AS32" s="254"/>
      <c r="AT32" s="266"/>
      <c r="AU32" s="254"/>
      <c r="AV32" s="266"/>
      <c r="AW32" s="254"/>
      <c r="AX32" s="56"/>
      <c r="AY32" s="56"/>
      <c r="AZ32" s="56"/>
      <c r="BA32" s="56"/>
      <c r="BB32" s="56"/>
      <c r="BC32" s="56"/>
      <c r="BD32" s="56"/>
      <c r="BE32" s="56"/>
      <c r="BF32" s="276"/>
    </row>
    <row r="33" spans="1:58" ht="54.95" customHeight="1">
      <c r="A33" s="61" t="s">
        <v>217</v>
      </c>
      <c r="B33" s="50" t="s">
        <v>503</v>
      </c>
      <c r="C33" s="50" t="s">
        <v>219</v>
      </c>
      <c r="D33" s="50" t="s">
        <v>504</v>
      </c>
      <c r="E33" s="50" t="s">
        <v>505</v>
      </c>
      <c r="F33" s="71">
        <v>2024130010075</v>
      </c>
      <c r="G33" s="50" t="s">
        <v>506</v>
      </c>
      <c r="H33" s="50" t="s">
        <v>507</v>
      </c>
      <c r="I33" s="50" t="s">
        <v>508</v>
      </c>
      <c r="J33" s="269"/>
      <c r="K33" s="50" t="s">
        <v>516</v>
      </c>
      <c r="L33" s="56" t="s">
        <v>411</v>
      </c>
      <c r="M33" s="50" t="s">
        <v>223</v>
      </c>
      <c r="N33" s="67">
        <v>1</v>
      </c>
      <c r="O33" s="86">
        <v>0.9</v>
      </c>
      <c r="P33" s="86">
        <v>1</v>
      </c>
      <c r="S33" s="67">
        <f t="shared" si="8"/>
        <v>1.9</v>
      </c>
      <c r="T33" s="64">
        <f t="shared" si="7"/>
        <v>1</v>
      </c>
      <c r="U33" s="56" t="s">
        <v>413</v>
      </c>
      <c r="V33" s="56" t="s">
        <v>455</v>
      </c>
      <c r="W33" s="56">
        <v>365</v>
      </c>
      <c r="X33" s="50">
        <v>250</v>
      </c>
      <c r="Y33" s="50" t="s">
        <v>415</v>
      </c>
      <c r="Z33" s="56" t="s">
        <v>416</v>
      </c>
      <c r="AA33" s="50" t="s">
        <v>510</v>
      </c>
      <c r="AB33" s="50" t="s">
        <v>511</v>
      </c>
      <c r="AC33" s="50" t="s">
        <v>419</v>
      </c>
      <c r="AD33" s="50" t="s">
        <v>512</v>
      </c>
      <c r="AE33" s="275"/>
      <c r="AF33" s="56" t="s">
        <v>477</v>
      </c>
      <c r="AG33" s="56" t="s">
        <v>437</v>
      </c>
      <c r="AH33" s="56" t="s">
        <v>468</v>
      </c>
      <c r="AI33" s="266"/>
      <c r="AJ33" s="266"/>
      <c r="AK33" s="267"/>
      <c r="AL33" s="260"/>
      <c r="AM33" s="260"/>
      <c r="AN33" s="48" t="s">
        <v>513</v>
      </c>
      <c r="AO33" s="84" t="s">
        <v>219</v>
      </c>
      <c r="AP33" s="266"/>
      <c r="AQ33" s="254"/>
      <c r="AR33" s="266"/>
      <c r="AS33" s="254"/>
      <c r="AT33" s="266"/>
      <c r="AU33" s="254"/>
      <c r="AV33" s="266"/>
      <c r="AW33" s="254"/>
      <c r="AX33" s="56"/>
      <c r="AY33" s="56"/>
      <c r="AZ33" s="56"/>
      <c r="BA33" s="56"/>
      <c r="BB33" s="56"/>
      <c r="BC33" s="56"/>
      <c r="BD33" s="56"/>
      <c r="BE33" s="56"/>
      <c r="BF33" s="276"/>
    </row>
    <row r="34" spans="1:58" ht="54.95" customHeight="1">
      <c r="A34" s="61" t="s">
        <v>217</v>
      </c>
      <c r="B34" s="50" t="s">
        <v>503</v>
      </c>
      <c r="C34" s="50" t="s">
        <v>219</v>
      </c>
      <c r="D34" s="50" t="s">
        <v>504</v>
      </c>
      <c r="E34" s="50" t="s">
        <v>505</v>
      </c>
      <c r="F34" s="71">
        <v>2024130010076</v>
      </c>
      <c r="G34" s="50" t="s">
        <v>506</v>
      </c>
      <c r="H34" s="50" t="s">
        <v>507</v>
      </c>
      <c r="I34" s="50" t="s">
        <v>508</v>
      </c>
      <c r="J34" s="269"/>
      <c r="K34" s="50" t="s">
        <v>517</v>
      </c>
      <c r="L34" s="56" t="s">
        <v>411</v>
      </c>
      <c r="M34" s="50" t="s">
        <v>223</v>
      </c>
      <c r="N34" s="67">
        <v>1</v>
      </c>
      <c r="O34" s="86">
        <v>0.9</v>
      </c>
      <c r="P34" s="86">
        <v>1</v>
      </c>
      <c r="S34" s="67">
        <f t="shared" si="8"/>
        <v>1.9</v>
      </c>
      <c r="T34" s="64">
        <f t="shared" si="7"/>
        <v>1</v>
      </c>
      <c r="U34" s="56" t="s">
        <v>413</v>
      </c>
      <c r="V34" s="56" t="s">
        <v>455</v>
      </c>
      <c r="W34" s="56">
        <v>365</v>
      </c>
      <c r="X34" s="50">
        <v>250</v>
      </c>
      <c r="Y34" s="50" t="s">
        <v>415</v>
      </c>
      <c r="Z34" s="56" t="s">
        <v>416</v>
      </c>
      <c r="AA34" s="50" t="s">
        <v>510</v>
      </c>
      <c r="AB34" s="50" t="s">
        <v>511</v>
      </c>
      <c r="AC34" s="50" t="s">
        <v>419</v>
      </c>
      <c r="AD34" s="50" t="s">
        <v>512</v>
      </c>
      <c r="AE34" s="275"/>
      <c r="AF34" s="56" t="s">
        <v>477</v>
      </c>
      <c r="AG34" s="56" t="s">
        <v>437</v>
      </c>
      <c r="AH34" s="56" t="s">
        <v>468</v>
      </c>
      <c r="AI34" s="266"/>
      <c r="AJ34" s="266"/>
      <c r="AK34" s="267"/>
      <c r="AL34" s="260"/>
      <c r="AM34" s="260"/>
      <c r="AN34" s="48" t="s">
        <v>513</v>
      </c>
      <c r="AO34" s="84" t="s">
        <v>219</v>
      </c>
      <c r="AP34" s="266"/>
      <c r="AQ34" s="254"/>
      <c r="AR34" s="266"/>
      <c r="AS34" s="254"/>
      <c r="AT34" s="266"/>
      <c r="AU34" s="254"/>
      <c r="AV34" s="266"/>
      <c r="AW34" s="254"/>
      <c r="AX34" s="56"/>
      <c r="AY34" s="56"/>
      <c r="AZ34" s="56"/>
      <c r="BA34" s="56"/>
      <c r="BB34" s="56"/>
      <c r="BC34" s="56"/>
      <c r="BD34" s="56"/>
      <c r="BE34" s="56"/>
      <c r="BF34" s="276"/>
    </row>
    <row r="35" spans="1:58" ht="54.95" customHeight="1">
      <c r="A35" s="61" t="s">
        <v>217</v>
      </c>
      <c r="B35" s="50" t="s">
        <v>503</v>
      </c>
      <c r="C35" s="50" t="s">
        <v>219</v>
      </c>
      <c r="D35" s="50" t="s">
        <v>225</v>
      </c>
      <c r="E35" s="50" t="s">
        <v>505</v>
      </c>
      <c r="F35" s="71">
        <v>2024130010077</v>
      </c>
      <c r="G35" s="50" t="s">
        <v>506</v>
      </c>
      <c r="H35" s="50" t="s">
        <v>507</v>
      </c>
      <c r="I35" s="50" t="s">
        <v>518</v>
      </c>
      <c r="J35" s="269">
        <v>0.2</v>
      </c>
      <c r="K35" s="50" t="s">
        <v>519</v>
      </c>
      <c r="L35" s="56" t="s">
        <v>411</v>
      </c>
      <c r="M35" s="50" t="s">
        <v>520</v>
      </c>
      <c r="N35" s="82">
        <v>2</v>
      </c>
      <c r="O35" s="86">
        <v>0</v>
      </c>
      <c r="P35" s="86">
        <v>0.2</v>
      </c>
      <c r="S35" s="67">
        <f t="shared" si="8"/>
        <v>0.2</v>
      </c>
      <c r="T35" s="64">
        <f t="shared" si="7"/>
        <v>0.1</v>
      </c>
      <c r="U35" s="56" t="s">
        <v>466</v>
      </c>
      <c r="V35" s="56" t="s">
        <v>455</v>
      </c>
      <c r="W35" s="56">
        <v>240</v>
      </c>
      <c r="X35" s="50">
        <v>250</v>
      </c>
      <c r="Y35" s="50" t="s">
        <v>415</v>
      </c>
      <c r="Z35" s="56" t="s">
        <v>416</v>
      </c>
      <c r="AA35" s="50" t="s">
        <v>510</v>
      </c>
      <c r="AB35" s="50" t="s">
        <v>511</v>
      </c>
      <c r="AC35" s="50" t="s">
        <v>419</v>
      </c>
      <c r="AD35" s="50" t="s">
        <v>512</v>
      </c>
      <c r="AE35" s="275">
        <v>71150000000</v>
      </c>
      <c r="AF35" s="56" t="s">
        <v>477</v>
      </c>
      <c r="AG35" s="56" t="s">
        <v>437</v>
      </c>
      <c r="AH35" s="56" t="s">
        <v>468</v>
      </c>
      <c r="AI35" s="266"/>
      <c r="AJ35" s="266"/>
      <c r="AK35" s="267"/>
      <c r="AL35" s="260"/>
      <c r="AM35" s="260"/>
      <c r="AN35" s="48" t="s">
        <v>513</v>
      </c>
      <c r="AO35" s="84" t="s">
        <v>219</v>
      </c>
      <c r="AP35" s="266"/>
      <c r="AQ35" s="254"/>
      <c r="AR35" s="266"/>
      <c r="AS35" s="254"/>
      <c r="AT35" s="266"/>
      <c r="AU35" s="254"/>
      <c r="AV35" s="266"/>
      <c r="AW35" s="254"/>
      <c r="AX35" s="56"/>
      <c r="AY35" s="56"/>
      <c r="AZ35" s="56"/>
      <c r="BA35" s="56"/>
      <c r="BB35" s="56"/>
      <c r="BC35" s="56"/>
      <c r="BD35" s="56"/>
      <c r="BE35" s="56"/>
      <c r="BF35" s="276" t="s">
        <v>514</v>
      </c>
    </row>
    <row r="36" spans="1:58" ht="54.95" customHeight="1">
      <c r="A36" s="61" t="s">
        <v>217</v>
      </c>
      <c r="B36" s="50" t="s">
        <v>503</v>
      </c>
      <c r="C36" s="50" t="s">
        <v>219</v>
      </c>
      <c r="D36" s="50" t="s">
        <v>225</v>
      </c>
      <c r="E36" s="50" t="s">
        <v>505</v>
      </c>
      <c r="F36" s="71">
        <v>2024130010078</v>
      </c>
      <c r="G36" s="50" t="s">
        <v>506</v>
      </c>
      <c r="H36" s="50" t="s">
        <v>507</v>
      </c>
      <c r="I36" s="50" t="s">
        <v>518</v>
      </c>
      <c r="J36" s="269"/>
      <c r="K36" s="50" t="s">
        <v>521</v>
      </c>
      <c r="L36" s="61" t="s">
        <v>411</v>
      </c>
      <c r="M36" s="50" t="s">
        <v>520</v>
      </c>
      <c r="N36" s="83">
        <v>2</v>
      </c>
      <c r="O36" s="86">
        <v>0</v>
      </c>
      <c r="P36" s="86">
        <v>0.2</v>
      </c>
      <c r="Q36" s="75"/>
      <c r="R36" s="75"/>
      <c r="S36" s="67">
        <f t="shared" si="8"/>
        <v>0.2</v>
      </c>
      <c r="T36" s="64">
        <f t="shared" si="7"/>
        <v>0.1</v>
      </c>
      <c r="U36" s="56" t="s">
        <v>466</v>
      </c>
      <c r="V36" s="56" t="s">
        <v>455</v>
      </c>
      <c r="W36" s="56">
        <v>240</v>
      </c>
      <c r="X36" s="50">
        <v>250</v>
      </c>
      <c r="Y36" s="50" t="s">
        <v>415</v>
      </c>
      <c r="Z36" s="56" t="s">
        <v>416</v>
      </c>
      <c r="AA36" s="50" t="s">
        <v>510</v>
      </c>
      <c r="AB36" s="50" t="s">
        <v>511</v>
      </c>
      <c r="AC36" s="50" t="s">
        <v>419</v>
      </c>
      <c r="AD36" s="50" t="s">
        <v>512</v>
      </c>
      <c r="AE36" s="275"/>
      <c r="AF36" s="56" t="s">
        <v>477</v>
      </c>
      <c r="AG36" s="56" t="s">
        <v>437</v>
      </c>
      <c r="AH36" s="56" t="s">
        <v>468</v>
      </c>
      <c r="AI36" s="266"/>
      <c r="AJ36" s="266"/>
      <c r="AK36" s="267"/>
      <c r="AL36" s="260"/>
      <c r="AM36" s="260"/>
      <c r="AN36" s="48" t="s">
        <v>513</v>
      </c>
      <c r="AO36" s="84" t="s">
        <v>219</v>
      </c>
      <c r="AP36" s="266"/>
      <c r="AQ36" s="254"/>
      <c r="AR36" s="266"/>
      <c r="AS36" s="254"/>
      <c r="AT36" s="266"/>
      <c r="AU36" s="254"/>
      <c r="AV36" s="266"/>
      <c r="AW36" s="254"/>
      <c r="AX36" s="56"/>
      <c r="AY36" s="56"/>
      <c r="AZ36" s="56"/>
      <c r="BA36" s="56"/>
      <c r="BB36" s="56"/>
      <c r="BC36" s="56"/>
      <c r="BD36" s="56"/>
      <c r="BE36" s="56"/>
      <c r="BF36" s="276"/>
    </row>
    <row r="37" spans="1:58" ht="54.95" customHeight="1">
      <c r="A37" s="61" t="s">
        <v>217</v>
      </c>
      <c r="B37" s="50" t="s">
        <v>503</v>
      </c>
      <c r="C37" s="50" t="s">
        <v>219</v>
      </c>
      <c r="D37" s="50" t="s">
        <v>225</v>
      </c>
      <c r="E37" s="50" t="s">
        <v>505</v>
      </c>
      <c r="F37" s="71">
        <v>2024130010079</v>
      </c>
      <c r="G37" s="50" t="s">
        <v>506</v>
      </c>
      <c r="H37" s="50" t="s">
        <v>507</v>
      </c>
      <c r="I37" s="50" t="s">
        <v>518</v>
      </c>
      <c r="J37" s="269"/>
      <c r="K37" s="50" t="s">
        <v>522</v>
      </c>
      <c r="L37" s="56" t="s">
        <v>411</v>
      </c>
      <c r="M37" s="50" t="s">
        <v>520</v>
      </c>
      <c r="N37" s="82">
        <v>2</v>
      </c>
      <c r="O37" s="86">
        <v>0</v>
      </c>
      <c r="P37" s="86">
        <v>0.2</v>
      </c>
      <c r="S37" s="67">
        <f t="shared" si="8"/>
        <v>0.2</v>
      </c>
      <c r="T37" s="64">
        <f t="shared" si="7"/>
        <v>0.1</v>
      </c>
      <c r="U37" s="56" t="s">
        <v>466</v>
      </c>
      <c r="V37" s="56" t="s">
        <v>455</v>
      </c>
      <c r="W37" s="56">
        <v>240</v>
      </c>
      <c r="X37" s="50">
        <v>250</v>
      </c>
      <c r="Y37" s="50" t="s">
        <v>415</v>
      </c>
      <c r="Z37" s="56" t="s">
        <v>416</v>
      </c>
      <c r="AA37" s="50" t="s">
        <v>510</v>
      </c>
      <c r="AB37" s="50" t="s">
        <v>511</v>
      </c>
      <c r="AC37" s="50" t="s">
        <v>419</v>
      </c>
      <c r="AD37" s="50" t="s">
        <v>512</v>
      </c>
      <c r="AE37" s="275"/>
      <c r="AF37" s="56" t="s">
        <v>477</v>
      </c>
      <c r="AG37" s="56" t="s">
        <v>437</v>
      </c>
      <c r="AH37" s="56" t="s">
        <v>468</v>
      </c>
      <c r="AI37" s="266"/>
      <c r="AJ37" s="266"/>
      <c r="AK37" s="267"/>
      <c r="AL37" s="260"/>
      <c r="AM37" s="260"/>
      <c r="AN37" s="48" t="s">
        <v>513</v>
      </c>
      <c r="AO37" s="84" t="s">
        <v>219</v>
      </c>
      <c r="AP37" s="266"/>
      <c r="AQ37" s="254"/>
      <c r="AR37" s="266"/>
      <c r="AS37" s="254"/>
      <c r="AT37" s="266"/>
      <c r="AU37" s="254"/>
      <c r="AV37" s="266"/>
      <c r="AW37" s="254"/>
      <c r="AX37" s="56"/>
      <c r="AY37" s="56"/>
      <c r="AZ37" s="56"/>
      <c r="BA37" s="56"/>
      <c r="BB37" s="56"/>
      <c r="BC37" s="56"/>
      <c r="BD37" s="56"/>
      <c r="BE37" s="56"/>
      <c r="BF37" s="276"/>
    </row>
    <row r="38" spans="1:58" ht="54.95" customHeight="1">
      <c r="A38" s="61" t="s">
        <v>217</v>
      </c>
      <c r="B38" s="50" t="s">
        <v>503</v>
      </c>
      <c r="C38" s="50" t="s">
        <v>219</v>
      </c>
      <c r="D38" s="50" t="s">
        <v>228</v>
      </c>
      <c r="E38" s="50" t="s">
        <v>505</v>
      </c>
      <c r="F38" s="71">
        <v>2024130010080</v>
      </c>
      <c r="G38" s="50" t="s">
        <v>506</v>
      </c>
      <c r="H38" s="50" t="s">
        <v>507</v>
      </c>
      <c r="I38" s="50" t="s">
        <v>523</v>
      </c>
      <c r="J38" s="269">
        <v>0.2</v>
      </c>
      <c r="K38" s="85" t="s">
        <v>524</v>
      </c>
      <c r="L38" s="56" t="s">
        <v>411</v>
      </c>
      <c r="M38" s="50" t="s">
        <v>525</v>
      </c>
      <c r="N38" s="86">
        <v>4</v>
      </c>
      <c r="O38" s="86">
        <v>0</v>
      </c>
      <c r="P38" s="86">
        <v>0.5</v>
      </c>
      <c r="S38" s="67">
        <f t="shared" si="8"/>
        <v>0.5</v>
      </c>
      <c r="T38" s="64">
        <f t="shared" si="7"/>
        <v>0.125</v>
      </c>
      <c r="U38" s="56" t="s">
        <v>466</v>
      </c>
      <c r="V38" s="56" t="s">
        <v>455</v>
      </c>
      <c r="W38" s="56">
        <v>240</v>
      </c>
      <c r="X38" s="50">
        <v>250</v>
      </c>
      <c r="Y38" s="50" t="s">
        <v>415</v>
      </c>
      <c r="Z38" s="56" t="s">
        <v>416</v>
      </c>
      <c r="AA38" s="50" t="s">
        <v>510</v>
      </c>
      <c r="AB38" s="50" t="s">
        <v>511</v>
      </c>
      <c r="AC38" s="50" t="s">
        <v>419</v>
      </c>
      <c r="AD38" s="50" t="s">
        <v>526</v>
      </c>
      <c r="AE38" s="275">
        <v>371150000</v>
      </c>
      <c r="AF38" s="56" t="s">
        <v>436</v>
      </c>
      <c r="AG38" s="56" t="s">
        <v>437</v>
      </c>
      <c r="AH38" s="56" t="s">
        <v>468</v>
      </c>
      <c r="AI38" s="266"/>
      <c r="AJ38" s="266"/>
      <c r="AK38" s="267"/>
      <c r="AL38" s="260"/>
      <c r="AM38" s="260"/>
      <c r="AN38" s="48" t="s">
        <v>513</v>
      </c>
      <c r="AO38" s="84" t="s">
        <v>219</v>
      </c>
      <c r="AP38" s="266"/>
      <c r="AQ38" s="254"/>
      <c r="AR38" s="266"/>
      <c r="AS38" s="254"/>
      <c r="AT38" s="266"/>
      <c r="AU38" s="254"/>
      <c r="AV38" s="266"/>
      <c r="AW38" s="254"/>
      <c r="AX38" s="56"/>
      <c r="AY38" s="56"/>
      <c r="AZ38" s="56"/>
      <c r="BA38" s="56"/>
      <c r="BB38" s="56"/>
      <c r="BC38" s="56"/>
      <c r="BD38" s="56"/>
      <c r="BE38" s="56"/>
      <c r="BF38" s="276"/>
    </row>
    <row r="39" spans="1:58" ht="54.95" customHeight="1">
      <c r="A39" s="61" t="s">
        <v>217</v>
      </c>
      <c r="B39" s="50" t="s">
        <v>503</v>
      </c>
      <c r="C39" s="50" t="s">
        <v>219</v>
      </c>
      <c r="D39" s="50" t="s">
        <v>228</v>
      </c>
      <c r="E39" s="50" t="s">
        <v>505</v>
      </c>
      <c r="F39" s="71">
        <v>2024130010081</v>
      </c>
      <c r="G39" s="50" t="s">
        <v>506</v>
      </c>
      <c r="H39" s="50" t="s">
        <v>507</v>
      </c>
      <c r="I39" s="50" t="s">
        <v>523</v>
      </c>
      <c r="J39" s="269"/>
      <c r="K39" s="85" t="s">
        <v>527</v>
      </c>
      <c r="L39" s="56" t="s">
        <v>411</v>
      </c>
      <c r="M39" s="50" t="s">
        <v>525</v>
      </c>
      <c r="N39" s="86">
        <v>4</v>
      </c>
      <c r="O39" s="86">
        <v>0</v>
      </c>
      <c r="P39" s="86" t="s">
        <v>528</v>
      </c>
      <c r="S39" s="67">
        <v>0.5</v>
      </c>
      <c r="T39" s="64">
        <f t="shared" si="7"/>
        <v>0.125</v>
      </c>
      <c r="U39" s="56" t="s">
        <v>466</v>
      </c>
      <c r="V39" s="56" t="s">
        <v>455</v>
      </c>
      <c r="W39" s="56">
        <v>240</v>
      </c>
      <c r="X39" s="50">
        <v>250</v>
      </c>
      <c r="Y39" s="50" t="s">
        <v>415</v>
      </c>
      <c r="Z39" s="56" t="s">
        <v>416</v>
      </c>
      <c r="AA39" s="50" t="s">
        <v>510</v>
      </c>
      <c r="AB39" s="50" t="s">
        <v>511</v>
      </c>
      <c r="AC39" s="50" t="s">
        <v>419</v>
      </c>
      <c r="AD39" s="50" t="s">
        <v>526</v>
      </c>
      <c r="AE39" s="275"/>
      <c r="AF39" s="56" t="s">
        <v>436</v>
      </c>
      <c r="AG39" s="56" t="s">
        <v>437</v>
      </c>
      <c r="AH39" s="56" t="s">
        <v>468</v>
      </c>
      <c r="AI39" s="266"/>
      <c r="AJ39" s="266"/>
      <c r="AK39" s="267"/>
      <c r="AL39" s="260"/>
      <c r="AM39" s="260"/>
      <c r="AN39" s="48" t="s">
        <v>513</v>
      </c>
      <c r="AO39" s="84" t="s">
        <v>219</v>
      </c>
      <c r="AP39" s="266"/>
      <c r="AQ39" s="254"/>
      <c r="AR39" s="266"/>
      <c r="AS39" s="254"/>
      <c r="AT39" s="266"/>
      <c r="AU39" s="254"/>
      <c r="AV39" s="266"/>
      <c r="AW39" s="254"/>
      <c r="AX39" s="56"/>
      <c r="AY39" s="56"/>
      <c r="AZ39" s="56"/>
      <c r="BA39" s="56"/>
      <c r="BB39" s="56"/>
      <c r="BC39" s="56"/>
      <c r="BD39" s="56"/>
      <c r="BE39" s="56"/>
      <c r="BF39" s="276" t="s">
        <v>514</v>
      </c>
    </row>
    <row r="40" spans="1:58" ht="54.95" customHeight="1">
      <c r="A40" s="61" t="s">
        <v>217</v>
      </c>
      <c r="B40" s="50" t="s">
        <v>503</v>
      </c>
      <c r="C40" s="50" t="s">
        <v>219</v>
      </c>
      <c r="D40" s="50" t="s">
        <v>228</v>
      </c>
      <c r="E40" s="50" t="s">
        <v>505</v>
      </c>
      <c r="F40" s="71">
        <v>2024130010082</v>
      </c>
      <c r="G40" s="50" t="s">
        <v>506</v>
      </c>
      <c r="H40" s="50" t="s">
        <v>507</v>
      </c>
      <c r="I40" s="50" t="s">
        <v>523</v>
      </c>
      <c r="J40" s="269"/>
      <c r="K40" s="85" t="s">
        <v>529</v>
      </c>
      <c r="L40" s="56" t="s">
        <v>411</v>
      </c>
      <c r="M40" s="50" t="s">
        <v>525</v>
      </c>
      <c r="N40" s="86">
        <v>4</v>
      </c>
      <c r="O40" s="86">
        <v>0</v>
      </c>
      <c r="P40" s="86">
        <v>0.5</v>
      </c>
      <c r="S40" s="67">
        <f t="shared" si="8"/>
        <v>0.5</v>
      </c>
      <c r="T40" s="64">
        <f t="shared" si="7"/>
        <v>0.125</v>
      </c>
      <c r="U40" s="56" t="s">
        <v>466</v>
      </c>
      <c r="V40" s="56" t="s">
        <v>455</v>
      </c>
      <c r="W40" s="56">
        <v>240</v>
      </c>
      <c r="X40" s="50">
        <v>250</v>
      </c>
      <c r="Y40" s="50" t="s">
        <v>415</v>
      </c>
      <c r="Z40" s="56" t="s">
        <v>416</v>
      </c>
      <c r="AA40" s="50" t="s">
        <v>510</v>
      </c>
      <c r="AB40" s="50" t="s">
        <v>511</v>
      </c>
      <c r="AC40" s="50" t="s">
        <v>419</v>
      </c>
      <c r="AD40" s="50" t="s">
        <v>526</v>
      </c>
      <c r="AE40" s="275"/>
      <c r="AF40" s="56" t="s">
        <v>436</v>
      </c>
      <c r="AG40" s="56" t="s">
        <v>437</v>
      </c>
      <c r="AH40" s="56" t="s">
        <v>468</v>
      </c>
      <c r="AI40" s="266"/>
      <c r="AJ40" s="266"/>
      <c r="AK40" s="267"/>
      <c r="AL40" s="260"/>
      <c r="AM40" s="260"/>
      <c r="AN40" s="48" t="s">
        <v>513</v>
      </c>
      <c r="AO40" s="84" t="s">
        <v>219</v>
      </c>
      <c r="AP40" s="266"/>
      <c r="AQ40" s="254"/>
      <c r="AR40" s="266"/>
      <c r="AS40" s="254"/>
      <c r="AT40" s="266"/>
      <c r="AU40" s="254"/>
      <c r="AV40" s="266"/>
      <c r="AW40" s="254"/>
      <c r="AX40" s="56"/>
      <c r="AY40" s="56"/>
      <c r="AZ40" s="56"/>
      <c r="BA40" s="56"/>
      <c r="BB40" s="56"/>
      <c r="BC40" s="56"/>
      <c r="BD40" s="56"/>
      <c r="BE40" s="56"/>
      <c r="BF40" s="276"/>
    </row>
    <row r="41" spans="1:58" ht="54.95" customHeight="1">
      <c r="A41" s="61" t="s">
        <v>217</v>
      </c>
      <c r="B41" s="50" t="s">
        <v>503</v>
      </c>
      <c r="C41" s="50" t="s">
        <v>219</v>
      </c>
      <c r="D41" s="50" t="s">
        <v>231</v>
      </c>
      <c r="E41" s="50" t="s">
        <v>505</v>
      </c>
      <c r="F41" s="71">
        <v>2024130010083</v>
      </c>
      <c r="G41" s="50" t="s">
        <v>506</v>
      </c>
      <c r="H41" s="50" t="s">
        <v>530</v>
      </c>
      <c r="I41" s="50" t="s">
        <v>531</v>
      </c>
      <c r="J41" s="269">
        <v>0.2</v>
      </c>
      <c r="K41" s="85" t="s">
        <v>532</v>
      </c>
      <c r="L41" s="56" t="s">
        <v>411</v>
      </c>
      <c r="M41" s="50" t="s">
        <v>533</v>
      </c>
      <c r="N41" s="86">
        <v>1</v>
      </c>
      <c r="O41" s="86">
        <v>0</v>
      </c>
      <c r="P41" s="86">
        <v>0.2</v>
      </c>
      <c r="S41" s="67">
        <f t="shared" si="8"/>
        <v>0.2</v>
      </c>
      <c r="T41" s="64">
        <f t="shared" si="7"/>
        <v>0.2</v>
      </c>
      <c r="U41" s="56" t="s">
        <v>466</v>
      </c>
      <c r="V41" s="56" t="s">
        <v>455</v>
      </c>
      <c r="W41" s="56">
        <v>240</v>
      </c>
      <c r="X41" s="50">
        <v>1000</v>
      </c>
      <c r="Y41" s="50" t="s">
        <v>415</v>
      </c>
      <c r="Z41" s="56" t="s">
        <v>416</v>
      </c>
      <c r="AA41" s="50" t="s">
        <v>510</v>
      </c>
      <c r="AB41" s="50" t="s">
        <v>511</v>
      </c>
      <c r="AC41" s="50" t="s">
        <v>419</v>
      </c>
      <c r="AD41" s="50" t="s">
        <v>526</v>
      </c>
      <c r="AE41" s="275">
        <v>387300000</v>
      </c>
      <c r="AF41" s="56" t="s">
        <v>436</v>
      </c>
      <c r="AG41" s="56" t="s">
        <v>437</v>
      </c>
      <c r="AH41" s="56" t="s">
        <v>468</v>
      </c>
      <c r="AI41" s="266"/>
      <c r="AJ41" s="266"/>
      <c r="AK41" s="267"/>
      <c r="AL41" s="260"/>
      <c r="AM41" s="260"/>
      <c r="AN41" s="48" t="s">
        <v>513</v>
      </c>
      <c r="AO41" s="84" t="s">
        <v>219</v>
      </c>
      <c r="AP41" s="266"/>
      <c r="AQ41" s="254"/>
      <c r="AR41" s="266"/>
      <c r="AS41" s="254"/>
      <c r="AT41" s="266"/>
      <c r="AU41" s="254"/>
      <c r="AV41" s="266"/>
      <c r="AW41" s="254"/>
      <c r="AX41" s="56"/>
      <c r="AY41" s="56"/>
      <c r="AZ41" s="56"/>
      <c r="BA41" s="56"/>
      <c r="BB41" s="56"/>
      <c r="BC41" s="56"/>
      <c r="BD41" s="56"/>
      <c r="BE41" s="56"/>
      <c r="BF41" s="276" t="s">
        <v>514</v>
      </c>
    </row>
    <row r="42" spans="1:58" ht="54.95" customHeight="1">
      <c r="A42" s="61" t="s">
        <v>217</v>
      </c>
      <c r="B42" s="50" t="s">
        <v>503</v>
      </c>
      <c r="C42" s="50" t="s">
        <v>219</v>
      </c>
      <c r="D42" s="50" t="s">
        <v>231</v>
      </c>
      <c r="E42" s="50" t="s">
        <v>505</v>
      </c>
      <c r="F42" s="71">
        <v>2024130010084</v>
      </c>
      <c r="G42" s="50" t="s">
        <v>506</v>
      </c>
      <c r="H42" s="50" t="s">
        <v>530</v>
      </c>
      <c r="I42" s="50" t="s">
        <v>531</v>
      </c>
      <c r="J42" s="269"/>
      <c r="K42" s="85" t="s">
        <v>534</v>
      </c>
      <c r="L42" s="56" t="s">
        <v>411</v>
      </c>
      <c r="M42" s="50" t="s">
        <v>533</v>
      </c>
      <c r="N42" s="86">
        <v>1</v>
      </c>
      <c r="O42" s="86">
        <v>0</v>
      </c>
      <c r="P42" s="86">
        <v>0.2</v>
      </c>
      <c r="S42" s="67">
        <f t="shared" si="8"/>
        <v>0.2</v>
      </c>
      <c r="T42" s="64">
        <f t="shared" si="7"/>
        <v>0.2</v>
      </c>
      <c r="U42" s="56" t="s">
        <v>466</v>
      </c>
      <c r="V42" s="56" t="s">
        <v>455</v>
      </c>
      <c r="W42" s="56">
        <v>240</v>
      </c>
      <c r="X42" s="50">
        <v>1000</v>
      </c>
      <c r="Y42" s="50" t="s">
        <v>415</v>
      </c>
      <c r="Z42" s="56" t="s">
        <v>416</v>
      </c>
      <c r="AA42" s="50" t="s">
        <v>510</v>
      </c>
      <c r="AB42" s="50" t="s">
        <v>511</v>
      </c>
      <c r="AC42" s="50" t="s">
        <v>419</v>
      </c>
      <c r="AD42" s="50" t="s">
        <v>526</v>
      </c>
      <c r="AE42" s="275"/>
      <c r="AF42" s="56" t="s">
        <v>436</v>
      </c>
      <c r="AG42" s="56" t="s">
        <v>437</v>
      </c>
      <c r="AH42" s="56" t="s">
        <v>468</v>
      </c>
      <c r="AI42" s="266"/>
      <c r="AJ42" s="266"/>
      <c r="AK42" s="267"/>
      <c r="AL42" s="260"/>
      <c r="AM42" s="260"/>
      <c r="AN42" s="48" t="s">
        <v>513</v>
      </c>
      <c r="AO42" s="84" t="s">
        <v>219</v>
      </c>
      <c r="AP42" s="266"/>
      <c r="AQ42" s="254"/>
      <c r="AR42" s="266"/>
      <c r="AS42" s="254"/>
      <c r="AT42" s="266"/>
      <c r="AU42" s="254"/>
      <c r="AV42" s="266"/>
      <c r="AW42" s="254"/>
      <c r="AX42" s="56"/>
      <c r="AY42" s="56"/>
      <c r="AZ42" s="56"/>
      <c r="BA42" s="56"/>
      <c r="BB42" s="56"/>
      <c r="BC42" s="56"/>
      <c r="BD42" s="56"/>
      <c r="BE42" s="56"/>
      <c r="BF42" s="276"/>
    </row>
    <row r="43" spans="1:58" ht="54.95" customHeight="1">
      <c r="A43" s="61" t="s">
        <v>217</v>
      </c>
      <c r="B43" s="50" t="s">
        <v>503</v>
      </c>
      <c r="C43" s="50" t="s">
        <v>219</v>
      </c>
      <c r="D43" s="50" t="s">
        <v>231</v>
      </c>
      <c r="E43" s="50" t="s">
        <v>505</v>
      </c>
      <c r="F43" s="71">
        <v>2024130010085</v>
      </c>
      <c r="G43" s="50" t="s">
        <v>506</v>
      </c>
      <c r="H43" s="50" t="s">
        <v>530</v>
      </c>
      <c r="I43" s="50" t="s">
        <v>531</v>
      </c>
      <c r="J43" s="269"/>
      <c r="K43" s="85" t="s">
        <v>535</v>
      </c>
      <c r="L43" s="61" t="s">
        <v>411</v>
      </c>
      <c r="M43" s="50" t="s">
        <v>533</v>
      </c>
      <c r="N43" s="86">
        <v>1</v>
      </c>
      <c r="O43" s="86">
        <v>0</v>
      </c>
      <c r="P43" s="86">
        <v>0.2</v>
      </c>
      <c r="Q43" s="75"/>
      <c r="R43" s="75"/>
      <c r="S43" s="67">
        <f t="shared" si="8"/>
        <v>0.2</v>
      </c>
      <c r="T43" s="64">
        <f t="shared" si="7"/>
        <v>0.2</v>
      </c>
      <c r="U43" s="56" t="s">
        <v>466</v>
      </c>
      <c r="V43" s="56" t="s">
        <v>455</v>
      </c>
      <c r="W43" s="56">
        <v>240</v>
      </c>
      <c r="X43" s="50">
        <v>1000</v>
      </c>
      <c r="Y43" s="50" t="s">
        <v>415</v>
      </c>
      <c r="Z43" s="56" t="s">
        <v>416</v>
      </c>
      <c r="AA43" s="50" t="s">
        <v>510</v>
      </c>
      <c r="AB43" s="50" t="s">
        <v>511</v>
      </c>
      <c r="AC43" s="50" t="s">
        <v>419</v>
      </c>
      <c r="AD43" s="50" t="s">
        <v>526</v>
      </c>
      <c r="AE43" s="275"/>
      <c r="AF43" s="56" t="s">
        <v>436</v>
      </c>
      <c r="AG43" s="56" t="s">
        <v>437</v>
      </c>
      <c r="AH43" s="56" t="s">
        <v>468</v>
      </c>
      <c r="AI43" s="266"/>
      <c r="AJ43" s="266"/>
      <c r="AK43" s="267"/>
      <c r="AL43" s="260"/>
      <c r="AM43" s="260"/>
      <c r="AN43" s="48" t="s">
        <v>513</v>
      </c>
      <c r="AO43" s="84" t="s">
        <v>219</v>
      </c>
      <c r="AP43" s="266"/>
      <c r="AQ43" s="254"/>
      <c r="AR43" s="266"/>
      <c r="AS43" s="254"/>
      <c r="AT43" s="266"/>
      <c r="AU43" s="254"/>
      <c r="AV43" s="266"/>
      <c r="AW43" s="254"/>
      <c r="AX43" s="56"/>
      <c r="AY43" s="56"/>
      <c r="AZ43" s="56"/>
      <c r="BA43" s="56"/>
      <c r="BB43" s="56"/>
      <c r="BC43" s="56"/>
      <c r="BD43" s="56"/>
      <c r="BE43" s="56"/>
      <c r="BF43" s="276"/>
    </row>
    <row r="44" spans="1:58" ht="54.95" customHeight="1">
      <c r="A44" s="61" t="s">
        <v>217</v>
      </c>
      <c r="B44" s="50" t="s">
        <v>503</v>
      </c>
      <c r="C44" s="50" t="s">
        <v>219</v>
      </c>
      <c r="D44" s="50" t="s">
        <v>234</v>
      </c>
      <c r="E44" s="50" t="s">
        <v>505</v>
      </c>
      <c r="F44" s="71">
        <v>2024130010086</v>
      </c>
      <c r="G44" s="50" t="s">
        <v>506</v>
      </c>
      <c r="H44" s="50" t="s">
        <v>530</v>
      </c>
      <c r="I44" s="50" t="s">
        <v>536</v>
      </c>
      <c r="J44" s="270">
        <v>0.2</v>
      </c>
      <c r="K44" s="85" t="s">
        <v>537</v>
      </c>
      <c r="L44" s="56" t="s">
        <v>411</v>
      </c>
      <c r="M44" s="50" t="s">
        <v>538</v>
      </c>
      <c r="N44" s="86">
        <v>0.5</v>
      </c>
      <c r="O44" s="86">
        <v>0</v>
      </c>
      <c r="P44" s="86">
        <v>0</v>
      </c>
      <c r="S44" s="67">
        <f t="shared" si="8"/>
        <v>0</v>
      </c>
      <c r="T44" s="64">
        <f t="shared" si="7"/>
        <v>0</v>
      </c>
      <c r="U44" s="56" t="s">
        <v>466</v>
      </c>
      <c r="V44" s="56" t="s">
        <v>455</v>
      </c>
      <c r="W44" s="56">
        <v>240</v>
      </c>
      <c r="X44" s="50">
        <v>250</v>
      </c>
      <c r="Y44" s="50" t="s">
        <v>415</v>
      </c>
      <c r="Z44" s="56" t="s">
        <v>416</v>
      </c>
      <c r="AA44" s="50" t="s">
        <v>510</v>
      </c>
      <c r="AB44" s="50" t="s">
        <v>511</v>
      </c>
      <c r="AC44" s="50" t="s">
        <v>419</v>
      </c>
      <c r="AD44" s="100" t="s">
        <v>512</v>
      </c>
      <c r="AE44" s="275">
        <v>250000000</v>
      </c>
      <c r="AF44" s="56" t="s">
        <v>477</v>
      </c>
      <c r="AG44" s="56" t="s">
        <v>437</v>
      </c>
      <c r="AH44" s="56" t="s">
        <v>468</v>
      </c>
      <c r="AI44" s="266"/>
      <c r="AJ44" s="266"/>
      <c r="AK44" s="267"/>
      <c r="AL44" s="260"/>
      <c r="AM44" s="260"/>
      <c r="AN44" s="48" t="s">
        <v>513</v>
      </c>
      <c r="AO44" s="84" t="s">
        <v>219</v>
      </c>
      <c r="AP44" s="266"/>
      <c r="AQ44" s="254"/>
      <c r="AR44" s="266"/>
      <c r="AS44" s="254"/>
      <c r="AT44" s="266"/>
      <c r="AU44" s="254"/>
      <c r="AV44" s="266"/>
      <c r="AW44" s="254"/>
      <c r="AX44" s="56"/>
      <c r="AY44" s="56"/>
      <c r="AZ44" s="56"/>
      <c r="BA44" s="56"/>
      <c r="BB44" s="56"/>
      <c r="BC44" s="56"/>
      <c r="BD44" s="56"/>
      <c r="BE44" s="56"/>
      <c r="BF44" s="276" t="s">
        <v>514</v>
      </c>
    </row>
    <row r="45" spans="1:58" ht="54.95" customHeight="1">
      <c r="A45" s="61" t="s">
        <v>217</v>
      </c>
      <c r="B45" s="50" t="s">
        <v>503</v>
      </c>
      <c r="C45" s="50" t="s">
        <v>219</v>
      </c>
      <c r="D45" s="50" t="s">
        <v>234</v>
      </c>
      <c r="E45" s="50" t="s">
        <v>505</v>
      </c>
      <c r="F45" s="71">
        <v>2024130010087</v>
      </c>
      <c r="G45" s="50" t="s">
        <v>506</v>
      </c>
      <c r="H45" s="50" t="s">
        <v>530</v>
      </c>
      <c r="I45" s="50" t="s">
        <v>536</v>
      </c>
      <c r="J45" s="270"/>
      <c r="K45" s="85" t="s">
        <v>539</v>
      </c>
      <c r="L45" s="56" t="s">
        <v>411</v>
      </c>
      <c r="M45" s="50" t="s">
        <v>538</v>
      </c>
      <c r="N45" s="86">
        <v>0.5</v>
      </c>
      <c r="O45" s="86">
        <v>0</v>
      </c>
      <c r="P45" s="86">
        <v>0</v>
      </c>
      <c r="S45" s="67">
        <f t="shared" si="8"/>
        <v>0</v>
      </c>
      <c r="T45" s="64">
        <f t="shared" si="7"/>
        <v>0</v>
      </c>
      <c r="U45" s="56" t="s">
        <v>466</v>
      </c>
      <c r="V45" s="56" t="s">
        <v>455</v>
      </c>
      <c r="W45" s="56">
        <v>240</v>
      </c>
      <c r="X45" s="50">
        <v>250</v>
      </c>
      <c r="Y45" s="50" t="s">
        <v>415</v>
      </c>
      <c r="Z45" s="56" t="s">
        <v>416</v>
      </c>
      <c r="AA45" s="50" t="s">
        <v>510</v>
      </c>
      <c r="AB45" s="50" t="s">
        <v>511</v>
      </c>
      <c r="AC45" s="50" t="s">
        <v>419</v>
      </c>
      <c r="AD45" s="100" t="s">
        <v>512</v>
      </c>
      <c r="AE45" s="275"/>
      <c r="AF45" s="56" t="s">
        <v>477</v>
      </c>
      <c r="AG45" s="56" t="s">
        <v>437</v>
      </c>
      <c r="AH45" s="56" t="s">
        <v>468</v>
      </c>
      <c r="AI45" s="266"/>
      <c r="AJ45" s="266"/>
      <c r="AK45" s="267"/>
      <c r="AL45" s="260"/>
      <c r="AM45" s="260"/>
      <c r="AN45" s="48" t="s">
        <v>513</v>
      </c>
      <c r="AO45" s="84" t="s">
        <v>219</v>
      </c>
      <c r="AP45" s="266"/>
      <c r="AQ45" s="254"/>
      <c r="AR45" s="266"/>
      <c r="AS45" s="254"/>
      <c r="AT45" s="266"/>
      <c r="AU45" s="254"/>
      <c r="AV45" s="266"/>
      <c r="AW45" s="254"/>
      <c r="AX45" s="56"/>
      <c r="AY45" s="56"/>
      <c r="AZ45" s="56"/>
      <c r="BA45" s="56"/>
      <c r="BB45" s="56"/>
      <c r="BC45" s="56"/>
      <c r="BD45" s="56"/>
      <c r="BE45" s="56"/>
      <c r="BF45" s="276"/>
    </row>
    <row r="46" spans="1:58" ht="54.95" customHeight="1">
      <c r="A46" s="256" t="s">
        <v>540</v>
      </c>
      <c r="B46" s="256"/>
      <c r="C46" s="256"/>
      <c r="D46" s="256"/>
      <c r="E46" s="256"/>
      <c r="F46" s="256"/>
      <c r="G46" s="256"/>
      <c r="H46" s="256"/>
      <c r="I46" s="256"/>
      <c r="J46" s="256"/>
      <c r="K46" s="256"/>
      <c r="L46" s="256"/>
      <c r="M46" s="256"/>
      <c r="N46" s="256"/>
      <c r="O46" s="256"/>
      <c r="P46" s="256"/>
      <c r="Q46" s="256"/>
      <c r="R46" s="256"/>
      <c r="S46" s="256"/>
      <c r="T46" s="141">
        <f>+AVERAGE(T31:T45)</f>
        <v>0.35166666666666663</v>
      </c>
      <c r="U46" s="142"/>
      <c r="V46" s="142"/>
      <c r="W46" s="142"/>
      <c r="X46" s="148"/>
      <c r="Y46" s="142"/>
      <c r="Z46" s="148"/>
      <c r="AA46" s="144"/>
      <c r="AB46" s="144"/>
      <c r="AC46" s="148"/>
      <c r="AD46" s="142"/>
      <c r="AE46" s="145"/>
      <c r="AF46" s="142"/>
      <c r="AG46" s="142"/>
      <c r="AH46" s="142"/>
      <c r="AI46" s="152"/>
      <c r="AJ46" s="146">
        <f>AJ31</f>
        <v>1300000000</v>
      </c>
      <c r="AK46" s="146">
        <f>AK31</f>
        <v>1300000000</v>
      </c>
      <c r="AL46" s="147"/>
      <c r="AM46" s="147"/>
      <c r="AN46" s="152"/>
      <c r="AO46" s="148"/>
      <c r="AP46" s="153">
        <f t="shared" ref="AP46:AW46" si="9">SUM(AP31)</f>
        <v>0</v>
      </c>
      <c r="AQ46" s="150">
        <f t="shared" si="9"/>
        <v>0</v>
      </c>
      <c r="AR46" s="153">
        <f t="shared" si="9"/>
        <v>0</v>
      </c>
      <c r="AS46" s="150">
        <f t="shared" si="9"/>
        <v>0</v>
      </c>
      <c r="AT46" s="146">
        <f t="shared" si="9"/>
        <v>126088154</v>
      </c>
      <c r="AU46" s="149">
        <f>AT46/AK46</f>
        <v>9.6990887692307695E-2</v>
      </c>
      <c r="AV46" s="146">
        <f t="shared" si="9"/>
        <v>0</v>
      </c>
      <c r="AW46" s="149">
        <f t="shared" si="9"/>
        <v>0</v>
      </c>
      <c r="AX46" s="142"/>
      <c r="AY46" s="142"/>
      <c r="AZ46" s="142"/>
      <c r="BA46" s="142"/>
      <c r="BB46" s="142"/>
      <c r="BC46" s="142"/>
      <c r="BD46" s="142"/>
      <c r="BE46" s="142"/>
      <c r="BF46" s="142"/>
    </row>
    <row r="47" spans="1:58" ht="54.95" customHeight="1">
      <c r="A47" s="61" t="s">
        <v>217</v>
      </c>
      <c r="B47" s="49" t="s">
        <v>236</v>
      </c>
      <c r="C47" s="49" t="s">
        <v>237</v>
      </c>
      <c r="D47" s="49" t="s">
        <v>541</v>
      </c>
      <c r="E47" s="49" t="s">
        <v>542</v>
      </c>
      <c r="F47" s="58">
        <v>2024130010109</v>
      </c>
      <c r="G47" s="49" t="s">
        <v>543</v>
      </c>
      <c r="H47" s="49" t="s">
        <v>544</v>
      </c>
      <c r="I47" s="49" t="s">
        <v>545</v>
      </c>
      <c r="J47" s="279">
        <v>0.3</v>
      </c>
      <c r="K47" s="49" t="s">
        <v>546</v>
      </c>
      <c r="L47" s="258" t="s">
        <v>411</v>
      </c>
      <c r="M47" s="277" t="s">
        <v>547</v>
      </c>
      <c r="N47" s="87">
        <v>1</v>
      </c>
      <c r="O47" s="87">
        <v>0.1</v>
      </c>
      <c r="P47" s="87">
        <v>1</v>
      </c>
      <c r="Q47" s="51"/>
      <c r="R47" s="51"/>
      <c r="S47" s="87">
        <f>+O47+P47+Q47+R47</f>
        <v>1.1000000000000001</v>
      </c>
      <c r="T47" s="88">
        <f>+IF((S47/N47)&gt;100%,100%,(S47/N47))</f>
        <v>1</v>
      </c>
      <c r="U47" s="51" t="s">
        <v>468</v>
      </c>
      <c r="V47" s="51" t="s">
        <v>455</v>
      </c>
      <c r="W47" s="51">
        <v>240</v>
      </c>
      <c r="X47" s="49">
        <v>24906</v>
      </c>
      <c r="Y47" s="51" t="s">
        <v>415</v>
      </c>
      <c r="Z47" s="49" t="s">
        <v>416</v>
      </c>
      <c r="AA47" s="49" t="s">
        <v>510</v>
      </c>
      <c r="AB47" s="49" t="s">
        <v>511</v>
      </c>
      <c r="AC47" s="49" t="s">
        <v>419</v>
      </c>
      <c r="AD47" s="93" t="s">
        <v>512</v>
      </c>
      <c r="AE47" s="282">
        <v>600000000</v>
      </c>
      <c r="AF47" s="51" t="s">
        <v>477</v>
      </c>
      <c r="AG47" s="51" t="s">
        <v>437</v>
      </c>
      <c r="AH47" s="51" t="s">
        <v>483</v>
      </c>
      <c r="AI47" s="283">
        <v>1000000000</v>
      </c>
      <c r="AJ47" s="283">
        <v>1000000001</v>
      </c>
      <c r="AK47" s="287">
        <v>1000000000</v>
      </c>
      <c r="AL47" s="288"/>
      <c r="AM47" s="288"/>
      <c r="AN47" s="158" t="s">
        <v>513</v>
      </c>
      <c r="AO47" s="49" t="s">
        <v>237</v>
      </c>
      <c r="AP47" s="283">
        <v>0</v>
      </c>
      <c r="AQ47" s="284">
        <f>+AP31/AJ31</f>
        <v>0</v>
      </c>
      <c r="AR47" s="283">
        <v>0</v>
      </c>
      <c r="AS47" s="284">
        <f>+AR47/AJ47</f>
        <v>0</v>
      </c>
      <c r="AT47" s="283">
        <v>355996092</v>
      </c>
      <c r="AU47" s="284">
        <f>+AT47/AK47</f>
        <v>0.35599609199999999</v>
      </c>
      <c r="AV47" s="286">
        <v>209858374.40000001</v>
      </c>
      <c r="AW47" s="284">
        <f>+AV47/AK47</f>
        <v>0.20985837440000002</v>
      </c>
      <c r="AX47" s="258"/>
      <c r="AY47" s="258"/>
      <c r="AZ47" s="258"/>
      <c r="BA47" s="258"/>
      <c r="BB47" s="289"/>
      <c r="BC47" s="258"/>
      <c r="BD47" s="258"/>
      <c r="BE47" s="258"/>
      <c r="BF47" s="258" t="s">
        <v>548</v>
      </c>
    </row>
    <row r="48" spans="1:58" ht="54.95" customHeight="1">
      <c r="A48" s="61" t="s">
        <v>217</v>
      </c>
      <c r="B48" s="49" t="s">
        <v>236</v>
      </c>
      <c r="C48" s="49" t="s">
        <v>237</v>
      </c>
      <c r="D48" s="49" t="s">
        <v>541</v>
      </c>
      <c r="E48" s="49" t="s">
        <v>542</v>
      </c>
      <c r="F48" s="58">
        <v>2024130010109</v>
      </c>
      <c r="G48" s="49" t="s">
        <v>543</v>
      </c>
      <c r="H48" s="49" t="s">
        <v>544</v>
      </c>
      <c r="I48" s="49" t="s">
        <v>545</v>
      </c>
      <c r="J48" s="279"/>
      <c r="K48" s="49" t="s">
        <v>549</v>
      </c>
      <c r="L48" s="258"/>
      <c r="M48" s="277"/>
      <c r="N48" s="87">
        <v>1</v>
      </c>
      <c r="O48" s="87">
        <v>0.1</v>
      </c>
      <c r="P48" s="87">
        <v>1</v>
      </c>
      <c r="Q48" s="89"/>
      <c r="R48" s="89"/>
      <c r="S48" s="87">
        <f>+O47+P48+Q48+R48</f>
        <v>1.1000000000000001</v>
      </c>
      <c r="T48" s="88">
        <f t="shared" ref="T48:T55" si="10">+IF((S48/N48)&gt;100%,100%,(S48/N48))</f>
        <v>1</v>
      </c>
      <c r="U48" s="51" t="s">
        <v>468</v>
      </c>
      <c r="V48" s="51" t="s">
        <v>455</v>
      </c>
      <c r="W48" s="51">
        <v>241</v>
      </c>
      <c r="X48" s="49">
        <v>24906</v>
      </c>
      <c r="Y48" s="51" t="s">
        <v>415</v>
      </c>
      <c r="Z48" s="49" t="s">
        <v>416</v>
      </c>
      <c r="AA48" s="49" t="s">
        <v>510</v>
      </c>
      <c r="AB48" s="49" t="s">
        <v>511</v>
      </c>
      <c r="AC48" s="49" t="s">
        <v>419</v>
      </c>
      <c r="AD48" s="93" t="s">
        <v>512</v>
      </c>
      <c r="AE48" s="282"/>
      <c r="AF48" s="51" t="s">
        <v>477</v>
      </c>
      <c r="AG48" s="51" t="s">
        <v>437</v>
      </c>
      <c r="AH48" s="51" t="s">
        <v>483</v>
      </c>
      <c r="AI48" s="283"/>
      <c r="AJ48" s="283"/>
      <c r="AK48" s="287"/>
      <c r="AL48" s="288"/>
      <c r="AM48" s="288"/>
      <c r="AN48" s="158" t="s">
        <v>513</v>
      </c>
      <c r="AO48" s="49" t="s">
        <v>237</v>
      </c>
      <c r="AP48" s="283"/>
      <c r="AQ48" s="284"/>
      <c r="AR48" s="283"/>
      <c r="AS48" s="284"/>
      <c r="AT48" s="283"/>
      <c r="AU48" s="284"/>
      <c r="AV48" s="286"/>
      <c r="AW48" s="284"/>
      <c r="AX48" s="258"/>
      <c r="AY48" s="258"/>
      <c r="AZ48" s="258"/>
      <c r="BA48" s="258"/>
      <c r="BB48" s="290"/>
      <c r="BC48" s="258"/>
      <c r="BD48" s="258"/>
      <c r="BE48" s="258"/>
      <c r="BF48" s="258"/>
    </row>
    <row r="49" spans="1:58" ht="54.95" customHeight="1">
      <c r="A49" s="61" t="s">
        <v>217</v>
      </c>
      <c r="B49" s="49" t="s">
        <v>236</v>
      </c>
      <c r="C49" s="49" t="s">
        <v>237</v>
      </c>
      <c r="D49" s="49" t="s">
        <v>541</v>
      </c>
      <c r="E49" s="49" t="s">
        <v>542</v>
      </c>
      <c r="F49" s="58">
        <v>2024130010109</v>
      </c>
      <c r="G49" s="49" t="s">
        <v>543</v>
      </c>
      <c r="H49" s="49" t="s">
        <v>544</v>
      </c>
      <c r="I49" s="49" t="s">
        <v>545</v>
      </c>
      <c r="J49" s="279"/>
      <c r="K49" s="49" t="s">
        <v>550</v>
      </c>
      <c r="L49" s="258"/>
      <c r="M49" s="277"/>
      <c r="N49" s="87">
        <v>1</v>
      </c>
      <c r="O49" s="87">
        <v>0.1</v>
      </c>
      <c r="P49" s="87">
        <v>1</v>
      </c>
      <c r="Q49" s="51"/>
      <c r="R49" s="51"/>
      <c r="S49" s="87">
        <f>+O47+P49+Q49+R49</f>
        <v>1.1000000000000001</v>
      </c>
      <c r="T49" s="88">
        <f t="shared" si="10"/>
        <v>1</v>
      </c>
      <c r="U49" s="51" t="s">
        <v>468</v>
      </c>
      <c r="V49" s="51" t="s">
        <v>455</v>
      </c>
      <c r="W49" s="51">
        <v>242</v>
      </c>
      <c r="X49" s="49">
        <v>24906</v>
      </c>
      <c r="Y49" s="51" t="s">
        <v>415</v>
      </c>
      <c r="Z49" s="49" t="s">
        <v>416</v>
      </c>
      <c r="AA49" s="49" t="s">
        <v>510</v>
      </c>
      <c r="AB49" s="49" t="s">
        <v>511</v>
      </c>
      <c r="AC49" s="49" t="s">
        <v>419</v>
      </c>
      <c r="AD49" s="93" t="s">
        <v>512</v>
      </c>
      <c r="AE49" s="282"/>
      <c r="AF49" s="51" t="s">
        <v>436</v>
      </c>
      <c r="AG49" s="51" t="s">
        <v>437</v>
      </c>
      <c r="AH49" s="51" t="s">
        <v>483</v>
      </c>
      <c r="AI49" s="283"/>
      <c r="AJ49" s="283"/>
      <c r="AK49" s="287"/>
      <c r="AL49" s="288"/>
      <c r="AM49" s="288"/>
      <c r="AN49" s="158" t="s">
        <v>513</v>
      </c>
      <c r="AO49" s="49" t="s">
        <v>237</v>
      </c>
      <c r="AP49" s="283"/>
      <c r="AQ49" s="284"/>
      <c r="AR49" s="283"/>
      <c r="AS49" s="284"/>
      <c r="AT49" s="283"/>
      <c r="AU49" s="284"/>
      <c r="AV49" s="286"/>
      <c r="AW49" s="284"/>
      <c r="AX49" s="258"/>
      <c r="AY49" s="258"/>
      <c r="AZ49" s="258"/>
      <c r="BA49" s="258"/>
      <c r="BB49" s="290"/>
      <c r="BC49" s="258"/>
      <c r="BD49" s="258"/>
      <c r="BE49" s="258"/>
      <c r="BF49" s="258"/>
    </row>
    <row r="50" spans="1:58" ht="54.95" customHeight="1">
      <c r="A50" s="61" t="s">
        <v>217</v>
      </c>
      <c r="B50" s="49" t="s">
        <v>236</v>
      </c>
      <c r="C50" s="49" t="s">
        <v>237</v>
      </c>
      <c r="D50" s="49" t="s">
        <v>541</v>
      </c>
      <c r="E50" s="49" t="s">
        <v>542</v>
      </c>
      <c r="F50" s="58">
        <v>2024130010109</v>
      </c>
      <c r="G50" s="49" t="s">
        <v>543</v>
      </c>
      <c r="H50" s="49" t="s">
        <v>544</v>
      </c>
      <c r="I50" s="49" t="s">
        <v>545</v>
      </c>
      <c r="J50" s="279"/>
      <c r="K50" s="49" t="s">
        <v>551</v>
      </c>
      <c r="L50" s="258"/>
      <c r="M50" s="277"/>
      <c r="N50" s="87">
        <v>1</v>
      </c>
      <c r="O50" s="87">
        <v>0.1</v>
      </c>
      <c r="P50" s="87">
        <v>1</v>
      </c>
      <c r="Q50" s="51"/>
      <c r="R50" s="51"/>
      <c r="S50" s="87">
        <f>+O47+P50+Q50+R50</f>
        <v>1.1000000000000001</v>
      </c>
      <c r="T50" s="88">
        <f t="shared" si="10"/>
        <v>1</v>
      </c>
      <c r="U50" s="51" t="s">
        <v>468</v>
      </c>
      <c r="V50" s="51" t="s">
        <v>455</v>
      </c>
      <c r="W50" s="51">
        <v>243</v>
      </c>
      <c r="X50" s="49">
        <v>24906</v>
      </c>
      <c r="Y50" s="51" t="s">
        <v>415</v>
      </c>
      <c r="Z50" s="49" t="s">
        <v>416</v>
      </c>
      <c r="AA50" s="49" t="s">
        <v>510</v>
      </c>
      <c r="AB50" s="49" t="s">
        <v>511</v>
      </c>
      <c r="AC50" s="49" t="s">
        <v>419</v>
      </c>
      <c r="AD50" s="93" t="s">
        <v>512</v>
      </c>
      <c r="AE50" s="282"/>
      <c r="AF50" s="51" t="s">
        <v>477</v>
      </c>
      <c r="AG50" s="51" t="s">
        <v>437</v>
      </c>
      <c r="AH50" s="51" t="s">
        <v>483</v>
      </c>
      <c r="AI50" s="283"/>
      <c r="AJ50" s="283"/>
      <c r="AK50" s="287"/>
      <c r="AL50" s="288"/>
      <c r="AM50" s="288"/>
      <c r="AN50" s="158" t="s">
        <v>513</v>
      </c>
      <c r="AO50" s="49" t="s">
        <v>237</v>
      </c>
      <c r="AP50" s="283"/>
      <c r="AQ50" s="284"/>
      <c r="AR50" s="283"/>
      <c r="AS50" s="284"/>
      <c r="AT50" s="283"/>
      <c r="AU50" s="284"/>
      <c r="AV50" s="286"/>
      <c r="AW50" s="284"/>
      <c r="AX50" s="258"/>
      <c r="AY50" s="258"/>
      <c r="AZ50" s="258"/>
      <c r="BA50" s="258"/>
      <c r="BB50" s="290"/>
      <c r="BC50" s="258"/>
      <c r="BD50" s="258"/>
      <c r="BE50" s="258"/>
      <c r="BF50" s="258"/>
    </row>
    <row r="51" spans="1:58" ht="54.95" customHeight="1">
      <c r="A51" s="61" t="s">
        <v>217</v>
      </c>
      <c r="B51" s="49" t="s">
        <v>236</v>
      </c>
      <c r="C51" s="49" t="s">
        <v>237</v>
      </c>
      <c r="D51" s="49" t="s">
        <v>239</v>
      </c>
      <c r="E51" s="49" t="s">
        <v>542</v>
      </c>
      <c r="F51" s="58">
        <v>2024130010109</v>
      </c>
      <c r="G51" s="49" t="s">
        <v>543</v>
      </c>
      <c r="H51" s="49" t="s">
        <v>552</v>
      </c>
      <c r="I51" s="49" t="s">
        <v>553</v>
      </c>
      <c r="J51" s="279">
        <v>0.5</v>
      </c>
      <c r="K51" s="49" t="s">
        <v>554</v>
      </c>
      <c r="L51" s="258"/>
      <c r="M51" s="277" t="s">
        <v>555</v>
      </c>
      <c r="N51" s="87">
        <v>30</v>
      </c>
      <c r="O51" s="87">
        <v>0</v>
      </c>
      <c r="P51" s="87">
        <v>15</v>
      </c>
      <c r="Q51" s="51"/>
      <c r="R51" s="51"/>
      <c r="S51" s="87">
        <f t="shared" ref="S51:S55" si="11">+O51+P51+Q51+R51</f>
        <v>15</v>
      </c>
      <c r="T51" s="88">
        <f t="shared" si="10"/>
        <v>0.5</v>
      </c>
      <c r="U51" s="51" t="s">
        <v>468</v>
      </c>
      <c r="V51" s="51" t="s">
        <v>455</v>
      </c>
      <c r="W51" s="51">
        <v>244</v>
      </c>
      <c r="X51" s="49">
        <v>24906</v>
      </c>
      <c r="Y51" s="51" t="s">
        <v>415</v>
      </c>
      <c r="Z51" s="49" t="s">
        <v>416</v>
      </c>
      <c r="AA51" s="49" t="s">
        <v>510</v>
      </c>
      <c r="AB51" s="277" t="s">
        <v>511</v>
      </c>
      <c r="AC51" s="49" t="s">
        <v>419</v>
      </c>
      <c r="AD51" s="93" t="s">
        <v>512</v>
      </c>
      <c r="AE51" s="282"/>
      <c r="AF51" s="51" t="s">
        <v>477</v>
      </c>
      <c r="AG51" s="51" t="s">
        <v>437</v>
      </c>
      <c r="AH51" s="51" t="s">
        <v>483</v>
      </c>
      <c r="AI51" s="283"/>
      <c r="AJ51" s="283"/>
      <c r="AK51" s="287"/>
      <c r="AL51" s="288"/>
      <c r="AM51" s="288"/>
      <c r="AN51" s="158" t="s">
        <v>513</v>
      </c>
      <c r="AO51" s="49" t="s">
        <v>237</v>
      </c>
      <c r="AP51" s="283"/>
      <c r="AQ51" s="284"/>
      <c r="AR51" s="283"/>
      <c r="AS51" s="284"/>
      <c r="AT51" s="283"/>
      <c r="AU51" s="284"/>
      <c r="AV51" s="286"/>
      <c r="AW51" s="284"/>
      <c r="AX51" s="258"/>
      <c r="AY51" s="258"/>
      <c r="AZ51" s="258"/>
      <c r="BA51" s="258"/>
      <c r="BB51" s="290"/>
      <c r="BC51" s="258"/>
      <c r="BD51" s="258"/>
      <c r="BE51" s="258"/>
      <c r="BF51" s="258"/>
    </row>
    <row r="52" spans="1:58" ht="54.95" customHeight="1">
      <c r="A52" s="61" t="s">
        <v>217</v>
      </c>
      <c r="B52" s="49" t="s">
        <v>236</v>
      </c>
      <c r="C52" s="49" t="s">
        <v>237</v>
      </c>
      <c r="D52" s="49" t="s">
        <v>239</v>
      </c>
      <c r="E52" s="49" t="s">
        <v>542</v>
      </c>
      <c r="F52" s="58">
        <v>2024130010109</v>
      </c>
      <c r="G52" s="49" t="s">
        <v>543</v>
      </c>
      <c r="H52" s="49" t="s">
        <v>552</v>
      </c>
      <c r="I52" s="49" t="s">
        <v>553</v>
      </c>
      <c r="J52" s="279"/>
      <c r="K52" s="49" t="s">
        <v>556</v>
      </c>
      <c r="L52" s="258"/>
      <c r="M52" s="277"/>
      <c r="N52" s="87">
        <v>30</v>
      </c>
      <c r="O52" s="87">
        <v>0</v>
      </c>
      <c r="P52" s="87">
        <v>15</v>
      </c>
      <c r="Q52" s="51"/>
      <c r="R52" s="51"/>
      <c r="S52" s="87">
        <f>+O51+P52+Q52+R52</f>
        <v>15</v>
      </c>
      <c r="T52" s="88">
        <f t="shared" si="10"/>
        <v>0.5</v>
      </c>
      <c r="U52" s="51" t="s">
        <v>468</v>
      </c>
      <c r="V52" s="51" t="s">
        <v>455</v>
      </c>
      <c r="W52" s="51">
        <v>245</v>
      </c>
      <c r="X52" s="49">
        <v>24906</v>
      </c>
      <c r="Y52" s="51" t="s">
        <v>415</v>
      </c>
      <c r="Z52" s="49" t="s">
        <v>416</v>
      </c>
      <c r="AA52" s="49" t="s">
        <v>510</v>
      </c>
      <c r="AB52" s="277"/>
      <c r="AC52" s="49" t="s">
        <v>419</v>
      </c>
      <c r="AD52" s="93" t="s">
        <v>512</v>
      </c>
      <c r="AE52" s="282"/>
      <c r="AF52" s="51" t="s">
        <v>497</v>
      </c>
      <c r="AG52" s="51" t="s">
        <v>497</v>
      </c>
      <c r="AH52" s="51" t="s">
        <v>497</v>
      </c>
      <c r="AI52" s="283"/>
      <c r="AJ52" s="283"/>
      <c r="AK52" s="287"/>
      <c r="AL52" s="288"/>
      <c r="AM52" s="288"/>
      <c r="AN52" s="158" t="s">
        <v>513</v>
      </c>
      <c r="AO52" s="49" t="s">
        <v>237</v>
      </c>
      <c r="AP52" s="283"/>
      <c r="AQ52" s="284"/>
      <c r="AR52" s="283"/>
      <c r="AS52" s="284"/>
      <c r="AT52" s="283"/>
      <c r="AU52" s="284"/>
      <c r="AV52" s="286"/>
      <c r="AW52" s="284"/>
      <c r="AX52" s="258"/>
      <c r="AY52" s="258"/>
      <c r="AZ52" s="258"/>
      <c r="BA52" s="258"/>
      <c r="BB52" s="290"/>
      <c r="BC52" s="258"/>
      <c r="BD52" s="258"/>
      <c r="BE52" s="258"/>
      <c r="BF52" s="258"/>
    </row>
    <row r="53" spans="1:58" ht="54.95" customHeight="1">
      <c r="A53" s="61" t="s">
        <v>217</v>
      </c>
      <c r="B53" s="49" t="s">
        <v>236</v>
      </c>
      <c r="C53" s="49" t="s">
        <v>237</v>
      </c>
      <c r="D53" s="49" t="s">
        <v>242</v>
      </c>
      <c r="E53" s="49" t="s">
        <v>542</v>
      </c>
      <c r="F53" s="58">
        <v>2024130010109</v>
      </c>
      <c r="G53" s="49" t="s">
        <v>543</v>
      </c>
      <c r="H53" s="49" t="s">
        <v>552</v>
      </c>
      <c r="I53" s="49" t="s">
        <v>557</v>
      </c>
      <c r="J53" s="280">
        <v>0.2</v>
      </c>
      <c r="K53" s="49" t="s">
        <v>558</v>
      </c>
      <c r="L53" s="258"/>
      <c r="M53" s="277" t="s">
        <v>559</v>
      </c>
      <c r="N53" s="87">
        <v>1</v>
      </c>
      <c r="O53" s="87">
        <v>0.1</v>
      </c>
      <c r="P53" s="87">
        <v>0.2</v>
      </c>
      <c r="Q53" s="89"/>
      <c r="R53" s="89"/>
      <c r="S53" s="87">
        <f t="shared" si="11"/>
        <v>0.30000000000000004</v>
      </c>
      <c r="T53" s="88">
        <f t="shared" si="10"/>
        <v>0.30000000000000004</v>
      </c>
      <c r="U53" s="51" t="s">
        <v>468</v>
      </c>
      <c r="V53" s="51" t="s">
        <v>455</v>
      </c>
      <c r="W53" s="51">
        <v>246</v>
      </c>
      <c r="X53" s="49">
        <v>100</v>
      </c>
      <c r="Y53" s="51" t="s">
        <v>415</v>
      </c>
      <c r="Z53" s="49" t="s">
        <v>416</v>
      </c>
      <c r="AA53" s="49" t="s">
        <v>510</v>
      </c>
      <c r="AB53" s="277" t="s">
        <v>511</v>
      </c>
      <c r="AC53" s="49" t="s">
        <v>419</v>
      </c>
      <c r="AD53" s="93" t="s">
        <v>526</v>
      </c>
      <c r="AE53" s="94">
        <v>200000000</v>
      </c>
      <c r="AF53" s="51" t="s">
        <v>436</v>
      </c>
      <c r="AG53" s="51" t="s">
        <v>437</v>
      </c>
      <c r="AH53" s="51" t="s">
        <v>483</v>
      </c>
      <c r="AI53" s="283"/>
      <c r="AJ53" s="283"/>
      <c r="AK53" s="287"/>
      <c r="AL53" s="288"/>
      <c r="AM53" s="288"/>
      <c r="AN53" s="158" t="s">
        <v>513</v>
      </c>
      <c r="AO53" s="49" t="s">
        <v>237</v>
      </c>
      <c r="AP53" s="283"/>
      <c r="AQ53" s="284"/>
      <c r="AR53" s="283"/>
      <c r="AS53" s="284"/>
      <c r="AT53" s="283"/>
      <c r="AU53" s="284"/>
      <c r="AV53" s="286"/>
      <c r="AW53" s="284"/>
      <c r="AX53" s="258"/>
      <c r="AY53" s="258"/>
      <c r="AZ53" s="258"/>
      <c r="BA53" s="258"/>
      <c r="BB53" s="290"/>
      <c r="BC53" s="258"/>
      <c r="BD53" s="258"/>
      <c r="BE53" s="258"/>
      <c r="BF53" s="51" t="s">
        <v>548</v>
      </c>
    </row>
    <row r="54" spans="1:58" ht="54.95" customHeight="1">
      <c r="A54" s="61" t="s">
        <v>217</v>
      </c>
      <c r="B54" s="49" t="s">
        <v>236</v>
      </c>
      <c r="C54" s="49" t="s">
        <v>237</v>
      </c>
      <c r="D54" s="49" t="s">
        <v>242</v>
      </c>
      <c r="E54" s="49" t="s">
        <v>542</v>
      </c>
      <c r="F54" s="58">
        <v>2024130010109</v>
      </c>
      <c r="G54" s="49" t="s">
        <v>543</v>
      </c>
      <c r="H54" s="49" t="s">
        <v>552</v>
      </c>
      <c r="I54" s="49" t="s">
        <v>557</v>
      </c>
      <c r="J54" s="281"/>
      <c r="K54" s="49" t="s">
        <v>560</v>
      </c>
      <c r="L54" s="258"/>
      <c r="M54" s="277"/>
      <c r="N54" s="87">
        <v>1</v>
      </c>
      <c r="O54" s="87">
        <v>0.1</v>
      </c>
      <c r="P54" s="87">
        <v>0.2</v>
      </c>
      <c r="Q54" s="51"/>
      <c r="R54" s="51"/>
      <c r="S54" s="87">
        <f t="shared" si="11"/>
        <v>0.30000000000000004</v>
      </c>
      <c r="T54" s="88">
        <f t="shared" si="10"/>
        <v>0.30000000000000004</v>
      </c>
      <c r="U54" s="51" t="s">
        <v>468</v>
      </c>
      <c r="V54" s="51" t="s">
        <v>455</v>
      </c>
      <c r="W54" s="51">
        <v>247</v>
      </c>
      <c r="X54" s="51">
        <v>100</v>
      </c>
      <c r="Y54" s="51" t="s">
        <v>415</v>
      </c>
      <c r="Z54" s="49" t="s">
        <v>416</v>
      </c>
      <c r="AA54" s="49" t="s">
        <v>510</v>
      </c>
      <c r="AB54" s="277"/>
      <c r="AC54" s="49" t="s">
        <v>419</v>
      </c>
      <c r="AD54" s="166" t="s">
        <v>512</v>
      </c>
      <c r="AE54" s="282">
        <v>200000000</v>
      </c>
      <c r="AF54" s="51" t="s">
        <v>477</v>
      </c>
      <c r="AG54" s="51" t="s">
        <v>437</v>
      </c>
      <c r="AH54" s="51" t="s">
        <v>483</v>
      </c>
      <c r="AI54" s="283"/>
      <c r="AJ54" s="283"/>
      <c r="AK54" s="287"/>
      <c r="AL54" s="288"/>
      <c r="AM54" s="288"/>
      <c r="AN54" s="158" t="s">
        <v>513</v>
      </c>
      <c r="AO54" s="49" t="s">
        <v>237</v>
      </c>
      <c r="AP54" s="283"/>
      <c r="AQ54" s="284"/>
      <c r="AR54" s="283"/>
      <c r="AS54" s="284"/>
      <c r="AT54" s="283"/>
      <c r="AU54" s="284"/>
      <c r="AV54" s="286"/>
      <c r="AW54" s="284"/>
      <c r="AX54" s="258"/>
      <c r="AY54" s="258"/>
      <c r="AZ54" s="258"/>
      <c r="BA54" s="258"/>
      <c r="BB54" s="290"/>
      <c r="BC54" s="258"/>
      <c r="BD54" s="258"/>
      <c r="BE54" s="258"/>
      <c r="BF54" s="258" t="s">
        <v>548</v>
      </c>
    </row>
    <row r="55" spans="1:58" ht="54.95" customHeight="1">
      <c r="A55" s="61" t="s">
        <v>217</v>
      </c>
      <c r="B55" s="49" t="s">
        <v>236</v>
      </c>
      <c r="C55" s="49" t="s">
        <v>237</v>
      </c>
      <c r="D55" s="49" t="s">
        <v>242</v>
      </c>
      <c r="E55" s="49" t="s">
        <v>542</v>
      </c>
      <c r="F55" s="58">
        <v>2024130010109</v>
      </c>
      <c r="G55" s="49" t="s">
        <v>543</v>
      </c>
      <c r="H55" s="49" t="s">
        <v>552</v>
      </c>
      <c r="I55" s="49" t="s">
        <v>557</v>
      </c>
      <c r="J55" s="281"/>
      <c r="K55" s="49" t="s">
        <v>561</v>
      </c>
      <c r="L55" s="258"/>
      <c r="M55" s="277"/>
      <c r="N55" s="87">
        <v>1</v>
      </c>
      <c r="O55" s="87">
        <v>0.1</v>
      </c>
      <c r="P55" s="87">
        <v>0.2</v>
      </c>
      <c r="Q55" s="51"/>
      <c r="R55" s="51"/>
      <c r="S55" s="87">
        <f t="shared" si="11"/>
        <v>0.30000000000000004</v>
      </c>
      <c r="T55" s="88">
        <f t="shared" si="10"/>
        <v>0.30000000000000004</v>
      </c>
      <c r="U55" s="51" t="s">
        <v>468</v>
      </c>
      <c r="V55" s="51" t="s">
        <v>455</v>
      </c>
      <c r="W55" s="51">
        <v>248</v>
      </c>
      <c r="X55" s="51">
        <v>100</v>
      </c>
      <c r="Y55" s="51" t="s">
        <v>415</v>
      </c>
      <c r="Z55" s="49" t="s">
        <v>416</v>
      </c>
      <c r="AA55" s="49" t="s">
        <v>510</v>
      </c>
      <c r="AB55" s="277"/>
      <c r="AC55" s="49" t="s">
        <v>419</v>
      </c>
      <c r="AD55" s="166" t="s">
        <v>512</v>
      </c>
      <c r="AE55" s="282"/>
      <c r="AF55" s="51" t="s">
        <v>477</v>
      </c>
      <c r="AG55" s="51" t="s">
        <v>437</v>
      </c>
      <c r="AH55" s="51" t="s">
        <v>483</v>
      </c>
      <c r="AI55" s="283"/>
      <c r="AJ55" s="283"/>
      <c r="AK55" s="287"/>
      <c r="AL55" s="288"/>
      <c r="AM55" s="288"/>
      <c r="AN55" s="158" t="s">
        <v>513</v>
      </c>
      <c r="AO55" s="49" t="s">
        <v>237</v>
      </c>
      <c r="AP55" s="283"/>
      <c r="AQ55" s="284"/>
      <c r="AR55" s="283"/>
      <c r="AS55" s="284"/>
      <c r="AT55" s="283"/>
      <c r="AU55" s="284"/>
      <c r="AV55" s="286"/>
      <c r="AW55" s="284"/>
      <c r="AX55" s="258"/>
      <c r="AY55" s="258"/>
      <c r="AZ55" s="258"/>
      <c r="BA55" s="258"/>
      <c r="BB55" s="291"/>
      <c r="BC55" s="258"/>
      <c r="BD55" s="258"/>
      <c r="BE55" s="258"/>
      <c r="BF55" s="258"/>
    </row>
    <row r="56" spans="1:58" ht="54.95" customHeight="1">
      <c r="A56" s="256" t="s">
        <v>562</v>
      </c>
      <c r="B56" s="256"/>
      <c r="C56" s="256"/>
      <c r="D56" s="256"/>
      <c r="E56" s="256"/>
      <c r="F56" s="256"/>
      <c r="G56" s="256"/>
      <c r="H56" s="256"/>
      <c r="I56" s="256"/>
      <c r="J56" s="256"/>
      <c r="K56" s="256"/>
      <c r="L56" s="256"/>
      <c r="M56" s="256"/>
      <c r="N56" s="256"/>
      <c r="O56" s="256"/>
      <c r="P56" s="256"/>
      <c r="Q56" s="256"/>
      <c r="R56" s="256"/>
      <c r="S56" s="256"/>
      <c r="T56" s="154">
        <f>+AVERAGE(T47:T55)</f>
        <v>0.65555555555555545</v>
      </c>
      <c r="U56" s="142"/>
      <c r="V56" s="142"/>
      <c r="W56" s="142"/>
      <c r="X56" s="142"/>
      <c r="Y56" s="142"/>
      <c r="Z56" s="148"/>
      <c r="AA56" s="142"/>
      <c r="AB56" s="142"/>
      <c r="AC56" s="148"/>
      <c r="AD56" s="142"/>
      <c r="AE56" s="156"/>
      <c r="AF56" s="142"/>
      <c r="AG56" s="142"/>
      <c r="AH56" s="142"/>
      <c r="AI56" s="142"/>
      <c r="AJ56" s="187">
        <f>AJ47</f>
        <v>1000000001</v>
      </c>
      <c r="AK56" s="156">
        <f>AK47</f>
        <v>1000000000</v>
      </c>
      <c r="AL56" s="156"/>
      <c r="AM56" s="156"/>
      <c r="AN56" s="142"/>
      <c r="AO56" s="148"/>
      <c r="AP56" s="146">
        <f t="shared" ref="AP56:AV56" si="12">SUM(AP47)</f>
        <v>0</v>
      </c>
      <c r="AQ56" s="150">
        <f t="shared" si="12"/>
        <v>0</v>
      </c>
      <c r="AR56" s="146">
        <f t="shared" si="12"/>
        <v>0</v>
      </c>
      <c r="AS56" s="150">
        <f t="shared" si="12"/>
        <v>0</v>
      </c>
      <c r="AT56" s="146">
        <f t="shared" si="12"/>
        <v>355996092</v>
      </c>
      <c r="AU56" s="149">
        <f t="shared" si="12"/>
        <v>0.35599609199999999</v>
      </c>
      <c r="AV56" s="155">
        <f t="shared" si="12"/>
        <v>209858374.40000001</v>
      </c>
      <c r="AW56" s="149">
        <f>AV56/AK56</f>
        <v>0.20985837440000002</v>
      </c>
      <c r="AX56" s="142"/>
      <c r="AY56" s="142"/>
      <c r="AZ56" s="142"/>
      <c r="BA56" s="142"/>
      <c r="BB56" s="142"/>
      <c r="BC56" s="142"/>
      <c r="BD56" s="142"/>
      <c r="BE56" s="142"/>
      <c r="BF56" s="142"/>
    </row>
    <row r="57" spans="1:58" ht="54.95" customHeight="1">
      <c r="A57" s="61" t="s">
        <v>563</v>
      </c>
      <c r="B57" s="49" t="s">
        <v>251</v>
      </c>
      <c r="C57" s="51" t="s">
        <v>252</v>
      </c>
      <c r="D57" s="49" t="s">
        <v>564</v>
      </c>
      <c r="E57" s="49" t="s">
        <v>565</v>
      </c>
      <c r="F57" s="58">
        <v>2024130010110</v>
      </c>
      <c r="G57" s="49" t="s">
        <v>566</v>
      </c>
      <c r="H57" s="49" t="s">
        <v>567</v>
      </c>
      <c r="I57" s="54" t="s">
        <v>568</v>
      </c>
      <c r="J57" s="278">
        <v>0.25</v>
      </c>
      <c r="K57" s="49" t="s">
        <v>569</v>
      </c>
      <c r="L57" s="258" t="s">
        <v>411</v>
      </c>
      <c r="M57" s="277" t="s">
        <v>570</v>
      </c>
      <c r="N57" s="87">
        <v>1</v>
      </c>
      <c r="O57" s="87">
        <v>0</v>
      </c>
      <c r="P57" s="87" t="s">
        <v>571</v>
      </c>
      <c r="Q57" s="89"/>
      <c r="R57" s="89"/>
      <c r="S57" s="95">
        <v>0.7</v>
      </c>
      <c r="T57" s="90">
        <f>+IF((S57/N57)&gt;100%,100%,(S57/N57))</f>
        <v>0.7</v>
      </c>
      <c r="U57" s="51" t="s">
        <v>468</v>
      </c>
      <c r="V57" s="51" t="s">
        <v>455</v>
      </c>
      <c r="W57" s="51">
        <v>240</v>
      </c>
      <c r="X57" s="51">
        <v>400</v>
      </c>
      <c r="Y57" s="51" t="s">
        <v>415</v>
      </c>
      <c r="Z57" s="49" t="s">
        <v>416</v>
      </c>
      <c r="AA57" s="49" t="s">
        <v>572</v>
      </c>
      <c r="AB57" s="49" t="s">
        <v>573</v>
      </c>
      <c r="AC57" s="49" t="s">
        <v>419</v>
      </c>
      <c r="AD57" s="49" t="s">
        <v>526</v>
      </c>
      <c r="AE57" s="282">
        <v>240000000</v>
      </c>
      <c r="AF57" s="51" t="s">
        <v>436</v>
      </c>
      <c r="AG57" s="51" t="s">
        <v>437</v>
      </c>
      <c r="AH57" s="51" t="s">
        <v>483</v>
      </c>
      <c r="AI57" s="293">
        <v>2300000000</v>
      </c>
      <c r="AJ57" s="293">
        <v>1000000000</v>
      </c>
      <c r="AK57" s="293">
        <v>1000000000</v>
      </c>
      <c r="AL57" s="258"/>
      <c r="AM57" s="258"/>
      <c r="AN57" s="51" t="s">
        <v>574</v>
      </c>
      <c r="AO57" s="49" t="s">
        <v>252</v>
      </c>
      <c r="AP57" s="286">
        <v>0</v>
      </c>
      <c r="AQ57" s="284">
        <f>+AP31/AJ31</f>
        <v>0</v>
      </c>
      <c r="AR57" s="283">
        <v>0</v>
      </c>
      <c r="AS57" s="292">
        <f>+AR57/AJ57</f>
        <v>0</v>
      </c>
      <c r="AT57" s="283">
        <v>115500000</v>
      </c>
      <c r="AU57" s="284">
        <f>+AT57/AK57</f>
        <v>0.11550000000000001</v>
      </c>
      <c r="AV57" s="285">
        <v>0</v>
      </c>
      <c r="AW57" s="284">
        <f>+AV57/AK57</f>
        <v>0</v>
      </c>
    </row>
    <row r="58" spans="1:58" ht="54.95" customHeight="1">
      <c r="A58" s="61" t="s">
        <v>563</v>
      </c>
      <c r="B58" s="49" t="s">
        <v>251</v>
      </c>
      <c r="C58" s="51" t="s">
        <v>252</v>
      </c>
      <c r="D58" s="49" t="s">
        <v>564</v>
      </c>
      <c r="E58" s="49" t="s">
        <v>565</v>
      </c>
      <c r="F58" s="58">
        <v>2024130010110</v>
      </c>
      <c r="G58" s="49" t="s">
        <v>566</v>
      </c>
      <c r="H58" s="49" t="s">
        <v>567</v>
      </c>
      <c r="I58" s="54" t="s">
        <v>568</v>
      </c>
      <c r="J58" s="278"/>
      <c r="K58" s="49" t="s">
        <v>575</v>
      </c>
      <c r="L58" s="258"/>
      <c r="M58" s="277"/>
      <c r="N58" s="87">
        <v>1</v>
      </c>
      <c r="O58" s="87">
        <v>0</v>
      </c>
      <c r="P58" s="87" t="s">
        <v>571</v>
      </c>
      <c r="Q58" s="51"/>
      <c r="R58" s="51"/>
      <c r="S58" s="51">
        <v>0.7</v>
      </c>
      <c r="T58" s="90">
        <f t="shared" ref="T58:T65" si="13">+IF((S58/N58)&gt;100%,100%,(S58/N58))</f>
        <v>0.7</v>
      </c>
      <c r="U58" s="51" t="s">
        <v>468</v>
      </c>
      <c r="V58" s="51" t="s">
        <v>455</v>
      </c>
      <c r="W58" s="51">
        <v>241</v>
      </c>
      <c r="X58" s="51">
        <v>400</v>
      </c>
      <c r="Y58" s="51" t="s">
        <v>415</v>
      </c>
      <c r="Z58" s="49" t="s">
        <v>416</v>
      </c>
      <c r="AA58" s="49" t="s">
        <v>572</v>
      </c>
      <c r="AB58" s="49" t="s">
        <v>573</v>
      </c>
      <c r="AC58" s="49" t="s">
        <v>419</v>
      </c>
      <c r="AD58" s="49" t="s">
        <v>526</v>
      </c>
      <c r="AE58" s="282"/>
      <c r="AF58" s="51" t="s">
        <v>477</v>
      </c>
      <c r="AG58" s="51" t="s">
        <v>437</v>
      </c>
      <c r="AH58" s="51" t="s">
        <v>483</v>
      </c>
      <c r="AI58" s="293"/>
      <c r="AJ58" s="293"/>
      <c r="AK58" s="293"/>
      <c r="AL58" s="258"/>
      <c r="AM58" s="258"/>
      <c r="AN58" s="51" t="s">
        <v>574</v>
      </c>
      <c r="AO58" s="49" t="s">
        <v>252</v>
      </c>
      <c r="AP58" s="286"/>
      <c r="AQ58" s="284"/>
      <c r="AR58" s="283"/>
      <c r="AS58" s="292"/>
      <c r="AT58" s="283"/>
      <c r="AU58" s="284"/>
      <c r="AV58" s="285"/>
      <c r="AW58" s="284"/>
      <c r="AX58" s="258"/>
      <c r="AY58" s="258"/>
      <c r="AZ58" s="258"/>
      <c r="BA58" s="258"/>
      <c r="BB58" s="258"/>
      <c r="BC58" s="258"/>
      <c r="BD58" s="258"/>
      <c r="BE58" s="258"/>
    </row>
    <row r="59" spans="1:58" ht="54.95" customHeight="1">
      <c r="A59" s="61" t="s">
        <v>563</v>
      </c>
      <c r="B59" s="49" t="s">
        <v>251</v>
      </c>
      <c r="C59" s="51" t="s">
        <v>252</v>
      </c>
      <c r="D59" s="49" t="s">
        <v>564</v>
      </c>
      <c r="E59" s="49" t="s">
        <v>565</v>
      </c>
      <c r="F59" s="58">
        <v>2024130010110</v>
      </c>
      <c r="G59" s="49" t="s">
        <v>566</v>
      </c>
      <c r="H59" s="49" t="s">
        <v>567</v>
      </c>
      <c r="I59" s="54" t="s">
        <v>568</v>
      </c>
      <c r="J59" s="278"/>
      <c r="K59" s="49" t="s">
        <v>576</v>
      </c>
      <c r="L59" s="258"/>
      <c r="M59" s="277"/>
      <c r="N59" s="87">
        <v>1</v>
      </c>
      <c r="O59" s="87">
        <v>0</v>
      </c>
      <c r="P59" s="87" t="s">
        <v>571</v>
      </c>
      <c r="Q59" s="51"/>
      <c r="R59" s="51"/>
      <c r="S59" s="51">
        <v>0.7</v>
      </c>
      <c r="T59" s="90">
        <f t="shared" si="13"/>
        <v>0.7</v>
      </c>
      <c r="U59" s="51" t="s">
        <v>468</v>
      </c>
      <c r="V59" s="51" t="s">
        <v>455</v>
      </c>
      <c r="W59" s="51">
        <v>242</v>
      </c>
      <c r="X59" s="51">
        <v>400</v>
      </c>
      <c r="Y59" s="51" t="s">
        <v>415</v>
      </c>
      <c r="Z59" s="49" t="s">
        <v>416</v>
      </c>
      <c r="AA59" s="49" t="s">
        <v>572</v>
      </c>
      <c r="AB59" s="49" t="s">
        <v>573</v>
      </c>
      <c r="AC59" s="49" t="s">
        <v>419</v>
      </c>
      <c r="AD59" s="49" t="s">
        <v>526</v>
      </c>
      <c r="AE59" s="282"/>
      <c r="AF59" s="51" t="s">
        <v>436</v>
      </c>
      <c r="AG59" s="51" t="s">
        <v>437</v>
      </c>
      <c r="AH59" s="51" t="s">
        <v>483</v>
      </c>
      <c r="AI59" s="293"/>
      <c r="AJ59" s="293"/>
      <c r="AK59" s="293"/>
      <c r="AL59" s="258"/>
      <c r="AM59" s="258"/>
      <c r="AN59" s="51" t="s">
        <v>574</v>
      </c>
      <c r="AO59" s="49" t="s">
        <v>252</v>
      </c>
      <c r="AP59" s="286"/>
      <c r="AQ59" s="284"/>
      <c r="AR59" s="283"/>
      <c r="AS59" s="292"/>
      <c r="AT59" s="283"/>
      <c r="AU59" s="284"/>
      <c r="AV59" s="285"/>
      <c r="AW59" s="284"/>
      <c r="AX59" s="258"/>
      <c r="AY59" s="258"/>
      <c r="AZ59" s="258"/>
      <c r="BA59" s="258"/>
      <c r="BB59" s="258"/>
      <c r="BC59" s="258"/>
      <c r="BD59" s="258"/>
      <c r="BE59" s="258"/>
    </row>
    <row r="60" spans="1:58" ht="54.95" customHeight="1">
      <c r="A60" s="61" t="s">
        <v>563</v>
      </c>
      <c r="B60" s="49" t="s">
        <v>251</v>
      </c>
      <c r="C60" s="51" t="s">
        <v>252</v>
      </c>
      <c r="D60" s="49" t="s">
        <v>260</v>
      </c>
      <c r="E60" s="49" t="s">
        <v>565</v>
      </c>
      <c r="F60" s="58">
        <v>2024130010110</v>
      </c>
      <c r="G60" s="49" t="s">
        <v>566</v>
      </c>
      <c r="H60" s="49" t="s">
        <v>577</v>
      </c>
      <c r="I60" s="54" t="s">
        <v>578</v>
      </c>
      <c r="J60" s="278">
        <v>0.25</v>
      </c>
      <c r="K60" s="49" t="s">
        <v>579</v>
      </c>
      <c r="L60" s="258"/>
      <c r="M60" s="277" t="s">
        <v>580</v>
      </c>
      <c r="N60" s="87">
        <v>1</v>
      </c>
      <c r="O60" s="87">
        <v>0.1</v>
      </c>
      <c r="P60" s="87">
        <v>0.7</v>
      </c>
      <c r="Q60" s="51"/>
      <c r="R60" s="51"/>
      <c r="S60" s="95">
        <f>O60+P60</f>
        <v>0.79999999999999993</v>
      </c>
      <c r="T60" s="90">
        <f t="shared" si="13"/>
        <v>0.79999999999999993</v>
      </c>
      <c r="U60" s="51" t="s">
        <v>468</v>
      </c>
      <c r="V60" s="51" t="s">
        <v>455</v>
      </c>
      <c r="W60" s="51">
        <v>243</v>
      </c>
      <c r="X60" s="51">
        <v>400</v>
      </c>
      <c r="Y60" s="51" t="s">
        <v>415</v>
      </c>
      <c r="Z60" s="49" t="s">
        <v>416</v>
      </c>
      <c r="AA60" s="49" t="s">
        <v>572</v>
      </c>
      <c r="AB60" s="49" t="s">
        <v>573</v>
      </c>
      <c r="AC60" s="49" t="s">
        <v>419</v>
      </c>
      <c r="AD60" s="49" t="s">
        <v>512</v>
      </c>
      <c r="AE60" s="282">
        <v>260000000</v>
      </c>
      <c r="AF60" s="51" t="s">
        <v>477</v>
      </c>
      <c r="AG60" s="51" t="s">
        <v>437</v>
      </c>
      <c r="AH60" s="51" t="s">
        <v>483</v>
      </c>
      <c r="AI60" s="293"/>
      <c r="AJ60" s="293"/>
      <c r="AK60" s="293"/>
      <c r="AL60" s="258"/>
      <c r="AM60" s="258"/>
      <c r="AN60" s="51" t="s">
        <v>574</v>
      </c>
      <c r="AO60" s="49" t="s">
        <v>252</v>
      </c>
      <c r="AP60" s="286"/>
      <c r="AQ60" s="284"/>
      <c r="AR60" s="283"/>
      <c r="AS60" s="292"/>
      <c r="AT60" s="283"/>
      <c r="AU60" s="284"/>
      <c r="AV60" s="285"/>
      <c r="AW60" s="284"/>
      <c r="AX60" s="258"/>
      <c r="AY60" s="258"/>
      <c r="AZ60" s="258"/>
      <c r="BA60" s="258"/>
      <c r="BB60" s="258"/>
      <c r="BC60" s="258"/>
      <c r="BD60" s="258"/>
      <c r="BE60" s="258"/>
    </row>
    <row r="61" spans="1:58" ht="54.95" customHeight="1">
      <c r="A61" s="61" t="s">
        <v>563</v>
      </c>
      <c r="B61" s="49" t="s">
        <v>251</v>
      </c>
      <c r="C61" s="51" t="s">
        <v>252</v>
      </c>
      <c r="D61" s="49" t="s">
        <v>260</v>
      </c>
      <c r="E61" s="49" t="s">
        <v>565</v>
      </c>
      <c r="F61" s="58">
        <v>2024130010110</v>
      </c>
      <c r="G61" s="49" t="s">
        <v>566</v>
      </c>
      <c r="H61" s="49" t="s">
        <v>577</v>
      </c>
      <c r="I61" s="54" t="s">
        <v>578</v>
      </c>
      <c r="J61" s="278"/>
      <c r="K61" s="49" t="s">
        <v>581</v>
      </c>
      <c r="L61" s="258"/>
      <c r="M61" s="277"/>
      <c r="N61" s="87">
        <v>1</v>
      </c>
      <c r="O61" s="87">
        <v>0.1</v>
      </c>
      <c r="P61" s="87">
        <v>0.7</v>
      </c>
      <c r="Q61" s="89"/>
      <c r="R61" s="89"/>
      <c r="S61" s="95">
        <f>O60+P61+Q61+R61</f>
        <v>0.79999999999999993</v>
      </c>
      <c r="T61" s="90">
        <f t="shared" si="13"/>
        <v>0.79999999999999993</v>
      </c>
      <c r="U61" s="51" t="s">
        <v>468</v>
      </c>
      <c r="V61" s="51" t="s">
        <v>455</v>
      </c>
      <c r="W61" s="51">
        <v>244</v>
      </c>
      <c r="X61" s="51">
        <v>400</v>
      </c>
      <c r="Y61" s="51" t="s">
        <v>415</v>
      </c>
      <c r="Z61" s="49" t="s">
        <v>416</v>
      </c>
      <c r="AA61" s="49" t="s">
        <v>572</v>
      </c>
      <c r="AB61" s="49" t="s">
        <v>573</v>
      </c>
      <c r="AC61" s="49" t="s">
        <v>419</v>
      </c>
      <c r="AD61" s="49" t="s">
        <v>512</v>
      </c>
      <c r="AE61" s="282"/>
      <c r="AF61" s="51" t="s">
        <v>436</v>
      </c>
      <c r="AG61" s="51" t="s">
        <v>437</v>
      </c>
      <c r="AH61" s="51" t="s">
        <v>483</v>
      </c>
      <c r="AI61" s="293"/>
      <c r="AJ61" s="293"/>
      <c r="AK61" s="293"/>
      <c r="AL61" s="258"/>
      <c r="AM61" s="258"/>
      <c r="AN61" s="51" t="s">
        <v>574</v>
      </c>
      <c r="AO61" s="49" t="s">
        <v>252</v>
      </c>
      <c r="AP61" s="286"/>
      <c r="AQ61" s="284"/>
      <c r="AR61" s="283"/>
      <c r="AS61" s="292"/>
      <c r="AT61" s="283"/>
      <c r="AU61" s="284"/>
      <c r="AV61" s="285"/>
      <c r="AW61" s="284"/>
    </row>
    <row r="62" spans="1:58" ht="54.95" customHeight="1">
      <c r="A62" s="61" t="s">
        <v>563</v>
      </c>
      <c r="B62" s="49" t="s">
        <v>251</v>
      </c>
      <c r="C62" s="51" t="s">
        <v>252</v>
      </c>
      <c r="D62" s="49" t="s">
        <v>263</v>
      </c>
      <c r="E62" s="49" t="s">
        <v>565</v>
      </c>
      <c r="F62" s="58">
        <v>2024130010110</v>
      </c>
      <c r="G62" s="49" t="s">
        <v>566</v>
      </c>
      <c r="H62" s="49" t="s">
        <v>577</v>
      </c>
      <c r="I62" s="49" t="s">
        <v>582</v>
      </c>
      <c r="J62" s="278">
        <v>0.25</v>
      </c>
      <c r="K62" s="49" t="s">
        <v>583</v>
      </c>
      <c r="L62" s="258"/>
      <c r="M62" s="277" t="s">
        <v>584</v>
      </c>
      <c r="N62" s="87">
        <v>100</v>
      </c>
      <c r="O62" s="87">
        <v>0</v>
      </c>
      <c r="P62" s="87">
        <v>58</v>
      </c>
      <c r="Q62" s="89"/>
      <c r="R62" s="89"/>
      <c r="S62" s="95">
        <f>O62+P62+Q62+R62</f>
        <v>58</v>
      </c>
      <c r="T62" s="90">
        <f t="shared" si="13"/>
        <v>0.57999999999999996</v>
      </c>
      <c r="U62" s="51" t="s">
        <v>468</v>
      </c>
      <c r="V62" s="51" t="s">
        <v>455</v>
      </c>
      <c r="W62" s="51">
        <v>245</v>
      </c>
      <c r="X62" s="51">
        <v>400</v>
      </c>
      <c r="Y62" s="51" t="s">
        <v>415</v>
      </c>
      <c r="Z62" s="49" t="s">
        <v>416</v>
      </c>
      <c r="AA62" s="49" t="s">
        <v>572</v>
      </c>
      <c r="AB62" s="49" t="s">
        <v>573</v>
      </c>
      <c r="AC62" s="51" t="s">
        <v>419</v>
      </c>
      <c r="AD62" s="49" t="s">
        <v>512</v>
      </c>
      <c r="AE62" s="282">
        <v>130000000</v>
      </c>
      <c r="AF62" s="51" t="s">
        <v>477</v>
      </c>
      <c r="AG62" s="51" t="s">
        <v>437</v>
      </c>
      <c r="AH62" s="51" t="s">
        <v>483</v>
      </c>
      <c r="AI62" s="293"/>
      <c r="AJ62" s="293"/>
      <c r="AK62" s="293"/>
      <c r="AL62" s="258"/>
      <c r="AM62" s="258"/>
      <c r="AN62" s="51" t="s">
        <v>574</v>
      </c>
      <c r="AO62" s="49" t="s">
        <v>252</v>
      </c>
      <c r="AP62" s="286"/>
      <c r="AQ62" s="284"/>
      <c r="AR62" s="283"/>
      <c r="AS62" s="292"/>
      <c r="AT62" s="283"/>
      <c r="AU62" s="284"/>
      <c r="AV62" s="285"/>
      <c r="AW62" s="284"/>
    </row>
    <row r="63" spans="1:58" ht="54.95" customHeight="1">
      <c r="A63" s="61" t="s">
        <v>563</v>
      </c>
      <c r="B63" s="49" t="s">
        <v>251</v>
      </c>
      <c r="C63" s="51" t="s">
        <v>252</v>
      </c>
      <c r="D63" s="49" t="s">
        <v>263</v>
      </c>
      <c r="E63" s="49" t="s">
        <v>565</v>
      </c>
      <c r="F63" s="58">
        <v>2024130010110</v>
      </c>
      <c r="G63" s="49" t="s">
        <v>566</v>
      </c>
      <c r="H63" s="49" t="s">
        <v>577</v>
      </c>
      <c r="I63" s="49" t="s">
        <v>582</v>
      </c>
      <c r="J63" s="278"/>
      <c r="K63" s="49" t="s">
        <v>585</v>
      </c>
      <c r="L63" s="258"/>
      <c r="M63" s="277"/>
      <c r="N63" s="87">
        <v>100</v>
      </c>
      <c r="O63" s="87">
        <v>0</v>
      </c>
      <c r="P63" s="87">
        <v>58</v>
      </c>
      <c r="Q63" s="51"/>
      <c r="R63" s="51"/>
      <c r="S63" s="95">
        <f t="shared" ref="S63" si="14">O62+P63+Q63+R63</f>
        <v>58</v>
      </c>
      <c r="T63" s="90">
        <f t="shared" si="13"/>
        <v>0.57999999999999996</v>
      </c>
      <c r="U63" s="51" t="s">
        <v>468</v>
      </c>
      <c r="V63" s="51" t="s">
        <v>455</v>
      </c>
      <c r="W63" s="51">
        <v>246</v>
      </c>
      <c r="X63" s="51">
        <v>400</v>
      </c>
      <c r="Y63" s="51" t="s">
        <v>415</v>
      </c>
      <c r="Z63" s="49" t="s">
        <v>416</v>
      </c>
      <c r="AA63" s="49" t="s">
        <v>572</v>
      </c>
      <c r="AB63" s="49" t="s">
        <v>573</v>
      </c>
      <c r="AC63" s="51" t="s">
        <v>419</v>
      </c>
      <c r="AD63" s="49" t="s">
        <v>512</v>
      </c>
      <c r="AE63" s="282"/>
      <c r="AF63" s="51" t="s">
        <v>477</v>
      </c>
      <c r="AG63" s="51" t="s">
        <v>437</v>
      </c>
      <c r="AH63" s="51" t="s">
        <v>483</v>
      </c>
      <c r="AI63" s="293"/>
      <c r="AJ63" s="293"/>
      <c r="AK63" s="293"/>
      <c r="AL63" s="258"/>
      <c r="AM63" s="258"/>
      <c r="AN63" s="51" t="s">
        <v>574</v>
      </c>
      <c r="AO63" s="49" t="s">
        <v>252</v>
      </c>
      <c r="AP63" s="286"/>
      <c r="AQ63" s="284"/>
      <c r="AR63" s="283"/>
      <c r="AS63" s="292"/>
      <c r="AT63" s="283"/>
      <c r="AU63" s="284"/>
      <c r="AV63" s="285"/>
      <c r="AW63" s="284"/>
    </row>
    <row r="64" spans="1:58" ht="54.95" customHeight="1">
      <c r="A64" s="61" t="s">
        <v>563</v>
      </c>
      <c r="B64" s="49" t="s">
        <v>251</v>
      </c>
      <c r="C64" s="51" t="s">
        <v>252</v>
      </c>
      <c r="D64" s="49" t="s">
        <v>254</v>
      </c>
      <c r="E64" s="49" t="s">
        <v>565</v>
      </c>
      <c r="F64" s="58">
        <v>2024130010110</v>
      </c>
      <c r="G64" s="49" t="s">
        <v>566</v>
      </c>
      <c r="H64" s="49" t="s">
        <v>586</v>
      </c>
      <c r="I64" s="49" t="s">
        <v>587</v>
      </c>
      <c r="J64" s="278">
        <v>0.25</v>
      </c>
      <c r="K64" s="49" t="s">
        <v>588</v>
      </c>
      <c r="L64" s="258"/>
      <c r="M64" s="277" t="s">
        <v>584</v>
      </c>
      <c r="N64" s="87">
        <v>0.5</v>
      </c>
      <c r="O64" s="87" t="s">
        <v>589</v>
      </c>
      <c r="P64" s="87">
        <v>0.5</v>
      </c>
      <c r="Q64" s="51"/>
      <c r="R64" s="51"/>
      <c r="S64" s="95">
        <v>0.6</v>
      </c>
      <c r="T64" s="90">
        <f t="shared" si="13"/>
        <v>1</v>
      </c>
      <c r="U64" s="51" t="s">
        <v>468</v>
      </c>
      <c r="V64" s="51" t="s">
        <v>455</v>
      </c>
      <c r="W64" s="51">
        <v>247</v>
      </c>
      <c r="X64" s="51">
        <v>400</v>
      </c>
      <c r="Y64" s="51" t="s">
        <v>415</v>
      </c>
      <c r="Z64" s="49" t="s">
        <v>416</v>
      </c>
      <c r="AA64" s="49" t="s">
        <v>572</v>
      </c>
      <c r="AB64" s="49" t="s">
        <v>573</v>
      </c>
      <c r="AC64" s="51" t="s">
        <v>419</v>
      </c>
      <c r="AD64" s="49" t="s">
        <v>590</v>
      </c>
      <c r="AE64" s="282">
        <v>370000000</v>
      </c>
      <c r="AF64" s="51" t="s">
        <v>477</v>
      </c>
      <c r="AG64" s="51" t="s">
        <v>437</v>
      </c>
      <c r="AH64" s="51" t="s">
        <v>483</v>
      </c>
      <c r="AI64" s="293"/>
      <c r="AJ64" s="293"/>
      <c r="AK64" s="293"/>
      <c r="AL64" s="258"/>
      <c r="AM64" s="258"/>
      <c r="AN64" s="51" t="s">
        <v>574</v>
      </c>
      <c r="AO64" s="49" t="s">
        <v>252</v>
      </c>
      <c r="AP64" s="286"/>
      <c r="AQ64" s="284"/>
      <c r="AR64" s="283"/>
      <c r="AS64" s="292"/>
      <c r="AT64" s="283"/>
      <c r="AU64" s="284"/>
      <c r="AV64" s="285"/>
      <c r="AW64" s="284"/>
    </row>
    <row r="65" spans="1:58" ht="54.95" customHeight="1">
      <c r="A65" s="61" t="s">
        <v>563</v>
      </c>
      <c r="B65" s="49" t="s">
        <v>251</v>
      </c>
      <c r="C65" s="51" t="s">
        <v>252</v>
      </c>
      <c r="D65" s="49" t="s">
        <v>254</v>
      </c>
      <c r="E65" s="49" t="s">
        <v>565</v>
      </c>
      <c r="F65" s="58">
        <v>2024130010110</v>
      </c>
      <c r="G65" s="49" t="s">
        <v>566</v>
      </c>
      <c r="H65" s="49" t="s">
        <v>586</v>
      </c>
      <c r="I65" s="49" t="s">
        <v>587</v>
      </c>
      <c r="J65" s="278"/>
      <c r="K65" s="49" t="s">
        <v>591</v>
      </c>
      <c r="L65" s="258"/>
      <c r="M65" s="277"/>
      <c r="N65" s="87">
        <v>0.5</v>
      </c>
      <c r="O65" s="87">
        <v>0.1</v>
      </c>
      <c r="P65" s="87">
        <v>0.5</v>
      </c>
      <c r="Q65" s="51"/>
      <c r="R65" s="51"/>
      <c r="S65" s="95">
        <v>0.6</v>
      </c>
      <c r="T65" s="90">
        <f t="shared" si="13"/>
        <v>1</v>
      </c>
      <c r="U65" s="51" t="s">
        <v>468</v>
      </c>
      <c r="V65" s="51" t="s">
        <v>455</v>
      </c>
      <c r="W65" s="51">
        <v>248</v>
      </c>
      <c r="X65" s="51">
        <v>400</v>
      </c>
      <c r="Y65" s="51" t="s">
        <v>415</v>
      </c>
      <c r="Z65" s="49" t="s">
        <v>416</v>
      </c>
      <c r="AA65" s="49" t="s">
        <v>572</v>
      </c>
      <c r="AB65" s="49" t="s">
        <v>573</v>
      </c>
      <c r="AC65" s="51" t="s">
        <v>419</v>
      </c>
      <c r="AD65" s="49" t="s">
        <v>590</v>
      </c>
      <c r="AE65" s="282"/>
      <c r="AF65" s="51" t="s">
        <v>477</v>
      </c>
      <c r="AG65" s="51" t="s">
        <v>437</v>
      </c>
      <c r="AH65" s="51" t="s">
        <v>483</v>
      </c>
      <c r="AI65" s="293"/>
      <c r="AJ65" s="293"/>
      <c r="AK65" s="293"/>
      <c r="AL65" s="258"/>
      <c r="AM65" s="258"/>
      <c r="AN65" s="51" t="s">
        <v>574</v>
      </c>
      <c r="AO65" s="49" t="s">
        <v>252</v>
      </c>
      <c r="AP65" s="286"/>
      <c r="AQ65" s="284"/>
      <c r="AR65" s="283"/>
      <c r="AS65" s="292"/>
      <c r="AT65" s="283"/>
      <c r="AU65" s="284"/>
      <c r="AV65" s="285"/>
      <c r="AW65" s="284"/>
    </row>
    <row r="66" spans="1:58" ht="54.95" customHeight="1">
      <c r="A66" s="257" t="s">
        <v>592</v>
      </c>
      <c r="B66" s="257"/>
      <c r="C66" s="257"/>
      <c r="D66" s="257"/>
      <c r="E66" s="257"/>
      <c r="F66" s="257"/>
      <c r="G66" s="257"/>
      <c r="H66" s="257"/>
      <c r="I66" s="257"/>
      <c r="J66" s="257"/>
      <c r="K66" s="257"/>
      <c r="L66" s="257"/>
      <c r="M66" s="257"/>
      <c r="N66" s="257"/>
      <c r="O66" s="257"/>
      <c r="P66" s="257"/>
      <c r="Q66" s="257"/>
      <c r="R66" s="257"/>
      <c r="S66" s="257"/>
      <c r="T66" s="138">
        <f>+AVERAGE(T57:T65)</f>
        <v>0.76222222222222213</v>
      </c>
      <c r="U66" s="142"/>
      <c r="V66" s="142"/>
      <c r="W66" s="142"/>
      <c r="X66" s="142"/>
      <c r="Y66" s="142"/>
      <c r="Z66" s="142"/>
      <c r="AA66" s="142"/>
      <c r="AB66" s="142"/>
      <c r="AC66" s="142"/>
      <c r="AD66" s="142"/>
      <c r="AE66" s="156"/>
      <c r="AF66" s="142"/>
      <c r="AG66" s="142"/>
      <c r="AH66" s="142"/>
      <c r="AI66" s="142"/>
      <c r="AJ66" s="187">
        <f>AJ57</f>
        <v>1000000000</v>
      </c>
      <c r="AK66" s="187">
        <f>AK57</f>
        <v>1000000000</v>
      </c>
      <c r="AL66" s="142"/>
      <c r="AM66" s="142"/>
      <c r="AN66" s="142"/>
      <c r="AO66" s="142"/>
      <c r="AP66" s="155">
        <f t="shared" ref="AP66:AW66" si="15">SUM(AP57)</f>
        <v>0</v>
      </c>
      <c r="AQ66" s="149">
        <f t="shared" si="15"/>
        <v>0</v>
      </c>
      <c r="AR66" s="146">
        <f t="shared" si="15"/>
        <v>0</v>
      </c>
      <c r="AS66" s="149">
        <f t="shared" si="15"/>
        <v>0</v>
      </c>
      <c r="AT66" s="146">
        <f t="shared" si="15"/>
        <v>115500000</v>
      </c>
      <c r="AU66" s="149">
        <f t="shared" si="15"/>
        <v>0.11550000000000001</v>
      </c>
      <c r="AV66" s="152">
        <f t="shared" si="15"/>
        <v>0</v>
      </c>
      <c r="AW66" s="149">
        <f t="shared" si="15"/>
        <v>0</v>
      </c>
      <c r="AX66" s="142"/>
      <c r="AY66" s="142"/>
      <c r="AZ66" s="142"/>
      <c r="BA66" s="142"/>
      <c r="BB66" s="142"/>
      <c r="BC66" s="142"/>
      <c r="BD66" s="142"/>
      <c r="BE66" s="142"/>
      <c r="BF66" s="142"/>
    </row>
    <row r="67" spans="1:58" ht="54.95" customHeight="1">
      <c r="A67" s="61" t="s">
        <v>563</v>
      </c>
      <c r="B67" s="49" t="s">
        <v>265</v>
      </c>
      <c r="C67" s="49" t="s">
        <v>266</v>
      </c>
      <c r="D67" s="54" t="s">
        <v>268</v>
      </c>
      <c r="E67" s="49" t="s">
        <v>593</v>
      </c>
      <c r="F67" s="58">
        <v>2024130010075</v>
      </c>
      <c r="G67" s="49" t="s">
        <v>594</v>
      </c>
      <c r="H67" s="49" t="s">
        <v>595</v>
      </c>
      <c r="I67" s="49" t="s">
        <v>596</v>
      </c>
      <c r="J67" s="279">
        <v>1</v>
      </c>
      <c r="K67" s="49" t="s">
        <v>597</v>
      </c>
      <c r="L67" s="51" t="s">
        <v>411</v>
      </c>
      <c r="M67" s="49" t="s">
        <v>598</v>
      </c>
      <c r="N67" s="87">
        <v>1</v>
      </c>
      <c r="O67" s="87">
        <v>0.5</v>
      </c>
      <c r="P67" s="87">
        <v>0.5</v>
      </c>
      <c r="Q67" s="51"/>
      <c r="R67" s="51"/>
      <c r="S67" s="95">
        <f>+O67+P67+Q67+R67</f>
        <v>1</v>
      </c>
      <c r="T67" s="92">
        <f>+IF((S67/N67)&gt;100%,100%,(S67/N67))</f>
        <v>1</v>
      </c>
      <c r="U67" s="51" t="s">
        <v>468</v>
      </c>
      <c r="V67" s="51" t="s">
        <v>455</v>
      </c>
      <c r="W67" s="51">
        <v>240</v>
      </c>
      <c r="X67" s="49">
        <v>300</v>
      </c>
      <c r="Y67" s="51" t="s">
        <v>415</v>
      </c>
      <c r="Z67" s="51" t="s">
        <v>416</v>
      </c>
      <c r="AA67" s="49" t="s">
        <v>510</v>
      </c>
      <c r="AB67" s="49" t="s">
        <v>511</v>
      </c>
      <c r="AC67" s="51" t="s">
        <v>419</v>
      </c>
      <c r="AD67" s="93" t="s">
        <v>599</v>
      </c>
      <c r="AE67" s="282">
        <v>500000000</v>
      </c>
      <c r="AF67" s="49" t="s">
        <v>436</v>
      </c>
      <c r="AG67" s="49" t="s">
        <v>437</v>
      </c>
      <c r="AH67" s="51" t="s">
        <v>483</v>
      </c>
      <c r="AI67" s="293">
        <v>1600000000</v>
      </c>
      <c r="AJ67" s="293">
        <v>700000000</v>
      </c>
      <c r="AK67" s="293">
        <v>700000001</v>
      </c>
      <c r="AL67" s="258"/>
      <c r="AM67" s="258"/>
      <c r="AN67" s="51" t="s">
        <v>513</v>
      </c>
      <c r="AO67" s="49" t="s">
        <v>266</v>
      </c>
      <c r="AP67" s="283">
        <v>0</v>
      </c>
      <c r="AQ67" s="284">
        <f>+AP67/AJ67</f>
        <v>0</v>
      </c>
      <c r="AR67" s="283">
        <v>0</v>
      </c>
      <c r="AS67" s="284">
        <f>+AR67/AJ67</f>
        <v>0</v>
      </c>
      <c r="AT67" s="283">
        <v>84000000</v>
      </c>
      <c r="AU67" s="284">
        <f>+AT67/AK67</f>
        <v>0.11999999982857143</v>
      </c>
      <c r="AV67" s="283">
        <v>0</v>
      </c>
      <c r="AW67" s="284">
        <f>+AV67/AK67</f>
        <v>0</v>
      </c>
    </row>
    <row r="68" spans="1:58" ht="54.95" customHeight="1">
      <c r="A68" s="61" t="s">
        <v>563</v>
      </c>
      <c r="B68" s="49" t="s">
        <v>265</v>
      </c>
      <c r="C68" s="49" t="s">
        <v>266</v>
      </c>
      <c r="D68" s="54" t="s">
        <v>268</v>
      </c>
      <c r="E68" s="49" t="s">
        <v>593</v>
      </c>
      <c r="F68" s="58">
        <v>2024130010076</v>
      </c>
      <c r="G68" s="49" t="s">
        <v>594</v>
      </c>
      <c r="H68" s="49" t="s">
        <v>595</v>
      </c>
      <c r="I68" s="49" t="s">
        <v>596</v>
      </c>
      <c r="J68" s="279"/>
      <c r="K68" s="49" t="s">
        <v>600</v>
      </c>
      <c r="L68" s="51" t="s">
        <v>411</v>
      </c>
      <c r="M68" s="49" t="s">
        <v>598</v>
      </c>
      <c r="N68" s="87">
        <v>1</v>
      </c>
      <c r="O68" s="87">
        <v>0.5</v>
      </c>
      <c r="P68" s="87">
        <v>0.5</v>
      </c>
      <c r="Q68" s="51"/>
      <c r="R68" s="51"/>
      <c r="S68" s="95">
        <f t="shared" ref="S68:S75" si="16">+O68+P68+Q68+R68</f>
        <v>1</v>
      </c>
      <c r="T68" s="92">
        <f t="shared" ref="T68:T75" si="17">+IF((S68/N68)&gt;100%,100%,(S68/N68))</f>
        <v>1</v>
      </c>
      <c r="U68" s="51" t="s">
        <v>468</v>
      </c>
      <c r="V68" s="51" t="s">
        <v>455</v>
      </c>
      <c r="W68" s="51">
        <v>241</v>
      </c>
      <c r="X68" s="49">
        <v>300</v>
      </c>
      <c r="Y68" s="51" t="s">
        <v>415</v>
      </c>
      <c r="Z68" s="51" t="s">
        <v>416</v>
      </c>
      <c r="AA68" s="49" t="s">
        <v>510</v>
      </c>
      <c r="AB68" s="49" t="s">
        <v>511</v>
      </c>
      <c r="AC68" s="51" t="s">
        <v>419</v>
      </c>
      <c r="AD68" s="93" t="s">
        <v>599</v>
      </c>
      <c r="AE68" s="282"/>
      <c r="AF68" s="49" t="s">
        <v>436</v>
      </c>
      <c r="AG68" s="49" t="s">
        <v>437</v>
      </c>
      <c r="AH68" s="51" t="s">
        <v>483</v>
      </c>
      <c r="AI68" s="293"/>
      <c r="AJ68" s="293"/>
      <c r="AK68" s="293"/>
      <c r="AL68" s="258"/>
      <c r="AM68" s="258"/>
      <c r="AN68" s="51" t="s">
        <v>513</v>
      </c>
      <c r="AO68" s="49" t="s">
        <v>266</v>
      </c>
      <c r="AP68" s="283"/>
      <c r="AQ68" s="284"/>
      <c r="AR68" s="283"/>
      <c r="AS68" s="284"/>
      <c r="AT68" s="283"/>
      <c r="AU68" s="284"/>
      <c r="AV68" s="283"/>
      <c r="AW68" s="284"/>
    </row>
    <row r="69" spans="1:58" ht="54.95" customHeight="1">
      <c r="A69" s="61" t="s">
        <v>563</v>
      </c>
      <c r="B69" s="49" t="s">
        <v>265</v>
      </c>
      <c r="C69" s="49" t="s">
        <v>266</v>
      </c>
      <c r="D69" s="54" t="s">
        <v>268</v>
      </c>
      <c r="E69" s="49" t="s">
        <v>593</v>
      </c>
      <c r="F69" s="58">
        <v>2024130010077</v>
      </c>
      <c r="G69" s="49" t="s">
        <v>594</v>
      </c>
      <c r="H69" s="49" t="s">
        <v>595</v>
      </c>
      <c r="I69" s="49" t="s">
        <v>596</v>
      </c>
      <c r="J69" s="279"/>
      <c r="K69" s="49" t="s">
        <v>601</v>
      </c>
      <c r="L69" s="51" t="s">
        <v>411</v>
      </c>
      <c r="M69" s="49" t="s">
        <v>598</v>
      </c>
      <c r="N69" s="87">
        <v>1</v>
      </c>
      <c r="O69" s="87">
        <v>0.5</v>
      </c>
      <c r="P69" s="87">
        <v>0.5</v>
      </c>
      <c r="Q69" s="51"/>
      <c r="R69" s="51"/>
      <c r="S69" s="95">
        <f t="shared" si="16"/>
        <v>1</v>
      </c>
      <c r="T69" s="92">
        <f t="shared" si="17"/>
        <v>1</v>
      </c>
      <c r="U69" s="51" t="s">
        <v>468</v>
      </c>
      <c r="V69" s="51" t="s">
        <v>455</v>
      </c>
      <c r="W69" s="51">
        <v>242</v>
      </c>
      <c r="X69" s="49">
        <v>300</v>
      </c>
      <c r="Y69" s="51" t="s">
        <v>415</v>
      </c>
      <c r="Z69" s="51" t="s">
        <v>416</v>
      </c>
      <c r="AA69" s="49" t="s">
        <v>510</v>
      </c>
      <c r="AB69" s="49" t="s">
        <v>511</v>
      </c>
      <c r="AC69" s="51" t="s">
        <v>419</v>
      </c>
      <c r="AD69" s="93" t="s">
        <v>599</v>
      </c>
      <c r="AE69" s="282"/>
      <c r="AF69" s="49" t="s">
        <v>477</v>
      </c>
      <c r="AG69" s="49" t="s">
        <v>437</v>
      </c>
      <c r="AH69" s="51" t="s">
        <v>483</v>
      </c>
      <c r="AI69" s="293"/>
      <c r="AJ69" s="293"/>
      <c r="AK69" s="293"/>
      <c r="AL69" s="258"/>
      <c r="AM69" s="258"/>
      <c r="AN69" s="51" t="s">
        <v>513</v>
      </c>
      <c r="AO69" s="49" t="s">
        <v>266</v>
      </c>
      <c r="AP69" s="283"/>
      <c r="AQ69" s="284"/>
      <c r="AR69" s="283"/>
      <c r="AS69" s="284"/>
      <c r="AT69" s="283"/>
      <c r="AU69" s="284"/>
      <c r="AV69" s="283"/>
      <c r="AW69" s="284"/>
    </row>
    <row r="70" spans="1:58" ht="54.95" customHeight="1">
      <c r="A70" s="61" t="s">
        <v>563</v>
      </c>
      <c r="B70" s="49" t="s">
        <v>265</v>
      </c>
      <c r="C70" s="49" t="s">
        <v>266</v>
      </c>
      <c r="D70" s="54" t="s">
        <v>268</v>
      </c>
      <c r="E70" s="49" t="s">
        <v>593</v>
      </c>
      <c r="F70" s="58">
        <v>2024130010078</v>
      </c>
      <c r="G70" s="49" t="s">
        <v>594</v>
      </c>
      <c r="H70" s="49" t="s">
        <v>595</v>
      </c>
      <c r="I70" s="49" t="s">
        <v>596</v>
      </c>
      <c r="J70" s="279"/>
      <c r="K70" s="49" t="s">
        <v>602</v>
      </c>
      <c r="L70" s="51" t="s">
        <v>411</v>
      </c>
      <c r="M70" s="49" t="s">
        <v>598</v>
      </c>
      <c r="N70" s="87">
        <v>1</v>
      </c>
      <c r="O70" s="87">
        <v>0.5</v>
      </c>
      <c r="P70" s="87">
        <v>0.5</v>
      </c>
      <c r="Q70" s="51"/>
      <c r="R70" s="51"/>
      <c r="S70" s="95">
        <f t="shared" si="16"/>
        <v>1</v>
      </c>
      <c r="T70" s="92">
        <f t="shared" si="17"/>
        <v>1</v>
      </c>
      <c r="U70" s="51" t="s">
        <v>468</v>
      </c>
      <c r="V70" s="51" t="s">
        <v>455</v>
      </c>
      <c r="W70" s="51">
        <v>243</v>
      </c>
      <c r="X70" s="49">
        <v>300</v>
      </c>
      <c r="Y70" s="51" t="s">
        <v>415</v>
      </c>
      <c r="Z70" s="51" t="s">
        <v>416</v>
      </c>
      <c r="AA70" s="49" t="s">
        <v>510</v>
      </c>
      <c r="AB70" s="49" t="s">
        <v>511</v>
      </c>
      <c r="AC70" s="51" t="s">
        <v>419</v>
      </c>
      <c r="AD70" s="93" t="s">
        <v>599</v>
      </c>
      <c r="AE70" s="282"/>
      <c r="AF70" s="49" t="s">
        <v>603</v>
      </c>
      <c r="AG70" s="49" t="s">
        <v>603</v>
      </c>
      <c r="AH70" s="51" t="s">
        <v>497</v>
      </c>
      <c r="AI70" s="293"/>
      <c r="AJ70" s="293"/>
      <c r="AK70" s="293"/>
      <c r="AL70" s="258"/>
      <c r="AM70" s="258"/>
      <c r="AN70" s="51" t="s">
        <v>513</v>
      </c>
      <c r="AO70" s="49" t="s">
        <v>266</v>
      </c>
      <c r="AP70" s="283"/>
      <c r="AQ70" s="284"/>
      <c r="AR70" s="283"/>
      <c r="AS70" s="284"/>
      <c r="AT70" s="283"/>
      <c r="AU70" s="284"/>
      <c r="AV70" s="283"/>
      <c r="AW70" s="284"/>
    </row>
    <row r="71" spans="1:58" ht="54.95" customHeight="1">
      <c r="A71" s="61" t="s">
        <v>563</v>
      </c>
      <c r="B71" s="49" t="s">
        <v>265</v>
      </c>
      <c r="C71" s="49" t="s">
        <v>266</v>
      </c>
      <c r="D71" s="49" t="s">
        <v>271</v>
      </c>
      <c r="E71" s="49" t="s">
        <v>593</v>
      </c>
      <c r="F71" s="58">
        <v>2024130010079</v>
      </c>
      <c r="G71" s="49" t="s">
        <v>594</v>
      </c>
      <c r="H71" s="49" t="s">
        <v>604</v>
      </c>
      <c r="I71" s="49" t="s">
        <v>605</v>
      </c>
      <c r="J71" s="279">
        <v>0</v>
      </c>
      <c r="K71" s="49" t="s">
        <v>606</v>
      </c>
      <c r="L71" s="51" t="s">
        <v>411</v>
      </c>
      <c r="M71" s="49" t="s">
        <v>607</v>
      </c>
      <c r="N71" s="87">
        <v>100</v>
      </c>
      <c r="O71" s="87">
        <v>0</v>
      </c>
      <c r="P71" s="87">
        <v>0</v>
      </c>
      <c r="Q71" s="51"/>
      <c r="R71" s="51"/>
      <c r="S71" s="95">
        <f t="shared" si="16"/>
        <v>0</v>
      </c>
      <c r="T71" s="92">
        <f t="shared" si="17"/>
        <v>0</v>
      </c>
      <c r="U71" s="51" t="s">
        <v>468</v>
      </c>
      <c r="V71" s="51" t="s">
        <v>455</v>
      </c>
      <c r="W71" s="51">
        <v>240</v>
      </c>
      <c r="X71" s="49">
        <v>300</v>
      </c>
      <c r="Y71" s="51" t="s">
        <v>415</v>
      </c>
      <c r="Z71" s="51" t="s">
        <v>416</v>
      </c>
      <c r="AA71" s="49" t="s">
        <v>510</v>
      </c>
      <c r="AB71" s="49" t="s">
        <v>511</v>
      </c>
      <c r="AC71" s="51" t="s">
        <v>419</v>
      </c>
      <c r="AD71" s="93" t="s">
        <v>608</v>
      </c>
      <c r="AE71" s="282">
        <v>200000000</v>
      </c>
      <c r="AF71" s="49" t="s">
        <v>436</v>
      </c>
      <c r="AG71" s="49" t="s">
        <v>437</v>
      </c>
      <c r="AH71" s="51" t="s">
        <v>483</v>
      </c>
      <c r="AI71" s="293"/>
      <c r="AJ71" s="293"/>
      <c r="AK71" s="293"/>
      <c r="AL71" s="258"/>
      <c r="AM71" s="258"/>
      <c r="AN71" s="51" t="s">
        <v>513</v>
      </c>
      <c r="AO71" s="49" t="s">
        <v>266</v>
      </c>
      <c r="AP71" s="283"/>
      <c r="AQ71" s="284"/>
      <c r="AR71" s="283"/>
      <c r="AS71" s="284"/>
      <c r="AT71" s="283"/>
      <c r="AU71" s="284"/>
      <c r="AV71" s="283"/>
      <c r="AW71" s="284"/>
    </row>
    <row r="72" spans="1:58" ht="54.95" customHeight="1">
      <c r="A72" s="61" t="s">
        <v>563</v>
      </c>
      <c r="B72" s="49" t="s">
        <v>265</v>
      </c>
      <c r="C72" s="49" t="s">
        <v>266</v>
      </c>
      <c r="D72" s="49" t="s">
        <v>271</v>
      </c>
      <c r="E72" s="49" t="s">
        <v>593</v>
      </c>
      <c r="F72" s="58">
        <v>2024130010080</v>
      </c>
      <c r="G72" s="49" t="s">
        <v>594</v>
      </c>
      <c r="H72" s="49" t="s">
        <v>604</v>
      </c>
      <c r="I72" s="49" t="s">
        <v>605</v>
      </c>
      <c r="J72" s="279"/>
      <c r="K72" s="49" t="s">
        <v>609</v>
      </c>
      <c r="L72" s="51" t="s">
        <v>411</v>
      </c>
      <c r="M72" s="49" t="s">
        <v>607</v>
      </c>
      <c r="N72" s="87">
        <v>100</v>
      </c>
      <c r="O72" s="87">
        <v>0</v>
      </c>
      <c r="P72" s="87">
        <v>0</v>
      </c>
      <c r="Q72" s="51"/>
      <c r="R72" s="51"/>
      <c r="S72" s="95">
        <f t="shared" si="16"/>
        <v>0</v>
      </c>
      <c r="T72" s="92">
        <f t="shared" si="17"/>
        <v>0</v>
      </c>
      <c r="U72" s="51" t="s">
        <v>468</v>
      </c>
      <c r="V72" s="51" t="s">
        <v>455</v>
      </c>
      <c r="W72" s="51">
        <v>241</v>
      </c>
      <c r="X72" s="49">
        <v>300</v>
      </c>
      <c r="Y72" s="51" t="s">
        <v>415</v>
      </c>
      <c r="Z72" s="51" t="s">
        <v>416</v>
      </c>
      <c r="AA72" s="49" t="s">
        <v>510</v>
      </c>
      <c r="AB72" s="49" t="s">
        <v>511</v>
      </c>
      <c r="AC72" s="51" t="s">
        <v>419</v>
      </c>
      <c r="AD72" s="93" t="s">
        <v>608</v>
      </c>
      <c r="AE72" s="282"/>
      <c r="AF72" s="49" t="s">
        <v>436</v>
      </c>
      <c r="AG72" s="49" t="s">
        <v>437</v>
      </c>
      <c r="AH72" s="51" t="s">
        <v>483</v>
      </c>
      <c r="AI72" s="293"/>
      <c r="AJ72" s="293"/>
      <c r="AK72" s="293"/>
      <c r="AL72" s="258"/>
      <c r="AM72" s="258"/>
      <c r="AN72" s="51" t="s">
        <v>513</v>
      </c>
      <c r="AO72" s="49" t="s">
        <v>266</v>
      </c>
      <c r="AP72" s="283"/>
      <c r="AQ72" s="284"/>
      <c r="AR72" s="283"/>
      <c r="AS72" s="284"/>
      <c r="AT72" s="283"/>
      <c r="AU72" s="284"/>
      <c r="AV72" s="283"/>
      <c r="AW72" s="284"/>
    </row>
    <row r="73" spans="1:58" ht="54.95" customHeight="1">
      <c r="A73" s="61" t="s">
        <v>563</v>
      </c>
      <c r="B73" s="49" t="s">
        <v>265</v>
      </c>
      <c r="C73" s="49" t="s">
        <v>266</v>
      </c>
      <c r="D73" s="49" t="s">
        <v>271</v>
      </c>
      <c r="E73" s="49" t="s">
        <v>593</v>
      </c>
      <c r="F73" s="58">
        <v>2024130010081</v>
      </c>
      <c r="G73" s="49" t="s">
        <v>594</v>
      </c>
      <c r="H73" s="49" t="s">
        <v>604</v>
      </c>
      <c r="I73" s="49" t="s">
        <v>605</v>
      </c>
      <c r="J73" s="279"/>
      <c r="K73" s="49" t="s">
        <v>610</v>
      </c>
      <c r="L73" s="51" t="s">
        <v>411</v>
      </c>
      <c r="M73" s="49" t="s">
        <v>607</v>
      </c>
      <c r="N73" s="87">
        <v>100</v>
      </c>
      <c r="O73" s="87">
        <v>0</v>
      </c>
      <c r="P73" s="87">
        <v>0</v>
      </c>
      <c r="Q73" s="51"/>
      <c r="R73" s="51"/>
      <c r="S73" s="95">
        <f t="shared" si="16"/>
        <v>0</v>
      </c>
      <c r="T73" s="92">
        <f t="shared" si="17"/>
        <v>0</v>
      </c>
      <c r="U73" s="51" t="s">
        <v>468</v>
      </c>
      <c r="V73" s="51" t="s">
        <v>455</v>
      </c>
      <c r="W73" s="51">
        <v>242</v>
      </c>
      <c r="X73" s="49">
        <v>300</v>
      </c>
      <c r="Y73" s="51" t="s">
        <v>415</v>
      </c>
      <c r="Z73" s="51" t="s">
        <v>416</v>
      </c>
      <c r="AA73" s="49" t="s">
        <v>510</v>
      </c>
      <c r="AB73" s="49" t="s">
        <v>511</v>
      </c>
      <c r="AC73" s="51" t="s">
        <v>419</v>
      </c>
      <c r="AD73" s="93" t="s">
        <v>608</v>
      </c>
      <c r="AE73" s="282"/>
      <c r="AF73" s="49" t="s">
        <v>436</v>
      </c>
      <c r="AG73" s="49" t="s">
        <v>437</v>
      </c>
      <c r="AH73" s="51" t="s">
        <v>483</v>
      </c>
      <c r="AI73" s="293"/>
      <c r="AJ73" s="293"/>
      <c r="AK73" s="293"/>
      <c r="AL73" s="258"/>
      <c r="AM73" s="258"/>
      <c r="AN73" s="51" t="s">
        <v>513</v>
      </c>
      <c r="AO73" s="49" t="s">
        <v>266</v>
      </c>
      <c r="AP73" s="283"/>
      <c r="AQ73" s="284"/>
      <c r="AR73" s="283"/>
      <c r="AS73" s="284"/>
      <c r="AT73" s="283"/>
      <c r="AU73" s="284"/>
      <c r="AV73" s="283"/>
      <c r="AW73" s="284"/>
    </row>
    <row r="74" spans="1:58" ht="54.95" customHeight="1">
      <c r="A74" s="61" t="s">
        <v>563</v>
      </c>
      <c r="B74" s="49" t="s">
        <v>265</v>
      </c>
      <c r="C74" s="49" t="s">
        <v>266</v>
      </c>
      <c r="D74" s="49" t="s">
        <v>271</v>
      </c>
      <c r="E74" s="49" t="s">
        <v>593</v>
      </c>
      <c r="F74" s="58">
        <v>2024130010082</v>
      </c>
      <c r="G74" s="49" t="s">
        <v>594</v>
      </c>
      <c r="H74" s="49" t="s">
        <v>604</v>
      </c>
      <c r="I74" s="49" t="s">
        <v>605</v>
      </c>
      <c r="J74" s="279"/>
      <c r="K74" s="49" t="s">
        <v>611</v>
      </c>
      <c r="L74" s="51" t="s">
        <v>411</v>
      </c>
      <c r="M74" s="49" t="s">
        <v>607</v>
      </c>
      <c r="N74" s="87">
        <v>100</v>
      </c>
      <c r="O74" s="87">
        <v>0</v>
      </c>
      <c r="P74" s="87">
        <v>0</v>
      </c>
      <c r="Q74" s="51"/>
      <c r="R74" s="51"/>
      <c r="S74" s="95">
        <f t="shared" si="16"/>
        <v>0</v>
      </c>
      <c r="T74" s="92">
        <f t="shared" si="17"/>
        <v>0</v>
      </c>
      <c r="U74" s="51" t="s">
        <v>468</v>
      </c>
      <c r="V74" s="51" t="s">
        <v>455</v>
      </c>
      <c r="W74" s="51">
        <v>243</v>
      </c>
      <c r="X74" s="49">
        <v>300</v>
      </c>
      <c r="Y74" s="51" t="s">
        <v>415</v>
      </c>
      <c r="Z74" s="51" t="s">
        <v>416</v>
      </c>
      <c r="AA74" s="49" t="s">
        <v>510</v>
      </c>
      <c r="AB74" s="49" t="s">
        <v>511</v>
      </c>
      <c r="AC74" s="51" t="s">
        <v>419</v>
      </c>
      <c r="AD74" s="93" t="s">
        <v>608</v>
      </c>
      <c r="AE74" s="282"/>
      <c r="AF74" s="49" t="s">
        <v>436</v>
      </c>
      <c r="AG74" s="49" t="s">
        <v>437</v>
      </c>
      <c r="AH74" s="51" t="s">
        <v>483</v>
      </c>
      <c r="AI74" s="293"/>
      <c r="AJ74" s="293"/>
      <c r="AK74" s="293"/>
      <c r="AL74" s="258"/>
      <c r="AM74" s="258"/>
      <c r="AN74" s="51" t="s">
        <v>513</v>
      </c>
      <c r="AO74" s="49" t="s">
        <v>266</v>
      </c>
      <c r="AP74" s="283"/>
      <c r="AQ74" s="284"/>
      <c r="AR74" s="283"/>
      <c r="AS74" s="284"/>
      <c r="AT74" s="283"/>
      <c r="AU74" s="284"/>
      <c r="AV74" s="283"/>
      <c r="AW74" s="284"/>
    </row>
    <row r="75" spans="1:58" ht="54.95" customHeight="1">
      <c r="A75" s="61" t="s">
        <v>563</v>
      </c>
      <c r="B75" s="49" t="s">
        <v>265</v>
      </c>
      <c r="C75" s="49" t="s">
        <v>266</v>
      </c>
      <c r="D75" s="49" t="s">
        <v>271</v>
      </c>
      <c r="E75" s="49" t="s">
        <v>593</v>
      </c>
      <c r="F75" s="58">
        <v>2024130010083</v>
      </c>
      <c r="G75" s="49" t="s">
        <v>594</v>
      </c>
      <c r="H75" s="49" t="s">
        <v>604</v>
      </c>
      <c r="I75" s="49" t="s">
        <v>605</v>
      </c>
      <c r="J75" s="279"/>
      <c r="K75" s="49" t="s">
        <v>612</v>
      </c>
      <c r="L75" s="51" t="s">
        <v>411</v>
      </c>
      <c r="M75" s="49" t="s">
        <v>607</v>
      </c>
      <c r="N75" s="87">
        <v>100</v>
      </c>
      <c r="O75" s="87">
        <v>0</v>
      </c>
      <c r="P75" s="87">
        <v>0</v>
      </c>
      <c r="Q75" s="51"/>
      <c r="R75" s="51"/>
      <c r="S75" s="95">
        <f t="shared" si="16"/>
        <v>0</v>
      </c>
      <c r="T75" s="92">
        <f t="shared" si="17"/>
        <v>0</v>
      </c>
      <c r="U75" s="51" t="s">
        <v>468</v>
      </c>
      <c r="V75" s="51" t="s">
        <v>455</v>
      </c>
      <c r="W75" s="51">
        <v>244</v>
      </c>
      <c r="X75" s="49">
        <v>300</v>
      </c>
      <c r="Y75" s="51" t="s">
        <v>415</v>
      </c>
      <c r="Z75" s="51" t="s">
        <v>416</v>
      </c>
      <c r="AA75" s="49" t="s">
        <v>510</v>
      </c>
      <c r="AB75" s="49" t="s">
        <v>511</v>
      </c>
      <c r="AC75" s="51" t="s">
        <v>419</v>
      </c>
      <c r="AD75" s="93" t="s">
        <v>608</v>
      </c>
      <c r="AE75" s="282"/>
      <c r="AF75" s="49" t="s">
        <v>477</v>
      </c>
      <c r="AG75" s="49" t="s">
        <v>437</v>
      </c>
      <c r="AH75" s="51" t="s">
        <v>483</v>
      </c>
      <c r="AI75" s="293"/>
      <c r="AJ75" s="293"/>
      <c r="AK75" s="293"/>
      <c r="AL75" s="258"/>
      <c r="AM75" s="258"/>
      <c r="AN75" s="51" t="s">
        <v>513</v>
      </c>
      <c r="AO75" s="49" t="s">
        <v>266</v>
      </c>
      <c r="AP75" s="283"/>
      <c r="AQ75" s="284"/>
      <c r="AR75" s="283"/>
      <c r="AS75" s="284"/>
      <c r="AT75" s="283"/>
      <c r="AU75" s="284"/>
      <c r="AV75" s="283"/>
      <c r="AW75" s="284"/>
    </row>
    <row r="76" spans="1:58" ht="54.95" customHeight="1">
      <c r="A76" s="256" t="s">
        <v>613</v>
      </c>
      <c r="B76" s="256"/>
      <c r="C76" s="256"/>
      <c r="D76" s="256"/>
      <c r="E76" s="256"/>
      <c r="F76" s="256"/>
      <c r="G76" s="256"/>
      <c r="H76" s="256"/>
      <c r="I76" s="256"/>
      <c r="J76" s="256"/>
      <c r="K76" s="256"/>
      <c r="L76" s="256"/>
      <c r="M76" s="256"/>
      <c r="N76" s="256"/>
      <c r="O76" s="256"/>
      <c r="P76" s="256"/>
      <c r="Q76" s="256"/>
      <c r="R76" s="256"/>
      <c r="S76" s="256"/>
      <c r="T76" s="138">
        <f>+AVERAGE(T67:T75)</f>
        <v>0.44444444444444442</v>
      </c>
      <c r="U76" s="142"/>
      <c r="V76" s="142"/>
      <c r="W76" s="142"/>
      <c r="X76" s="142"/>
      <c r="Y76" s="142"/>
      <c r="Z76" s="142"/>
      <c r="AA76" s="142"/>
      <c r="AB76" s="142"/>
      <c r="AC76" s="142"/>
      <c r="AD76" s="142"/>
      <c r="AE76" s="156"/>
      <c r="AF76" s="142"/>
      <c r="AG76" s="142"/>
      <c r="AH76" s="142"/>
      <c r="AI76" s="142"/>
      <c r="AJ76" s="187">
        <f>AJ67</f>
        <v>700000000</v>
      </c>
      <c r="AK76" s="187">
        <f>AK67</f>
        <v>700000001</v>
      </c>
      <c r="AL76" s="142"/>
      <c r="AM76" s="142"/>
      <c r="AN76" s="142"/>
      <c r="AO76" s="142"/>
      <c r="AP76" s="146">
        <f t="shared" ref="AP76:AW76" si="18">SUM(AP67)</f>
        <v>0</v>
      </c>
      <c r="AQ76" s="149">
        <f t="shared" si="18"/>
        <v>0</v>
      </c>
      <c r="AR76" s="146">
        <f t="shared" si="18"/>
        <v>0</v>
      </c>
      <c r="AS76" s="149">
        <f t="shared" si="18"/>
        <v>0</v>
      </c>
      <c r="AT76" s="146">
        <f t="shared" si="18"/>
        <v>84000000</v>
      </c>
      <c r="AU76" s="149">
        <f t="shared" si="18"/>
        <v>0.11999999982857143</v>
      </c>
      <c r="AV76" s="146">
        <f t="shared" si="18"/>
        <v>0</v>
      </c>
      <c r="AW76" s="149">
        <f t="shared" si="18"/>
        <v>0</v>
      </c>
      <c r="AX76" s="142"/>
      <c r="AY76" s="142"/>
      <c r="AZ76" s="142"/>
      <c r="BA76" s="142"/>
      <c r="BB76" s="142"/>
      <c r="BC76" s="142"/>
      <c r="BD76" s="142"/>
      <c r="BE76" s="142"/>
      <c r="BF76" s="142"/>
    </row>
    <row r="77" spans="1:58" ht="54.95" customHeight="1">
      <c r="A77" s="49" t="s">
        <v>276</v>
      </c>
      <c r="B77" s="49" t="s">
        <v>277</v>
      </c>
      <c r="C77" s="49" t="s">
        <v>614</v>
      </c>
      <c r="D77" s="49" t="s">
        <v>279</v>
      </c>
      <c r="E77" s="49" t="s">
        <v>615</v>
      </c>
      <c r="F77" s="58">
        <v>2024130010078</v>
      </c>
      <c r="G77" s="49" t="s">
        <v>616</v>
      </c>
      <c r="H77" s="49" t="s">
        <v>617</v>
      </c>
      <c r="I77" s="49" t="s">
        <v>618</v>
      </c>
      <c r="J77" s="279">
        <v>0.25</v>
      </c>
      <c r="K77" s="49" t="s">
        <v>619</v>
      </c>
      <c r="L77" s="51" t="s">
        <v>411</v>
      </c>
      <c r="M77" s="49" t="s">
        <v>620</v>
      </c>
      <c r="N77" s="87">
        <v>1</v>
      </c>
      <c r="O77" s="87">
        <v>0.1</v>
      </c>
      <c r="P77" s="87">
        <v>0.7</v>
      </c>
      <c r="Q77" s="51"/>
      <c r="R77" s="51"/>
      <c r="S77" s="95">
        <f>+O77+P77+Q77+R77</f>
        <v>0.79999999999999993</v>
      </c>
      <c r="T77" s="92">
        <f>+IF((S77/N77)&gt;100%,100%,(S77/N77))</f>
        <v>0.79999999999999993</v>
      </c>
      <c r="U77" s="51" t="s">
        <v>468</v>
      </c>
      <c r="V77" s="51" t="s">
        <v>455</v>
      </c>
      <c r="W77" s="51">
        <v>240</v>
      </c>
      <c r="X77" s="49">
        <v>10000</v>
      </c>
      <c r="Y77" s="51" t="s">
        <v>415</v>
      </c>
      <c r="Z77" s="51" t="s">
        <v>416</v>
      </c>
      <c r="AA77" s="49" t="s">
        <v>510</v>
      </c>
      <c r="AB77" s="49" t="s">
        <v>511</v>
      </c>
      <c r="AC77" s="51" t="s">
        <v>419</v>
      </c>
      <c r="AD77" s="49" t="s">
        <v>512</v>
      </c>
      <c r="AE77" s="282">
        <v>533000000</v>
      </c>
      <c r="AF77" s="49" t="s">
        <v>477</v>
      </c>
      <c r="AG77" s="49" t="s">
        <v>437</v>
      </c>
      <c r="AH77" s="96">
        <v>45534</v>
      </c>
      <c r="AI77" s="293">
        <v>2300000000</v>
      </c>
      <c r="AJ77" s="293">
        <v>1300000000</v>
      </c>
      <c r="AK77" s="293">
        <v>1300000000</v>
      </c>
      <c r="AL77" s="258"/>
      <c r="AM77" s="258"/>
      <c r="AN77" s="49" t="s">
        <v>513</v>
      </c>
      <c r="AO77" s="49" t="s">
        <v>614</v>
      </c>
      <c r="AP77" s="283">
        <v>0</v>
      </c>
      <c r="AQ77" s="284">
        <f>+AP77/AJ77</f>
        <v>0</v>
      </c>
      <c r="AR77" s="283">
        <v>0</v>
      </c>
      <c r="AS77" s="284">
        <f>+AR77/AJ77</f>
        <v>0</v>
      </c>
      <c r="AT77" s="283">
        <v>445895174</v>
      </c>
      <c r="AU77" s="284">
        <f>+AT77/AK77</f>
        <v>0.34299628769230767</v>
      </c>
      <c r="AV77" s="283">
        <v>21700000</v>
      </c>
      <c r="AW77" s="284">
        <f>+AV77/AK77</f>
        <v>1.6692307692307694E-2</v>
      </c>
      <c r="BF77" s="258" t="s">
        <v>621</v>
      </c>
    </row>
    <row r="78" spans="1:58" ht="54.95" customHeight="1">
      <c r="A78" s="49" t="s">
        <v>276</v>
      </c>
      <c r="B78" s="49" t="s">
        <v>277</v>
      </c>
      <c r="C78" s="49" t="s">
        <v>614</v>
      </c>
      <c r="D78" s="49" t="s">
        <v>279</v>
      </c>
      <c r="E78" s="49" t="s">
        <v>615</v>
      </c>
      <c r="F78" s="58">
        <v>2024130010079</v>
      </c>
      <c r="G78" s="49" t="s">
        <v>616</v>
      </c>
      <c r="H78" s="49" t="s">
        <v>617</v>
      </c>
      <c r="I78" s="49" t="s">
        <v>618</v>
      </c>
      <c r="J78" s="279"/>
      <c r="K78" s="49" t="s">
        <v>622</v>
      </c>
      <c r="L78" s="51" t="s">
        <v>411</v>
      </c>
      <c r="M78" s="49" t="s">
        <v>620</v>
      </c>
      <c r="N78" s="87">
        <v>1</v>
      </c>
      <c r="O78" s="87">
        <v>0.1</v>
      </c>
      <c r="P78" s="87">
        <v>0.7</v>
      </c>
      <c r="Q78" s="51"/>
      <c r="R78" s="51"/>
      <c r="S78" s="95">
        <f t="shared" ref="S78:S90" si="19">+O78+P78+Q78+R78</f>
        <v>0.79999999999999993</v>
      </c>
      <c r="T78" s="92">
        <f t="shared" ref="T78:T89" si="20">+IF((S78/N78)&gt;100%,100%,(S78/N78))</f>
        <v>0.79999999999999993</v>
      </c>
      <c r="U78" s="51" t="s">
        <v>468</v>
      </c>
      <c r="V78" s="51" t="s">
        <v>455</v>
      </c>
      <c r="W78" s="51">
        <v>241</v>
      </c>
      <c r="X78" s="49">
        <v>10000</v>
      </c>
      <c r="Y78" s="51" t="s">
        <v>415</v>
      </c>
      <c r="Z78" s="51" t="s">
        <v>416</v>
      </c>
      <c r="AA78" s="49" t="s">
        <v>510</v>
      </c>
      <c r="AB78" s="49" t="s">
        <v>511</v>
      </c>
      <c r="AC78" s="51" t="s">
        <v>419</v>
      </c>
      <c r="AD78" s="49" t="s">
        <v>512</v>
      </c>
      <c r="AE78" s="282"/>
      <c r="AF78" s="49" t="s">
        <v>477</v>
      </c>
      <c r="AG78" s="49" t="s">
        <v>437</v>
      </c>
      <c r="AH78" s="96">
        <v>45534</v>
      </c>
      <c r="AI78" s="293"/>
      <c r="AJ78" s="293"/>
      <c r="AK78" s="293"/>
      <c r="AL78" s="258"/>
      <c r="AM78" s="258"/>
      <c r="AN78" s="49" t="s">
        <v>513</v>
      </c>
      <c r="AO78" s="49" t="s">
        <v>614</v>
      </c>
      <c r="AP78" s="283"/>
      <c r="AQ78" s="284"/>
      <c r="AR78" s="283"/>
      <c r="AS78" s="284"/>
      <c r="AT78" s="283"/>
      <c r="AU78" s="284"/>
      <c r="AV78" s="283"/>
      <c r="AW78" s="284"/>
      <c r="BF78" s="258"/>
    </row>
    <row r="79" spans="1:58" ht="54.95" customHeight="1">
      <c r="A79" s="49" t="s">
        <v>276</v>
      </c>
      <c r="B79" s="49" t="s">
        <v>277</v>
      </c>
      <c r="C79" s="49" t="s">
        <v>614</v>
      </c>
      <c r="D79" s="49" t="s">
        <v>279</v>
      </c>
      <c r="E79" s="49" t="s">
        <v>615</v>
      </c>
      <c r="F79" s="58">
        <v>2024130010080</v>
      </c>
      <c r="G79" s="49" t="s">
        <v>616</v>
      </c>
      <c r="H79" s="49" t="s">
        <v>617</v>
      </c>
      <c r="I79" s="49" t="s">
        <v>618</v>
      </c>
      <c r="J79" s="279"/>
      <c r="K79" s="49" t="s">
        <v>623</v>
      </c>
      <c r="L79" s="51" t="s">
        <v>411</v>
      </c>
      <c r="M79" s="49" t="s">
        <v>620</v>
      </c>
      <c r="N79" s="87">
        <v>1</v>
      </c>
      <c r="O79" s="87">
        <v>0.1</v>
      </c>
      <c r="P79" s="87">
        <v>0.7</v>
      </c>
      <c r="Q79" s="51"/>
      <c r="R79" s="51"/>
      <c r="S79" s="95">
        <f t="shared" si="19"/>
        <v>0.79999999999999993</v>
      </c>
      <c r="T79" s="92">
        <f t="shared" si="20"/>
        <v>0.79999999999999993</v>
      </c>
      <c r="U79" s="51" t="s">
        <v>468</v>
      </c>
      <c r="V79" s="51" t="s">
        <v>455</v>
      </c>
      <c r="W79" s="51">
        <v>242</v>
      </c>
      <c r="X79" s="49">
        <v>10000</v>
      </c>
      <c r="Y79" s="51" t="s">
        <v>415</v>
      </c>
      <c r="Z79" s="51" t="s">
        <v>416</v>
      </c>
      <c r="AA79" s="49" t="s">
        <v>510</v>
      </c>
      <c r="AB79" s="49" t="s">
        <v>511</v>
      </c>
      <c r="AC79" s="51" t="s">
        <v>419</v>
      </c>
      <c r="AD79" s="49" t="s">
        <v>512</v>
      </c>
      <c r="AE79" s="282"/>
      <c r="AF79" s="49" t="s">
        <v>477</v>
      </c>
      <c r="AG79" s="49" t="s">
        <v>437</v>
      </c>
      <c r="AH79" s="96">
        <v>45534</v>
      </c>
      <c r="AI79" s="293"/>
      <c r="AJ79" s="293"/>
      <c r="AK79" s="293"/>
      <c r="AL79" s="258"/>
      <c r="AM79" s="258"/>
      <c r="AN79" s="49" t="s">
        <v>513</v>
      </c>
      <c r="AO79" s="49" t="s">
        <v>614</v>
      </c>
      <c r="AP79" s="283"/>
      <c r="AQ79" s="284"/>
      <c r="AR79" s="283"/>
      <c r="AS79" s="284"/>
      <c r="AT79" s="283"/>
      <c r="AU79" s="284"/>
      <c r="AV79" s="283"/>
      <c r="AW79" s="284"/>
      <c r="BF79" s="258"/>
    </row>
    <row r="80" spans="1:58" ht="54.95" customHeight="1">
      <c r="A80" s="49" t="s">
        <v>276</v>
      </c>
      <c r="B80" s="49" t="s">
        <v>277</v>
      </c>
      <c r="C80" s="49" t="s">
        <v>614</v>
      </c>
      <c r="D80" s="49" t="s">
        <v>279</v>
      </c>
      <c r="E80" s="49" t="s">
        <v>615</v>
      </c>
      <c r="F80" s="58">
        <v>2024130010081</v>
      </c>
      <c r="G80" s="49" t="s">
        <v>616</v>
      </c>
      <c r="H80" s="49" t="s">
        <v>617</v>
      </c>
      <c r="I80" s="49" t="s">
        <v>618</v>
      </c>
      <c r="J80" s="279"/>
      <c r="K80" s="49" t="s">
        <v>624</v>
      </c>
      <c r="L80" s="51" t="s">
        <v>411</v>
      </c>
      <c r="M80" s="49" t="s">
        <v>620</v>
      </c>
      <c r="N80" s="87">
        <v>1</v>
      </c>
      <c r="O80" s="87">
        <v>0.1</v>
      </c>
      <c r="P80" s="87">
        <v>0.7</v>
      </c>
      <c r="Q80" s="51"/>
      <c r="R80" s="51"/>
      <c r="S80" s="95">
        <f t="shared" si="19"/>
        <v>0.79999999999999993</v>
      </c>
      <c r="T80" s="92">
        <f t="shared" si="20"/>
        <v>0.79999999999999993</v>
      </c>
      <c r="U80" s="51" t="s">
        <v>468</v>
      </c>
      <c r="V80" s="51" t="s">
        <v>455</v>
      </c>
      <c r="W80" s="51">
        <v>243</v>
      </c>
      <c r="X80" s="49">
        <v>10000</v>
      </c>
      <c r="Y80" s="51" t="s">
        <v>415</v>
      </c>
      <c r="Z80" s="51" t="s">
        <v>416</v>
      </c>
      <c r="AA80" s="49" t="s">
        <v>510</v>
      </c>
      <c r="AB80" s="49" t="s">
        <v>511</v>
      </c>
      <c r="AC80" s="51" t="s">
        <v>419</v>
      </c>
      <c r="AD80" s="49" t="s">
        <v>512</v>
      </c>
      <c r="AE80" s="282"/>
      <c r="AF80" s="49" t="s">
        <v>477</v>
      </c>
      <c r="AG80" s="49" t="s">
        <v>437</v>
      </c>
      <c r="AH80" s="96">
        <v>45534</v>
      </c>
      <c r="AI80" s="293"/>
      <c r="AJ80" s="293"/>
      <c r="AK80" s="293"/>
      <c r="AL80" s="258"/>
      <c r="AM80" s="258"/>
      <c r="AN80" s="49" t="s">
        <v>513</v>
      </c>
      <c r="AO80" s="49" t="s">
        <v>614</v>
      </c>
      <c r="AP80" s="283"/>
      <c r="AQ80" s="284"/>
      <c r="AR80" s="283"/>
      <c r="AS80" s="284"/>
      <c r="AT80" s="283"/>
      <c r="AU80" s="284"/>
      <c r="AV80" s="283"/>
      <c r="AW80" s="284"/>
      <c r="BF80" s="258"/>
    </row>
    <row r="81" spans="1:58" ht="54.95" customHeight="1">
      <c r="A81" s="49" t="s">
        <v>276</v>
      </c>
      <c r="B81" s="49" t="s">
        <v>277</v>
      </c>
      <c r="C81" s="49" t="s">
        <v>614</v>
      </c>
      <c r="D81" s="49" t="s">
        <v>279</v>
      </c>
      <c r="E81" s="49" t="s">
        <v>615</v>
      </c>
      <c r="F81" s="58">
        <v>2024130010082</v>
      </c>
      <c r="G81" s="49" t="s">
        <v>616</v>
      </c>
      <c r="H81" s="49" t="s">
        <v>617</v>
      </c>
      <c r="I81" s="49" t="s">
        <v>618</v>
      </c>
      <c r="J81" s="279"/>
      <c r="K81" s="49" t="s">
        <v>625</v>
      </c>
      <c r="L81" s="51" t="s">
        <v>411</v>
      </c>
      <c r="M81" s="49" t="s">
        <v>620</v>
      </c>
      <c r="N81" s="87">
        <v>1</v>
      </c>
      <c r="O81" s="87">
        <v>0.1</v>
      </c>
      <c r="P81" s="87">
        <v>0.7</v>
      </c>
      <c r="Q81" s="51"/>
      <c r="R81" s="51"/>
      <c r="S81" s="95">
        <f t="shared" si="19"/>
        <v>0.79999999999999993</v>
      </c>
      <c r="T81" s="92">
        <f t="shared" si="20"/>
        <v>0.79999999999999993</v>
      </c>
      <c r="U81" s="51" t="s">
        <v>468</v>
      </c>
      <c r="V81" s="51" t="s">
        <v>455</v>
      </c>
      <c r="W81" s="51">
        <v>244</v>
      </c>
      <c r="X81" s="49">
        <v>10000</v>
      </c>
      <c r="Y81" s="51" t="s">
        <v>415</v>
      </c>
      <c r="Z81" s="51" t="s">
        <v>416</v>
      </c>
      <c r="AA81" s="49" t="s">
        <v>510</v>
      </c>
      <c r="AB81" s="49" t="s">
        <v>511</v>
      </c>
      <c r="AC81" s="51" t="s">
        <v>419</v>
      </c>
      <c r="AD81" s="49" t="s">
        <v>512</v>
      </c>
      <c r="AE81" s="282"/>
      <c r="AF81" s="49" t="s">
        <v>436</v>
      </c>
      <c r="AG81" s="49" t="s">
        <v>437</v>
      </c>
      <c r="AH81" s="96">
        <v>45534</v>
      </c>
      <c r="AI81" s="293"/>
      <c r="AJ81" s="293"/>
      <c r="AK81" s="293"/>
      <c r="AL81" s="258"/>
      <c r="AM81" s="258"/>
      <c r="AN81" s="49" t="s">
        <v>513</v>
      </c>
      <c r="AO81" s="49" t="s">
        <v>614</v>
      </c>
      <c r="AP81" s="283"/>
      <c r="AQ81" s="284"/>
      <c r="AR81" s="283"/>
      <c r="AS81" s="284"/>
      <c r="AT81" s="283"/>
      <c r="AU81" s="284"/>
      <c r="AV81" s="283"/>
      <c r="AW81" s="284"/>
      <c r="BF81" s="258"/>
    </row>
    <row r="82" spans="1:58" ht="54.95" customHeight="1">
      <c r="A82" s="49" t="s">
        <v>276</v>
      </c>
      <c r="B82" s="49" t="s">
        <v>277</v>
      </c>
      <c r="C82" s="49" t="s">
        <v>614</v>
      </c>
      <c r="D82" s="49" t="s">
        <v>281</v>
      </c>
      <c r="E82" s="49" t="s">
        <v>615</v>
      </c>
      <c r="F82" s="58">
        <v>2024130010083</v>
      </c>
      <c r="G82" s="49" t="s">
        <v>616</v>
      </c>
      <c r="H82" s="49" t="s">
        <v>626</v>
      </c>
      <c r="I82" s="49" t="s">
        <v>627</v>
      </c>
      <c r="J82" s="279">
        <v>0.25</v>
      </c>
      <c r="K82" s="49" t="s">
        <v>628</v>
      </c>
      <c r="L82" s="51" t="s">
        <v>411</v>
      </c>
      <c r="M82" s="49" t="s">
        <v>629</v>
      </c>
      <c r="N82" s="87">
        <v>1</v>
      </c>
      <c r="O82" s="87">
        <v>0</v>
      </c>
      <c r="P82" s="87">
        <v>0</v>
      </c>
      <c r="Q82" s="51"/>
      <c r="R82" s="51"/>
      <c r="S82" s="95">
        <f t="shared" si="19"/>
        <v>0</v>
      </c>
      <c r="T82" s="92">
        <f t="shared" si="20"/>
        <v>0</v>
      </c>
      <c r="U82" s="51" t="s">
        <v>468</v>
      </c>
      <c r="V82" s="51" t="s">
        <v>455</v>
      </c>
      <c r="W82" s="51">
        <v>245</v>
      </c>
      <c r="X82" s="49">
        <v>10000</v>
      </c>
      <c r="Y82" s="51" t="s">
        <v>415</v>
      </c>
      <c r="Z82" s="51" t="s">
        <v>416</v>
      </c>
      <c r="AA82" s="49" t="s">
        <v>630</v>
      </c>
      <c r="AB82" s="49" t="s">
        <v>511</v>
      </c>
      <c r="AC82" s="51" t="s">
        <v>419</v>
      </c>
      <c r="AD82" s="49" t="s">
        <v>512</v>
      </c>
      <c r="AE82" s="282">
        <v>429000000</v>
      </c>
      <c r="AF82" s="49" t="s">
        <v>477</v>
      </c>
      <c r="AG82" s="49" t="s">
        <v>437</v>
      </c>
      <c r="AH82" s="96">
        <v>45534</v>
      </c>
      <c r="AI82" s="293"/>
      <c r="AJ82" s="293"/>
      <c r="AK82" s="293"/>
      <c r="AL82" s="258"/>
      <c r="AM82" s="258"/>
      <c r="AN82" s="49" t="s">
        <v>513</v>
      </c>
      <c r="AO82" s="49" t="s">
        <v>614</v>
      </c>
      <c r="AP82" s="283"/>
      <c r="AQ82" s="284"/>
      <c r="AR82" s="283"/>
      <c r="AS82" s="284"/>
      <c r="AT82" s="283"/>
      <c r="AU82" s="284"/>
      <c r="AV82" s="283"/>
      <c r="AW82" s="284"/>
      <c r="BF82" s="258" t="s">
        <v>621</v>
      </c>
    </row>
    <row r="83" spans="1:58" ht="54.95" customHeight="1">
      <c r="A83" s="49" t="s">
        <v>276</v>
      </c>
      <c r="B83" s="49" t="s">
        <v>277</v>
      </c>
      <c r="C83" s="49" t="s">
        <v>614</v>
      </c>
      <c r="D83" s="49" t="s">
        <v>281</v>
      </c>
      <c r="E83" s="49" t="s">
        <v>615</v>
      </c>
      <c r="F83" s="58">
        <v>2024130010084</v>
      </c>
      <c r="G83" s="49" t="s">
        <v>616</v>
      </c>
      <c r="H83" s="49" t="s">
        <v>626</v>
      </c>
      <c r="I83" s="49" t="s">
        <v>627</v>
      </c>
      <c r="J83" s="279"/>
      <c r="K83" s="49" t="s">
        <v>631</v>
      </c>
      <c r="L83" s="51" t="s">
        <v>411</v>
      </c>
      <c r="M83" s="49" t="s">
        <v>629</v>
      </c>
      <c r="N83" s="87">
        <v>1</v>
      </c>
      <c r="O83" s="87">
        <v>0</v>
      </c>
      <c r="P83" s="87">
        <v>0</v>
      </c>
      <c r="Q83" s="51"/>
      <c r="R83" s="51"/>
      <c r="S83" s="95">
        <f t="shared" si="19"/>
        <v>0</v>
      </c>
      <c r="T83" s="92">
        <f t="shared" si="20"/>
        <v>0</v>
      </c>
      <c r="U83" s="51" t="s">
        <v>468</v>
      </c>
      <c r="V83" s="51" t="s">
        <v>455</v>
      </c>
      <c r="W83" s="51">
        <v>246</v>
      </c>
      <c r="X83" s="49">
        <v>10000</v>
      </c>
      <c r="Y83" s="51" t="s">
        <v>415</v>
      </c>
      <c r="Z83" s="51" t="s">
        <v>416</v>
      </c>
      <c r="AA83" s="49" t="s">
        <v>630</v>
      </c>
      <c r="AB83" s="49" t="s">
        <v>511</v>
      </c>
      <c r="AC83" s="51" t="s">
        <v>419</v>
      </c>
      <c r="AD83" s="49" t="s">
        <v>512</v>
      </c>
      <c r="AE83" s="282"/>
      <c r="AF83" s="49" t="s">
        <v>603</v>
      </c>
      <c r="AG83" s="49" t="s">
        <v>603</v>
      </c>
      <c r="AH83" s="96" t="s">
        <v>632</v>
      </c>
      <c r="AI83" s="293"/>
      <c r="AJ83" s="293"/>
      <c r="AK83" s="293"/>
      <c r="AL83" s="258"/>
      <c r="AM83" s="258"/>
      <c r="AN83" s="49" t="s">
        <v>513</v>
      </c>
      <c r="AO83" s="49" t="s">
        <v>614</v>
      </c>
      <c r="AP83" s="283"/>
      <c r="AQ83" s="284"/>
      <c r="AR83" s="283"/>
      <c r="AS83" s="284"/>
      <c r="AT83" s="283"/>
      <c r="AU83" s="284"/>
      <c r="AV83" s="283"/>
      <c r="AW83" s="284"/>
      <c r="BF83" s="258"/>
    </row>
    <row r="84" spans="1:58" ht="54.95" customHeight="1">
      <c r="A84" s="49" t="s">
        <v>276</v>
      </c>
      <c r="B84" s="49" t="s">
        <v>277</v>
      </c>
      <c r="C84" s="49" t="s">
        <v>614</v>
      </c>
      <c r="D84" s="49" t="s">
        <v>281</v>
      </c>
      <c r="E84" s="49" t="s">
        <v>615</v>
      </c>
      <c r="F84" s="58">
        <v>2024130010085</v>
      </c>
      <c r="G84" s="49" t="s">
        <v>616</v>
      </c>
      <c r="H84" s="49" t="s">
        <v>626</v>
      </c>
      <c r="I84" s="49" t="s">
        <v>627</v>
      </c>
      <c r="J84" s="279"/>
      <c r="K84" s="49" t="s">
        <v>633</v>
      </c>
      <c r="L84" s="51" t="s">
        <v>411</v>
      </c>
      <c r="M84" s="49" t="s">
        <v>629</v>
      </c>
      <c r="N84" s="87">
        <v>1</v>
      </c>
      <c r="O84" s="87">
        <v>0</v>
      </c>
      <c r="P84" s="87">
        <v>0</v>
      </c>
      <c r="Q84" s="51"/>
      <c r="R84" s="51"/>
      <c r="S84" s="95">
        <f t="shared" si="19"/>
        <v>0</v>
      </c>
      <c r="T84" s="92">
        <f t="shared" si="20"/>
        <v>0</v>
      </c>
      <c r="U84" s="51" t="s">
        <v>468</v>
      </c>
      <c r="V84" s="51" t="s">
        <v>455</v>
      </c>
      <c r="W84" s="51">
        <v>247</v>
      </c>
      <c r="X84" s="49">
        <v>10000</v>
      </c>
      <c r="Y84" s="51" t="s">
        <v>415</v>
      </c>
      <c r="Z84" s="51" t="s">
        <v>416</v>
      </c>
      <c r="AA84" s="49" t="s">
        <v>630</v>
      </c>
      <c r="AB84" s="49" t="s">
        <v>511</v>
      </c>
      <c r="AC84" s="51" t="s">
        <v>419</v>
      </c>
      <c r="AD84" s="49" t="s">
        <v>512</v>
      </c>
      <c r="AE84" s="282"/>
      <c r="AF84" s="49" t="s">
        <v>603</v>
      </c>
      <c r="AG84" s="49" t="s">
        <v>603</v>
      </c>
      <c r="AH84" s="96" t="s">
        <v>632</v>
      </c>
      <c r="AI84" s="293"/>
      <c r="AJ84" s="293"/>
      <c r="AK84" s="293"/>
      <c r="AL84" s="258"/>
      <c r="AM84" s="258"/>
      <c r="AN84" s="49" t="s">
        <v>513</v>
      </c>
      <c r="AO84" s="49" t="s">
        <v>614</v>
      </c>
      <c r="AP84" s="283"/>
      <c r="AQ84" s="284"/>
      <c r="AR84" s="283"/>
      <c r="AS84" s="284"/>
      <c r="AT84" s="283"/>
      <c r="AU84" s="284"/>
      <c r="AV84" s="283"/>
      <c r="AW84" s="284"/>
      <c r="BF84" s="258"/>
    </row>
    <row r="85" spans="1:58" ht="54.95" customHeight="1">
      <c r="A85" s="49" t="s">
        <v>276</v>
      </c>
      <c r="B85" s="49" t="s">
        <v>277</v>
      </c>
      <c r="C85" s="49" t="s">
        <v>614</v>
      </c>
      <c r="D85" s="49" t="s">
        <v>281</v>
      </c>
      <c r="E85" s="49" t="s">
        <v>615</v>
      </c>
      <c r="F85" s="58">
        <v>2024130010086</v>
      </c>
      <c r="G85" s="49" t="s">
        <v>616</v>
      </c>
      <c r="H85" s="49" t="s">
        <v>626</v>
      </c>
      <c r="I85" s="49" t="s">
        <v>627</v>
      </c>
      <c r="J85" s="279"/>
      <c r="K85" s="49" t="s">
        <v>634</v>
      </c>
      <c r="L85" s="51" t="s">
        <v>411</v>
      </c>
      <c r="M85" s="49" t="s">
        <v>629</v>
      </c>
      <c r="N85" s="87">
        <v>1</v>
      </c>
      <c r="O85" s="87">
        <v>0</v>
      </c>
      <c r="P85" s="87">
        <v>0</v>
      </c>
      <c r="Q85" s="51"/>
      <c r="R85" s="51"/>
      <c r="S85" s="95">
        <f t="shared" si="19"/>
        <v>0</v>
      </c>
      <c r="T85" s="92">
        <f t="shared" si="20"/>
        <v>0</v>
      </c>
      <c r="U85" s="51" t="s">
        <v>468</v>
      </c>
      <c r="V85" s="51" t="s">
        <v>455</v>
      </c>
      <c r="W85" s="51">
        <v>248</v>
      </c>
      <c r="X85" s="49">
        <v>10000</v>
      </c>
      <c r="Y85" s="51" t="s">
        <v>415</v>
      </c>
      <c r="Z85" s="51" t="s">
        <v>416</v>
      </c>
      <c r="AA85" s="49" t="s">
        <v>630</v>
      </c>
      <c r="AB85" s="49" t="s">
        <v>511</v>
      </c>
      <c r="AC85" s="51" t="s">
        <v>419</v>
      </c>
      <c r="AD85" s="49" t="s">
        <v>512</v>
      </c>
      <c r="AE85" s="282"/>
      <c r="AF85" s="49" t="s">
        <v>436</v>
      </c>
      <c r="AG85" s="49" t="s">
        <v>437</v>
      </c>
      <c r="AH85" s="96">
        <v>45534</v>
      </c>
      <c r="AI85" s="293"/>
      <c r="AJ85" s="293"/>
      <c r="AK85" s="293"/>
      <c r="AL85" s="258"/>
      <c r="AM85" s="258"/>
      <c r="AN85" s="49" t="s">
        <v>513</v>
      </c>
      <c r="AO85" s="49" t="s">
        <v>614</v>
      </c>
      <c r="AP85" s="283"/>
      <c r="AQ85" s="284"/>
      <c r="AR85" s="283"/>
      <c r="AS85" s="284"/>
      <c r="AT85" s="283"/>
      <c r="AU85" s="284"/>
      <c r="AV85" s="283"/>
      <c r="AW85" s="284"/>
      <c r="BF85" s="258"/>
    </row>
    <row r="86" spans="1:58" ht="54.95" customHeight="1">
      <c r="A86" s="49" t="s">
        <v>276</v>
      </c>
      <c r="B86" s="49" t="s">
        <v>277</v>
      </c>
      <c r="C86" s="49" t="s">
        <v>614</v>
      </c>
      <c r="D86" s="49" t="s">
        <v>284</v>
      </c>
      <c r="E86" s="49" t="s">
        <v>615</v>
      </c>
      <c r="F86" s="58">
        <v>2024130010087</v>
      </c>
      <c r="G86" s="49" t="s">
        <v>616</v>
      </c>
      <c r="H86" s="49" t="s">
        <v>626</v>
      </c>
      <c r="I86" s="49" t="s">
        <v>635</v>
      </c>
      <c r="J86" s="279">
        <v>0.5</v>
      </c>
      <c r="K86" s="49" t="s">
        <v>636</v>
      </c>
      <c r="L86" s="51" t="s">
        <v>411</v>
      </c>
      <c r="M86" s="49" t="s">
        <v>637</v>
      </c>
      <c r="N86" s="87">
        <v>3000</v>
      </c>
      <c r="O86" s="87">
        <v>0</v>
      </c>
      <c r="P86" s="87">
        <v>0</v>
      </c>
      <c r="Q86" s="51"/>
      <c r="R86" s="51"/>
      <c r="S86" s="95">
        <f t="shared" si="19"/>
        <v>0</v>
      </c>
      <c r="T86" s="92">
        <f t="shared" si="20"/>
        <v>0</v>
      </c>
      <c r="U86" s="51" t="s">
        <v>468</v>
      </c>
      <c r="V86" s="51" t="s">
        <v>455</v>
      </c>
      <c r="W86" s="51">
        <v>249</v>
      </c>
      <c r="X86" s="49">
        <v>10000</v>
      </c>
      <c r="Y86" s="51" t="s">
        <v>415</v>
      </c>
      <c r="Z86" s="51" t="s">
        <v>416</v>
      </c>
      <c r="AA86" s="49" t="s">
        <v>630</v>
      </c>
      <c r="AB86" s="49" t="s">
        <v>511</v>
      </c>
      <c r="AC86" s="51" t="s">
        <v>419</v>
      </c>
      <c r="AD86" s="49" t="s">
        <v>512</v>
      </c>
      <c r="AE86" s="282">
        <v>338000000</v>
      </c>
      <c r="AF86" s="49" t="s">
        <v>477</v>
      </c>
      <c r="AG86" s="49" t="s">
        <v>437</v>
      </c>
      <c r="AH86" s="96">
        <v>45534</v>
      </c>
      <c r="AI86" s="293"/>
      <c r="AJ86" s="293"/>
      <c r="AK86" s="293"/>
      <c r="AL86" s="258"/>
      <c r="AM86" s="258"/>
      <c r="AN86" s="49" t="s">
        <v>513</v>
      </c>
      <c r="AO86" s="49" t="s">
        <v>614</v>
      </c>
      <c r="AP86" s="283"/>
      <c r="AQ86" s="284"/>
      <c r="AR86" s="283"/>
      <c r="AS86" s="284"/>
      <c r="AT86" s="283"/>
      <c r="AU86" s="284"/>
      <c r="AV86" s="283"/>
      <c r="AW86" s="284"/>
      <c r="BF86" s="258" t="s">
        <v>621</v>
      </c>
    </row>
    <row r="87" spans="1:58" ht="54.95" customHeight="1">
      <c r="A87" s="49" t="s">
        <v>276</v>
      </c>
      <c r="B87" s="49" t="s">
        <v>277</v>
      </c>
      <c r="C87" s="49" t="s">
        <v>614</v>
      </c>
      <c r="D87" s="49" t="s">
        <v>284</v>
      </c>
      <c r="E87" s="49" t="s">
        <v>615</v>
      </c>
      <c r="F87" s="58">
        <v>2024130010088</v>
      </c>
      <c r="G87" s="49" t="s">
        <v>616</v>
      </c>
      <c r="H87" s="49" t="s">
        <v>626</v>
      </c>
      <c r="I87" s="49" t="s">
        <v>635</v>
      </c>
      <c r="J87" s="279"/>
      <c r="K87" s="49" t="s">
        <v>638</v>
      </c>
      <c r="L87" s="51" t="s">
        <v>411</v>
      </c>
      <c r="M87" s="49" t="s">
        <v>637</v>
      </c>
      <c r="N87" s="87">
        <v>3000</v>
      </c>
      <c r="O87" s="87">
        <v>0</v>
      </c>
      <c r="P87" s="87">
        <v>0</v>
      </c>
      <c r="Q87" s="51"/>
      <c r="R87" s="51"/>
      <c r="S87" s="95">
        <f t="shared" si="19"/>
        <v>0</v>
      </c>
      <c r="T87" s="92">
        <f t="shared" si="20"/>
        <v>0</v>
      </c>
      <c r="U87" s="51" t="s">
        <v>468</v>
      </c>
      <c r="V87" s="51" t="s">
        <v>455</v>
      </c>
      <c r="W87" s="51">
        <v>250</v>
      </c>
      <c r="X87" s="49">
        <v>10000</v>
      </c>
      <c r="Y87" s="51" t="s">
        <v>415</v>
      </c>
      <c r="Z87" s="51" t="s">
        <v>416</v>
      </c>
      <c r="AA87" s="49" t="s">
        <v>630</v>
      </c>
      <c r="AB87" s="49" t="s">
        <v>511</v>
      </c>
      <c r="AC87" s="51" t="s">
        <v>419</v>
      </c>
      <c r="AD87" s="49" t="s">
        <v>512</v>
      </c>
      <c r="AE87" s="282"/>
      <c r="AF87" s="49" t="s">
        <v>477</v>
      </c>
      <c r="AG87" s="49" t="s">
        <v>437</v>
      </c>
      <c r="AH87" s="96">
        <v>45534</v>
      </c>
      <c r="AI87" s="293"/>
      <c r="AJ87" s="293"/>
      <c r="AK87" s="293"/>
      <c r="AL87" s="258"/>
      <c r="AM87" s="258"/>
      <c r="AN87" s="49" t="s">
        <v>513</v>
      </c>
      <c r="AO87" s="49" t="s">
        <v>614</v>
      </c>
      <c r="AP87" s="283"/>
      <c r="AQ87" s="284"/>
      <c r="AR87" s="283"/>
      <c r="AS87" s="284"/>
      <c r="AT87" s="283"/>
      <c r="AU87" s="284"/>
      <c r="AV87" s="283"/>
      <c r="AW87" s="284"/>
      <c r="BF87" s="258"/>
    </row>
    <row r="88" spans="1:58" ht="54.95" customHeight="1">
      <c r="A88" s="49" t="s">
        <v>276</v>
      </c>
      <c r="B88" s="49" t="s">
        <v>277</v>
      </c>
      <c r="C88" s="49" t="s">
        <v>614</v>
      </c>
      <c r="D88" s="49" t="s">
        <v>284</v>
      </c>
      <c r="E88" s="49" t="s">
        <v>615</v>
      </c>
      <c r="F88" s="58">
        <v>2024130010089</v>
      </c>
      <c r="G88" s="49" t="s">
        <v>616</v>
      </c>
      <c r="H88" s="49" t="s">
        <v>626</v>
      </c>
      <c r="I88" s="49" t="s">
        <v>635</v>
      </c>
      <c r="J88" s="279"/>
      <c r="K88" s="49" t="s">
        <v>639</v>
      </c>
      <c r="L88" s="51" t="s">
        <v>411</v>
      </c>
      <c r="M88" s="49" t="s">
        <v>637</v>
      </c>
      <c r="N88" s="87">
        <v>3000</v>
      </c>
      <c r="O88" s="87">
        <v>0</v>
      </c>
      <c r="P88" s="87">
        <v>0</v>
      </c>
      <c r="Q88" s="51"/>
      <c r="R88" s="51"/>
      <c r="S88" s="95">
        <f t="shared" si="19"/>
        <v>0</v>
      </c>
      <c r="T88" s="92">
        <f t="shared" si="20"/>
        <v>0</v>
      </c>
      <c r="U88" s="51" t="s">
        <v>468</v>
      </c>
      <c r="V88" s="51" t="s">
        <v>455</v>
      </c>
      <c r="W88" s="51">
        <v>251</v>
      </c>
      <c r="X88" s="49">
        <v>10000</v>
      </c>
      <c r="Y88" s="51" t="s">
        <v>415</v>
      </c>
      <c r="Z88" s="51" t="s">
        <v>416</v>
      </c>
      <c r="AA88" s="49" t="s">
        <v>630</v>
      </c>
      <c r="AB88" s="49" t="s">
        <v>511</v>
      </c>
      <c r="AC88" s="51" t="s">
        <v>419</v>
      </c>
      <c r="AD88" s="49" t="s">
        <v>512</v>
      </c>
      <c r="AE88" s="282"/>
      <c r="AF88" s="49" t="s">
        <v>477</v>
      </c>
      <c r="AG88" s="49" t="s">
        <v>437</v>
      </c>
      <c r="AH88" s="96">
        <v>45534</v>
      </c>
      <c r="AI88" s="293"/>
      <c r="AJ88" s="293"/>
      <c r="AK88" s="293"/>
      <c r="AL88" s="258"/>
      <c r="AM88" s="258"/>
      <c r="AN88" s="49" t="s">
        <v>513</v>
      </c>
      <c r="AO88" s="49" t="s">
        <v>614</v>
      </c>
      <c r="AP88" s="283"/>
      <c r="AQ88" s="284"/>
      <c r="AR88" s="283"/>
      <c r="AS88" s="284"/>
      <c r="AT88" s="283"/>
      <c r="AU88" s="284"/>
      <c r="AV88" s="283"/>
      <c r="AW88" s="284"/>
      <c r="BF88" s="258"/>
    </row>
    <row r="89" spans="1:58" ht="54.95" customHeight="1">
      <c r="A89" s="49" t="s">
        <v>276</v>
      </c>
      <c r="B89" s="49" t="s">
        <v>277</v>
      </c>
      <c r="C89" s="49" t="s">
        <v>614</v>
      </c>
      <c r="D89" s="49" t="s">
        <v>284</v>
      </c>
      <c r="E89" s="49" t="s">
        <v>615</v>
      </c>
      <c r="F89" s="58">
        <v>2024130010090</v>
      </c>
      <c r="G89" s="49" t="s">
        <v>616</v>
      </c>
      <c r="H89" s="49" t="s">
        <v>626</v>
      </c>
      <c r="I89" s="49" t="s">
        <v>635</v>
      </c>
      <c r="J89" s="279"/>
      <c r="K89" s="49" t="s">
        <v>640</v>
      </c>
      <c r="L89" s="51" t="s">
        <v>411</v>
      </c>
      <c r="M89" s="49" t="s">
        <v>637</v>
      </c>
      <c r="N89" s="87">
        <v>3000</v>
      </c>
      <c r="O89" s="87">
        <v>0</v>
      </c>
      <c r="P89" s="87">
        <v>0</v>
      </c>
      <c r="Q89" s="51"/>
      <c r="R89" s="51"/>
      <c r="S89" s="95">
        <f t="shared" si="19"/>
        <v>0</v>
      </c>
      <c r="T89" s="92">
        <f t="shared" si="20"/>
        <v>0</v>
      </c>
      <c r="U89" s="51" t="s">
        <v>468</v>
      </c>
      <c r="V89" s="51" t="s">
        <v>455</v>
      </c>
      <c r="W89" s="51">
        <v>252</v>
      </c>
      <c r="X89" s="49">
        <v>10000</v>
      </c>
      <c r="Y89" s="51" t="s">
        <v>415</v>
      </c>
      <c r="Z89" s="51" t="s">
        <v>416</v>
      </c>
      <c r="AA89" s="49" t="s">
        <v>630</v>
      </c>
      <c r="AB89" s="49" t="s">
        <v>511</v>
      </c>
      <c r="AC89" s="51" t="s">
        <v>419</v>
      </c>
      <c r="AD89" s="49" t="s">
        <v>512</v>
      </c>
      <c r="AE89" s="282"/>
      <c r="AF89" s="49" t="s">
        <v>477</v>
      </c>
      <c r="AG89" s="49" t="s">
        <v>437</v>
      </c>
      <c r="AH89" s="96">
        <v>45534</v>
      </c>
      <c r="AI89" s="293"/>
      <c r="AJ89" s="293"/>
      <c r="AK89" s="293"/>
      <c r="AL89" s="258"/>
      <c r="AM89" s="258"/>
      <c r="AN89" s="49" t="s">
        <v>513</v>
      </c>
      <c r="AO89" s="49" t="s">
        <v>614</v>
      </c>
      <c r="AP89" s="283"/>
      <c r="AQ89" s="284"/>
      <c r="AR89" s="283"/>
      <c r="AS89" s="284"/>
      <c r="AT89" s="283"/>
      <c r="AU89" s="284"/>
      <c r="AV89" s="283"/>
      <c r="AW89" s="284"/>
      <c r="BF89" s="258"/>
    </row>
    <row r="90" spans="1:58" ht="54.95" customHeight="1">
      <c r="A90" s="49" t="s">
        <v>276</v>
      </c>
      <c r="B90" s="49" t="s">
        <v>277</v>
      </c>
      <c r="C90" s="49" t="s">
        <v>614</v>
      </c>
      <c r="D90" s="49" t="s">
        <v>284</v>
      </c>
      <c r="E90" s="49" t="s">
        <v>615</v>
      </c>
      <c r="F90" s="58">
        <v>2024130010091</v>
      </c>
      <c r="G90" s="49" t="s">
        <v>616</v>
      </c>
      <c r="H90" s="49" t="s">
        <v>626</v>
      </c>
      <c r="I90" s="49" t="s">
        <v>635</v>
      </c>
      <c r="J90" s="279"/>
      <c r="K90" s="49" t="s">
        <v>641</v>
      </c>
      <c r="L90" s="51" t="s">
        <v>411</v>
      </c>
      <c r="M90" s="49" t="s">
        <v>637</v>
      </c>
      <c r="N90" s="87">
        <v>3000</v>
      </c>
      <c r="O90" s="87">
        <v>0</v>
      </c>
      <c r="P90" s="87">
        <v>0</v>
      </c>
      <c r="Q90" s="51"/>
      <c r="R90" s="51"/>
      <c r="S90" s="95">
        <f t="shared" si="19"/>
        <v>0</v>
      </c>
      <c r="T90" s="92">
        <f>+IF((S90/N90)&gt;100%,100%,(S90/N90))</f>
        <v>0</v>
      </c>
      <c r="U90" s="51" t="s">
        <v>468</v>
      </c>
      <c r="V90" s="51" t="s">
        <v>455</v>
      </c>
      <c r="W90" s="51">
        <v>253</v>
      </c>
      <c r="X90" s="49">
        <v>10000</v>
      </c>
      <c r="Y90" s="51" t="s">
        <v>415</v>
      </c>
      <c r="Z90" s="51" t="s">
        <v>416</v>
      </c>
      <c r="AA90" s="49" t="s">
        <v>630</v>
      </c>
      <c r="AB90" s="49" t="s">
        <v>511</v>
      </c>
      <c r="AC90" s="51" t="s">
        <v>419</v>
      </c>
      <c r="AD90" s="49" t="s">
        <v>512</v>
      </c>
      <c r="AE90" s="282"/>
      <c r="AF90" s="49" t="s">
        <v>477</v>
      </c>
      <c r="AG90" s="49" t="s">
        <v>437</v>
      </c>
      <c r="AH90" s="96">
        <v>45534</v>
      </c>
      <c r="AI90" s="293"/>
      <c r="AJ90" s="293"/>
      <c r="AK90" s="293"/>
      <c r="AL90" s="258"/>
      <c r="AM90" s="258"/>
      <c r="AN90" s="49" t="s">
        <v>513</v>
      </c>
      <c r="AO90" s="49" t="s">
        <v>614</v>
      </c>
      <c r="AP90" s="283"/>
      <c r="AQ90" s="284"/>
      <c r="AR90" s="283"/>
      <c r="AS90" s="284"/>
      <c r="AT90" s="283"/>
      <c r="AU90" s="284"/>
      <c r="AV90" s="283"/>
      <c r="AW90" s="284"/>
      <c r="BF90" s="258"/>
    </row>
    <row r="91" spans="1:58" ht="54.95" customHeight="1">
      <c r="A91" s="257" t="s">
        <v>642</v>
      </c>
      <c r="B91" s="257"/>
      <c r="C91" s="257"/>
      <c r="D91" s="257"/>
      <c r="E91" s="257"/>
      <c r="F91" s="257"/>
      <c r="G91" s="257"/>
      <c r="H91" s="257"/>
      <c r="I91" s="257"/>
      <c r="J91" s="257"/>
      <c r="K91" s="257"/>
      <c r="L91" s="257"/>
      <c r="M91" s="257"/>
      <c r="N91" s="257"/>
      <c r="O91" s="257"/>
      <c r="P91" s="257"/>
      <c r="Q91" s="257"/>
      <c r="R91" s="257"/>
      <c r="S91" s="257"/>
      <c r="T91" s="138">
        <f>+AVERAGE(T77:T90)</f>
        <v>0.2857142857142857</v>
      </c>
      <c r="U91" s="142"/>
      <c r="V91" s="142"/>
      <c r="W91" s="142"/>
      <c r="X91" s="142"/>
      <c r="Y91" s="142"/>
      <c r="Z91" s="142"/>
      <c r="AA91" s="142"/>
      <c r="AB91" s="142"/>
      <c r="AC91" s="142"/>
      <c r="AD91" s="142"/>
      <c r="AE91" s="156"/>
      <c r="AF91" s="142"/>
      <c r="AG91" s="142"/>
      <c r="AH91" s="142"/>
      <c r="AI91" s="142"/>
      <c r="AJ91" s="187">
        <f>AJ77</f>
        <v>1300000000</v>
      </c>
      <c r="AK91" s="187">
        <f>AK77</f>
        <v>1300000000</v>
      </c>
      <c r="AL91" s="142"/>
      <c r="AM91" s="142"/>
      <c r="AN91" s="142"/>
      <c r="AO91" s="142"/>
      <c r="AP91" s="146">
        <f t="shared" ref="AP91:AW91" si="21">SUM(AP77)</f>
        <v>0</v>
      </c>
      <c r="AQ91" s="149">
        <f t="shared" si="21"/>
        <v>0</v>
      </c>
      <c r="AR91" s="146">
        <f t="shared" si="21"/>
        <v>0</v>
      </c>
      <c r="AS91" s="149">
        <f t="shared" si="21"/>
        <v>0</v>
      </c>
      <c r="AT91" s="146">
        <f t="shared" si="21"/>
        <v>445895174</v>
      </c>
      <c r="AU91" s="149">
        <f t="shared" si="21"/>
        <v>0.34299628769230767</v>
      </c>
      <c r="AV91" s="146">
        <f t="shared" si="21"/>
        <v>21700000</v>
      </c>
      <c r="AW91" s="149">
        <f t="shared" si="21"/>
        <v>1.6692307692307694E-2</v>
      </c>
      <c r="AX91" s="142"/>
      <c r="AY91" s="142"/>
      <c r="AZ91" s="142"/>
      <c r="BA91" s="142"/>
      <c r="BB91" s="142"/>
      <c r="BC91" s="142"/>
      <c r="BD91" s="142"/>
      <c r="BE91" s="142"/>
      <c r="BF91" s="142"/>
    </row>
    <row r="92" spans="1:58" ht="54.95" customHeight="1">
      <c r="A92" s="49" t="s">
        <v>289</v>
      </c>
      <c r="B92" s="49" t="s">
        <v>290</v>
      </c>
      <c r="C92" s="49" t="s">
        <v>291</v>
      </c>
      <c r="D92" s="49" t="s">
        <v>293</v>
      </c>
      <c r="E92" s="49" t="s">
        <v>643</v>
      </c>
      <c r="F92" s="58">
        <v>2024130010089</v>
      </c>
      <c r="G92" s="49" t="s">
        <v>644</v>
      </c>
      <c r="H92" s="49" t="s">
        <v>645</v>
      </c>
      <c r="I92" s="49" t="s">
        <v>646</v>
      </c>
      <c r="J92" s="278">
        <v>0.2</v>
      </c>
      <c r="K92" s="49" t="s">
        <v>647</v>
      </c>
      <c r="L92" s="51" t="s">
        <v>411</v>
      </c>
      <c r="M92" s="49" t="s">
        <v>648</v>
      </c>
      <c r="N92" s="87">
        <v>700</v>
      </c>
      <c r="O92" s="87">
        <v>0</v>
      </c>
      <c r="P92" s="87">
        <v>0</v>
      </c>
      <c r="Q92" s="51"/>
      <c r="R92" s="51"/>
      <c r="S92" s="95">
        <f>+O92+P92+Q92+R92</f>
        <v>0</v>
      </c>
      <c r="T92" s="88">
        <f>+IF((S92/N92)&gt;100%,100%,(S92/N92))</f>
        <v>0</v>
      </c>
      <c r="U92" s="51" t="s">
        <v>462</v>
      </c>
      <c r="V92" s="51" t="s">
        <v>455</v>
      </c>
      <c r="W92" s="51">
        <v>300</v>
      </c>
      <c r="X92" s="51">
        <v>10000</v>
      </c>
      <c r="Y92" s="51" t="s">
        <v>415</v>
      </c>
      <c r="Z92" s="51" t="s">
        <v>416</v>
      </c>
      <c r="AA92" s="96" t="s">
        <v>630</v>
      </c>
      <c r="AB92" s="96" t="s">
        <v>511</v>
      </c>
      <c r="AC92" s="51" t="s">
        <v>419</v>
      </c>
      <c r="AD92" s="96" t="s">
        <v>599</v>
      </c>
      <c r="AE92" s="294">
        <v>1988553113.5531099</v>
      </c>
      <c r="AF92" s="96" t="s">
        <v>436</v>
      </c>
      <c r="AG92" s="96" t="s">
        <v>437</v>
      </c>
      <c r="AH92" s="51" t="s">
        <v>483</v>
      </c>
      <c r="AI92" s="293">
        <v>4300000000</v>
      </c>
      <c r="AJ92" s="293">
        <v>4300000001</v>
      </c>
      <c r="AK92" s="293">
        <v>4300000001</v>
      </c>
      <c r="AL92" s="258"/>
      <c r="AM92" s="258"/>
      <c r="AN92" s="51" t="s">
        <v>649</v>
      </c>
      <c r="AO92" s="51" t="s">
        <v>291</v>
      </c>
      <c r="AP92" s="296">
        <v>130400000</v>
      </c>
      <c r="AQ92" s="297">
        <f>+AP92/AJ92</f>
        <v>3.0325581388296375E-2</v>
      </c>
      <c r="AR92" s="296">
        <v>0</v>
      </c>
      <c r="AS92" s="297">
        <f>+AR92/AJ92</f>
        <v>0</v>
      </c>
      <c r="AT92" s="296">
        <v>1952174000</v>
      </c>
      <c r="AU92" s="298">
        <f>+AT92/AK92</f>
        <v>0.45399395338279208</v>
      </c>
      <c r="AV92" s="296">
        <v>46700000</v>
      </c>
      <c r="AW92" s="298">
        <f>+AV92/AK92</f>
        <v>1.086046511375338E-2</v>
      </c>
    </row>
    <row r="93" spans="1:58" ht="54.95" customHeight="1">
      <c r="A93" s="49" t="s">
        <v>289</v>
      </c>
      <c r="B93" s="49" t="s">
        <v>290</v>
      </c>
      <c r="C93" s="49" t="s">
        <v>291</v>
      </c>
      <c r="D93" s="49" t="s">
        <v>293</v>
      </c>
      <c r="E93" s="49" t="s">
        <v>643</v>
      </c>
      <c r="F93" s="58">
        <v>2024130010090</v>
      </c>
      <c r="G93" s="49" t="s">
        <v>644</v>
      </c>
      <c r="H93" s="49" t="s">
        <v>645</v>
      </c>
      <c r="I93" s="49" t="s">
        <v>646</v>
      </c>
      <c r="J93" s="278"/>
      <c r="K93" s="49" t="s">
        <v>650</v>
      </c>
      <c r="L93" s="51" t="s">
        <v>411</v>
      </c>
      <c r="M93" s="49" t="s">
        <v>648</v>
      </c>
      <c r="N93" s="87">
        <v>700</v>
      </c>
      <c r="O93" s="87">
        <v>0</v>
      </c>
      <c r="P93" s="87">
        <v>0</v>
      </c>
      <c r="Q93" s="51"/>
      <c r="R93" s="51"/>
      <c r="S93" s="95">
        <f t="shared" ref="S93:S103" si="22">+O93+P93+Q93+R93</f>
        <v>0</v>
      </c>
      <c r="T93" s="88">
        <f t="shared" ref="T93:T103" si="23">+IF((S93/N93)&gt;100%,100%,(S93/N93))</f>
        <v>0</v>
      </c>
      <c r="U93" s="51" t="s">
        <v>462</v>
      </c>
      <c r="V93" s="51" t="s">
        <v>455</v>
      </c>
      <c r="W93" s="51">
        <v>301</v>
      </c>
      <c r="X93" s="51">
        <v>10000</v>
      </c>
      <c r="Y93" s="51" t="s">
        <v>415</v>
      </c>
      <c r="Z93" s="51" t="s">
        <v>416</v>
      </c>
      <c r="AA93" s="96" t="s">
        <v>630</v>
      </c>
      <c r="AB93" s="96" t="s">
        <v>511</v>
      </c>
      <c r="AC93" s="51" t="s">
        <v>419</v>
      </c>
      <c r="AD93" s="96" t="s">
        <v>599</v>
      </c>
      <c r="AE93" s="294"/>
      <c r="AF93" s="96" t="s">
        <v>436</v>
      </c>
      <c r="AG93" s="96" t="s">
        <v>437</v>
      </c>
      <c r="AH93" s="51" t="s">
        <v>483</v>
      </c>
      <c r="AI93" s="293"/>
      <c r="AJ93" s="293"/>
      <c r="AK93" s="293"/>
      <c r="AL93" s="258"/>
      <c r="AM93" s="258"/>
      <c r="AN93" s="51" t="s">
        <v>649</v>
      </c>
      <c r="AO93" s="51" t="s">
        <v>291</v>
      </c>
      <c r="AP93" s="296"/>
      <c r="AQ93" s="297"/>
      <c r="AR93" s="296"/>
      <c r="AS93" s="297"/>
      <c r="AT93" s="296"/>
      <c r="AU93" s="298"/>
      <c r="AV93" s="296"/>
      <c r="AW93" s="298"/>
    </row>
    <row r="94" spans="1:58" ht="54.95" customHeight="1">
      <c r="A94" s="49" t="s">
        <v>289</v>
      </c>
      <c r="B94" s="49" t="s">
        <v>290</v>
      </c>
      <c r="C94" s="49" t="s">
        <v>291</v>
      </c>
      <c r="D94" s="49" t="s">
        <v>295</v>
      </c>
      <c r="E94" s="49" t="s">
        <v>643</v>
      </c>
      <c r="F94" s="58">
        <v>2024130010091</v>
      </c>
      <c r="G94" s="49" t="s">
        <v>644</v>
      </c>
      <c r="H94" s="49" t="s">
        <v>645</v>
      </c>
      <c r="I94" s="49" t="s">
        <v>651</v>
      </c>
      <c r="J94" s="278">
        <v>0.15</v>
      </c>
      <c r="K94" s="49" t="s">
        <v>652</v>
      </c>
      <c r="L94" s="51" t="s">
        <v>411</v>
      </c>
      <c r="M94" s="49" t="s">
        <v>653</v>
      </c>
      <c r="N94" s="87">
        <v>0.5</v>
      </c>
      <c r="O94" s="87">
        <v>0</v>
      </c>
      <c r="P94" s="87">
        <v>0.3</v>
      </c>
      <c r="Q94" s="51"/>
      <c r="R94" s="51"/>
      <c r="S94" s="95">
        <f t="shared" si="22"/>
        <v>0.3</v>
      </c>
      <c r="T94" s="88">
        <f t="shared" si="23"/>
        <v>0.6</v>
      </c>
      <c r="U94" s="51" t="s">
        <v>462</v>
      </c>
      <c r="V94" s="51" t="s">
        <v>455</v>
      </c>
      <c r="W94" s="51">
        <v>302</v>
      </c>
      <c r="X94" s="51">
        <v>10000</v>
      </c>
      <c r="Y94" s="51" t="s">
        <v>415</v>
      </c>
      <c r="Z94" s="51" t="s">
        <v>416</v>
      </c>
      <c r="AA94" s="96" t="s">
        <v>630</v>
      </c>
      <c r="AB94" s="96" t="s">
        <v>511</v>
      </c>
      <c r="AC94" s="51" t="s">
        <v>419</v>
      </c>
      <c r="AD94" s="96" t="s">
        <v>599</v>
      </c>
      <c r="AE94" s="294">
        <v>787545787.54578698</v>
      </c>
      <c r="AF94" s="96" t="s">
        <v>477</v>
      </c>
      <c r="AG94" s="96" t="s">
        <v>437</v>
      </c>
      <c r="AH94" s="51" t="s">
        <v>483</v>
      </c>
      <c r="AI94" s="293"/>
      <c r="AJ94" s="293"/>
      <c r="AK94" s="293"/>
      <c r="AL94" s="258"/>
      <c r="AM94" s="258"/>
      <c r="AN94" s="51" t="s">
        <v>649</v>
      </c>
      <c r="AO94" s="51" t="s">
        <v>291</v>
      </c>
      <c r="AP94" s="296"/>
      <c r="AQ94" s="297"/>
      <c r="AR94" s="296"/>
      <c r="AS94" s="297"/>
      <c r="AT94" s="296"/>
      <c r="AU94" s="298"/>
      <c r="AV94" s="296"/>
      <c r="AW94" s="298"/>
    </row>
    <row r="95" spans="1:58" ht="54.95" customHeight="1">
      <c r="A95" s="49" t="s">
        <v>289</v>
      </c>
      <c r="B95" s="49" t="s">
        <v>290</v>
      </c>
      <c r="C95" s="49" t="s">
        <v>291</v>
      </c>
      <c r="D95" s="49" t="s">
        <v>295</v>
      </c>
      <c r="E95" s="49" t="s">
        <v>643</v>
      </c>
      <c r="F95" s="58">
        <v>2024130010092</v>
      </c>
      <c r="G95" s="49" t="s">
        <v>644</v>
      </c>
      <c r="H95" s="49" t="s">
        <v>645</v>
      </c>
      <c r="I95" s="49" t="s">
        <v>651</v>
      </c>
      <c r="J95" s="278"/>
      <c r="K95" s="49" t="s">
        <v>654</v>
      </c>
      <c r="L95" s="51" t="s">
        <v>411</v>
      </c>
      <c r="M95" s="49" t="s">
        <v>653</v>
      </c>
      <c r="N95" s="87">
        <v>0.5</v>
      </c>
      <c r="O95" s="87">
        <v>0</v>
      </c>
      <c r="P95" s="87">
        <v>0.3</v>
      </c>
      <c r="Q95" s="51"/>
      <c r="R95" s="51"/>
      <c r="S95" s="95">
        <f t="shared" si="22"/>
        <v>0.3</v>
      </c>
      <c r="T95" s="88">
        <f t="shared" si="23"/>
        <v>0.6</v>
      </c>
      <c r="U95" s="51" t="s">
        <v>462</v>
      </c>
      <c r="V95" s="51" t="s">
        <v>455</v>
      </c>
      <c r="W95" s="51">
        <v>303</v>
      </c>
      <c r="X95" s="51">
        <v>10000</v>
      </c>
      <c r="Y95" s="51" t="s">
        <v>415</v>
      </c>
      <c r="Z95" s="51" t="s">
        <v>416</v>
      </c>
      <c r="AA95" s="96" t="s">
        <v>630</v>
      </c>
      <c r="AB95" s="96" t="s">
        <v>511</v>
      </c>
      <c r="AC95" s="51" t="s">
        <v>419</v>
      </c>
      <c r="AD95" s="96" t="s">
        <v>599</v>
      </c>
      <c r="AE95" s="294"/>
      <c r="AF95" s="96" t="s">
        <v>477</v>
      </c>
      <c r="AG95" s="96" t="s">
        <v>437</v>
      </c>
      <c r="AH95" s="51" t="s">
        <v>483</v>
      </c>
      <c r="AI95" s="293"/>
      <c r="AJ95" s="293"/>
      <c r="AK95" s="293"/>
      <c r="AL95" s="258"/>
      <c r="AM95" s="258"/>
      <c r="AN95" s="51" t="s">
        <v>649</v>
      </c>
      <c r="AO95" s="51" t="s">
        <v>291</v>
      </c>
      <c r="AP95" s="296"/>
      <c r="AQ95" s="297"/>
      <c r="AR95" s="296"/>
      <c r="AS95" s="297"/>
      <c r="AT95" s="296"/>
      <c r="AU95" s="298"/>
      <c r="AV95" s="296"/>
      <c r="AW95" s="298"/>
    </row>
    <row r="96" spans="1:58" ht="54.95" customHeight="1">
      <c r="A96" s="49" t="s">
        <v>289</v>
      </c>
      <c r="B96" s="49" t="s">
        <v>290</v>
      </c>
      <c r="C96" s="49" t="s">
        <v>291</v>
      </c>
      <c r="D96" s="49" t="s">
        <v>298</v>
      </c>
      <c r="E96" s="49" t="s">
        <v>643</v>
      </c>
      <c r="F96" s="58">
        <v>2024130010093</v>
      </c>
      <c r="G96" s="49" t="s">
        <v>644</v>
      </c>
      <c r="H96" s="49" t="s">
        <v>645</v>
      </c>
      <c r="I96" s="49" t="s">
        <v>655</v>
      </c>
      <c r="J96" s="278">
        <v>0.15</v>
      </c>
      <c r="K96" s="49" t="s">
        <v>656</v>
      </c>
      <c r="L96" s="51" t="s">
        <v>411</v>
      </c>
      <c r="M96" s="49" t="s">
        <v>299</v>
      </c>
      <c r="N96" s="87">
        <v>1</v>
      </c>
      <c r="O96" s="87">
        <v>0.2</v>
      </c>
      <c r="P96" s="87">
        <v>0.5</v>
      </c>
      <c r="Q96" s="51"/>
      <c r="R96" s="51"/>
      <c r="S96" s="95">
        <f t="shared" si="22"/>
        <v>0.7</v>
      </c>
      <c r="T96" s="88">
        <f t="shared" si="23"/>
        <v>0.7</v>
      </c>
      <c r="U96" s="51" t="s">
        <v>462</v>
      </c>
      <c r="V96" s="51" t="s">
        <v>455</v>
      </c>
      <c r="W96" s="51">
        <v>304</v>
      </c>
      <c r="X96" s="51">
        <v>10000</v>
      </c>
      <c r="Y96" s="51" t="s">
        <v>415</v>
      </c>
      <c r="Z96" s="51" t="s">
        <v>416</v>
      </c>
      <c r="AA96" s="96" t="s">
        <v>630</v>
      </c>
      <c r="AB96" s="96" t="s">
        <v>511</v>
      </c>
      <c r="AC96" s="51" t="s">
        <v>419</v>
      </c>
      <c r="AD96" s="96" t="s">
        <v>599</v>
      </c>
      <c r="AE96" s="294">
        <v>984432234.43223405</v>
      </c>
      <c r="AF96" s="96" t="s">
        <v>436</v>
      </c>
      <c r="AG96" s="96" t="s">
        <v>437</v>
      </c>
      <c r="AH96" s="51" t="s">
        <v>483</v>
      </c>
      <c r="AI96" s="293"/>
      <c r="AJ96" s="293"/>
      <c r="AK96" s="293"/>
      <c r="AL96" s="258"/>
      <c r="AM96" s="258"/>
      <c r="AN96" s="51" t="s">
        <v>649</v>
      </c>
      <c r="AO96" s="51" t="s">
        <v>291</v>
      </c>
      <c r="AP96" s="296"/>
      <c r="AQ96" s="297"/>
      <c r="AR96" s="296"/>
      <c r="AS96" s="297"/>
      <c r="AT96" s="296"/>
      <c r="AU96" s="298"/>
      <c r="AV96" s="296"/>
      <c r="AW96" s="298"/>
    </row>
    <row r="97" spans="1:58" ht="54.95" customHeight="1">
      <c r="A97" s="49" t="s">
        <v>289</v>
      </c>
      <c r="B97" s="49" t="s">
        <v>290</v>
      </c>
      <c r="C97" s="49" t="s">
        <v>291</v>
      </c>
      <c r="D97" s="49" t="s">
        <v>298</v>
      </c>
      <c r="E97" s="49" t="s">
        <v>643</v>
      </c>
      <c r="F97" s="58">
        <v>2024130010094</v>
      </c>
      <c r="G97" s="49" t="s">
        <v>644</v>
      </c>
      <c r="H97" s="49" t="s">
        <v>645</v>
      </c>
      <c r="I97" s="49" t="s">
        <v>655</v>
      </c>
      <c r="J97" s="278"/>
      <c r="K97" s="49" t="s">
        <v>657</v>
      </c>
      <c r="L97" s="51" t="s">
        <v>411</v>
      </c>
      <c r="M97" s="49" t="s">
        <v>299</v>
      </c>
      <c r="N97" s="87">
        <v>1</v>
      </c>
      <c r="O97" s="87">
        <v>0.2</v>
      </c>
      <c r="P97" s="87">
        <v>0.5</v>
      </c>
      <c r="Q97" s="51"/>
      <c r="R97" s="51"/>
      <c r="S97" s="95">
        <f t="shared" si="22"/>
        <v>0.7</v>
      </c>
      <c r="T97" s="88">
        <f t="shared" si="23"/>
        <v>0.7</v>
      </c>
      <c r="U97" s="51" t="s">
        <v>462</v>
      </c>
      <c r="V97" s="51" t="s">
        <v>455</v>
      </c>
      <c r="W97" s="51">
        <v>305</v>
      </c>
      <c r="X97" s="51">
        <v>10000</v>
      </c>
      <c r="Y97" s="51" t="s">
        <v>415</v>
      </c>
      <c r="Z97" s="51" t="s">
        <v>416</v>
      </c>
      <c r="AA97" s="96" t="s">
        <v>630</v>
      </c>
      <c r="AB97" s="96" t="s">
        <v>511</v>
      </c>
      <c r="AC97" s="51" t="s">
        <v>419</v>
      </c>
      <c r="AD97" s="96" t="s">
        <v>599</v>
      </c>
      <c r="AE97" s="294"/>
      <c r="AF97" s="96" t="s">
        <v>436</v>
      </c>
      <c r="AG97" s="96" t="s">
        <v>437</v>
      </c>
      <c r="AH97" s="51" t="s">
        <v>483</v>
      </c>
      <c r="AI97" s="293"/>
      <c r="AJ97" s="293"/>
      <c r="AK97" s="293"/>
      <c r="AL97" s="258"/>
      <c r="AM97" s="258"/>
      <c r="AN97" s="51" t="s">
        <v>649</v>
      </c>
      <c r="AO97" s="51" t="s">
        <v>291</v>
      </c>
      <c r="AP97" s="296"/>
      <c r="AQ97" s="297"/>
      <c r="AR97" s="296"/>
      <c r="AS97" s="297"/>
      <c r="AT97" s="296"/>
      <c r="AU97" s="298"/>
      <c r="AV97" s="296"/>
      <c r="AW97" s="298"/>
    </row>
    <row r="98" spans="1:58" ht="54.95" customHeight="1">
      <c r="A98" s="49" t="s">
        <v>289</v>
      </c>
      <c r="B98" s="49" t="s">
        <v>290</v>
      </c>
      <c r="C98" s="49" t="s">
        <v>291</v>
      </c>
      <c r="D98" s="49" t="s">
        <v>301</v>
      </c>
      <c r="E98" s="49" t="s">
        <v>643</v>
      </c>
      <c r="F98" s="58">
        <v>2024130010095</v>
      </c>
      <c r="G98" s="49" t="s">
        <v>644</v>
      </c>
      <c r="H98" s="49" t="s">
        <v>645</v>
      </c>
      <c r="I98" s="49" t="s">
        <v>658</v>
      </c>
      <c r="J98" s="99">
        <v>0.25</v>
      </c>
      <c r="K98" s="49" t="s">
        <v>659</v>
      </c>
      <c r="L98" s="51" t="s">
        <v>411</v>
      </c>
      <c r="M98" s="49" t="s">
        <v>660</v>
      </c>
      <c r="N98" s="87">
        <v>1</v>
      </c>
      <c r="O98" s="87">
        <v>0.1</v>
      </c>
      <c r="P98" s="87">
        <v>0.1</v>
      </c>
      <c r="Q98" s="51"/>
      <c r="R98" s="51"/>
      <c r="S98" s="95">
        <f t="shared" si="22"/>
        <v>0.2</v>
      </c>
      <c r="T98" s="88">
        <f t="shared" si="23"/>
        <v>0.2</v>
      </c>
      <c r="U98" s="51" t="s">
        <v>462</v>
      </c>
      <c r="V98" s="51" t="s">
        <v>455</v>
      </c>
      <c r="W98" s="51">
        <v>306</v>
      </c>
      <c r="X98" s="51">
        <v>10000</v>
      </c>
      <c r="Y98" s="51" t="s">
        <v>415</v>
      </c>
      <c r="Z98" s="51" t="s">
        <v>416</v>
      </c>
      <c r="AA98" s="49" t="s">
        <v>630</v>
      </c>
      <c r="AB98" s="49" t="s">
        <v>511</v>
      </c>
      <c r="AC98" s="51" t="s">
        <v>419</v>
      </c>
      <c r="AD98" s="49" t="s">
        <v>599</v>
      </c>
      <c r="AE98" s="97">
        <v>472527472.52747202</v>
      </c>
      <c r="AF98" s="49" t="s">
        <v>436</v>
      </c>
      <c r="AG98" s="49" t="s">
        <v>437</v>
      </c>
      <c r="AH98" s="51" t="s">
        <v>483</v>
      </c>
      <c r="AI98" s="293"/>
      <c r="AJ98" s="293"/>
      <c r="AK98" s="293"/>
      <c r="AL98" s="258"/>
      <c r="AM98" s="258"/>
      <c r="AN98" s="51" t="s">
        <v>649</v>
      </c>
      <c r="AO98" s="51" t="s">
        <v>291</v>
      </c>
      <c r="AP98" s="296"/>
      <c r="AQ98" s="297"/>
      <c r="AR98" s="296"/>
      <c r="AS98" s="297"/>
      <c r="AT98" s="296"/>
      <c r="AU98" s="298"/>
      <c r="AV98" s="296"/>
      <c r="AW98" s="298"/>
    </row>
    <row r="99" spans="1:58" ht="54.95" customHeight="1">
      <c r="A99" s="49" t="s">
        <v>289</v>
      </c>
      <c r="B99" s="49" t="s">
        <v>290</v>
      </c>
      <c r="C99" s="49" t="s">
        <v>291</v>
      </c>
      <c r="D99" s="49" t="s">
        <v>304</v>
      </c>
      <c r="E99" s="49" t="s">
        <v>643</v>
      </c>
      <c r="F99" s="58">
        <v>2024130010096</v>
      </c>
      <c r="G99" s="49" t="s">
        <v>644</v>
      </c>
      <c r="H99" s="58" t="s">
        <v>661</v>
      </c>
      <c r="I99" s="49" t="s">
        <v>536</v>
      </c>
      <c r="J99" s="278">
        <v>0.15</v>
      </c>
      <c r="K99" s="49" t="s">
        <v>662</v>
      </c>
      <c r="L99" s="51" t="s">
        <v>411</v>
      </c>
      <c r="M99" s="49" t="s">
        <v>663</v>
      </c>
      <c r="N99" s="87">
        <v>2</v>
      </c>
      <c r="O99" s="87">
        <v>0</v>
      </c>
      <c r="P99" s="87">
        <v>1</v>
      </c>
      <c r="Q99" s="51"/>
      <c r="R99" s="51"/>
      <c r="S99" s="95">
        <f t="shared" si="22"/>
        <v>1</v>
      </c>
      <c r="T99" s="88">
        <f t="shared" si="23"/>
        <v>0.5</v>
      </c>
      <c r="U99" s="51" t="s">
        <v>462</v>
      </c>
      <c r="V99" s="51" t="s">
        <v>455</v>
      </c>
      <c r="W99" s="51">
        <v>307</v>
      </c>
      <c r="X99" s="51">
        <v>10000</v>
      </c>
      <c r="Y99" s="51" t="s">
        <v>415</v>
      </c>
      <c r="Z99" s="51" t="s">
        <v>416</v>
      </c>
      <c r="AA99" s="96" t="s">
        <v>630</v>
      </c>
      <c r="AB99" s="96" t="s">
        <v>511</v>
      </c>
      <c r="AC99" s="51" t="s">
        <v>419</v>
      </c>
      <c r="AD99" s="96" t="s">
        <v>599</v>
      </c>
      <c r="AE99" s="294">
        <v>0</v>
      </c>
      <c r="AF99" s="96" t="s">
        <v>477</v>
      </c>
      <c r="AG99" s="96" t="s">
        <v>437</v>
      </c>
      <c r="AH99" s="51" t="s">
        <v>483</v>
      </c>
      <c r="AI99" s="293"/>
      <c r="AJ99" s="293"/>
      <c r="AK99" s="293"/>
      <c r="AL99" s="258"/>
      <c r="AM99" s="258"/>
      <c r="AN99" s="51" t="s">
        <v>649</v>
      </c>
      <c r="AO99" s="51" t="s">
        <v>291</v>
      </c>
      <c r="AP99" s="296"/>
      <c r="AQ99" s="297"/>
      <c r="AR99" s="296"/>
      <c r="AS99" s="297"/>
      <c r="AT99" s="296"/>
      <c r="AU99" s="298"/>
      <c r="AV99" s="296"/>
      <c r="AW99" s="298"/>
    </row>
    <row r="100" spans="1:58" ht="54.95" customHeight="1">
      <c r="A100" s="49" t="s">
        <v>289</v>
      </c>
      <c r="B100" s="49" t="s">
        <v>290</v>
      </c>
      <c r="C100" s="49" t="s">
        <v>291</v>
      </c>
      <c r="D100" s="49" t="s">
        <v>304</v>
      </c>
      <c r="E100" s="49" t="s">
        <v>643</v>
      </c>
      <c r="F100" s="58">
        <v>2024130010097</v>
      </c>
      <c r="G100" s="49" t="s">
        <v>644</v>
      </c>
      <c r="H100" s="58" t="s">
        <v>661</v>
      </c>
      <c r="I100" s="49" t="s">
        <v>536</v>
      </c>
      <c r="J100" s="278"/>
      <c r="K100" s="49" t="s">
        <v>664</v>
      </c>
      <c r="L100" s="51" t="s">
        <v>411</v>
      </c>
      <c r="M100" s="49" t="s">
        <v>663</v>
      </c>
      <c r="N100" s="87">
        <v>2</v>
      </c>
      <c r="O100" s="87">
        <v>0</v>
      </c>
      <c r="P100" s="87">
        <v>1</v>
      </c>
      <c r="Q100" s="51"/>
      <c r="R100" s="51"/>
      <c r="S100" s="95">
        <f t="shared" si="22"/>
        <v>1</v>
      </c>
      <c r="T100" s="88">
        <f t="shared" si="23"/>
        <v>0.5</v>
      </c>
      <c r="U100" s="51" t="s">
        <v>462</v>
      </c>
      <c r="V100" s="51" t="s">
        <v>455</v>
      </c>
      <c r="W100" s="51">
        <v>308</v>
      </c>
      <c r="X100" s="51">
        <v>10000</v>
      </c>
      <c r="Y100" s="51" t="s">
        <v>415</v>
      </c>
      <c r="Z100" s="51" t="s">
        <v>416</v>
      </c>
      <c r="AA100" s="96" t="s">
        <v>630</v>
      </c>
      <c r="AB100" s="96" t="s">
        <v>511</v>
      </c>
      <c r="AC100" s="51" t="s">
        <v>419</v>
      </c>
      <c r="AD100" s="96" t="s">
        <v>599</v>
      </c>
      <c r="AE100" s="294"/>
      <c r="AF100" s="96" t="s">
        <v>477</v>
      </c>
      <c r="AG100" s="96" t="s">
        <v>437</v>
      </c>
      <c r="AH100" s="51" t="s">
        <v>483</v>
      </c>
      <c r="AI100" s="293"/>
      <c r="AJ100" s="293"/>
      <c r="AK100" s="293"/>
      <c r="AL100" s="258"/>
      <c r="AM100" s="258"/>
      <c r="AN100" s="51" t="s">
        <v>649</v>
      </c>
      <c r="AO100" s="51" t="s">
        <v>291</v>
      </c>
      <c r="AP100" s="296"/>
      <c r="AQ100" s="297"/>
      <c r="AR100" s="296"/>
      <c r="AS100" s="297"/>
      <c r="AT100" s="296"/>
      <c r="AU100" s="298"/>
      <c r="AV100" s="296"/>
      <c r="AW100" s="298"/>
    </row>
    <row r="101" spans="1:58" ht="54.95" customHeight="1">
      <c r="A101" s="49" t="s">
        <v>289</v>
      </c>
      <c r="B101" s="49" t="s">
        <v>290</v>
      </c>
      <c r="C101" s="49" t="s">
        <v>291</v>
      </c>
      <c r="D101" s="49" t="s">
        <v>304</v>
      </c>
      <c r="E101" s="49" t="s">
        <v>643</v>
      </c>
      <c r="F101" s="58">
        <v>2024130010098</v>
      </c>
      <c r="G101" s="49" t="s">
        <v>644</v>
      </c>
      <c r="H101" s="58" t="s">
        <v>661</v>
      </c>
      <c r="I101" s="49" t="s">
        <v>536</v>
      </c>
      <c r="J101" s="278"/>
      <c r="K101" s="49" t="s">
        <v>665</v>
      </c>
      <c r="L101" s="51" t="s">
        <v>411</v>
      </c>
      <c r="M101" s="49" t="s">
        <v>663</v>
      </c>
      <c r="N101" s="87">
        <v>2</v>
      </c>
      <c r="O101" s="87">
        <v>0</v>
      </c>
      <c r="P101" s="87">
        <v>1</v>
      </c>
      <c r="Q101" s="51"/>
      <c r="R101" s="51"/>
      <c r="S101" s="95">
        <f t="shared" si="22"/>
        <v>1</v>
      </c>
      <c r="T101" s="88">
        <f t="shared" si="23"/>
        <v>0.5</v>
      </c>
      <c r="U101" s="51" t="s">
        <v>462</v>
      </c>
      <c r="V101" s="51" t="s">
        <v>455</v>
      </c>
      <c r="W101" s="51">
        <v>309</v>
      </c>
      <c r="X101" s="51">
        <v>10000</v>
      </c>
      <c r="Y101" s="51" t="s">
        <v>415</v>
      </c>
      <c r="Z101" s="51" t="s">
        <v>416</v>
      </c>
      <c r="AA101" s="96" t="s">
        <v>630</v>
      </c>
      <c r="AB101" s="96" t="s">
        <v>511</v>
      </c>
      <c r="AC101" s="51" t="s">
        <v>419</v>
      </c>
      <c r="AD101" s="96" t="s">
        <v>599</v>
      </c>
      <c r="AE101" s="294"/>
      <c r="AF101" s="96" t="s">
        <v>477</v>
      </c>
      <c r="AG101" s="96" t="s">
        <v>437</v>
      </c>
      <c r="AH101" s="51" t="s">
        <v>483</v>
      </c>
      <c r="AI101" s="293"/>
      <c r="AJ101" s="293"/>
      <c r="AK101" s="293"/>
      <c r="AL101" s="258"/>
      <c r="AM101" s="258"/>
      <c r="AN101" s="51" t="s">
        <v>649</v>
      </c>
      <c r="AO101" s="51" t="s">
        <v>291</v>
      </c>
      <c r="AP101" s="296"/>
      <c r="AQ101" s="297"/>
      <c r="AR101" s="296"/>
      <c r="AS101" s="297"/>
      <c r="AT101" s="296"/>
      <c r="AU101" s="298"/>
      <c r="AV101" s="296"/>
      <c r="AW101" s="298"/>
    </row>
    <row r="102" spans="1:58" ht="54.95" customHeight="1">
      <c r="A102" s="49" t="s">
        <v>289</v>
      </c>
      <c r="B102" s="49" t="s">
        <v>290</v>
      </c>
      <c r="C102" s="49" t="s">
        <v>291</v>
      </c>
      <c r="D102" s="49" t="s">
        <v>307</v>
      </c>
      <c r="E102" s="49" t="s">
        <v>643</v>
      </c>
      <c r="F102" s="58">
        <v>2024130010099</v>
      </c>
      <c r="G102" s="49" t="s">
        <v>644</v>
      </c>
      <c r="H102" s="58" t="s">
        <v>661</v>
      </c>
      <c r="I102" s="49" t="s">
        <v>666</v>
      </c>
      <c r="J102" s="278">
        <v>0.1</v>
      </c>
      <c r="K102" s="49" t="s">
        <v>667</v>
      </c>
      <c r="L102" s="51" t="s">
        <v>411</v>
      </c>
      <c r="M102" s="49" t="s">
        <v>668</v>
      </c>
      <c r="N102" s="87">
        <v>1</v>
      </c>
      <c r="O102" s="87">
        <v>0.25</v>
      </c>
      <c r="P102" s="87">
        <v>0.25</v>
      </c>
      <c r="Q102" s="51"/>
      <c r="R102" s="51"/>
      <c r="S102" s="95">
        <f t="shared" si="22"/>
        <v>0.5</v>
      </c>
      <c r="T102" s="88">
        <f t="shared" si="23"/>
        <v>0.5</v>
      </c>
      <c r="U102" s="51" t="s">
        <v>462</v>
      </c>
      <c r="V102" s="51" t="s">
        <v>455</v>
      </c>
      <c r="W102" s="51">
        <v>310</v>
      </c>
      <c r="X102" s="51">
        <v>10000</v>
      </c>
      <c r="Y102" s="51" t="s">
        <v>415</v>
      </c>
      <c r="Z102" s="51" t="s">
        <v>416</v>
      </c>
      <c r="AA102" s="96" t="s">
        <v>630</v>
      </c>
      <c r="AB102" s="96" t="s">
        <v>511</v>
      </c>
      <c r="AC102" s="51" t="s">
        <v>419</v>
      </c>
      <c r="AD102" s="96" t="s">
        <v>599</v>
      </c>
      <c r="AE102" s="295">
        <v>66941391.9413919</v>
      </c>
      <c r="AF102" s="96" t="s">
        <v>436</v>
      </c>
      <c r="AG102" s="96" t="s">
        <v>437</v>
      </c>
      <c r="AH102" s="51" t="s">
        <v>483</v>
      </c>
      <c r="AI102" s="293"/>
      <c r="AJ102" s="293"/>
      <c r="AK102" s="293"/>
      <c r="AL102" s="258"/>
      <c r="AM102" s="258"/>
      <c r="AN102" s="51" t="s">
        <v>649</v>
      </c>
      <c r="AO102" s="51" t="s">
        <v>291</v>
      </c>
      <c r="AP102" s="296"/>
      <c r="AQ102" s="297"/>
      <c r="AR102" s="296"/>
      <c r="AS102" s="297"/>
      <c r="AT102" s="296"/>
      <c r="AU102" s="298"/>
      <c r="AV102" s="296"/>
      <c r="AW102" s="298"/>
    </row>
    <row r="103" spans="1:58" ht="54.95" customHeight="1">
      <c r="A103" s="49" t="s">
        <v>289</v>
      </c>
      <c r="B103" s="49" t="s">
        <v>290</v>
      </c>
      <c r="C103" s="49" t="s">
        <v>291</v>
      </c>
      <c r="D103" s="49" t="s">
        <v>307</v>
      </c>
      <c r="E103" s="49" t="s">
        <v>643</v>
      </c>
      <c r="F103" s="58">
        <v>2024130010100</v>
      </c>
      <c r="G103" s="49" t="s">
        <v>644</v>
      </c>
      <c r="H103" s="58" t="s">
        <v>661</v>
      </c>
      <c r="I103" s="49" t="s">
        <v>666</v>
      </c>
      <c r="J103" s="278"/>
      <c r="K103" s="49" t="s">
        <v>669</v>
      </c>
      <c r="L103" s="51" t="s">
        <v>411</v>
      </c>
      <c r="M103" s="49" t="s">
        <v>668</v>
      </c>
      <c r="N103" s="87">
        <v>1</v>
      </c>
      <c r="O103" s="87">
        <v>0.25</v>
      </c>
      <c r="P103" s="87">
        <v>0.25</v>
      </c>
      <c r="Q103" s="51"/>
      <c r="R103" s="51"/>
      <c r="S103" s="95">
        <f t="shared" si="22"/>
        <v>0.5</v>
      </c>
      <c r="T103" s="88">
        <f t="shared" si="23"/>
        <v>0.5</v>
      </c>
      <c r="U103" s="51" t="s">
        <v>462</v>
      </c>
      <c r="V103" s="51" t="s">
        <v>455</v>
      </c>
      <c r="W103" s="51">
        <v>311</v>
      </c>
      <c r="X103" s="51">
        <v>10000</v>
      </c>
      <c r="Y103" s="51" t="s">
        <v>415</v>
      </c>
      <c r="Z103" s="51" t="s">
        <v>416</v>
      </c>
      <c r="AA103" s="96" t="s">
        <v>630</v>
      </c>
      <c r="AB103" s="96" t="s">
        <v>511</v>
      </c>
      <c r="AC103" s="51" t="s">
        <v>419</v>
      </c>
      <c r="AD103" s="96" t="s">
        <v>599</v>
      </c>
      <c r="AE103" s="295"/>
      <c r="AF103" s="96" t="s">
        <v>436</v>
      </c>
      <c r="AG103" s="96" t="s">
        <v>437</v>
      </c>
      <c r="AH103" s="51" t="s">
        <v>483</v>
      </c>
      <c r="AI103" s="293"/>
      <c r="AJ103" s="293"/>
      <c r="AK103" s="293"/>
      <c r="AL103" s="258"/>
      <c r="AM103" s="258"/>
      <c r="AN103" s="51" t="s">
        <v>649</v>
      </c>
      <c r="AO103" s="51" t="s">
        <v>291</v>
      </c>
      <c r="AP103" s="296"/>
      <c r="AQ103" s="297"/>
      <c r="AR103" s="296"/>
      <c r="AS103" s="297"/>
      <c r="AT103" s="296"/>
      <c r="AU103" s="298"/>
      <c r="AV103" s="296"/>
      <c r="AW103" s="298"/>
    </row>
    <row r="104" spans="1:58" ht="54.95" customHeight="1">
      <c r="A104" s="256" t="s">
        <v>670</v>
      </c>
      <c r="B104" s="256"/>
      <c r="C104" s="256"/>
      <c r="D104" s="256"/>
      <c r="E104" s="256"/>
      <c r="F104" s="256"/>
      <c r="G104" s="256"/>
      <c r="H104" s="256"/>
      <c r="I104" s="256"/>
      <c r="J104" s="256"/>
      <c r="K104" s="256"/>
      <c r="L104" s="256"/>
      <c r="M104" s="256"/>
      <c r="N104" s="256"/>
      <c r="O104" s="256"/>
      <c r="P104" s="256"/>
      <c r="Q104" s="256"/>
      <c r="R104" s="256"/>
      <c r="S104" s="256"/>
      <c r="T104" s="138">
        <f>+AVERAGE(T92:T103)</f>
        <v>0.44166666666666665</v>
      </c>
      <c r="U104" s="142"/>
      <c r="V104" s="142"/>
      <c r="W104" s="142"/>
      <c r="X104" s="142"/>
      <c r="Y104" s="142"/>
      <c r="Z104" s="142"/>
      <c r="AA104" s="142"/>
      <c r="AB104" s="142"/>
      <c r="AC104" s="142"/>
      <c r="AD104" s="142"/>
      <c r="AE104" s="156"/>
      <c r="AF104" s="142"/>
      <c r="AG104" s="142"/>
      <c r="AH104" s="142"/>
      <c r="AI104" s="142"/>
      <c r="AJ104" s="187">
        <f>AJ92</f>
        <v>4300000001</v>
      </c>
      <c r="AK104" s="187">
        <f>AK92</f>
        <v>4300000001</v>
      </c>
      <c r="AL104" s="142"/>
      <c r="AM104" s="142"/>
      <c r="AN104" s="142"/>
      <c r="AO104" s="142"/>
      <c r="AP104" s="146">
        <f t="shared" ref="AP104:AW104" si="24">SUM(AP92)</f>
        <v>130400000</v>
      </c>
      <c r="AQ104" s="149">
        <f t="shared" si="24"/>
        <v>3.0325581388296375E-2</v>
      </c>
      <c r="AR104" s="146">
        <f t="shared" si="24"/>
        <v>0</v>
      </c>
      <c r="AS104" s="149">
        <f t="shared" si="24"/>
        <v>0</v>
      </c>
      <c r="AT104" s="146">
        <f t="shared" si="24"/>
        <v>1952174000</v>
      </c>
      <c r="AU104" s="157">
        <f t="shared" si="24"/>
        <v>0.45399395338279208</v>
      </c>
      <c r="AV104" s="146">
        <f t="shared" si="24"/>
        <v>46700000</v>
      </c>
      <c r="AW104" s="157">
        <f t="shared" si="24"/>
        <v>1.086046511375338E-2</v>
      </c>
      <c r="AX104" s="142"/>
      <c r="AY104" s="142"/>
      <c r="AZ104" s="142"/>
      <c r="BA104" s="142"/>
      <c r="BB104" s="142"/>
      <c r="BC104" s="142"/>
      <c r="BD104" s="142"/>
      <c r="BE104" s="142"/>
      <c r="BF104" s="142"/>
    </row>
    <row r="105" spans="1:58" ht="54.95" customHeight="1">
      <c r="B105" s="75"/>
      <c r="C105" s="75"/>
      <c r="D105" s="75"/>
      <c r="E105" s="75"/>
      <c r="F105" s="75"/>
      <c r="G105" s="75"/>
      <c r="H105" s="75"/>
      <c r="I105" s="75"/>
      <c r="J105" s="77"/>
      <c r="K105" s="77"/>
      <c r="L105" s="77"/>
      <c r="M105" s="77"/>
      <c r="N105" s="77"/>
      <c r="O105" s="77"/>
      <c r="P105" s="77"/>
      <c r="Q105" s="77"/>
      <c r="R105" s="77"/>
      <c r="S105" s="77"/>
      <c r="AL105" s="78"/>
      <c r="AM105" s="78"/>
      <c r="AN105" s="56"/>
      <c r="AO105" s="56"/>
      <c r="AT105" s="56"/>
      <c r="AU105" s="56"/>
      <c r="AV105" s="56"/>
      <c r="AW105" s="56"/>
      <c r="AX105" s="56"/>
      <c r="AY105" s="56"/>
      <c r="AZ105" s="56"/>
      <c r="BA105" s="56"/>
      <c r="BB105" s="56"/>
      <c r="BC105" s="56"/>
      <c r="BD105" s="56"/>
      <c r="BE105" s="56"/>
      <c r="BF105" s="56"/>
    </row>
    <row r="106" spans="1:58" ht="54.95" customHeight="1">
      <c r="A106" s="253" t="s">
        <v>671</v>
      </c>
      <c r="B106" s="253"/>
      <c r="C106" s="253"/>
      <c r="D106" s="253"/>
      <c r="E106" s="253"/>
      <c r="F106" s="253"/>
      <c r="G106" s="253"/>
      <c r="H106" s="253"/>
      <c r="I106" s="253"/>
      <c r="J106" s="253"/>
      <c r="K106" s="253"/>
      <c r="L106" s="253"/>
      <c r="M106" s="253"/>
      <c r="N106" s="253"/>
      <c r="O106" s="253"/>
      <c r="P106" s="253"/>
      <c r="Q106" s="253"/>
      <c r="R106" s="253"/>
      <c r="S106" s="253"/>
      <c r="T106" s="176">
        <f>+(T14+T27+T46+T56+T66+T44+T91+T104)/8</f>
        <v>0.47772817460317452</v>
      </c>
      <c r="U106" s="56"/>
      <c r="V106" s="56"/>
      <c r="W106" s="56"/>
      <c r="Y106" s="56"/>
      <c r="Z106" s="56"/>
      <c r="AA106" s="56"/>
      <c r="AB106" s="56"/>
      <c r="AC106" s="56"/>
      <c r="AD106" s="56"/>
      <c r="AE106" s="253" t="s">
        <v>672</v>
      </c>
      <c r="AF106" s="253"/>
      <c r="AG106" s="253"/>
      <c r="AH106" s="253"/>
      <c r="AI106" s="253"/>
      <c r="AJ106" s="177">
        <f>(AJ104+AJ91+AJ76+AJ66+AJ56+AJ46+AJ27+AJ14)</f>
        <v>30750968913</v>
      </c>
      <c r="AK106" s="188">
        <f>(AK104+AK91+AK76+AK66+AK56+AK46+AK30+AK27+AK14)</f>
        <v>33150968913</v>
      </c>
      <c r="AP106" s="140" t="s">
        <v>673</v>
      </c>
      <c r="AQ106" s="140" t="s">
        <v>674</v>
      </c>
      <c r="AR106" s="140" t="s">
        <v>675</v>
      </c>
      <c r="AS106" s="140" t="s">
        <v>676</v>
      </c>
      <c r="AT106" s="140" t="s">
        <v>677</v>
      </c>
      <c r="AU106" s="140" t="s">
        <v>678</v>
      </c>
      <c r="AV106" s="140" t="s">
        <v>679</v>
      </c>
      <c r="AW106" s="140" t="s">
        <v>680</v>
      </c>
    </row>
    <row r="107" spans="1:58" ht="54.95" customHeight="1">
      <c r="AP107" s="178">
        <f>AP14+AP27+AP30+AP46+AP56+AP66+AP76+AP91+AP104</f>
        <v>8764646000</v>
      </c>
      <c r="AQ107" s="179">
        <f>+AP107/AJ106</f>
        <v>0.28502015740696673</v>
      </c>
      <c r="AR107" s="178">
        <f>AR14+AR27+AR30+AR46+AR56+AR66+AR91+AR104</f>
        <v>226060000</v>
      </c>
      <c r="AS107" s="179">
        <f>+AR107/AJ106</f>
        <v>7.3513130802338048E-3</v>
      </c>
      <c r="AT107" s="178">
        <f>AT14+AT27+AT30+AT46+AT56+AT66+AT76+AT91+AT104</f>
        <v>17686059335</v>
      </c>
      <c r="AU107" s="179">
        <f>+AT107/AK106</f>
        <v>0.53350052547225835</v>
      </c>
      <c r="AV107" s="178">
        <f>AV14+AV27+AV30+AV46+AV56+AV66+AV91+AV104</f>
        <v>3142696564.4000001</v>
      </c>
      <c r="AW107" s="179">
        <f>+AV107/AK106</f>
        <v>9.4799538820345197E-2</v>
      </c>
    </row>
  </sheetData>
  <mergeCells count="215">
    <mergeCell ref="AP77:AP90"/>
    <mergeCell ref="AP92:AP103"/>
    <mergeCell ref="AQ92:AQ103"/>
    <mergeCell ref="AR92:AR103"/>
    <mergeCell ref="AS92:AS103"/>
    <mergeCell ref="AW92:AW103"/>
    <mergeCell ref="AI9:AI13"/>
    <mergeCell ref="AU92:AU103"/>
    <mergeCell ref="AV92:AV103"/>
    <mergeCell ref="AK92:AK103"/>
    <mergeCell ref="AI92:AI103"/>
    <mergeCell ref="AJ92:AJ103"/>
    <mergeCell ref="AT92:AT103"/>
    <mergeCell ref="AW67:AW75"/>
    <mergeCell ref="AS77:AS90"/>
    <mergeCell ref="AT77:AT90"/>
    <mergeCell ref="AU77:AU90"/>
    <mergeCell ref="AV77:AV90"/>
    <mergeCell ref="AW77:AW90"/>
    <mergeCell ref="AQ67:AQ75"/>
    <mergeCell ref="AR67:AR75"/>
    <mergeCell ref="AS67:AS75"/>
    <mergeCell ref="AT67:AT75"/>
    <mergeCell ref="BF77:BF81"/>
    <mergeCell ref="BF82:BF85"/>
    <mergeCell ref="BF86:BF90"/>
    <mergeCell ref="J92:J93"/>
    <mergeCell ref="J94:J95"/>
    <mergeCell ref="J96:J97"/>
    <mergeCell ref="J99:J101"/>
    <mergeCell ref="AI77:AI90"/>
    <mergeCell ref="AJ77:AJ90"/>
    <mergeCell ref="AK77:AK90"/>
    <mergeCell ref="AQ77:AQ90"/>
    <mergeCell ref="AR77:AR90"/>
    <mergeCell ref="AM92:AM103"/>
    <mergeCell ref="J102:J103"/>
    <mergeCell ref="AE92:AE93"/>
    <mergeCell ref="AE94:AE95"/>
    <mergeCell ref="AE96:AE97"/>
    <mergeCell ref="AE99:AE101"/>
    <mergeCell ref="AE102:AE103"/>
    <mergeCell ref="J77:J81"/>
    <mergeCell ref="J86:J90"/>
    <mergeCell ref="J82:J85"/>
    <mergeCell ref="AE77:AE81"/>
    <mergeCell ref="AE82:AE85"/>
    <mergeCell ref="BC58:BC60"/>
    <mergeCell ref="AP57:AP65"/>
    <mergeCell ref="AP67:AP75"/>
    <mergeCell ref="AE60:AE61"/>
    <mergeCell ref="AE62:AE63"/>
    <mergeCell ref="AE64:AE65"/>
    <mergeCell ref="AQ57:AQ65"/>
    <mergeCell ref="AR57:AR65"/>
    <mergeCell ref="AS57:AS65"/>
    <mergeCell ref="AI57:AI65"/>
    <mergeCell ref="AJ57:AJ65"/>
    <mergeCell ref="AK57:AK65"/>
    <mergeCell ref="AL57:AL65"/>
    <mergeCell ref="AM57:AM65"/>
    <mergeCell ref="AV67:AV75"/>
    <mergeCell ref="AU67:AU75"/>
    <mergeCell ref="AE71:AE75"/>
    <mergeCell ref="AE67:AE70"/>
    <mergeCell ref="AI67:AI75"/>
    <mergeCell ref="AJ67:AJ75"/>
    <mergeCell ref="AK67:AK75"/>
    <mergeCell ref="AZ58:AZ60"/>
    <mergeCell ref="BA58:BA60"/>
    <mergeCell ref="BB58:BB60"/>
    <mergeCell ref="BC47:BC55"/>
    <mergeCell ref="AS47:AS55"/>
    <mergeCell ref="AT47:AT55"/>
    <mergeCell ref="AV47:AV55"/>
    <mergeCell ref="AU47:AU55"/>
    <mergeCell ref="AE47:AE52"/>
    <mergeCell ref="AE54:AE55"/>
    <mergeCell ref="AI47:AI55"/>
    <mergeCell ref="AJ47:AJ55"/>
    <mergeCell ref="AK47:AK55"/>
    <mergeCell ref="AL47:AL55"/>
    <mergeCell ref="AM47:AM55"/>
    <mergeCell ref="AZ47:AZ55"/>
    <mergeCell ref="BA47:BA55"/>
    <mergeCell ref="AP47:AP55"/>
    <mergeCell ref="AQ47:AQ55"/>
    <mergeCell ref="AR47:AR55"/>
    <mergeCell ref="BB47:BB55"/>
    <mergeCell ref="AX47:AX55"/>
    <mergeCell ref="AY47:AY55"/>
    <mergeCell ref="J57:J59"/>
    <mergeCell ref="J47:J50"/>
    <mergeCell ref="J51:J52"/>
    <mergeCell ref="J53:J55"/>
    <mergeCell ref="L47:L55"/>
    <mergeCell ref="M47:M50"/>
    <mergeCell ref="M51:M52"/>
    <mergeCell ref="AE57:AE59"/>
    <mergeCell ref="AT57:AT65"/>
    <mergeCell ref="AU57:AU65"/>
    <mergeCell ref="AV57:AV65"/>
    <mergeCell ref="AW57:AW65"/>
    <mergeCell ref="AY58:AY60"/>
    <mergeCell ref="AW47:AW55"/>
    <mergeCell ref="J60:J61"/>
    <mergeCell ref="J62:J63"/>
    <mergeCell ref="J64:J65"/>
    <mergeCell ref="L57:L65"/>
    <mergeCell ref="M57:M59"/>
    <mergeCell ref="M60:M61"/>
    <mergeCell ref="M62:M63"/>
    <mergeCell ref="M64:M65"/>
    <mergeCell ref="BF31:BF34"/>
    <mergeCell ref="BF35:BF38"/>
    <mergeCell ref="BF39:BF40"/>
    <mergeCell ref="BF41:BF43"/>
    <mergeCell ref="BF44:BF45"/>
    <mergeCell ref="BD47:BD55"/>
    <mergeCell ref="BE47:BE55"/>
    <mergeCell ref="BF47:BF52"/>
    <mergeCell ref="BF54:BF55"/>
    <mergeCell ref="AJ15:AJ26"/>
    <mergeCell ref="AK15:AK26"/>
    <mergeCell ref="AL15:AL26"/>
    <mergeCell ref="AM15:AM26"/>
    <mergeCell ref="AT28:AT29"/>
    <mergeCell ref="AV15:AV26"/>
    <mergeCell ref="AW15:AW26"/>
    <mergeCell ref="AE21:AE25"/>
    <mergeCell ref="AP31:AP45"/>
    <mergeCell ref="AQ31:AQ45"/>
    <mergeCell ref="AR31:AR45"/>
    <mergeCell ref="AS31:AS45"/>
    <mergeCell ref="AE31:AE34"/>
    <mergeCell ref="AE35:AE37"/>
    <mergeCell ref="AE38:AE40"/>
    <mergeCell ref="AE41:AE43"/>
    <mergeCell ref="AE44:AE45"/>
    <mergeCell ref="AT31:AT45"/>
    <mergeCell ref="AU31:AU45"/>
    <mergeCell ref="AV31:AV45"/>
    <mergeCell ref="AW31:AW45"/>
    <mergeCell ref="BD58:BD60"/>
    <mergeCell ref="BE58:BE60"/>
    <mergeCell ref="AI31:AI45"/>
    <mergeCell ref="AJ31:AJ45"/>
    <mergeCell ref="AK31:AK45"/>
    <mergeCell ref="AX58:AX60"/>
    <mergeCell ref="A14:S14"/>
    <mergeCell ref="AK9:AK13"/>
    <mergeCell ref="AL9:AL13"/>
    <mergeCell ref="AM9:AM13"/>
    <mergeCell ref="AP9:AP13"/>
    <mergeCell ref="AQ9:AQ13"/>
    <mergeCell ref="AJ9:AJ13"/>
    <mergeCell ref="J31:J34"/>
    <mergeCell ref="J35:J37"/>
    <mergeCell ref="J38:J40"/>
    <mergeCell ref="J41:J43"/>
    <mergeCell ref="J44:J45"/>
    <mergeCell ref="AU28:AU29"/>
    <mergeCell ref="AW28:AW29"/>
    <mergeCell ref="AV28:AV29"/>
    <mergeCell ref="AP15:AP26"/>
    <mergeCell ref="A27:S27"/>
    <mergeCell ref="AI15:AI26"/>
    <mergeCell ref="A5:B5"/>
    <mergeCell ref="A1:B4"/>
    <mergeCell ref="AC6:AH7"/>
    <mergeCell ref="A6:AB7"/>
    <mergeCell ref="AL31:AL45"/>
    <mergeCell ref="AM31:AM45"/>
    <mergeCell ref="C1:BD1"/>
    <mergeCell ref="C2:BD2"/>
    <mergeCell ref="C3:BD3"/>
    <mergeCell ref="C4:BD4"/>
    <mergeCell ref="C5:BE5"/>
    <mergeCell ref="AI6:BE7"/>
    <mergeCell ref="AE15:AE20"/>
    <mergeCell ref="AR9:AR13"/>
    <mergeCell ref="AS9:AS13"/>
    <mergeCell ref="AT9:AT13"/>
    <mergeCell ref="AU9:AU13"/>
    <mergeCell ref="AV9:AV13"/>
    <mergeCell ref="AW9:AW13"/>
    <mergeCell ref="AR15:AR26"/>
    <mergeCell ref="AQ15:AQ26"/>
    <mergeCell ref="AS15:AS26"/>
    <mergeCell ref="AT15:AT26"/>
    <mergeCell ref="AU15:AU26"/>
    <mergeCell ref="AE106:AI106"/>
    <mergeCell ref="AQ28:AQ29"/>
    <mergeCell ref="AR28:AR29"/>
    <mergeCell ref="AS28:AS29"/>
    <mergeCell ref="AP28:AP29"/>
    <mergeCell ref="A46:S46"/>
    <mergeCell ref="A66:S66"/>
    <mergeCell ref="A56:S56"/>
    <mergeCell ref="A76:S76"/>
    <mergeCell ref="A91:S91"/>
    <mergeCell ref="A104:S104"/>
    <mergeCell ref="AL67:AL75"/>
    <mergeCell ref="AM67:AM75"/>
    <mergeCell ref="AL77:AL90"/>
    <mergeCell ref="AM77:AM90"/>
    <mergeCell ref="AL92:AL103"/>
    <mergeCell ref="A30:S30"/>
    <mergeCell ref="AB51:AB52"/>
    <mergeCell ref="AB53:AB55"/>
    <mergeCell ref="M53:M55"/>
    <mergeCell ref="J67:J70"/>
    <mergeCell ref="J71:J75"/>
    <mergeCell ref="AE86:AE90"/>
    <mergeCell ref="A106:S106"/>
  </mergeCells>
  <dataValidations count="1">
    <dataValidation type="list" allowBlank="1" showInputMessage="1" showErrorMessage="1" sqref="L57 L77:L90 L9:L13 L31:L35 L15:L26 L37:L42 L47 L44:L45 L92:L103 L67:L75 L107:L128" xr:uid="{00000000-0002-0000-0300-000000000000}">
      <formula1>$BH$9:$BH$14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AF76 AF30:AF51 AF53:AF66 AF9:AF27</xm:sqref>
        </x14:dataValidation>
        <x14:dataValidation type="list" allowBlank="1" showInputMessage="1" showErrorMessage="1" xr:uid="{00000000-0002-0000-0300-000002000000}">
          <x14:formula1>
            <xm:f>ANEXO1!$F$2:$F$7</xm:f>
          </x14:formula1>
          <xm:sqref>AF52 AH52 AG91 AG57:AG66 AG76 AG9:AG55 AF28:AF29 AH28:AH29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300" t="s">
        <v>681</v>
      </c>
      <c r="B2" s="301"/>
      <c r="C2" s="301"/>
      <c r="D2" s="301"/>
      <c r="E2" s="301"/>
      <c r="F2" s="301"/>
      <c r="G2" s="302"/>
    </row>
    <row r="3" spans="1:7" s="2" customFormat="1">
      <c r="A3" s="21" t="s">
        <v>682</v>
      </c>
      <c r="B3" s="303" t="s">
        <v>683</v>
      </c>
      <c r="C3" s="303"/>
      <c r="D3" s="303"/>
      <c r="E3" s="303"/>
      <c r="F3" s="303"/>
      <c r="G3" s="23" t="s">
        <v>684</v>
      </c>
    </row>
    <row r="4" spans="1:7" ht="12.75" customHeight="1">
      <c r="A4" s="24">
        <v>45489</v>
      </c>
      <c r="B4" s="304" t="s">
        <v>685</v>
      </c>
      <c r="C4" s="304"/>
      <c r="D4" s="304"/>
      <c r="E4" s="304"/>
      <c r="F4" s="304"/>
      <c r="G4" s="25" t="s">
        <v>686</v>
      </c>
    </row>
    <row r="5" spans="1:7" ht="12.75" customHeight="1">
      <c r="A5" s="26"/>
      <c r="B5" s="304"/>
      <c r="C5" s="304"/>
      <c r="D5" s="304"/>
      <c r="E5" s="304"/>
      <c r="F5" s="304"/>
      <c r="G5" s="25"/>
    </row>
    <row r="6" spans="1:7">
      <c r="A6" s="26"/>
      <c r="B6" s="299"/>
      <c r="C6" s="299"/>
      <c r="D6" s="299"/>
      <c r="E6" s="299"/>
      <c r="F6" s="299"/>
      <c r="G6" s="28"/>
    </row>
    <row r="7" spans="1:7">
      <c r="A7" s="26"/>
      <c r="B7" s="299"/>
      <c r="C7" s="299"/>
      <c r="D7" s="299"/>
      <c r="E7" s="299"/>
      <c r="F7" s="299"/>
      <c r="G7" s="28"/>
    </row>
    <row r="8" spans="1:7">
      <c r="A8" s="26"/>
      <c r="B8" s="27"/>
      <c r="C8" s="27"/>
      <c r="D8" s="27"/>
      <c r="E8" s="27"/>
      <c r="F8" s="27"/>
      <c r="G8" s="28"/>
    </row>
    <row r="9" spans="1:7">
      <c r="A9" s="305" t="s">
        <v>687</v>
      </c>
      <c r="B9" s="306"/>
      <c r="C9" s="306"/>
      <c r="D9" s="306"/>
      <c r="E9" s="306"/>
      <c r="F9" s="306"/>
      <c r="G9" s="307"/>
    </row>
    <row r="10" spans="1:7" s="2" customFormat="1">
      <c r="A10" s="22"/>
      <c r="B10" s="303" t="s">
        <v>688</v>
      </c>
      <c r="C10" s="303"/>
      <c r="D10" s="303" t="s">
        <v>689</v>
      </c>
      <c r="E10" s="303"/>
      <c r="F10" s="22" t="s">
        <v>682</v>
      </c>
      <c r="G10" s="22" t="s">
        <v>690</v>
      </c>
    </row>
    <row r="11" spans="1:7">
      <c r="A11" s="29" t="s">
        <v>691</v>
      </c>
      <c r="B11" s="304" t="s">
        <v>692</v>
      </c>
      <c r="C11" s="304"/>
      <c r="D11" s="308" t="s">
        <v>693</v>
      </c>
      <c r="E11" s="308"/>
      <c r="F11" s="26" t="s">
        <v>694</v>
      </c>
      <c r="G11" s="28"/>
    </row>
    <row r="12" spans="1:7">
      <c r="A12" s="29" t="s">
        <v>695</v>
      </c>
      <c r="B12" s="308" t="s">
        <v>696</v>
      </c>
      <c r="C12" s="308"/>
      <c r="D12" s="308" t="s">
        <v>697</v>
      </c>
      <c r="E12" s="308"/>
      <c r="F12" s="26" t="s">
        <v>694</v>
      </c>
      <c r="G12" s="28"/>
    </row>
    <row r="13" spans="1:7">
      <c r="A13" s="29" t="s">
        <v>698</v>
      </c>
      <c r="B13" s="308" t="s">
        <v>696</v>
      </c>
      <c r="C13" s="308"/>
      <c r="D13" s="308" t="s">
        <v>697</v>
      </c>
      <c r="E13" s="308"/>
      <c r="F13" s="26" t="s">
        <v>694</v>
      </c>
      <c r="G13" s="2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625" customWidth="1"/>
  </cols>
  <sheetData>
    <row r="1" spans="1:6" ht="52.5" customHeight="1">
      <c r="A1" s="20" t="s">
        <v>699</v>
      </c>
      <c r="E1" s="3" t="s">
        <v>700</v>
      </c>
      <c r="F1" s="3" t="s">
        <v>701</v>
      </c>
    </row>
    <row r="2" spans="1:6" ht="25.5" customHeight="1">
      <c r="A2" s="19" t="s">
        <v>702</v>
      </c>
      <c r="E2" s="4">
        <v>0</v>
      </c>
      <c r="F2" s="5" t="s">
        <v>437</v>
      </c>
    </row>
    <row r="3" spans="1:6" ht="45" customHeight="1">
      <c r="A3" s="19" t="s">
        <v>477</v>
      </c>
      <c r="E3" s="4">
        <v>1</v>
      </c>
      <c r="F3" s="5" t="s">
        <v>703</v>
      </c>
    </row>
    <row r="4" spans="1:6" ht="45" customHeight="1">
      <c r="A4" s="19" t="s">
        <v>704</v>
      </c>
      <c r="E4" s="4">
        <v>2</v>
      </c>
      <c r="F4" s="5" t="s">
        <v>705</v>
      </c>
    </row>
    <row r="5" spans="1:6" ht="45" customHeight="1">
      <c r="A5" s="19" t="s">
        <v>706</v>
      </c>
      <c r="E5" s="4">
        <v>3</v>
      </c>
      <c r="F5" s="5" t="s">
        <v>707</v>
      </c>
    </row>
    <row r="6" spans="1:6" ht="45" customHeight="1">
      <c r="A6" s="19" t="s">
        <v>708</v>
      </c>
      <c r="E6" s="4">
        <v>4</v>
      </c>
      <c r="F6" s="5" t="s">
        <v>422</v>
      </c>
    </row>
    <row r="7" spans="1:6" ht="45" customHeight="1">
      <c r="A7" s="19" t="s">
        <v>421</v>
      </c>
      <c r="E7" s="4">
        <v>5</v>
      </c>
      <c r="F7" s="5" t="s">
        <v>603</v>
      </c>
    </row>
    <row r="8" spans="1:6" ht="45" customHeight="1">
      <c r="A8" s="19" t="s">
        <v>709</v>
      </c>
    </row>
    <row r="9" spans="1:6" ht="45" customHeight="1">
      <c r="A9" s="19" t="s">
        <v>710</v>
      </c>
    </row>
    <row r="10" spans="1:6" ht="45" customHeight="1">
      <c r="A10" s="19" t="s">
        <v>711</v>
      </c>
    </row>
    <row r="11" spans="1:6" ht="45" customHeight="1">
      <c r="A11" s="19" t="s">
        <v>429</v>
      </c>
    </row>
    <row r="12" spans="1:6" ht="45" customHeight="1">
      <c r="A12" s="19" t="s">
        <v>712</v>
      </c>
    </row>
    <row r="13" spans="1:6" ht="45" customHeight="1">
      <c r="A13" s="19" t="s">
        <v>713</v>
      </c>
    </row>
    <row r="14" spans="1:6" ht="45" customHeight="1">
      <c r="A14" s="19" t="s">
        <v>714</v>
      </c>
    </row>
    <row r="15" spans="1:6" ht="45" customHeight="1">
      <c r="A15" s="19" t="s">
        <v>715</v>
      </c>
    </row>
    <row r="16" spans="1:6" ht="45" customHeight="1">
      <c r="A16" s="19" t="s">
        <v>716</v>
      </c>
    </row>
    <row r="17" spans="1:1" ht="45" customHeight="1">
      <c r="A17" s="19" t="s">
        <v>717</v>
      </c>
    </row>
    <row r="18" spans="1:1" ht="45" customHeight="1">
      <c r="A18" s="19" t="s">
        <v>718</v>
      </c>
    </row>
    <row r="19" spans="1:1" ht="45" customHeight="1">
      <c r="A19" s="19" t="s">
        <v>719</v>
      </c>
    </row>
    <row r="20" spans="1:1" ht="45" customHeight="1">
      <c r="A20" s="19" t="s">
        <v>436</v>
      </c>
    </row>
    <row r="21" spans="1:1" ht="45" customHeight="1">
      <c r="A21" s="19" t="s">
        <v>720</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2025-08-19T15:39:57Z</dcterms:modified>
  <cp:category/>
  <cp:contentStatus/>
</cp:coreProperties>
</file>