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46A3915A-BD8D-4662-A20A-D40271CAAC54}"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1" r:id="rId1"/>
    <sheet name="1. ESTRATEGICO " sheetId="11" r:id="rId2"/>
    <sheet name="2. GESTIÓN-MIPG" sheetId="3" r:id="rId3"/>
    <sheet name="3. INVERSIÓN" sheetId="4" r:id="rId4"/>
    <sheet name="CONTROL DE CAMBIOS " sheetId="5" r:id="rId5"/>
    <sheet name="ANEXO1" sheetId="6" r:id="rId6"/>
    <sheet name="Hoja1" sheetId="12" r:id="rId7"/>
    <sheet name="Hoja3"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'3. INVERSIÓN'!$A$8:$HH$285</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86" i="4" l="1"/>
  <c r="AV292" i="4" l="1"/>
  <c r="AT292" i="4"/>
  <c r="AW285" i="4"/>
  <c r="AU285" i="4"/>
  <c r="T279" i="4"/>
  <c r="S279" i="4"/>
  <c r="T278" i="4"/>
  <c r="S278" i="4"/>
  <c r="T276" i="4"/>
  <c r="T285" i="4" s="1"/>
  <c r="S276" i="4"/>
  <c r="AW275" i="4"/>
  <c r="AU275" i="4"/>
  <c r="T275" i="4"/>
  <c r="T274" i="4"/>
  <c r="S274" i="4"/>
  <c r="T273" i="4"/>
  <c r="S273" i="4"/>
  <c r="T272" i="4"/>
  <c r="S272" i="4"/>
  <c r="T268" i="4"/>
  <c r="S268" i="4"/>
  <c r="T266" i="4"/>
  <c r="S266" i="4"/>
  <c r="AW265" i="4"/>
  <c r="AU265" i="4"/>
  <c r="T264" i="4"/>
  <c r="S264" i="4"/>
  <c r="T263" i="4"/>
  <c r="S263" i="4"/>
  <c r="T262" i="4"/>
  <c r="S262" i="4"/>
  <c r="T261" i="4"/>
  <c r="S261" i="4"/>
  <c r="T260" i="4"/>
  <c r="S260" i="4"/>
  <c r="T258" i="4"/>
  <c r="T265" i="4" s="1"/>
  <c r="S258" i="4"/>
  <c r="AW257" i="4"/>
  <c r="AU257" i="4"/>
  <c r="T257" i="4"/>
  <c r="T256" i="4"/>
  <c r="S256" i="4"/>
  <c r="T255" i="4"/>
  <c r="S255" i="4"/>
  <c r="T254" i="4"/>
  <c r="S254" i="4"/>
  <c r="T253" i="4"/>
  <c r="S253" i="4"/>
  <c r="T252" i="4"/>
  <c r="S252" i="4"/>
  <c r="T251" i="4"/>
  <c r="S251" i="4"/>
  <c r="T249" i="4"/>
  <c r="S249" i="4"/>
  <c r="AW248" i="4"/>
  <c r="AU248" i="4"/>
  <c r="T245" i="4"/>
  <c r="S245" i="4"/>
  <c r="T244" i="4"/>
  <c r="S244" i="4"/>
  <c r="T243" i="4"/>
  <c r="S243" i="4"/>
  <c r="T239" i="4"/>
  <c r="T248" i="4" s="1"/>
  <c r="S239" i="4"/>
  <c r="AW238" i="4"/>
  <c r="AU238" i="4"/>
  <c r="T238" i="4"/>
  <c r="T233" i="4"/>
  <c r="S233" i="4"/>
  <c r="T232" i="4"/>
  <c r="S232" i="4"/>
  <c r="T229" i="4"/>
  <c r="S229" i="4"/>
  <c r="T228" i="4"/>
  <c r="S228" i="4"/>
  <c r="T225" i="4"/>
  <c r="S225" i="4"/>
  <c r="AW224" i="4"/>
  <c r="AU224" i="4"/>
  <c r="T222" i="4"/>
  <c r="S222" i="4"/>
  <c r="T221" i="4"/>
  <c r="S221" i="4"/>
  <c r="T220" i="4"/>
  <c r="S220" i="4"/>
  <c r="T219" i="4"/>
  <c r="S219" i="4"/>
  <c r="W218" i="4"/>
  <c r="T218" i="4"/>
  <c r="S218" i="4"/>
  <c r="AW217" i="4"/>
  <c r="AU217" i="4"/>
  <c r="T216" i="4"/>
  <c r="S216" i="4"/>
  <c r="T215" i="4"/>
  <c r="S215" i="4"/>
  <c r="T214" i="4"/>
  <c r="S214" i="4"/>
  <c r="T213" i="4"/>
  <c r="S213" i="4"/>
  <c r="T212" i="4"/>
  <c r="S212" i="4"/>
  <c r="T211" i="4"/>
  <c r="S211" i="4"/>
  <c r="T210" i="4"/>
  <c r="S210" i="4"/>
  <c r="T209" i="4"/>
  <c r="S209" i="4"/>
  <c r="T208" i="4"/>
  <c r="S208" i="4"/>
  <c r="T207" i="4"/>
  <c r="S207" i="4"/>
  <c r="T206" i="4"/>
  <c r="S206" i="4"/>
  <c r="T205" i="4"/>
  <c r="S205" i="4"/>
  <c r="T204" i="4"/>
  <c r="T217" i="4" s="1"/>
  <c r="S204" i="4"/>
  <c r="T203" i="4"/>
  <c r="S203" i="4"/>
  <c r="AW202" i="4"/>
  <c r="AU202" i="4"/>
  <c r="T201" i="4"/>
  <c r="S201" i="4"/>
  <c r="T200" i="4"/>
  <c r="S200" i="4"/>
  <c r="T199" i="4"/>
  <c r="S199" i="4"/>
  <c r="T198" i="4"/>
  <c r="S198" i="4"/>
  <c r="T197" i="4"/>
  <c r="T202" i="4" s="1"/>
  <c r="S197" i="4"/>
  <c r="T195" i="4"/>
  <c r="S195" i="4"/>
  <c r="AW194" i="4"/>
  <c r="AU194" i="4"/>
  <c r="T186" i="4"/>
  <c r="S186" i="4"/>
  <c r="T185" i="4"/>
  <c r="S185" i="4"/>
  <c r="T184" i="4"/>
  <c r="S184" i="4"/>
  <c r="T182" i="4"/>
  <c r="S182" i="4"/>
  <c r="T181" i="4"/>
  <c r="S181" i="4"/>
  <c r="T180" i="4"/>
  <c r="T194" i="4" s="1"/>
  <c r="S180" i="4"/>
  <c r="AW179" i="4"/>
  <c r="AU179" i="4"/>
  <c r="T179" i="4"/>
  <c r="T178" i="4"/>
  <c r="S178" i="4"/>
  <c r="T177" i="4"/>
  <c r="S177" i="4"/>
  <c r="S176" i="4"/>
  <c r="S175" i="4"/>
  <c r="T174" i="4"/>
  <c r="S174" i="4"/>
  <c r="T173" i="4"/>
  <c r="S173" i="4"/>
  <c r="T172" i="4"/>
  <c r="S172" i="4"/>
  <c r="T171" i="4"/>
  <c r="S171" i="4"/>
  <c r="AW170" i="4"/>
  <c r="AU170" i="4"/>
  <c r="T169" i="4"/>
  <c r="S169" i="4"/>
  <c r="T168" i="4"/>
  <c r="S168" i="4"/>
  <c r="T167" i="4"/>
  <c r="S167" i="4"/>
  <c r="T166" i="4"/>
  <c r="S166" i="4"/>
  <c r="T163" i="4"/>
  <c r="S163" i="4"/>
  <c r="T161" i="4"/>
  <c r="S161" i="4"/>
  <c r="T160" i="4"/>
  <c r="S160" i="4"/>
  <c r="T159" i="4"/>
  <c r="S159" i="4"/>
  <c r="T157" i="4"/>
  <c r="S157" i="4"/>
  <c r="S156" i="4"/>
  <c r="AW155" i="4"/>
  <c r="AU155" i="4"/>
  <c r="T150" i="4"/>
  <c r="S150" i="4"/>
  <c r="T149" i="4"/>
  <c r="S149" i="4"/>
  <c r="T148" i="4"/>
  <c r="S148" i="4"/>
  <c r="T147" i="4"/>
  <c r="S147" i="4"/>
  <c r="S146" i="4"/>
  <c r="T145" i="4"/>
  <c r="S145" i="4"/>
  <c r="T144" i="4"/>
  <c r="S144" i="4"/>
  <c r="T143" i="4"/>
  <c r="S143" i="4"/>
  <c r="T142" i="4"/>
  <c r="S142" i="4"/>
  <c r="T141" i="4"/>
  <c r="S141" i="4"/>
  <c r="T140" i="4"/>
  <c r="S140" i="4"/>
  <c r="S139" i="4"/>
  <c r="S138" i="4"/>
  <c r="T137" i="4"/>
  <c r="S137" i="4"/>
  <c r="T136" i="4"/>
  <c r="S136" i="4"/>
  <c r="T135" i="4"/>
  <c r="S135" i="4"/>
  <c r="AW134" i="4"/>
  <c r="AU134" i="4"/>
  <c r="T133" i="4"/>
  <c r="S133" i="4"/>
  <c r="T132" i="4"/>
  <c r="S132" i="4"/>
  <c r="T129" i="4"/>
  <c r="S129" i="4"/>
  <c r="T128" i="4"/>
  <c r="S128" i="4"/>
  <c r="T126" i="4"/>
  <c r="S126" i="4"/>
  <c r="T125" i="4"/>
  <c r="S125" i="4"/>
  <c r="T116" i="4"/>
  <c r="T134" i="4" s="1"/>
  <c r="S116" i="4"/>
  <c r="AW115" i="4"/>
  <c r="AU115" i="4"/>
  <c r="T115" i="4"/>
  <c r="T112" i="4"/>
  <c r="S112" i="4"/>
  <c r="T111" i="4"/>
  <c r="S111" i="4"/>
  <c r="T110" i="4"/>
  <c r="S110" i="4"/>
  <c r="T108" i="4"/>
  <c r="S108" i="4"/>
  <c r="T105" i="4"/>
  <c r="S105" i="4"/>
  <c r="AW104" i="4"/>
  <c r="AU104" i="4"/>
  <c r="T98" i="4"/>
  <c r="S98" i="4"/>
  <c r="T97" i="4"/>
  <c r="S97" i="4"/>
  <c r="T96" i="4"/>
  <c r="T104" i="4" s="1"/>
  <c r="S96" i="4"/>
  <c r="AW95" i="4"/>
  <c r="AU95" i="4"/>
  <c r="S92" i="4"/>
  <c r="T90" i="4"/>
  <c r="T89" i="4"/>
  <c r="S89" i="4"/>
  <c r="T88" i="4"/>
  <c r="S88" i="4"/>
  <c r="AW87" i="4"/>
  <c r="AU87" i="4"/>
  <c r="T82" i="4"/>
  <c r="S82" i="4"/>
  <c r="T81" i="4"/>
  <c r="S81" i="4"/>
  <c r="T80" i="4"/>
  <c r="S80" i="4"/>
  <c r="AW79" i="4"/>
  <c r="AU79" i="4"/>
  <c r="T79" i="4"/>
  <c r="T75" i="4"/>
  <c r="S75" i="4"/>
  <c r="T74" i="4"/>
  <c r="S74" i="4"/>
  <c r="T73" i="4"/>
  <c r="S73" i="4"/>
  <c r="T72" i="4"/>
  <c r="S72" i="4"/>
  <c r="AK71" i="4"/>
  <c r="AW70" i="4"/>
  <c r="AU70" i="4"/>
  <c r="T70" i="4"/>
  <c r="T69" i="4"/>
  <c r="S69" i="4"/>
  <c r="T68" i="4"/>
  <c r="S68" i="4"/>
  <c r="T67" i="4"/>
  <c r="S67" i="4"/>
  <c r="T66" i="4"/>
  <c r="S66" i="4"/>
  <c r="T65" i="4"/>
  <c r="S65" i="4"/>
  <c r="T64" i="4"/>
  <c r="S64" i="4"/>
  <c r="T63" i="4"/>
  <c r="S63" i="4"/>
  <c r="T62" i="4"/>
  <c r="S62" i="4"/>
  <c r="T61" i="4"/>
  <c r="S61" i="4"/>
  <c r="S60" i="4"/>
  <c r="BA59" i="4"/>
  <c r="T59" i="4"/>
  <c r="S59" i="4"/>
  <c r="AK58" i="4"/>
  <c r="AW57" i="4"/>
  <c r="AU57" i="4"/>
  <c r="T56" i="4"/>
  <c r="S56" i="4"/>
  <c r="T55" i="4"/>
  <c r="S55" i="4"/>
  <c r="S54" i="4"/>
  <c r="T53" i="4"/>
  <c r="S53" i="4"/>
  <c r="T52" i="4"/>
  <c r="S52" i="4"/>
  <c r="T51" i="4"/>
  <c r="S51" i="4"/>
  <c r="T50" i="4"/>
  <c r="S50" i="4"/>
  <c r="T49" i="4"/>
  <c r="S49" i="4"/>
  <c r="T48" i="4"/>
  <c r="S48" i="4"/>
  <c r="T47" i="4"/>
  <c r="S47" i="4"/>
  <c r="T46" i="4"/>
  <c r="S46" i="4"/>
  <c r="T45" i="4"/>
  <c r="S45" i="4"/>
  <c r="BA44" i="4"/>
  <c r="T44" i="4"/>
  <c r="T57" i="4" s="1"/>
  <c r="S44" i="4"/>
  <c r="AK43" i="4"/>
  <c r="AW42" i="4"/>
  <c r="AU42" i="4"/>
  <c r="S41" i="4"/>
  <c r="T40" i="4"/>
  <c r="S40" i="4"/>
  <c r="T39" i="4"/>
  <c r="S39" i="4"/>
  <c r="T38" i="4"/>
  <c r="S38" i="4"/>
  <c r="T37" i="4"/>
  <c r="S37" i="4"/>
  <c r="T36" i="4"/>
  <c r="S36" i="4"/>
  <c r="T35" i="4"/>
  <c r="T42" i="4" s="1"/>
  <c r="S35" i="4"/>
  <c r="AW34" i="4"/>
  <c r="AU34" i="4"/>
  <c r="T33" i="4"/>
  <c r="S33" i="4"/>
  <c r="T32" i="4"/>
  <c r="S32" i="4"/>
  <c r="S31" i="4"/>
  <c r="T30" i="4"/>
  <c r="S30" i="4"/>
  <c r="T29" i="4"/>
  <c r="S29" i="4"/>
  <c r="T28" i="4"/>
  <c r="S28" i="4"/>
  <c r="T27" i="4"/>
  <c r="S27" i="4"/>
  <c r="T26" i="4"/>
  <c r="S26" i="4"/>
  <c r="T25" i="4"/>
  <c r="S25" i="4"/>
  <c r="T24" i="4"/>
  <c r="S24" i="4"/>
  <c r="T23" i="4"/>
  <c r="T34" i="4" s="1"/>
  <c r="S23" i="4"/>
  <c r="T22" i="4"/>
  <c r="S22" i="4"/>
  <c r="AW21" i="4"/>
  <c r="AU21" i="4"/>
  <c r="T20" i="4"/>
  <c r="S20" i="4"/>
  <c r="T19" i="4"/>
  <c r="S19" i="4"/>
  <c r="T18" i="4"/>
  <c r="T21" i="4" s="1"/>
  <c r="S18" i="4"/>
  <c r="AW17" i="4"/>
  <c r="AU17" i="4"/>
  <c r="T11" i="4"/>
  <c r="T17" i="4" s="1"/>
  <c r="S11" i="4"/>
  <c r="BI10" i="4"/>
  <c r="S10" i="4"/>
  <c r="S9" i="4"/>
  <c r="A24" i="3"/>
  <c r="A23" i="3"/>
  <c r="A22" i="3"/>
  <c r="A21" i="3"/>
  <c r="A19" i="3"/>
  <c r="A18" i="3"/>
  <c r="A17" i="3"/>
  <c r="A16" i="3"/>
  <c r="A15" i="3"/>
  <c r="A14" i="3"/>
  <c r="AE46" i="11"/>
  <c r="AC46" i="11"/>
  <c r="AF45" i="11"/>
  <c r="AD45" i="11" s="1"/>
  <c r="AC45" i="11"/>
  <c r="X45" i="11"/>
  <c r="AF44" i="11"/>
  <c r="AF46" i="11" s="1"/>
  <c r="AC44" i="11"/>
  <c r="X44" i="11"/>
  <c r="AF43" i="11"/>
  <c r="AF42" i="11"/>
  <c r="AD42" i="11" s="1"/>
  <c r="AC42" i="11"/>
  <c r="X42" i="11"/>
  <c r="AF40" i="11"/>
  <c r="AD40" i="11" s="1"/>
  <c r="AC40" i="11"/>
  <c r="X40" i="11"/>
  <c r="U40" i="11"/>
  <c r="AE40" i="11" s="1"/>
  <c r="S40" i="11"/>
  <c r="R40" i="11"/>
  <c r="AF39" i="11"/>
  <c r="AD39" i="11" s="1"/>
  <c r="X39" i="11"/>
  <c r="U39" i="11"/>
  <c r="AE39" i="11" s="1"/>
  <c r="AC39" i="11" s="1"/>
  <c r="S39" i="11"/>
  <c r="R39" i="11"/>
  <c r="AC38" i="11"/>
  <c r="X38" i="11"/>
  <c r="U38" i="11"/>
  <c r="AE38" i="11" s="1"/>
  <c r="S38" i="11"/>
  <c r="R38" i="11"/>
  <c r="O38" i="11"/>
  <c r="AF38" i="11" s="1"/>
  <c r="AD38" i="11" s="1"/>
  <c r="U37" i="11"/>
  <c r="AF37" i="11" s="1"/>
  <c r="AD37" i="11" s="1"/>
  <c r="S37" i="11"/>
  <c r="R37" i="11"/>
  <c r="O37" i="11"/>
  <c r="AF36" i="11"/>
  <c r="AD36" i="11"/>
  <c r="AC36" i="11"/>
  <c r="U36" i="11"/>
  <c r="X36" i="11" s="1"/>
  <c r="S36" i="11"/>
  <c r="R36" i="11"/>
  <c r="U35" i="11"/>
  <c r="AF35" i="11" s="1"/>
  <c r="AD35" i="11" s="1"/>
  <c r="S35" i="11"/>
  <c r="R35" i="11"/>
  <c r="O35" i="11"/>
  <c r="AE34" i="11"/>
  <c r="AC34" i="11" s="1"/>
  <c r="U34" i="11"/>
  <c r="S34" i="11"/>
  <c r="R34" i="11"/>
  <c r="O34" i="11"/>
  <c r="U33" i="11"/>
  <c r="AF33" i="11" s="1"/>
  <c r="AD33" i="11" s="1"/>
  <c r="S33" i="11"/>
  <c r="R33" i="11"/>
  <c r="O33" i="11"/>
  <c r="AF32" i="11"/>
  <c r="AD32" i="11" s="1"/>
  <c r="X32" i="11"/>
  <c r="U32" i="11"/>
  <c r="AE32" i="11" s="1"/>
  <c r="AC32" i="11" s="1"/>
  <c r="S32" i="11"/>
  <c r="R32" i="11"/>
  <c r="O32" i="11"/>
  <c r="AD31" i="11"/>
  <c r="U31" i="11"/>
  <c r="AF31" i="11" s="1"/>
  <c r="S31" i="11"/>
  <c r="R31" i="11"/>
  <c r="O31" i="11"/>
  <c r="U30" i="11"/>
  <c r="S30" i="11"/>
  <c r="R30" i="11"/>
  <c r="O30" i="11"/>
  <c r="AF29" i="11"/>
  <c r="AD29" i="11" s="1"/>
  <c r="AE29" i="11"/>
  <c r="AC29" i="11" s="1"/>
  <c r="U29" i="11"/>
  <c r="X29" i="11" s="1"/>
  <c r="S29" i="11"/>
  <c r="R29" i="11"/>
  <c r="U28" i="11"/>
  <c r="AF28" i="11" s="1"/>
  <c r="AD28" i="11" s="1"/>
  <c r="S28" i="11"/>
  <c r="R28" i="11"/>
  <c r="O28" i="11"/>
  <c r="AF27" i="11"/>
  <c r="AD27" i="11" s="1"/>
  <c r="X27" i="11"/>
  <c r="U27" i="11"/>
  <c r="AE27" i="11" s="1"/>
  <c r="AC27" i="11" s="1"/>
  <c r="S27" i="11"/>
  <c r="R27" i="11"/>
  <c r="O27" i="11"/>
  <c r="AD26" i="11"/>
  <c r="U26" i="11"/>
  <c r="AF26" i="11" s="1"/>
  <c r="S26" i="11"/>
  <c r="R26" i="11"/>
  <c r="O26" i="11"/>
  <c r="U25" i="11"/>
  <c r="S25" i="11"/>
  <c r="R25" i="11"/>
  <c r="O25" i="11"/>
  <c r="AF24" i="11"/>
  <c r="AD24" i="11" s="1"/>
  <c r="AE24" i="11"/>
  <c r="AC24" i="11" s="1"/>
  <c r="U24" i="11"/>
  <c r="X24" i="11" s="1"/>
  <c r="S24" i="11"/>
  <c r="R24" i="11"/>
  <c r="O24" i="11"/>
  <c r="AC23" i="11"/>
  <c r="X23" i="11"/>
  <c r="U23" i="11"/>
  <c r="AE23" i="11" s="1"/>
  <c r="S23" i="11"/>
  <c r="R23" i="11"/>
  <c r="O23" i="11"/>
  <c r="AF23" i="11" s="1"/>
  <c r="U22" i="11"/>
  <c r="AF22" i="11" s="1"/>
  <c r="AD22" i="11" s="1"/>
  <c r="S22" i="11"/>
  <c r="R22" i="11"/>
  <c r="AD20" i="11"/>
  <c r="U20" i="11"/>
  <c r="AF20" i="11" s="1"/>
  <c r="S20" i="11"/>
  <c r="R20" i="11"/>
  <c r="U19" i="11"/>
  <c r="AF19" i="11" s="1"/>
  <c r="AF21" i="11" s="1"/>
  <c r="S19" i="11"/>
  <c r="R19" i="11"/>
  <c r="O19" i="11"/>
  <c r="U17" i="11"/>
  <c r="S17" i="11"/>
  <c r="R17" i="11"/>
  <c r="U16" i="11"/>
  <c r="AE16" i="11" s="1"/>
  <c r="S16" i="11"/>
  <c r="R16" i="11"/>
  <c r="U14" i="11"/>
  <c r="S14" i="11"/>
  <c r="R14" i="11"/>
  <c r="U13" i="11"/>
  <c r="AE13" i="11" s="1"/>
  <c r="S13" i="11"/>
  <c r="R13" i="11"/>
  <c r="AE12" i="11"/>
  <c r="U12" i="11"/>
  <c r="S12" i="11"/>
  <c r="R12" i="11"/>
  <c r="O12" i="11"/>
  <c r="AD11" i="11"/>
  <c r="AC11" i="11"/>
  <c r="U11" i="11"/>
  <c r="X11" i="11" s="1"/>
  <c r="S11" i="11"/>
  <c r="R11" i="11"/>
  <c r="O11" i="11"/>
  <c r="AE10" i="11"/>
  <c r="AC10" i="11" s="1"/>
  <c r="U10" i="11"/>
  <c r="S10" i="11"/>
  <c r="R10" i="11"/>
  <c r="AF9" i="11"/>
  <c r="AE9" i="11"/>
  <c r="AC9" i="11" s="1"/>
  <c r="AD9" i="11"/>
  <c r="U9" i="11"/>
  <c r="X9" i="11" s="1"/>
  <c r="S9" i="11"/>
  <c r="R9" i="11"/>
  <c r="O9" i="11"/>
  <c r="J57" i="1"/>
  <c r="AC16" i="11" l="1"/>
  <c r="AD23" i="11"/>
  <c r="AD41" i="11" s="1"/>
  <c r="AC13" i="11"/>
  <c r="AC12" i="11"/>
  <c r="AF17" i="11"/>
  <c r="AD17" i="11" s="1"/>
  <c r="X17" i="11"/>
  <c r="AF25" i="11"/>
  <c r="AD25" i="11" s="1"/>
  <c r="X25" i="11"/>
  <c r="X28" i="11"/>
  <c r="AF30" i="11"/>
  <c r="AD30" i="11" s="1"/>
  <c r="X30" i="11"/>
  <c r="X33" i="11"/>
  <c r="AE28" i="11"/>
  <c r="AC28" i="11" s="1"/>
  <c r="AE33" i="11"/>
  <c r="AC33" i="11" s="1"/>
  <c r="T224" i="4"/>
  <c r="AF15" i="11"/>
  <c r="AF13" i="11"/>
  <c r="AD13" i="11" s="1"/>
  <c r="X13" i="11"/>
  <c r="AF16" i="11"/>
  <c r="X16" i="11"/>
  <c r="AF14" i="11"/>
  <c r="AD14" i="11" s="1"/>
  <c r="X14" i="11"/>
  <c r="T95" i="4"/>
  <c r="AF10" i="11"/>
  <c r="AD10" i="11" s="1"/>
  <c r="AD15" i="11" s="1"/>
  <c r="X10" i="11"/>
  <c r="X12" i="11"/>
  <c r="AF12" i="11"/>
  <c r="AD12" i="11" s="1"/>
  <c r="AE14" i="11"/>
  <c r="AC14" i="11" s="1"/>
  <c r="AC15" i="11" s="1"/>
  <c r="AE17" i="11"/>
  <c r="AC17" i="11" s="1"/>
  <c r="AD19" i="11"/>
  <c r="AD21" i="11" s="1"/>
  <c r="AE25" i="11"/>
  <c r="AC25" i="11" s="1"/>
  <c r="AE30" i="11"/>
  <c r="AC30" i="11" s="1"/>
  <c r="AF34" i="11"/>
  <c r="AD34" i="11" s="1"/>
  <c r="X34" i="11"/>
  <c r="AD44" i="11"/>
  <c r="AD46" i="11" s="1"/>
  <c r="T83" i="4"/>
  <c r="T155" i="4"/>
  <c r="T170" i="4"/>
  <c r="AE20" i="11"/>
  <c r="AC20" i="11" s="1"/>
  <c r="AE26" i="11"/>
  <c r="AC26" i="11" s="1"/>
  <c r="AE19" i="11"/>
  <c r="AE22" i="11"/>
  <c r="AE31" i="11"/>
  <c r="AC31" i="11" s="1"/>
  <c r="AE35" i="11"/>
  <c r="AC35" i="11" s="1"/>
  <c r="AE37" i="11"/>
  <c r="AC37" i="11" s="1"/>
  <c r="X19" i="11"/>
  <c r="X20" i="11"/>
  <c r="X22" i="11"/>
  <c r="X26" i="11"/>
  <c r="X31" i="11"/>
  <c r="X35" i="11"/>
  <c r="X37" i="11"/>
  <c r="AK288" i="4"/>
  <c r="AU292" i="4" s="1"/>
  <c r="AW292" i="4"/>
  <c r="AE21" i="11" l="1"/>
  <c r="AC19" i="11"/>
  <c r="AC21" i="11" s="1"/>
  <c r="AF18" i="11"/>
  <c r="AD16" i="11"/>
  <c r="AD18" i="11" s="1"/>
  <c r="AD48" i="11" s="1"/>
  <c r="AE18" i="11"/>
  <c r="T86" i="4"/>
  <c r="T84" i="4"/>
  <c r="T87" i="4" s="1"/>
  <c r="U291" i="4" s="1"/>
  <c r="T289" i="4" s="1"/>
  <c r="AE15" i="11"/>
  <c r="AE41" i="11"/>
  <c r="AE48" i="11" s="1"/>
  <c r="AC22" i="11"/>
  <c r="AC41" i="11" s="1"/>
  <c r="T85" i="4"/>
  <c r="AF41" i="11"/>
  <c r="AF48" i="11" s="1"/>
  <c r="AC18" i="11"/>
  <c r="AC4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100-00000100000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AF8" authorId="0" shapeId="0" xr:uid="{00000000-0006-0000-0300-000002000000}">
      <text>
        <r>
          <rPr>
            <sz val="11"/>
            <color theme="1"/>
            <rFont val="Aptos Narrow"/>
            <family val="2"/>
            <scheme val="minor"/>
          </rPr>
          <t xml:space="preserve">VER ANEXO 1
</t>
        </r>
      </text>
    </comment>
    <comment ref="AG8" authorId="0" shapeId="0" xr:uid="{00000000-0006-0000-0300-000003000000}">
      <text>
        <r>
          <rPr>
            <sz val="11"/>
            <color theme="1"/>
            <rFont val="Aptos Narrow"/>
            <family val="2"/>
            <scheme val="minor"/>
          </rPr>
          <t xml:space="preserve">VER ANEXO 1
</t>
        </r>
      </text>
    </comment>
    <comment ref="AN31" authorId="0" shapeId="0" xr:uid="{00000000-0006-0000-0300-000004000000}">
      <text>
        <r>
          <rPr>
            <sz val="11"/>
            <color theme="1"/>
            <rFont val="Aptos Narrow"/>
            <family val="2"/>
            <scheme val="minor"/>
          </rPr>
          <t xml:space="preserve">VER ANEXO 1
</t>
        </r>
      </text>
    </comment>
    <comment ref="AO31" authorId="0" shapeId="0" xr:uid="{00000000-0006-0000-0300-000005000000}">
      <text>
        <r>
          <rPr>
            <sz val="11"/>
            <color theme="1"/>
            <rFont val="Aptos Narrow"/>
            <family val="2"/>
            <scheme val="minor"/>
          </rPr>
          <t xml:space="preserve">VER ANEXO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8" authorId="0" shapeId="0" xr:uid="{00000000-0006-0000-0700-00000100000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<sst xmlns="http://schemas.openxmlformats.org/spreadsheetml/2006/main" count="4469" uniqueCount="1400">
  <si>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</si>
  <si>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</si>
  <si>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</si>
  <si>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</si>
  <si>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</si>
  <si>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</si>
  <si>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</si>
  <si>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</si>
  <si>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</si>
  <si>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</si>
  <si>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</si>
  <si>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</si>
  <si>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</si>
  <si>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</si>
  <si>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</si>
  <si>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</si>
  <si>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</si>
  <si>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</si>
  <si>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</si>
  <si>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</si>
  <si>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</si>
  <si>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</si>
  <si>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</si>
  <si>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</si>
  <si>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</si>
  <si>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</si>
  <si>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</si>
  <si>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</si>
  <si>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</si>
  <si>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</si>
  <si>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</si>
  <si>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</si>
  <si>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</si>
  <si>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</si>
  <si>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</si>
  <si>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</si>
  <si>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</si>
  <si>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</si>
  <si>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</si>
  <si>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</si>
  <si>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</si>
  <si>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</si>
  <si>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</si>
  <si>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</si>
  <si>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</si>
  <si>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</si>
  <si>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</si>
  <si>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</si>
  <si>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</si>
  <si>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</si>
  <si>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</si>
  <si>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</si>
  <si>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</si>
  <si>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</si>
  <si>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</si>
  <si>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</si>
  <si>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</si>
  <si>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</si>
  <si>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</si>
  <si>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</si>
  <si>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</si>
  <si>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</si>
  <si>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</si>
  <si>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</si>
  <si>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</si>
  <si>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</si>
  <si>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</si>
  <si>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</si>
  <si>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</si>
  <si>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</si>
  <si>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</si>
  <si>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</si>
  <si>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</si>
  <si>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</si>
  <si>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</si>
  <si>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</si>
  <si>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</si>
  <si>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</si>
  <si>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</si>
  <si>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</si>
  <si>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</si>
  <si>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</si>
  <si>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</si>
  <si>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</si>
  <si>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</si>
  <si>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</si>
  <si>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</si>
  <si>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</si>
  <si>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</si>
  <si>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</si>
  <si>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</si>
  <si>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</si>
  <si>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</si>
  <si>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</si>
  <si>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</si>
  <si>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</si>
  <si>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</si>
  <si>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</si>
  <si>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</si>
  <si>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</si>
  <si>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</si>
  <si>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</si>
  <si>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</si>
  <si>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</si>
  <si>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</si>
  <si>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</si>
  <si>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</si>
  <si>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</si>
  <si>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</si>
  <si>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</si>
  <si>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</si>
  <si>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</si>
  <si>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</si>
  <si>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</si>
  <si>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</si>
  <si>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</si>
  <si>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</si>
  <si>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</si>
  <si>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</si>
  <si>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</si>
  <si>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</si>
  <si>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</si>
  <si>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</si>
  <si>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</si>
  <si>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</si>
  <si>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</si>
  <si>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</si>
  <si>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</si>
  <si>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</si>
  <si>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</si>
  <si>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</si>
  <si>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INSTITUCIONAL</t>
  </si>
  <si>
    <t>Página: 1 de 1</t>
  </si>
  <si>
    <t>DEPENDENCIA:</t>
  </si>
  <si>
    <t>DEPARTAMENTO ADMINISTRATIVO DISTRITAL DE SALUD DADIS</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</si>
  <si>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</si>
  <si>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</si>
  <si>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</si>
  <si>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</si>
  <si>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</si>
  <si>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</si>
  <si>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</si>
  <si>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</si>
  <si>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</si>
  <si>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</si>
  <si>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</si>
  <si>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</si>
  <si>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</si>
  <si>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</si>
  <si>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</si>
  <si>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</si>
  <si>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</si>
  <si>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</si>
  <si>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</si>
  <si>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</si>
  <si>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</si>
  <si>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</si>
  <si>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</si>
  <si>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</si>
  <si>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</si>
  <si>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</si>
  <si>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</si>
  <si>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</si>
  <si>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</si>
  <si>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</si>
  <si>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</si>
  <si>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OBSERVACIONES / LINKS DE EVIDENCIAS</t>
  </si>
  <si>
    <t>3. Salud y Bienestar Social</t>
  </si>
  <si>
    <t>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</si>
  <si>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SEGURIDAD HUMANA</t>
  </si>
  <si>
    <t>Salud Pública y Aseguramiento</t>
  </si>
  <si>
    <t>Incrementar la tasa de cobertura a la afiliación del Régimen Subsidiado al 100%</t>
  </si>
  <si>
    <t>SALUD CON COBERTURA, ACCESIBILIDAD, CALIDAD E INCLUSIÓN</t>
  </si>
  <si>
    <t>1.3,1</t>
  </si>
  <si>
    <t>Número de usuarios con continuidad de la afiliación al régimen subsidiado en salud en el Distrito de Cartagena</t>
  </si>
  <si>
    <t xml:space="preserve">Número </t>
  </si>
  <si>
    <t>Mantener la continuidad anual de la afiliación a seiscientas setenta y nueve mil quinientas cincuenta y cinco (679.555) personas que están afiliados al régimen subsidiado en salud</t>
  </si>
  <si>
    <t>Servicio</t>
  </si>
  <si>
    <t>Personas afiliadas al régimen subsidiado  </t>
  </si>
  <si>
    <t>https://alcart-my.sharepoint.com/:f:/g/personal/dmartinezr_cartagena_gov_co/Em4zJEIV2P1Dqjl3u8x2eEABTc0yHSnoFaj6AEb6pkDIWg?e=uifSxn</t>
  </si>
  <si>
    <t>Incrementar el porcentaje de Población No Asegurada (PNA) con acceso garantizado a los servicios de salud mediante autorizaciones con máximo de 5 días hábiles, a 90%</t>
  </si>
  <si>
    <t>Número de personas nuevas afiliadas al sistema general de seguridad social en salud</t>
  </si>
  <si>
    <t>Afiliar a veinte mil (20.000) personas nuevas al Sistema General de Seguridad Social en Salud (con o sin SISBEN)</t>
  </si>
  <si>
    <t>Personas atendidas con servicio de salud  </t>
  </si>
  <si>
    <t>Número de servicios de salud habilitados para atender Población No Asegurada</t>
  </si>
  <si>
    <t>Mantener habilitados ciento cuarenta y dos (142) servicios de salud anualmente para la red integrada de salud del Distrito</t>
  </si>
  <si>
    <t> Instituciones financiadas para la atención en salud a la población  </t>
  </si>
  <si>
    <t>https://alcart-my.sharepoint.com/:f:/g/personal/jquinterob_cartagena_gov_co/EsHXPS-dTjRCh4Fo1aFT8iwB-psRKbxbyiU11pyC2iP44w?e=MtiJKy</t>
  </si>
  <si>
    <t>Numero de equipos básicos de salud que operan en el Distrito monitoreados y evaluados</t>
  </si>
  <si>
    <t>Monitorear y evaluar a sesenta y dos (62) Equipos Básicos de Salud que operan en el Distrito</t>
  </si>
  <si>
    <t>Documentos de evaluación realizados  </t>
  </si>
  <si>
    <t>https://alcart-my.sharepoint.com/:f:/g/personal/jquinterob_cartagena_gov_co/EpeRjHbaYzFNve5RwtwjjRABj8bS10liWuUNyc-4a8Emow?e=bKRDJM</t>
  </si>
  <si>
    <t>Centros de salud nuevos construidos para la protección y el aseguramiento en salud en el Distrito de Cartagena</t>
  </si>
  <si>
    <t>Construir dos (2) nuevos centros de salud en el Distrito para la protección y el aseguramiento en salud</t>
  </si>
  <si>
    <t xml:space="preserve">Bien </t>
  </si>
  <si>
    <t>Hospitales de segundo nivel de atención construidos y dotados  </t>
  </si>
  <si>
    <t>No se han asignado recursos por parte de la administracin local</t>
  </si>
  <si>
    <t>Número de prestadores de servicios de salud con asistencia técnica de inspección, vigilancia y control para mejoramiento de la calidad de la atención en salud en IPS oncológicas, pediátricas y maternas</t>
  </si>
  <si>
    <t>Inspeccionar, vigilar y controlar a sesenta (60) prestadores de salud para mejoramiento de la calidad de la atención en salud en IPS oncológicas, pediátricas y maternas</t>
  </si>
  <si>
    <t>asistencias técnica en Inspección, Vigilancia y Control realizadas </t>
  </si>
  <si>
    <t>a 30 de junio del 2025 se realizaron   asistencias  técnicas de inspección, vigilancia y control para mejoramiento de la calidad de la atención en salud  a 8 IPS  pediátricas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</si>
  <si>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Incrementar el porcentaje de grupos poblacionales vulnerables participando en la promoción social en salud basado en el enfoque diferencial y preferencial al 100%</t>
  </si>
  <si>
    <t>DERECHOS EN SALUD Y PROMOCIÓN SOCIAL</t>
  </si>
  <si>
    <t>1.3.2</t>
  </si>
  <si>
    <t>Número de personas con valoración clínica multidisciplinaria simultánea elaborada con resultado de condición de discapacidad</t>
  </si>
  <si>
    <t>Elaborar valoraciones clínicas multidisciplinaria del procedimiento de certificación de discapacidad y Registro de Localización y Certificación de Personas con Discapacidad a diez mil (10.000) personas del Distrito</t>
  </si>
  <si>
    <t>Personas con servicio de certificación de discapacidad </t>
  </si>
  <si>
    <t>Se cuenta con el PROCESO DE SELECCIÓN ABREVIADA DE MENOR CUANTÍA No. SAMC-DADIS-001-2025 por valor de $499.990.737 para iniciar el proceso de contratación con una IPS autorizada, con el fin de realizar valoraciones clínicas multidisciplinarias para la certificación de discapacidad.  Link del proceso:
https://community.secop.gov.co/Public/Tendering/OpportunityDetail/Index?noticeUID=CO1.NT
C.8146307&amp;isFromPublicArea=True&amp;isModal=False</t>
  </si>
  <si>
    <t>Número de personas  pertenecientes a los grupos poblaciones vulnerables participantes en estrategias de promoción de la participación social en salud</t>
  </si>
  <si>
    <t>Vincular a treinta mil (30.000) personas en estrategias de promoción de la participación social en salud con paridad de género (pertenecientes a los grupos poblaciones vulnerables)</t>
  </si>
  <si>
    <t>Estrategias de promoción de la participación social en salud implementadas</t>
  </si>
  <si>
    <t>Actividades de estrategias realizadas con recurso humano de planta de la oficina.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</si>
  <si>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Intervenir el 100% de los casos reportados al CRUED asociados a la mortalidad y/o modificación del patrón de enfermedades en salud pública, de riesgos medioambientales por la variabilidad del cambio climático, urgencia, emergencia y desastres.</t>
  </si>
  <si>
    <t>FORTALECIMIENTO DEL CENTRO REGULADOR DE URGENCIAS, EMERGENCIAS Y DESASTRES EN EL DISTRITO DE CARTAGENA - CRUED</t>
  </si>
  <si>
    <t>1.3.3</t>
  </si>
  <si>
    <t>Número de IPS asistidas con servicios del Plan de Emergencia Hospitalaria y desarrollo de capacidades en las competencias frente a las adaptaciones de posibles efectos de la variabilidad y el cambio climático</t>
  </si>
  <si>
    <t>Asistir anualmente a veintinueve (29) IPS con servicios del Plan de Emergencia Hospitalaria y desarrollo de capacidades en las competencias frente a las adaptaciones de posibles efectos de la variabilidad y el cambio climático</t>
  </si>
  <si>
    <t xml:space="preserve">Asistencias técnicas realizadas  </t>
  </si>
  <si>
    <t>https://alcart-my.sharepoint.com/:f:/g/personal/coespdadis_cartagena_gov_co/Elk2I5O0E4hCnre2xqpeM_wBtH5zSfe6ByJop6G1NEeH6g
Para este periodo se ha realizado monitoreo de la Atención Hospitalaria en 10 Instituciones con servicio de Urgencias , de igual  forma la APH requerida a traves del CRUED.</t>
  </si>
  <si>
    <t>Centro Regulador De Urgencias construido y dotado con tecnología de punta</t>
  </si>
  <si>
    <t>Construir y dotar un (1) Centro Regulador de Urgencias y Emergencias con tecnología de punta</t>
  </si>
  <si>
    <t>Centros reguladores de urgencias, emergencias y desastres construidos y dotados  </t>
  </si>
  <si>
    <t>No se han incorporado los recursos del credito para ejecutar esta meta</t>
  </si>
  <si>
    <t>SALUD PÚBLICA</t>
  </si>
  <si>
    <t>1.3.4</t>
  </si>
  <si>
    <t>Número de procesos de gestión de la salud pública en el marco de la ruta integral para la promoción y mantenimiento de la salud implementados</t>
  </si>
  <si>
    <t>Implementar cuatro (4) procesos de gestión de la salud pública en el marco de la ruta integral para la promoción y mantenimiento de la salud</t>
  </si>
  <si>
    <t>Estrategias de promoción de la participación social en salud implementadas  </t>
  </si>
  <si>
    <t>https://alcart-my.sharepoint.com/:f:/g/personal/gestiondadis_cartagena_gov_co/EgKuaz_UgjRMtBxmDDUzCaABghy-FTsGZh-oQ66i_dQ5Nw?e=V079Ay</t>
  </si>
  <si>
    <t>Número de establecimientos farmacéuticos y similares  vigilados y controlados con enfoque de riesgo</t>
  </si>
  <si>
    <t>Vigilar y controlar anualmente con enfoque de riesgo a setecientos (700) establecimientos farmacéuticos y similares</t>
  </si>
  <si>
    <t> visitas realizadas </t>
  </si>
  <si>
    <t>https://alcart-my.sharepoint.com/:f:/g/personal/gestiondadis_cartagena_gov_co/Eqn-dCdLZl9Fq0VinS0uSR0BU7GJ8Ym7G5bLcQOUIEA4fg?e=2MDfBT</t>
  </si>
  <si>
    <t>Número de tomas de muestras de agua elaboradas y visitas a objetos de interés de la calidad del agua para consumo humano y de diversión</t>
  </si>
  <si>
    <t>Realizar anualmente dos mil cien (2.100) tomas de muestras de agua y visitas a objetos de interés de Inspección, Vigilancia y Control Sanitario (IVCS) de la calidad del agua para consumo humano y de diversión</t>
  </si>
  <si>
    <t>Análisis realizados</t>
  </si>
  <si>
    <t>https://alcart-my.sharepoint.com/:f:/g/personal/gestiondadis_cartagena_gov_co/Er45jHmpoKJLhV_yaGQsVs4B55d6EBjHBmdCqcyuPJSvow?e=eioz5w</t>
  </si>
  <si>
    <t>Número de establecimientos de interés sanitario diferentes a establecimientos de medicamentos y alimentos, incluyendo motonaves y aeronaves vigilados y controlados</t>
  </si>
  <si>
    <t>Vigilar y controlar anualmente a siete mil seiscientos (7.600) establecimientos de interés sanitario diferentes a establecimientos de medicamentos y alimentos, incluyendo motonaves y aeronaves</t>
  </si>
  <si>
    <t>visitas realizadas  </t>
  </si>
  <si>
    <t>https://alcart-my.sharepoint.com/:f:/g/personal/gestiondadis_cartagena_gov_co/Ejj2H6ZScldGjvYw6nkWcaMB7TzptCkT6FHWmjX2d9mTdg?e=ImxIU5</t>
  </si>
  <si>
    <t>Número de animales vacunados contra la rabia</t>
  </si>
  <si>
    <t>Vacunar anualmente noventa mil (90.000) animales contra la rabia</t>
  </si>
  <si>
    <t>Campañas de gestión del riesgo para abordar situaciones de salud relacionadas con condiciones ambientales implementadas</t>
  </si>
  <si>
    <t>https://alcart-my.sharepoint.com/:f:/g/personal/gestiondadis_cartagena_gov_co/Ejj2H6ZScldGjvYw6nkWcaMB7TzptCkT6FHWmjX2d9mTdg?e=NmKOfg</t>
  </si>
  <si>
    <t>Reducir la tasa de mortalidad por cáncer de mama a 15,2 por 100.000 habitantes</t>
  </si>
  <si>
    <t>Número de grupos de eventos de interés en salud pública con acciones de vigilancia en salud pública y vigilancia comunitaria elaboradas</t>
  </si>
  <si>
    <t>Elaborar anualmente acciones de vigilancia en salud pública y vigilancia comunitaria a diecisiete (17) grupos de eventos de interés en salud pública</t>
  </si>
  <si>
    <t>Documentos de investigación elaborados</t>
  </si>
  <si>
    <t>https://alcart-my.sharepoint.com/:f:/g/personal/gestiondadis_cartagena_gov_co/ErzdA5eHcDNDqL6Yd7C6wcAB_0gVLToYWJJtyfkhcQYFSQ?e=rZnbXT</t>
  </si>
  <si>
    <t>Reducir la tasa de mortalidad prematura por enfermedades no transmisibles en población de 30 a 70 años a 185,67 x 100.00 habitantes</t>
  </si>
  <si>
    <t>Número de entidades con acciones de salud pública en enfermedades cardiovasculares, huérfanas, diabetes mellitus, cáncer, salud visual, auditiva y salud bucal desarrolladas en diferentes entornos</t>
  </si>
  <si>
    <t>Desarrollar anualmente acciones de salud pública a doscientas cincuenta (250) entidades en enfermedades cardiovasculares, huérfanas, diabetes mellitus, cáncer, salud visual, auditiva y salud bucal en diferentes entornos</t>
  </si>
  <si>
    <t>Campañas de gestión del riesgo para abordar condiciones crónicas prevalentes implementadas</t>
  </si>
  <si>
    <t>https://alcart-my.sharepoint.com/:f:/g/personal/gestiondadis_cartagena_gov_co/EgxVemLre2ZHlJpWy6v0HXsBli97ioEqv0tB-eSwQGLDEw?e=JzsPnT</t>
  </si>
  <si>
    <t>Reducir la tasa de incidencia de intentos de suicidio a 48 por 100.000 habitantes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</si>
  <si>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</si>
  <si>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</si>
  <si>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 Campañas de gestión del riesgo en temas de trastornos mentales implementadas </t>
  </si>
  <si>
    <t>https://alcart-my.sharepoint.com/:f:/g/personal/gestiondadis_cartagena_gov_co/EjJpWU3fiTlEsDAPraEmtgIBlasdrIuR2bE29N2VQOKejQ?e=qk64iB</t>
  </si>
  <si>
    <t>Reducir la tasa de mortalidad por desnutrición en menores de 5 años a 5 por cada 100.000 habitantes</t>
  </si>
  <si>
    <t>Número de entidades de salud con acciones en Rutas Integrales de Atención en Salud relacionadas con las alteraciones nutricionales y promoción de las Guías Alimentarias Basadas en Alimentos</t>
  </si>
  <si>
    <t>Desarrollar anualmente acciones en cuarenta (40) entidades de salud de Rutas Integrales de Atención en Salud relacionadas con las alteraciones nutricionales y promoción de las Guías Alimentarias Basadas en Alimentos (GABAS)</t>
  </si>
  <si>
    <t xml:space="preserve">Campañas de gestión del riesgo para temas de consumo, aprovechamiento biológico, calidad e inocuidad de los alimentos implementadas  
Unidad de Medida: Número </t>
  </si>
  <si>
    <t>https://alcart-my.sharepoint.com/:f:/g/personal/gestiondadis_cartagena_gov_co/EjPhnmdfFhFFnjI7ob8pNCYBpEDm8h5JrLDCgjQ1j4tLaw?e=nS80bD</t>
  </si>
  <si>
    <t>Número de establecimientos y transportadores de alimentos vigilados y controlados con enfoque de riesgo</t>
  </si>
  <si>
    <t>Vigilar y controlar anualmente con enfoque de riesgo a tres mil quinientos (3.500) establecimientos y transportadores de alimentos</t>
  </si>
  <si>
    <t>https://alcart-my.sharepoint.com/:f:/g/personal/gestiondadis_cartagena_gov_co/EtAH7W0zajlDsuvOp5WhRSsBsr7Dow-rzIy-atIcF43a0w?e=fyXnWq</t>
  </si>
  <si>
    <t>Reducir la razón de mortalidad materna (a 42 días) a 32 por cada 100.000 nacidos vivos</t>
  </si>
  <si>
    <t>Número de acciones de salud pública desarrolladas para la promoción de la salud materna en entidades de salud y en el entorno comunitario</t>
  </si>
  <si>
    <t>Desarrollar anualmente noventa y cinco (95) acciones de salud pública para promoción de la salud materna en entidades de salud y entorno comunitario</t>
  </si>
  <si>
    <t>Campañas de gestión del riesgo en temas de salud sexual y reproductiva implementadas  </t>
  </si>
  <si>
    <t>https://alcart-my.sharepoint.com/:f:/g/personal/gestiondadis_cartagena_gov_co/ElhVgWwHbWlMjKvxwzRD4RIBakHNk593LKP_umpBv_VNEA?e=EEc82Q</t>
  </si>
  <si>
    <t>Reducir la tasa de fecundidad específica en niñas de 10 a 14 años a 0,87 por cada 1.000.                                                                             Reducir la tasa de fecundidad específica en adolescentes de 15 a 19 años a 47,60 por cada 1.000</t>
  </si>
  <si>
    <t>Número de acciones de salud pública desarrolladas para promoción de la salud sexual y reproductiva en entidades de salud, entorno comunitario y educativo.</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</si>
  <si>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</si>
  <si>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 Campañas de gestión del riesgo en temas de salud sexual y reproductiva implementadas  </t>
  </si>
  <si>
    <t>https://alcart-my.sharepoint.com/:f:/g/personal/gestiondadis_cartagena_gov_co/EmWcGxZGtq9Fhv0gtoKSFhABZGpskII7Esg57nlBLtc6OQ?e=RHwoNj</t>
  </si>
  <si>
    <t>Lograr un 95% de cobertura útil de vacunación de biológicos trazadores en el Distrito de Cartagena</t>
  </si>
  <si>
    <t>Número de niños y niñas menores de un año con seguimiento del esquema de vacunación de acuerdo a la edad desarrollado</t>
  </si>
  <si>
    <t>Desarrollar el seguimiento anual a la vacunación de catorce mil setecientos noventa y seis (14.796) niños y niñas menores de un año con todos los biológicos del esquema de acuerdo a la edad</t>
  </si>
  <si>
    <t>Campañas de gestión del riesgo para enfermedades inmunoprevenibles implementadas  </t>
  </si>
  <si>
    <t>https://alcart-my.sharepoint.com/:f:/g/personal/gestiondadis_cartagena_gov_co/EqUqZ5CDurBEnGYcKlDHcCoBjFOfYfNRf0EWQm2FYsHvtA?e=pWp4JE</t>
  </si>
  <si>
    <t>Mantener en 0,2% la letalidad por dengue</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</si>
  <si>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</si>
  <si>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</si>
  <si>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https://alcart-my.sharepoint.com/:f:/g/personal/gestiondadis_cartagena_gov_co/EqAc6KyhkyhGmlfxTlaDE6kB_l9fF9gsRnI47qKonwpCWw?e=Ze8tm7</t>
  </si>
  <si>
    <t>Reducir la tasa de mortalidad por Infección Respiratoria Aguda a 10,72 por 100.000 menores de 5 años</t>
  </si>
  <si>
    <t>Número de salas de atención a enfermedades respiratorias agudas y Unidades de Atención Integral Comunitaria habilitadas</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</si>
  <si>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</si>
  <si>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Campañas de gestión del riesgo para enfermedades emergentes, reemergentes y desatendidas implementadas  </t>
  </si>
  <si>
    <t>https://alcart-my.sharepoint.com/:f:/g/personal/gestiondadis_cartagena_gov_co/Evb8t8as7MROuIcNjA4W430B7lR2ZTnjG_9AsjoctIeKQg?e=3hsGta</t>
  </si>
  <si>
    <t>Mantener la tasa de mortalidad por EDA en menos de 4 por cada 100.000 menores de 5 años</t>
  </si>
  <si>
    <t>Número de estrategias de salud infantil institucionales y comunitarias ejecutadas</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</si>
  <si>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</si>
  <si>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Instituciones Prestadoras de Servicios de Salud asistidas técnicamente  </t>
  </si>
  <si>
    <t>https://alcart-my.sharepoint.com/:f:/g/personal/gestiondadis_cartagena_gov_co/ElGfkIuwGFVKlIql2aUKXlMB8YUz2JH7Kec6zFmNa2ZOCA?e=AsGxvy</t>
  </si>
  <si>
    <t>Reducir la tasa de mortalidad infantil a 11,4 por 1.000 nacidos vivos</t>
  </si>
  <si>
    <t>Número de entidades con acciones de salud pública elaboradas sobre prevención y control de la tuberculosis en los
diferentes entornos</t>
  </si>
  <si>
    <t>Elaborar anualmente acciones de salud pública en setenta y cinco (75) entidades sobre prevención y control de la tuberculosis en los diferentes entornos</t>
  </si>
  <si>
    <t>Asistencias técnicas realizadas</t>
  </si>
  <si>
    <t>https://alcart-my.sharepoint.com/:f:/g/personal/gestiondadis_cartagena_gov_co/EsAlrqwFJLFAnLf1G3zkmDYBEqa42RfmRjhwwXtW6ct3lA?e=0SkIXp</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</si>
  <si>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</si>
  <si>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</si>
  <si>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15% de los microterritorios del Distrito de Cartagena con intervenciones para la promoción de un entorno laboral seguro, favorable y saludable de los trabajadores que pertenecen a las pymes y la economía popular y comunitaria</t>
  </si>
  <si>
    <t>Número de acciones de promoción de entornos de trabajo seguros y prevención de enfermedades y accidentes laborales elaboradas</t>
  </si>
  <si>
    <t>Elaborar setecientas veinte (720) acciones de promoción de entornos de trabajo seguros y prevención de enfermedades y accidentes laborales</t>
  </si>
  <si>
    <t>Campañas de gestión del riesgo para abordar situaciones prevalentes de origen laboral implementadas  </t>
  </si>
  <si>
    <t>https://alcart-my.sharepoint.com/:f:/g/personal/gestiondadis_cartagena_gov_co/EnXYTepHyCNHqDjEW-xx75kBo9wjNxV6SPuN20cSkGmb8A?e=nVs6YG</t>
  </si>
  <si>
    <t>CAPITULO COMUNIDADES ETNICAS</t>
  </si>
  <si>
    <t>PROGRAMA: DESARROLLO HUMANO Y BIENESTAR SOCIAL DE LAS COMUNIDADES NEGRAS, AFROCOLOMBIANAS, RAIZALES Y PALENQUERAS</t>
  </si>
  <si>
    <t>Conformar cuatro (4) Redes Étnicas Diferenciadas (1 organización urbanas y 3 rurales con Consejos Comunitarios) para adecuación sociocultural de promoción y mantenimiento de salud</t>
  </si>
  <si>
    <t>PROGRAMA: ATENCIÓN INTEGRAL PARA LAS COMUNIDADES INDÍGENAS</t>
  </si>
  <si>
    <t>Articular con la ESE Hospital Local la atención intercultural indígena en seis (6) Cabildos Indígenas, de conformidad a los componentes del SISPI</t>
  </si>
  <si>
    <t>Implementar y mantener anualmente un (1) programa de atención psicosocial y salud integral a víctimas en los 6 Cabildos Indígenas</t>
  </si>
  <si>
    <t>Estrategias de promoción de la participación social en salud implementada</t>
  </si>
  <si>
    <t>AVANCE META PRODUCTO AL AÑO (PONDERACION)</t>
  </si>
  <si>
    <t>AVANCE META PRODUCTO AL CUATRIENIO (PONDERACION)</t>
  </si>
  <si>
    <t>AVANCE META PRODUCTO AL AÑO 2025</t>
  </si>
  <si>
    <t xml:space="preserve">AVANCE META PRODUCTO AL CUATRIENIO </t>
  </si>
  <si>
    <t>AVANCE PLAN DE DESARROLLO PARTE ESTRATÉGICA - DEPARTAMENTO ADMINISTRATIVO DISTRITAL DE SALUD (DADIS) ENERO A JUNIO 30 DE 2025</t>
  </si>
  <si>
    <t>1) Apoyo de  las actividades de toma de muestras de agua de vigilancia y de diagnóstico en el distrito de Cartagena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  2) Adquisición de reactivos, insumos y equipos requeridos para toma y análisis de muestras de agua mediante la contratación de un (1) operador idóneo . 3) Apoyo de las actividades de reporte en el aplicativo SIVICAP de los resultados de laboratorio de las  tomas de muestras de agua de vigilancia en la red del acueducto, visitas de inspección sanitaria al acueducto, actualización del mapa de riesgo de la calidad del agua, actualización de las actividades del subprograma en el drive a través de la contratación de un (1) técnico, tecnólogo o ingeniero de sistemas, técnico, tecnólogo o administrador de empresas, técnico, tecnólogo o profesional en mercadeo y técnico, tecnólogo o licenciado en informática. 4) Apoyo de las actividades de toma de muestras de agua e Inspección, Vigilancia y Control Sanitario a  piscinas, estructuras similares, establecimientos, vehículos de transporte de agua potable a través de la contratación de servicio de transporte terrestre especial de un (1) vehículo automotor con conductor.</t>
  </si>
  <si>
    <t xml:space="preserve">DEPENDENCIA : </t>
  </si>
  <si>
    <t>GESTIÓN ADMINISTRATIVA - MIPG</t>
  </si>
  <si>
    <t>ADMINISTRACIÓN DE RIESGOS</t>
  </si>
  <si>
    <t>DIMENSIÓN (ES) DE MIPG</t>
  </si>
  <si>
    <t xml:space="preserve"> POLÍTICA DE GESTIÓN Y DESEMPEÑO INSTITUCIONAL</t>
  </si>
  <si>
    <t>PROCESO ASOCIADO</t>
  </si>
  <si>
    <t>GRUPO DE VALOR</t>
  </si>
  <si>
    <t>AVANCE 
Mes9</t>
  </si>
  <si>
    <t>AVANCE 
Mes10</t>
  </si>
  <si>
    <t>AVANCE 
Mes11</t>
  </si>
  <si>
    <t>AVANCE 
Mes12</t>
  </si>
  <si>
    <t>Gestión con Valores</t>
  </si>
  <si>
    <t>Política de Servicio al ciudadano</t>
  </si>
  <si>
    <t>ASEGURAMIENTO EN SALUD</t>
  </si>
  <si>
    <t>SEGUIMIENTO A LA AFILIACIÓN AL RÉGIMEN SUBSIDIADO DE SALUD</t>
  </si>
  <si>
    <t>Realizar seguimiento a las afiliaciones de oficio al Régimen Subsidiado en salud de la población pobre no asegurada del Distrito de Cartagena de Indias.</t>
  </si>
  <si>
    <t>Tasa de Cobertura de la afiliación al Régimen Subsidiado en el Distrito de Cartagena de Indias</t>
  </si>
  <si>
    <t>Evidenciar la continuidad y agfiliacionesde del aseguramiento en salud para la población afiliada y nueva al régimen subsidiado en salud.</t>
  </si>
  <si>
    <t>Trimestral</t>
  </si>
  <si>
    <t xml:space="preserve">Indicador de Resultado </t>
  </si>
  <si>
    <t>Indicador de Gestión de Proyectos</t>
  </si>
  <si>
    <t>Plan anticorrupción y atención al usuario.</t>
  </si>
  <si>
    <t>Glosa generada por la ADRES a las afiliaciones de oficio realizadas a través del Sistema de Afiliación Transaccional - (SAT)</t>
  </si>
  <si>
    <r>
      <rPr>
        <b/>
        <sz val="11"/>
        <color theme="1"/>
        <rFont val="Aptos Narrow"/>
        <family val="2"/>
        <scheme val="minor"/>
      </rPr>
      <t>Control 1.</t>
    </r>
    <r>
      <rPr>
        <sz val="11"/>
        <color theme="1"/>
        <rFont val="Aptos Narrow"/>
        <family val="2"/>
        <scheme val="minor"/>
      </rPr>
      <t xml:space="preserve">    Hacer segumiento semanal a las afiliaciones de oficios realizadas a través del Sistema de Afiliación Transaccional (SAT) y verificar el resultado de los procesos de novedades de BDUA realizados por la ADRES.                                                                                                                                                                                                                                                                                                                                                                                                                                                                                                                                                                                                                                                                                                                                                                                                                                                                                                                                                                                                                                                                                                                                                                                                                                                                                                                            </t>
    </r>
    <r>
      <rPr>
        <b/>
        <sz val="11"/>
        <color theme="1"/>
        <rFont val="Aptos Narrow"/>
        <family val="2"/>
        <scheme val="minor"/>
      </rPr>
      <t>Control 2</t>
    </r>
    <r>
      <rPr>
        <sz val="11"/>
        <color theme="1"/>
        <rFont val="Aptos Narrow"/>
        <family val="2"/>
        <scheme val="minor"/>
      </rPr>
      <t>.   Gestionar ante la ADRES el desbloqueo de la glosa para el cargue efectivo de la afiliación de oficio.</t>
    </r>
  </si>
  <si>
    <t>PRESTACIÓN DE SERVICIOS EN SALUD</t>
  </si>
  <si>
    <t>AUTORIZACIÓN DE SERVICIOS DE SALUD</t>
  </si>
  <si>
    <t>Garantizar el derecho fundamental a la salud a la población no asegurada y migrantes irregulares, facilitando la accesibilidad, integralidad y oportunidad a los servicios de salud demandados por la población objeto, a través de la red de prestadores públicos y demás requerida, en el distrito de Cartagena.</t>
  </si>
  <si>
    <t>Porcentaje de Población No Asegurada (PNA) con acceso garantizado a los servicios de salud mediante autorizaciones con máximo de 5 días hábiles</t>
  </si>
  <si>
    <t>Garantizar el acceo el acceso a servicios de salud , mediante autorizaciones  se entregaran a población no asegurada</t>
  </si>
  <si>
    <t>EFICIENCIA</t>
  </si>
  <si>
    <t>NA</t>
  </si>
  <si>
    <t xml:space="preserve"> Plan Anticorrupción y de Atención al Ciudadano</t>
  </si>
  <si>
    <t>Posibilidad de recibir, ofrecer o solicitar cualquier dádiva o beneficio a nombre propio o de terceros para agilizar trámites, informes, emitir conceptos favorables en la prestación de servicios de salud, y/o autorizar servicios de salud a quien no corresponde.</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</si>
  <si>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0"/>
        <color rgb="FF0070C0"/>
        <rFont val="Arial"/>
        <family val="2"/>
      </rPr>
      <t>Evidencia: listas de chequeo diligenciadas, con su respectivo trámite, informe o concepto favorable, y en los casos donde se solicitó información faltante; los correos a que hubo lugar.</t>
    </r>
  </si>
  <si>
    <t>ENTIDADES</t>
  </si>
  <si>
    <t>Fortalecimiento Organizacional y Simplificación de Procesos</t>
  </si>
  <si>
    <t>PROMOCIÓN SOCIAL EN SALUD</t>
  </si>
  <si>
    <t>PROMOCION DE LA ATENCION EN SALUD DE GRUPOS POBLACIONALES ESPECIALES</t>
  </si>
  <si>
    <t>Garantizar en un 100%  la atención  en salud por medio del fortalecimiento de la participación social, promoviendo la transversalización  del enfoque diferencial de manera permanente a las población del Distrito de Cartagena</t>
  </si>
  <si>
    <t>Promociòn social y reconocimiento de los deberes y derechos en salud de los grupos poblacionales vulnerables del Distrito de Cartagena.                    Formaciòn a los funcionarios actores del SGSSSS</t>
  </si>
  <si>
    <t xml:space="preserve">Empoderar a los grupos poblacionales vulnerables emndiente el reconocimiento de sus deberes y derechos en salud.                            Desarrollar las capacidades del talento humano actores del SGSSS, en deberes y derechos en salus, atenciòn preferencial con enfoque diferencial   y politicas de los grupos poblacionales vulnerables.                </t>
  </si>
  <si>
    <t>Mensual</t>
  </si>
  <si>
    <t>INdicador de Gestiòn</t>
  </si>
  <si>
    <t>Ciudadanìa / Entidades</t>
  </si>
  <si>
    <t>Plan Anticorrupción y de Atención al Ciudadano</t>
  </si>
  <si>
    <t>No hay riesgos asociados al proceso</t>
  </si>
  <si>
    <t>Se establece un cronograma de actividades formativas.</t>
  </si>
  <si>
    <t xml:space="preserve">SALUD PÚBLICA EN EMERGENCIAS Y DESASTRES </t>
  </si>
  <si>
    <t xml:space="preserve"> GESTIÓN INTEGRAL  DE RIESGO EN EMERGENCIAS Y DESASTRES</t>
  </si>
  <si>
    <t>Intervenir, identificar, prevenir y mitigar los riesgo y la vulnerabilidad en Cartagena, que afectan la salud en el territorio, mediante la integración de los procesos de desarrollo y planificacón sectorial, transectorial y comunitario que permita fortalecer las capacidades de respuesta de manera permanente.</t>
  </si>
  <si>
    <t>Cumplimiento de  asistencia técnica en emergencias y desastres</t>
  </si>
  <si>
    <t>Gestión</t>
  </si>
  <si>
    <t>Posibilidad de pérdida Reputacional por incumplimiento en las capacitaciones y asistencia técnica en la Gestión Integral  de Riesgo en Emergencias y Desastres debido a falta o demora de la contratación de personal para la ejecución de las actividades</t>
  </si>
  <si>
    <t>El Coordinador del CRUED realiza interventoría a los contratistas en el cumplimiento de sus actividades. Mensualmente se verifica el cumplimiento de las actividades contratadas</t>
  </si>
  <si>
    <t>RESPUESTA EN SALUD ANTE SITUACIONES DE EMERGENCIAS Y DESASTRES</t>
  </si>
  <si>
    <t>Fortalecer los sistemas de respuesta a emergencias y desastres, implementando estrategias de atención, reconstrucción y recuperación, para mejorar la respuesta de la red hospitalaria ante  cualquier situación de urgencia, emergencia o desastre y garantizar mejores escenarios para la respuesta y manejo de los afectados en estos eventos de manera oportuna.</t>
  </si>
  <si>
    <t>Conformación de  grupos de repuestas de urgencias, emergencias y desastres</t>
  </si>
  <si>
    <t>Posibilidad de pérdida Reputacional por dificultad de comunicación con la linea 125 de Emergencias debido a saturación en la red telefónica de la Alcaldía</t>
  </si>
  <si>
    <t>El Coordinador del CRUED mantiene la utilización de las dos lineas móviles adicionales para garantizar la comunicación continua con el centro regulador. La lineas permanecen activas las 24 horas del día.</t>
  </si>
  <si>
    <t xml:space="preserve">SALUD PUBLICA </t>
  </si>
  <si>
    <t>Se encuentra en proceso de caracterización en el marco del proceso de Salud Pública - Gestión en Salud</t>
  </si>
  <si>
    <t>N.A.</t>
  </si>
  <si>
    <t>N.A:</t>
  </si>
  <si>
    <t>EN CONSTRUCCION</t>
  </si>
  <si>
    <t>N.A</t>
  </si>
  <si>
    <t>SALUD INFANTIL</t>
  </si>
  <si>
    <t>Identificar las necesidades de desarrollo de capacidades en las a todos IPS públicas y privadas, Entidades Administradoras de Planes de Beneficios de Salud-EAPB, instituciones académicas,  organizaciones No gubernamentales, sin ánimo de lucro que atienden la población infantil , por medio de asistencia técnica y capacitación basado en las Rutas Integrales de Atención en Salud-RIAS, guías, lineamientos y protocolos del MSPS, para mejorar la atención en los niños, niñas y adolescentes de la ciudad de manera continua</t>
  </si>
  <si>
    <t xml:space="preserve">Porcentaje de cumplimiento en visitas de Asistencias técnicas realizadas a IPS para la verificación de la implementación de programas y estrategias de salud infantil </t>
  </si>
  <si>
    <t xml:space="preserve">Evaluar el cumplimiento de las visitas de asistencia técnica a las Instituciones prestadoras de servicios de salud (IPS) en el Distrito de Cartagena, para la verificación de la implementación de programas y estrategias de salud infantil </t>
  </si>
  <si>
    <t>Eficacia</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</si>
  <si>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</si>
  <si>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Lider del programa de salud infantil entrega oportunamente las necesidades y perfiiles de contratación del recurso humano requerido. Al finalizar cada año se hace la actualización del proyecto</t>
  </si>
  <si>
    <t xml:space="preserve">Porcentaje de IPS  evaluadas, que cumplen con la implementación de programas y estrategias de salud infantil </t>
  </si>
  <si>
    <t xml:space="preserve">Verificar y evaluar periodicamente el cumplimiento  en la implementación de programas y estrategias de salud infantil </t>
  </si>
  <si>
    <t xml:space="preserve">Efectividad </t>
  </si>
  <si>
    <t>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</si>
  <si>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VIDA SALUDABLE Y CONDICIONES NO TRANSMISIBLES</t>
  </si>
  <si>
    <t>Disminuir las tasas de morbilidad y mortalidad por enfermedades circulatorias y neoplásicas en todos los cursos de vida a toda la población y  mejorar la atención integral en salud oral, Visual y Auditiva de la  población infantil y adolescentes  del Distrito de Cartagena de Indias, realizando asistencia técnica y verificando las atenciones o intervenciones estipuladas por ley la ofertadas según curso de vida a los aseguradores y prestadores, para mejorar las condiciones garantizando la gestión del riesgo y promoviendo la salud en la población según curso de vida de manera permanente.</t>
  </si>
  <si>
    <t>Tasa de mortalidad por cáncer de mama</t>
  </si>
  <si>
    <t>Disminuir las tasas de mortalidad por tumor maligno de la mama en el Distrito de Cartagena.</t>
  </si>
  <si>
    <t>trimestral</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</si>
  <si>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</si>
  <si>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Lider del programa de vida saludable y condiciones no transmisibles hace y entrega oportunamente la actualización del proyecto relacionado con la contratación del recurso humano que cumpla con el perfil requerido. Al finalizar cada año se hace la actualización del proyecto.</t>
  </si>
  <si>
    <t>Direccionamiento Estratégico y Planeación</t>
  </si>
  <si>
    <t>Política de Planeación institucional</t>
  </si>
  <si>
    <t>SALUD MENTAL</t>
  </si>
  <si>
    <t>Contribuir a la gestión integral de los riesgos asociados a la salud mental y la convivencia social para la disminución de los problemas y trastornos mentales en el Distrito de Cartagena de Indias.</t>
  </si>
  <si>
    <t>Tasa de incidencia de intentos
de suicidio</t>
  </si>
  <si>
    <t>Reducir la tasa de incidencia
de intentos de suicidio a 48
por 100.000 habitantes</t>
  </si>
  <si>
    <t>Anual</t>
  </si>
  <si>
    <t>Número</t>
  </si>
  <si>
    <t>PROMOCION, PREVENCIÓN, VIGILANCIA Y CONTROL DE ENFERMEDADES TRANSMITIDAS POR VECTORES</t>
  </si>
  <si>
    <t xml:space="preserve">Disminuir el riesgo de enfermar o morir por eventos en salud asociados a la transmisión vectorial en el distrito de Cartagena de indias, mediante la implementación del 100% de los componentes de la estrategia de gestión integral y el desarrollo de acciones del plan de intervenciones colectivas, de forma cuatrianual. </t>
  </si>
  <si>
    <t>Letalidad por Dengue</t>
  </si>
  <si>
    <t xml:space="preserve">Anual </t>
  </si>
  <si>
    <t>Porcentaje</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</si>
  <si>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</si>
  <si>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 Lider de Programa de salud ambiental hace y entrega oportunamente la actualización del proyecto relacionado con las necesidades de contratación del recurso humano y logístico. Al finalizar cada año se hace la actualización del proyecto para el año siguiente                                                                                                                                                                           .Lider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</si>
  <si>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Vida saludable y condiciones no transmisibles</t>
  </si>
  <si>
    <t xml:space="preserve">Tasa de mortalidad prematura por
enfermedades no transmisibles en población
de 30 a 70 años </t>
  </si>
  <si>
    <t>Disminuir las tasas de morbimortalidad por enfermedades no transmisibles incluyendo las alteraciones de la salud bucal, visual auditiva y enfermedades. huérfanas en la población del Distrito de Cartagena.</t>
  </si>
  <si>
    <t>Tasa</t>
  </si>
  <si>
    <t>PROGRAMA AMPLIADO DE INMUNIZACIONES (PAI)</t>
  </si>
  <si>
    <t>Disminuir la incidencia de enfermedades prevenibles por vacunación en el Distrito de Cartagena de Indias.</t>
  </si>
  <si>
    <t>Porcentaje de recien nacidos vacunados con Hepatitis B</t>
  </si>
  <si>
    <t>Evaluar la cobertura de vacunación con Hepatitis B en recien nacidos en el Distrito de Cartagena.</t>
  </si>
  <si>
    <t xml:space="preserve">Reunión con EAPB, aseguramiento DADIS para la evaluación de coberturas de vacunación de sus afiliados  establecer compromisos, cumplimiento de lineamientos técnicos y administrativos del PAI  a las  IPS con servicio de vacunación, "Acta con los compromisos por parte de las EAPB de  realizar seguimiento nominal a su población para iniciar y completar esquemas de vacunación, Implementar Estrategias de vacunación Extramural complementarias a la vacunación institucional y demanda inducida efectiva.
Plan de mejora con compromisos de seguimiento a la población susceptibles para iniciar y/o completar el esquema de vacunación"	</t>
  </si>
  <si>
    <t>Posibilidad de pérdida económica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</si>
  <si>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Profesional o técnico asignado al programa mide dos veces al día de manera presencial, las temperaturas de los equipos que contienen los biológicos. Las temperaturas se miden diariamente, en dos oportunidades al día.
Software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Supervisor asignado para el contrato monitorea la ejecución de los mantenimientos preventivo y correctivos contratados para los equipos de red de frio.
Enfermera de Red de frío aplica el plan de contingencia en caso de falla de fluido eléctrico.</t>
  </si>
  <si>
    <t>Porcentaje de Niños y niñas menores de 1 año vacunados con BCG</t>
  </si>
  <si>
    <t>Evaluar la cobertura de vacunación con BCG en la Población menor de 1 año de edad en el Distrito de Cartagena.</t>
  </si>
  <si>
    <t>Porcentaje de Niños y niñas menores de 1 año vacunados con tercera dosis de pentavalente</t>
  </si>
  <si>
    <t>Evaluar la cobertura de vacunación con pentavalente, terceras dosis en menores de 1 año de edad en el Distrito de Cartagena.</t>
  </si>
  <si>
    <t>Porcentaje de Niños y niñas  de 1 año vacunados con triple viral.</t>
  </si>
  <si>
    <t>Evaluar la cobertura de vacunación con triple viral en niños y niñas de 1 año de edad en el Distrito de Cartagena.</t>
  </si>
  <si>
    <t xml:space="preserve">Porcentaje de niños y niñas vacunados con primer refuerzo de DPT </t>
  </si>
  <si>
    <t xml:space="preserve">Evaluar la cobertura de vacunación con primer refuerzo de DPT en niños y niñas, en el Distrito de Cartagena.
</t>
  </si>
  <si>
    <t>Porcentaje de niños y niñas de 5 años vacunados con primer refuerzo de Triple viral</t>
  </si>
  <si>
    <t xml:space="preserve">Evaluar la cobertura de vacunación con primer refuerzo de Triple viral en niños y niñas de 5 años en el Distrito de Cartagena.
</t>
  </si>
  <si>
    <t xml:space="preserve">
</t>
  </si>
  <si>
    <t>Página: 3 de 3</t>
  </si>
  <si>
    <t>PROYECTOS DE INVERSIÓN</t>
  </si>
  <si>
    <t>PLAN ANUAL DE ADQUISICIONES</t>
  </si>
  <si>
    <t>PROGRAMACIÓN PRESUPUESTAL</t>
  </si>
  <si>
    <t xml:space="preserve"> META PRODUCTO PDD 2025</t>
  </si>
  <si>
    <t>OBJETIVO ESPECIFICO DEL PROYECTO</t>
  </si>
  <si>
    <t>PONDERACIÓN DE  PRODUCTO</t>
  </si>
  <si>
    <t>ACTIVIDADES DE PROYECTO DE INVERSIÓN 
( HITOS )</t>
  </si>
  <si>
    <t>PROGRAMACIÓN NUMÉRICA DE LA ACTIVIDAD PROYECTO (VIGENCIA)</t>
  </si>
  <si>
    <t>REPORTE ACTIVIDAD DE PROYECTO
EJECUTADO DE  ENERO - MARZO 2025</t>
  </si>
  <si>
    <t>REPORTE ACTIVIDAD DE PROYECTO
EJECUTADO DE  ABRIL - JUNIO  2025</t>
  </si>
  <si>
    <t>REPORTE ACTIVIDAD DE PROYECTO
EJECUTADO DE  JULIO - SEPTIEMBRE 2025</t>
  </si>
  <si>
    <t>REPORTE ACTIVIDAD DE PROYECTO
EJECUTADO DE  OCTUBRE -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</si>
  <si>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</si>
  <si>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</si>
  <si>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</si>
  <si>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</si>
  <si>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</si>
  <si>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</si>
  <si>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 2025</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</si>
  <si>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</si>
  <si>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</si>
  <si>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</si>
  <si>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</si>
  <si>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</si>
  <si>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</si>
  <si>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</si>
  <si>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</si>
  <si>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</si>
  <si>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</si>
  <si>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</si>
  <si>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</si>
  <si>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</si>
  <si>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</si>
  <si>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</si>
  <si>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</si>
  <si>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</si>
  <si>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</si>
  <si>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Ampliación y continuidad del aseguramiento al régimen subsidiado en salud en el Distrito de Cartagena de Indias</t>
  </si>
  <si>
    <t>Aumentar los niveles de cobertura universal de aseguramiento y continuidad de la afiliación en el régimen subsidiado en salud de la población de los Grupos de SISBEN A, B y C metodología IV, en el Distrito de Cartagena de Indias.</t>
  </si>
  <si>
    <t>Garantizar la continuidad del aseguramiento de la población afiliada al régimen subsidiado en el Distrito de Cartagena de Indias.</t>
  </si>
  <si>
    <t>Servicio de afiliaciones al régimen subsidiado del Sistema General de Seguridad Social</t>
  </si>
  <si>
    <t>Garantizar y mantener la continuidad de la afiliación de 679.555 personas que vienen afiliadas del año 2023.</t>
  </si>
  <si>
    <t>EQUIDAD DE LA MUJER</t>
  </si>
  <si>
    <t>Población afiliada con continuidad del aseguramiento garantizado</t>
  </si>
  <si>
    <t>Unidades Comuneras de Gobierno Urbano 1, 2, 3, 4, 5, 6, 7, 8, 9, 10, 11, 12, 13, 14 y 15
Unidades Comuneras de Gobierno Rural</t>
  </si>
  <si>
    <t>William Jurado Orozco</t>
  </si>
  <si>
    <t>El Distrito de Cartagena de Indias, no compromete sus recursos para la continuidad del aseguramiento.</t>
  </si>
  <si>
    <t>Elaboración, aprobación y expedición del acto administrativo en el que el distrito compromete sus recursos para la continuidad del aseguramiento</t>
  </si>
  <si>
    <t>No</t>
  </si>
  <si>
    <t>Acto administrativo que compromete los recursos que permitan mantener la continuidad de afiliados al regimen subsidiado</t>
  </si>
  <si>
    <t xml:space="preserve">Recursos propios </t>
  </si>
  <si>
    <t>1.2.1.0.00-001 - ICLD</t>
  </si>
  <si>
    <t>AMPLIACION Y CONTINUIDAD DEL ASEGURAMIENTO AL REGIMEN SUBSIDIADO EN SALUD EN EL DISTRITO DE  CARTAGENA DE INDIAS</t>
  </si>
  <si>
    <t>En el segundo trimestre se encuentan afiliados al régimen subsidiado 702.671 personas, lo que quiere decir que la continuidad de la afiliación al Régimen Subsidiado en Salud fue garantizada a los afiliados que venían del año 2024 .    Como evidencia se tienen los cuadros de Afiliados BDUA Régimen Subsidiado y Afiliados Nuevos Régimen Subsdiado, descritos en las Estadísticas de la Dirección Operativa de Aseguramiento,    Este es el link de las evidencias:  
https://alcart-my.sharepoint.com/:f:/g/personal/dmartinezr_cartagena_gov_co/Em4zJEIV2P1Dqjl3u8x2eEABTc0yHSnoFaj6AEb6pkDIWg?e=uifSxn</t>
  </si>
  <si>
    <t>Legalizar en un 100% los giros para Inspección, Vigilancia y Control - IVC que realiza la Superintendencia Nacional de Salud - SNS, en nombre de las entidades territoriales.</t>
  </si>
  <si>
    <t>Tasa supersalud legalizada</t>
  </si>
  <si>
    <t>No acceso al SGSSS de la población no asegurada.</t>
  </si>
  <si>
    <t>Afiliación de la persona no asegurada al momento de requerir la atención en salud, esté registrada o no en el SISBEN.</t>
  </si>
  <si>
    <t>Transferencia de la tasa a la Supersalud para Legalizar  los giros para Inspección, Vigilancia y Control que realiza la Superintendencia Nacional de Salud</t>
  </si>
  <si>
    <t>1.2.3.2.28-015 - COLJUEGOS 75%</t>
  </si>
  <si>
    <t>En el primer trimestre se encuentan afiliados al régimen subsidiado 702.671 personas, lo que quiere decir que la continuidad de la afiliación al Régimen Subsidiado en Salud fue garantizada a los afiliados que venían del año 2024 y a 4.062 personas más.    Como evidencia se tienen los cuadros de Afiliados BDUA Régimen Subsidiado y Afiliados Nuevos Régimen Subsdiado, descritos en las Estadísticas de la Dirección Operativa de Aseguramiento .   Este es el link de las evidencias:    https://alcart-my.sharepoint.com/:f:/g/personal/dmartinezr_cartagena_gov_co/Em4zJEIV2P1Dqjl3u8x2eEABTc0yHSnoFaj6AEb6pkDIWg?e=uifSxn</t>
  </si>
  <si>
    <t>Aumentar la afiliación al régimen subsidiado en salud de la población de los Grupos de SISBEN A, B y C del SISBEN IV.</t>
  </si>
  <si>
    <t>Servicio de atención en salud a la población</t>
  </si>
  <si>
    <t>Afiliar a 5.000 nuevas personas clasificados en los Grupos de SISBEN A, B y C y sin SISBEN que no tienen afiliación en salud.</t>
  </si>
  <si>
    <t>Nuevas personas afiliadas</t>
  </si>
  <si>
    <t>William Jurado Orozc</t>
  </si>
  <si>
    <t>Retraso en garantizar la continuidad del aseguramiento de las personas que vienen afiliadas</t>
  </si>
  <si>
    <t>Seguimiento y legalización de los giros directos que aparecen publicados en la Liquidación Mensual de Afiliados - LMA de la página del ADRES para pago a las EAPB.</t>
  </si>
  <si>
    <t>Acto administrativo que compromete los recrusos permitan mantener la afiliación de nuevas personas  al regimen subsidiado</t>
  </si>
  <si>
    <t>1.2.3.3.07-049 - ADRES  UPC Regimen subsidiado</t>
  </si>
  <si>
    <t>En el primer trimestre se encuentan afiliados al régimen subsidiado 702.671 personas, lo que quiere decir que la continuidad de la afiliación al Régimen Subsidiado en Salud fue garantizada a los afiliados que venían del año 2024 y a 4.062 personas más.    Como evidencia se tienen los cuadros de Afiliados BDUA Régimen Subsidiado y Afiliados Nuevos Régimen Subsdiado, descritos en las Estadísticas de la Dirección Operativa de Aseguramiento .   Este es el link de las evidencias:   
 https://alcart-my.sharepoint.com/:f:/g/personal/dmartinezr_cartagena_gov_co/Em4zJEIV2P1Dqjl3u8x2eEABTc0yHSnoFaj6AEb6pkDIWg?e=uifSxn</t>
  </si>
  <si>
    <t>31-RESOLUCION</t>
  </si>
  <si>
    <t>SGP</t>
  </si>
  <si>
    <t>1.2.4.2.01-068 - SGP SALUD REGIMEN SUBSIDIADO</t>
  </si>
  <si>
    <t>1.2.3.3.07-186 - ADRES ICV</t>
  </si>
  <si>
    <t>1.2.3.2.28-187 - COLJUEGOS CADUCOS</t>
  </si>
  <si>
    <t>1.3.2.3.01-189 - RF FONDO LOCAL DE SALUD SSF</t>
  </si>
  <si>
    <t>Desarrollo Institucional del Departamento Administrativo Distrital de Salud del Distrito de   Cartagena de Indias</t>
  </si>
  <si>
    <t>Mejorar el grado de satisfacción de la ciudadanía cartagenera en el área de la salud como autoridad sanitaria</t>
  </si>
  <si>
    <t>Fortalecer las auditorias concurrentes para servicios de salud financiados por el distrito</t>
  </si>
  <si>
    <t>Servicio de asistencia técnica</t>
  </si>
  <si>
    <t>Realizar el proceso de autorización de servicios de auditorías concurrentes</t>
  </si>
  <si>
    <t>Autorizaciones de servicios de auditoria concurrente</t>
  </si>
  <si>
    <t>Malka Piña Berdugo</t>
  </si>
  <si>
    <t>Poco interés de los prestadores de servicios de salud contratados.</t>
  </si>
  <si>
    <t>Realizar una evaluación detallada de los recursos necesarios frente a los recursos disponibles desde el inicio del proyecto. Asegurar un  compromiso claro y continuo de la alta dirección para asignar los recursos necesarios.
Implementar un monitoreo regular del uso de recursos para identificar desviaciones y tomar medidas correctivas oportunas..</t>
  </si>
  <si>
    <t>si</t>
  </si>
  <si>
    <t xml:space="preserve">Prestacion de Servicios  profesionales en la Direccion Operativa de Prestacion de Servicios </t>
  </si>
  <si>
    <t>Contratación directa.</t>
  </si>
  <si>
    <t>DESARROLLO INSTITUCIONAL DEL DEPARTAMENTO ADMINISTRATIVO DISTRITAL DE SALUD DEL DISTRITO DE   CARTAGENA DE INDIAS</t>
  </si>
  <si>
    <t>https://drive.google.com/drive/folders/1WsAZFyUMgEFu51Wr-BuL3IzNmAQg261l?usp=sharing</t>
  </si>
  <si>
    <t>Fortalecer la gestión integral de las áreas de apoyo y misionales del Departamento Administrativo Distrital de Salud</t>
  </si>
  <si>
    <t>Informes de Gestión de areas de apoyo y misionales DADIS</t>
  </si>
  <si>
    <t>Rafael Navarro España</t>
  </si>
  <si>
    <t>Disponibilidad de recursos financieros</t>
  </si>
  <si>
    <t>El líder del proyecto de desarrollo institucional realizar un análisi exhaustivo de los objetivos estratégicos de la institución y se  asegura de que el proyecto esté alineado con estos desde su concepción, estableciendo  un proceso formal para la revisión y aprobación de los planes y actividades del proyecto por parte de la alta dirección.</t>
  </si>
  <si>
    <t xml:space="preserve">Prestacion de servicios profesionales en la Direccion Administrativa y Financiera, Oficina de Planeación, contratación de los servicios profesionales  para desarrollar actividades en el marco de la gestión del aseguramiento que garantice la gestión de las rutas de la atención integral en salud mediante la afiliación de la población al sistema general del sistema de salud (SGSS), verificando el acceso efectivo a servicio de salud de calidad que se traduzca en resultados de salud a través de la </t>
  </si>
  <si>
    <t>1.3.2.3.01-017 - RF FONDO LOCAL DE SALUD</t>
  </si>
  <si>
    <t>Fortalecer los procesos de seguimiento a la información de la población que puede acceder al Sistema General de seguridad social en salud del régimen subsidiado</t>
  </si>
  <si>
    <t>Depurar y mantener la continuidad asegurados al sistema general de salud</t>
  </si>
  <si>
    <t>Acciones de depuracióny mantenimiento de base de datos</t>
  </si>
  <si>
    <t>William Jurado</t>
  </si>
  <si>
    <t xml:space="preserve">Desconocimiento de la satisfacción </t>
  </si>
  <si>
    <t xml:space="preserve">Prestación de servicios profesionales de Ingeniero de Sistemas Especializado,  con conocimiento y experiencia en Metodología GAUDI para realizar auditorias a las EAPB, asesorar, orientar y definir en el tema del aseguramiento en salud a la comunidad.   </t>
  </si>
  <si>
    <t>1.2.3.2.28-188 - COLJUEGOS 25%</t>
  </si>
  <si>
    <t>Fortalecimiento de la calidad de la atención en salud para la población residente en el Distrito de Cartagena de Indias</t>
  </si>
  <si>
    <t>.2024130010015</t>
  </si>
  <si>
    <t>Mejorar la prestación de servicios de salud con cobertura, accesibilidad, Calidad e inclusión a la población del Distrito de Cartagena de
Indias</t>
  </si>
  <si>
    <t>Fortalecer la red de servicio del Distrito de Cartagena</t>
  </si>
  <si>
    <t>Servicio de apoyo financiero para la atención en salud a la población</t>
  </si>
  <si>
    <t>Garantizar la atención en el I nivel de los servicios de salud y de los derechos sexuales y reproductivos de 2685 mujeres.</t>
  </si>
  <si>
    <t>SALUD, DERECHOS SEXUALES Y REPRODUCTIVOS. Subcategoria; Derechos sexuales y reproductivos</t>
  </si>
  <si>
    <t>Certificacion  de pacientes atendidos en las diferentes IPS</t>
  </si>
  <si>
    <t>Bajo seguimiento a la atención
en salud en las IPS del distrito</t>
  </si>
  <si>
    <t>Contratación personal idóneo acorde
a las necesidades</t>
  </si>
  <si>
    <t>SI</t>
  </si>
  <si>
    <t>Garantizar la atencion a la poblacion  vulnerable en el Distrito de cartagena  de servicios de salud de baja   complejidad</t>
  </si>
  <si>
    <t>11-CONTRATOS INTERADMINISTRATIVOS</t>
  </si>
  <si>
    <t>Propios</t>
  </si>
  <si>
    <t>FORTALECIMIENTO DE LA CALIDAD DE LA ATENCION EN SALUD PARA LA POBLACION RESIDENTE EN EL DISTRITO DE  CARTAGENA DE INDIAS</t>
  </si>
  <si>
    <t>https://alcart-my.sharepoint.com/:f:/g/personal/jquinterob_cartagena_gov_co/Eql08qyBJPdLjxDfrVP3BSIBwSjFEzirkJ5xdN5bskvbKw?e=KOAzkx</t>
  </si>
  <si>
    <t>Garantizar la atención de 2685 mujeres en el ii y iii nivel de los servicios de salud y de los derechos sexuales y reproductivos</t>
  </si>
  <si>
    <t>Garantizar la atencion a la poblacion  vulnerable en el Distrito de cartagena  de servicios de salud de  mediana y alta  complejidad</t>
  </si>
  <si>
    <t>https://alcart-my.sharepoint.com/:f:/g/personal/jquinterob_cartagena_gov_co/Es-eFtOaeNhLpb9iKZmP38cBimoWkHgV95R2-kmPhFJJeA?e=zkI79H</t>
  </si>
  <si>
    <t>Lograr que 142 servicios de salud habilitados conformen la red integrada de salud del distrito de Cartagena.</t>
  </si>
  <si>
    <t>Instituciones servicios contratados</t>
  </si>
  <si>
    <t>Contratación del personal no
idóneo</t>
  </si>
  <si>
    <t>Mejor control en la revisión de las
hojas de vida del personal a
contratar</t>
  </si>
  <si>
    <t>Contratacion de las tres ESEs que conforman la red publica del distrito de Cartagena de Indias, para la atencion de la poblacion pobre no asegurada y demas poblacion vulnerable competencia de la Alcaldia (85101706)</t>
  </si>
  <si>
    <t>Garantizar en un 100% , dentro del modelo de atención integral de salud distrital la atención para los niños , las niñas, los adolescentes y las familias de la comunidad indígena</t>
  </si>
  <si>
    <t>Reporte de la ESE de garantia en la atención de la comunidad indigena</t>
  </si>
  <si>
    <t>No cumplimiento de envió por
parte de las IPS de los
requerimientos por parte de las
auditorias para su seguimiento</t>
  </si>
  <si>
    <t>Aumentar el Seguimiento y
evaluación al reporte de los
actividades realizadas por parte de
la IPS</t>
  </si>
  <si>
    <t>Garantizar la atencion a la poblacion  vulnerable en el Distrito de cartagena  de servicios de salud de baja   complejidad para poblacion indigena</t>
  </si>
  <si>
    <t>https://alcart-my.sharepoint.com/:f:/g/personal/jquinterob_cartagena_gov_co/Eu2Bj30q-oVAtECVoywZMCgBUZl4g97XaZHRvW7YJ-wCGw?e=VyUryb</t>
  </si>
  <si>
    <t>Garantizar en un 100% la continuidad de servicios de salud mediante abonos de cuenta por pagar a Ips</t>
  </si>
  <si>
    <t>Reportes de Pagos financiera</t>
  </si>
  <si>
    <t>No garantizar el flujo de los
recursos en forma oportuna</t>
  </si>
  <si>
    <t>Garantizar un adecuado flujo de los
recursos y una bue na interventoría
a los mismos</t>
  </si>
  <si>
    <t>NO</t>
  </si>
  <si>
    <t>Cancelar deudas con pestadoreres de vigencias anteriores sin contrato</t>
  </si>
  <si>
    <t>28-FACTURAS</t>
  </si>
  <si>
    <t>https://alcart-my.sharepoint.com/:f:/g/personal/jquinterob_cartagena_gov_co/EgLoroJ96d5DhoHQINOkfLgBYNjFU94u8pyFNzyWZIdhxg?e=FX2LVQ</t>
  </si>
  <si>
    <t>Reintegrar el 100% de los recursos que se deban realizar</t>
  </si>
  <si>
    <t>Reintegrar recursos</t>
  </si>
  <si>
    <t xml:space="preserve"> Realizar la auditoría de calidad en la prestación al 100% de ips priorizadas del distrito de cartagena con servicios habilitados de baja, mediana y alta complejidad</t>
  </si>
  <si>
    <t>Auditoria realizada</t>
  </si>
  <si>
    <t xml:space="preserve">Realizar la auditoría de calidad en la prestación </t>
  </si>
  <si>
    <t>https://alcart-my.sharepoint.com/:f:/g/personal/jquinterob_cartagena_gov_co/EmF3F79iM-9Fnd6_RkwC7KcBWJHrAV9XOCC82p5H-rilnQ?e=aLI0M8</t>
  </si>
  <si>
    <t>Realizar visitas de auditoria pamec</t>
  </si>
  <si>
    <t>Realizar la auditoría de PAMEC</t>
  </si>
  <si>
    <t>https://alcart-my.sharepoint.com/:f:/g/personal/jquinterob_cartagena_gov_co/EjYELYafN29AiWbePXWVe0gBn4K1nT5GaUUTg4SpHmXkkA?e=AIoAjQ</t>
  </si>
  <si>
    <t>Adecuar el 100% de Hospitales de primer nivel de atención priorizados</t>
  </si>
  <si>
    <t>Informe de avances por parte deInterventoria  y ejecucion financira por parte de financiera Dadis</t>
  </si>
  <si>
    <t>Contratacion para la Adecuar  Hospitales prioruizados</t>
  </si>
  <si>
    <t>https://alcart-my.sharepoint.com/:f:/g/personal/jquinterob_cartagena_gov_co/EuiDYTjvld9Kg1k11AOhxLoB5N3t3mlIir_pXtqAAXEm6g?e=npc1v7</t>
  </si>
  <si>
    <t>Realizar asesoría técnica, vigilancia y seguimiento a las acciones de APS por parte de los equipos básicos de salud Familiar</t>
  </si>
  <si>
    <t xml:space="preserve"> Documentos de evaluación</t>
  </si>
  <si>
    <t>Realizar asistencias técnicas u auditoria al cumplimiento de las funciones y actividades que debe realizar el equipo básico de salud familiar</t>
  </si>
  <si>
    <t>Documentos de evaluacion entregados por parte del auditor asignado</t>
  </si>
  <si>
    <t>Aumentar la oferta hospitalaria en el Distrito de Crtagena</t>
  </si>
  <si>
    <t xml:space="preserve"> Hospitales de segundo nivel de atención construidos y dotados</t>
  </si>
  <si>
    <t>Construir dos (2) nuevos Hospitales en el Distrito para la protección y el aseguramiento en salud</t>
  </si>
  <si>
    <t>Construir Hospitales proogramados</t>
  </si>
  <si>
    <t>No se han asignado recuros</t>
  </si>
  <si>
    <t>6 Resguardo Ingenea</t>
  </si>
  <si>
    <t xml:space="preserve">A la fecha se encuentra con un protocolo especial para la atencion de los indigenasen tdosos los centros de &lt;atencion de la ESE Cartagena de Indias, mientra sse avanza en eltema </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</si>
  <si>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</si>
  <si>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t>
  </si>
  <si>
    <t>Promover mecanismos que faciliten la habilitación de los prestadores de servicios de salud.</t>
  </si>
  <si>
    <t>Servicio de asistencia técnica en inspección, vigilancia y control</t>
  </si>
  <si>
    <t>Realizar asistencia técnica de inspección, vigilancia y control para mejoramiento de la calidad de la atención en salud a 15 IPS oncológicas pediátricas y maternas</t>
  </si>
  <si>
    <t>Actas de asistencias tecnicas y /o registro de asistencias  a la  assietencia tecnicas</t>
  </si>
  <si>
    <t>Maria Paulina Osorio</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</si>
  <si>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</si>
  <si>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t>
  </si>
  <si>
    <t xml:space="preserve">Realizar asistencia técnica de inspección, vigilancia y control  para mejoramiento de la calidad de la atención en salud a  IPS oncológicas pediátricas y maternas mediante la contratacion  por  orden de prestacion de servicios de 4 profesionales especialisados , ( 2 odontologos ,1 bacteriologo ,  1 enfermera  ) </t>
  </si>
  <si>
    <t xml:space="preserve">Control , Vigilancia, Inspección y Promoción del Sistema Obligatorio de Garantía de la Calidad en el Distrito de  Cartagena de Indias </t>
  </si>
  <si>
    <t>a 10 de junio del 2025 se realizaron   asistencias  técnicas de inspección, vigilancia y control para mejoramiento de la calidad de la atención en salud  a 8 IPS  pediátricas, Yulis Redondo , Vida Pediatria Preventiva , Ricardo Javier Bustillo , Magda Carolina Puerta ; Julio Jiminez , Haroldo arrieta , H Bustillo , Blanca Muñoz.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</si>
  <si>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Gestionar la solicitud de inscripción del 100% de los prestadores de servicios de salud, en el Registro Especial de Prestadores de servicios de salud (REPSS), acorde con la Normatividad vigente</t>
  </si>
  <si>
    <t>Lc solicitud de Inscripcion</t>
  </si>
  <si>
    <t>Contratacion de recurso humano para el  manejo del REPS</t>
  </si>
  <si>
    <t>se realizo la inscripcion en el reps a los prestadores que cumplieron con los requisito establecidos en la resolucion 3100 del 2019.los prestadores de servicios de salud con solicitudes  fueron 19 ,  siendo validadas13  INSCRIPCIONES  , siendo gestionadas el 100% de las solicitudes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</si>
  <si>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Lograr que el 10% de los prestadores de salud que sean visitados e incumplan las normas de habilitación sean sancionados</t>
  </si>
  <si>
    <t>Notiifcaciones procesos sancionatorios</t>
  </si>
  <si>
    <t>Contratacion de recurso humano para el manejo de PQRS</t>
  </si>
  <si>
    <t>a 30 de junio del 2025 se han  resuelto  6  investigaciones con sanciones a Clínica de fracturas, Clínica la Ermita,la prestadora independiente Katy Anaya,ips rescue , centro Optico Cartagena., Clinica general del Caribe.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</si>
  <si>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Realizar anualmente visitas de verificación del cumplimiento de los requisitos mínimos de habilitación al 25 % prestadores de servicios de salud del distrito de Cartagena</t>
  </si>
  <si>
    <t>Informe de visitas</t>
  </si>
  <si>
    <t xml:space="preserve">Realizara  visitas de verificación del cumplimiento de los requisitos mínimos de habilitación a 332   prestadores de servicios de salud del Distrito de Cartagena  mediante la contratacion de  10  profesionales especialisados, (   2 bacteriologa , 2 medicos , 1 odontologo , 2 profesionales de ciencias economicas, 2 arquitectos ) </t>
  </si>
  <si>
    <t>A 30 de Junio se han realizado 110 visitas de verificacion de condicciones de habilitacion  de acuerdo a lo establecido en el plan de visitas.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</si>
  <si>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Realizar anualmente visitas para evaluar el proceso de Mantenimiento Hospitalario y tecnología Biomédica a 60 IPS que les aplica</t>
  </si>
  <si>
    <t>informes seguimiento al matenimiento hospitalario</t>
  </si>
  <si>
    <t>Contratacion de recurso humano para realizara  visitas para  evaluar el proceso de Mantenimiento Hospitalario y tecnología Biomédica  a 60  IPS que les aplica ,   2  profesionales especialisados (  ingenieros biomedicos ).</t>
  </si>
  <si>
    <t>a 30 de junio dl 2025 , se han realizado 16 visitas de seguimiento al mantenimiento hospitalario a institucionesESE CARTAGENA DE INDIAS , ESE CMRC , ESE HOSPITAL UNIVERSITARIO DEL CARIBE , CLINICA MATERNIDAD BOCAGRANDE , CLINICA OFTALMOLOGICA LASER (2 SEDES), DR ARISTIDES  SOTOMAYOR , CLINICA JESUS DE NAZARETH. , * casa del niño (3)
* ⁠centro de cirugía láser ocular (2)  IPS Conseso cartagena , Centro de Integracion Sensorial para el autismo y desordenes del desarrollo(  2 sedes).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</si>
  <si>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Realizar anualmente visita de IVC a 15 Instituciones prestadoras de servicios de salud de baja, mediana y alta complejidad</t>
  </si>
  <si>
    <t>Informe de visitas de IVC</t>
  </si>
  <si>
    <t xml:space="preserve">Realizar  visita de IVC a 15 Instituciones prestadoras de servicios de salud   mediante la contratacion   por  orden de prestacion de servicios  de 2 profesionales quimicos </t>
  </si>
  <si>
    <t>A 30 de junio del 2025 se han realizado 14  visita de IVC a prestadores de servicios de salud que  han presentao inconvenientes.Clinica higea , Carlos alberto bustillo , Sonrisa Perfecta dental , Tatiana Daniel Akel , Gustavo taylor leal , Clinica san jose detorices , Gastrocaribe , Marcelo Ramirtez Barrios, clínica  madre bernarda , HUC ,  ambulancias caribean emergency , global medcenter ( maternidad bocagrande).ese cartagena de indias ( Centro de salud bocachica ) , Centro de odontologia estetica.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</si>
  <si>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Hacer inspeccion , vigilancia y control y Emitir las licencias correspondientes el uso de equipos generadores de radiación ionizante y su control de calidad en prácticas médicas, veterinarias, industriales o de investigación a quien la soliciten.</t>
  </si>
  <si>
    <t xml:space="preserve">Rseolucion expedicion licencias </t>
  </si>
  <si>
    <t xml:space="preserve">Contratar 1 odontologo  para  inspeccion , vigilancia y control y emitir kicencias de rx </t>
  </si>
  <si>
    <t>a 30  de junio del 2025 se han expedido 31 licencias de rx a instituciones que han solcitado el servicio.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t>
  </si>
  <si>
    <t>PROGRAMA SALUD CON COBERTURA, ACCESIBILIDAD, CALIDAD E INCLUSIÓN</t>
  </si>
  <si>
    <t>AVANCE PRESUPUESTO PROGRAMA</t>
  </si>
  <si>
    <t>Fortalecimiento de la capacidad técnica, tecnológica y de infraestructura del centro regulador de urgencias emergencias y desastres del Distrito de Cartagena de Indias</t>
  </si>
  <si>
    <t>Incrementar la capacidad técnica, tecnológica y de infraestructura para la gestión del riesgo, la respuesta en salud de los reportes al CRUED de Atención Pre hospitalario, Hospitalario, comunidad y los efectos de la variabilidad del cambio climático</t>
  </si>
  <si>
    <t>Aumentar el acompañamiento y asistencia con desarrollar capacidades a la red de Atención Inmediata, comunidad y operadores del Sistema de Emergencias Médicas y Centro de Operación en Salud</t>
  </si>
  <si>
    <t>Regulación de las solicitudes realizadas al CRUED y al NUSE en contexto de urgencias, emergencias y lograr que la Instituciones con atención (29 servicios de urgencias,105 ambulancias, 21 APH), respondan oportunamente ante las emergencias y desastres que enfrenten.</t>
  </si>
  <si>
    <t>Regulación de las solicitudes al CRUED y NUSE con respuesta oportuna de las emergencias y desastres.</t>
  </si>
  <si>
    <t>Beatriz Eugenia De la Peña Castro</t>
  </si>
  <si>
    <t>Posibilidad de pérdida reputacional por dificultad de comunicación con la línea 125 de Emergencias debido a saturación en la red telefónica de la Alcaldía</t>
  </si>
  <si>
    <t>Contratación de Talento Humano calificado para la Regulación de las solicitudes realizadas al CRUED y al NUSE en contexto de urgencias, emergencias y lograr que la Instituciones con atención inmediata respondan oportunamente ante las emergencias y desastres en el Distrito de Cartagena</t>
  </si>
  <si>
    <t xml:space="preserve">Se evidencian los archivos de la Gestión del CRUED en las Bitacora  registro de atenciones en la linea 123 y 125 para la regulación.
Link:
https://alcart-my.sharepoint.com/:f:/g/personal/coespdadis_cartagena_gov_co/Emm3UKexWkhDiVWUYOhW74cBMwD9Vgq-skgo8NUrWi62TQ?e=oBL8eQ
</t>
  </si>
  <si>
    <t>Implementar en Cartagena en la Zona Urbana, Rural e Insular Zonas Cardioprotegidas en Entidades Públicas, sector turístico, estadios, sitios de recreación, centro histórico y certificar Primeros Respondiente en salud</t>
  </si>
  <si>
    <t>Zonas Cardioprotegidas implementadas y  certificadas en Primer Respondiente en salud</t>
  </si>
  <si>
    <t>Posibilidad de pérdida reputacional por incumplimiento en las capacitaciones y asistencia técnica en la Gestión Integral de Riesgo en Emergencias y Desastres debido a falta o demora de la contratación de personal para la ejecución de las actividades</t>
  </si>
  <si>
    <t>El profesional especializado   verifica que se cumplan las capacitaciones programadas. Mensualmente se realiza conteo de las actividades realizadas.</t>
  </si>
  <si>
    <t>Entidades publicas y/o escenarios deportivos certificadas como zonas cardioprotegidas con Dispositivos DEA, entrenamiento, ejercicios de simulación y Simulacro.</t>
  </si>
  <si>
    <t>Se han implementado 2 Zonas cardioprotegidas nuevas (Hote DANN de Bocagrande y Universidad Sanbuenaventura) y se han recertificado 3 Zonas Cardioprotegidas ( Hotel Las Americas, Hotel Santa Clara y Hotel Cartagena Plaza)
Link:
https://alcart-my.sharepoint.com/:f:/g/personal/coespdadis_cartagena_gov_co/EsgEiYgFLdlDjiyipKvDCp8BkDQ5CkW_dGcRLH_yxrFFeA?e=ct93pV</t>
  </si>
  <si>
    <t>Implementar una estrategia de sensibilización que promueva la Gestión para la seguridad del personal sanitario, en el marco de la misión medica, el reglamento sanitario internacional, para las instituciones con servicios de atención inmediata, redes comunitarias y otros sectores</t>
  </si>
  <si>
    <t>Estrategia de sensibilización implementada en las tres localidades (instituciones con servicios de atención inmediata, redes comunitarias y otros sectores)</t>
  </si>
  <si>
    <t>Realizar contratacion para el desarrollo de una estrategia de capacitacitacion y sensibilización institucional y comunitaria, para la Gestión de la Seguridad al Personal Sanitario en el marco de la Misión Medica</t>
  </si>
  <si>
    <t>Mínima cuantía</t>
  </si>
  <si>
    <t>En esta estrategia de avanzó el los procesos de emblematización y reemblematización del Primer nivel de Atención del Distrito SUB RED Pozón (Centro de salud Líbano, fredonia, Hospital Pozón, Bicentenario, Bayunca) , Se realizado acciones de socialización en MIsión medica a 7 IPS del DIstrito.
Link:
https://alcart-my.sharepoint.com/:f:/g/personal/coespdadis_cartagena_gov_co/EgwLuHetTyZPiwzcARkZinMB_iQpH0eImfd2phPVoHqcHA?e=TfzhVN</t>
  </si>
  <si>
    <t>Asistir técnicamente a la red de atención en salud en la gestión integral del riesgo, bajo la implementación del programa de hospitales resilientes frente a la respuesta en salud e intersectorialidad de situaciones de urgencias, emergencias, Desastres y el impacto en la variabilidad del cambio climático.</t>
  </si>
  <si>
    <t>Red de atención en salud asistida tecnicamente en Gestión Integral del Riesgo</t>
  </si>
  <si>
    <t>Contratación de talento Humano  profesional especializado, para la asistencia tecnica a la red de atención en la gestión integral del riesgo, hospitales resilientes, intersectorialidad y el impacto en la variabilidad del cambio climatico en el Distrito de Cartagena.</t>
  </si>
  <si>
    <t>Se han realizado siete (7) asistencias tecnicas para el desarrollo de capacidades en Gestión Integral del Riesgo y Desastre en Salud, Planes de Emeregencia Hospitalaria, Hospitales resilientes y seguros y Misión Medica : Nuevo Hospital de Bocagrande, Clínica Ermita sede admon, Clinica CRECER, Clinica Madre Bernarda, Hospital Universitario del Caribe, Clínica San José de Torices, Gestión salud San Fernando. Cuatro Planes de Emergencia Hospitalaris evaluados y 34 Planes de contingencia realizados (Alerta amarilla de fiebre amarilla, Temporada fiestas candelaria, semanasanta, vacaciones de junio y temporada de ciclones y huracanes.
link:
https://alcart-my.sharepoint.com/:f:/g/personal/coespdadis_cartagena_gov_co/EsUBlJmYzLlJn-2KKjk3GQMBBwjGdGfZqZNnN844dEl08Q?e=yRKASC</t>
  </si>
  <si>
    <t>Implementar el Centro Información Asesoría y Atención en Salud Mental (CIAAASM), para intervención inmediata en situación de urgencias, emergencias o desastres en salud mental</t>
  </si>
  <si>
    <t>Centro Información Asesoría y Atención en Salud Mental (CIAAASM), implementado</t>
  </si>
  <si>
    <t>Contratación de talento Humano con Experiencia en manejo de crisis y urgencias psicologica que desarrollen intervenciones de asesoría, atención e información en Salud mental.</t>
  </si>
  <si>
    <t>Para este periodo el CIAASM, Desde el Centro Regulador de Urgencias y Emergencias, durante el  año 2025 se atendieron 110 llamadas por el equipo de Salud mental (4 Psicólogas), para el manejo de atención en crisis, intentos de suicidio, acompañamiento familiar y otros problemas en salud mental relacionados con el reporte de personas con agitación motora, estados depresivos, psicóticos, ideación suicida, trastornos comportamentales y trastornos de consumo de sustancias psicoactivas,  20 Asistencias técnicas a las distintas IPS de Salud Mental de la ciudad , Primer Consejo Distrital de Salud Mental y Drogas, primer Simposio de Salud Mental y Apoyo Psicosocial en Emergencia, organizado por la UNGRD, reunión del Equipo de Salud Pública, Equipo de Salud Mental CRUED y la Dra. Beatriz de la Peña sobre la Política Publica Distrital de Salud Mental ysegundo Mesa de Prevención y Atención a la Conducta Suicida.
link:
https://alcart-my.sharepoint.com/:f:/g/personal/coespdadis_cartagena_gov_co/EpfgOUxKM3lOtZVF7XM37g0BTW4RndSWu4UUK4e4jenxqA?e=jU5gcC</t>
  </si>
  <si>
    <t>Monitorear y evaluar la atención hospitalaria y pre hospitalaria en salud de las Urgencias, emergencias, desastres y el impacto de la variabilidad del cambio climático en los eventos de interés en salud publica en las instituciones con servicios de de Atención Inmediata,</t>
  </si>
  <si>
    <t>Instituciones con servicios de de Atención Inmediata, Monitoreados y evaluados.</t>
  </si>
  <si>
    <t>Contratación de Talento Humano profesional, calificado con experiencia  para asistencia tecnica, monitoreo y evaluacion a la atención hospitalaria, prehospitalaria en salud de las urgencias, emergencias, desastres, e implemente las intervenciones de mitigación de los efectos de la variabilidad del cambio clímatico.</t>
  </si>
  <si>
    <t>Para este periodo se ha realizado monitoreo de la Atención Hospitalaria en 17 Instituciones con servicio de Urgencias , de igual  forma la APH requerida a traves del CRUED. 
Link:
https://alcart-my.sharepoint.com/:f:/g/personal/coespdadis_cartagena_gov_co/EsUBlJmYzLlJn-2KKjk3GQMBBwjGdGfZqZNnN844dEl08Q</t>
  </si>
  <si>
    <t>Capacitar al personal de los servicios de Atención inmediata hospitalaria, Prehospitalaria, Urgencias y Transporte Asistencial en los manuales, y Guías de Atención de urgencia, Toxicología</t>
  </si>
  <si>
    <t>Capacitaciones realizadas</t>
  </si>
  <si>
    <t>Desarrollo de capacidades, al talento humano, entrenamiento y fortalcimiento de destrezas en la identificación, conocimiento, manejo y reducción del riesgo, guias de atención de urgencias medicas, toxicologicas y de salud mental.</t>
  </si>
  <si>
    <t xml:space="preserve">Para este periodo se realizaron 19 capacitaciones, de las cuales 7 en el contexto institucional del personal de Urgencias y 12 a nivel comunitario y empresarial en el entrenamiento a primer respondiente en salud frente a situaciones de emergencias. 
Link
Institucionales: 
https://alcart-my.sharepoint.com/:f:/r/personal/coespdadis_cartagena_gov_co/Documents/CRUED-COES%202025/03.%20Asistencias%20T%C3%A9cnicas%20y%20Desarrollo%20de%20Capacidades/3.2.%20%20CAPACITACIONES/Institucionales?csf=1&amp;web=1&amp;e=82nPlz
Comunitarias: 
https://alcart-my.sharepoint.com/:f:/g/personal/coespdadis_cartagena_gov_co/EuoP_7o30BpEkvfnmwNRYyoBFya8FJZAWiMnV2mYo0gVvw?e=ffO9Gs
</t>
  </si>
  <si>
    <t>Monitorear y evaluar la Atención Prehospitalaria y planes de gestión del riesgo para la respuesta en salud de los Eventos de Afluencia Masiva de Público, los Servicios de Atención Inmediata y zonas cardioprotegidas en el cumplimientos de las normas de salud y la seguridad del personal sanitario en el marco de la misión medica y situaciones de urgencias, emergencias, desastres y la variabilidad del cambio climático.</t>
  </si>
  <si>
    <t>Eventos de Afluencia Masiva de Público, los Servicios de Atención Inmediata y zonas cardioprotegidas monitoreadas y evaluadas</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</si>
  <si>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</si>
  <si>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t>
  </si>
  <si>
    <t>Contratación de talento Humano calificado para Monitorear y evaluar la Atención Prehospitalaria, planes de gestión del riesgo en salud, zonas cardioprotegidas, misión medica y vigilancia centinela de los eventos asociados a la variabilidad del cambio climatico y el seguimiento de la APH en los eventos de afluencia masiva.</t>
  </si>
  <si>
    <t xml:space="preserve"> Para este periodo se han realizado las sigunetes acciones de monitoreo, seguimineto de las Atenciones prehospitalarias para eventos masivos de alta afluencia:  se Expidieron 102 certificaciones de viabilidad en salud, 42 verificaciones de Atención Prehospitalaria y asistencia a 75 Pustos deMando Unificado.
Link: 
https://alcart-my.sharepoint.com/:f:/g/personal/coespdadis_cartagena_gov_co/EiM5lVmt-PtFt4sXEw4rFkcB6XG07TzSzS0-pff9vyfClA?e=lcmhLi</t>
  </si>
  <si>
    <t>Realizar acciones de apoyo a la gestión del CRUED y seguimiento institucional de reglamento sanitario, gestión documental Sistema de Calidad</t>
  </si>
  <si>
    <t>Acciones de apoyo a la gestión del CRUED y seguimiento institucional de reglamento sanitario realizados.</t>
  </si>
  <si>
    <t>Contratación de talento humano tecnico y profesional para apoyo a la gestión del CRUED y seguimiento intitucional del reglamento sanitario internacional, gestión documental y sistema de la garantía de la calidad.</t>
  </si>
  <si>
    <t>actividdaes de apoyo a la gestión del CRUED, acompañamiento al equipo operativo, sistema de información, gestión documental</t>
  </si>
  <si>
    <t>Implementar el Centro Información Asesoría y atención en Toxicología (CIAAT), para intervención inmediata en situación de urgencias, emergencias o desastres que involucren Materiales Peligros</t>
  </si>
  <si>
    <t>Centro Información Asesoría y atención en Toxicología (CIAAT). Implementado.</t>
  </si>
  <si>
    <t>Contratar  profesional especializado en toxicología  que apoye en la implementación del CIAAT e intervención inmediata en situación de urgencias, emergencias o desastres que involucren Materiales Peligros</t>
  </si>
  <si>
    <t>Se realizaron procesos de formación y sensibilización al talento humano en guia de toxicologia y manejos medicos a la RED a trraves del Ministerio de salud y protección social.</t>
  </si>
  <si>
    <t>Construir y dotar al CRUED con tecnología de punta para la respuesta oportuna en salud frente a situaciones de Urgencias, emergencias y
desastres.</t>
  </si>
  <si>
    <t>Centros reguladores de urgencias, emergencias y desastres
construidos y dotados</t>
  </si>
  <si>
    <t>Construcción del CRUED inteligente en infraestructura, dotación y tecnología de punta</t>
  </si>
  <si>
    <t>CRUED Contruido y dotado con tecnología de punta.</t>
  </si>
  <si>
    <t>No se han realizado acciones en este componente</t>
  </si>
  <si>
    <t>Reubicación, conservación y actualización tecnológica para el fortalecimiento a la central de telemática, sala de crisis y centro de operaciones de emergencia y desastres CRUED-del Distrito de Cartagena.</t>
  </si>
  <si>
    <t>Areas del CRUED reubicada, conservadas y actualizadas</t>
  </si>
  <si>
    <t>Dotación areas tecnologícas y telematica</t>
  </si>
  <si>
    <t>Procesos de Planeacion estrategica</t>
  </si>
  <si>
    <t>Dotar al Centro de reserva del CRUED para actuar en situaciones de urgencias, emergencias o desastres y los simulacros en el Distrito de Cartagena</t>
  </si>
  <si>
    <t>Centro de reserva del CRUED dotado</t>
  </si>
  <si>
    <t>Dotación e insumos</t>
  </si>
  <si>
    <t>PROGRAMA FORTALECIMIENTO DEL CENTRO REGULADOR DE URGENCIAS, EMERGENCIAS Y DESASTRES EN EL DISTRITO DE CARTAGENA - CRUED</t>
  </si>
  <si>
    <t xml:space="preserve">DERECHOS EN SALUD Y PROMOCIÓN SOCIAL </t>
  </si>
  <si>
    <t xml:space="preserve">Fortalecimiento de la Promoción y la Participación Social en Salud de los Grupos Poblacionales Vulnerables en el Distrito de Cartagena de Indias  </t>
  </si>
  <si>
    <t>Fomentar la gestión de los derechos y la promoción social en salud con enfoque diferencial y preferencial de las poblaciones vulnerables en el Distrito de Cartagena.</t>
  </si>
  <si>
    <t>Garantizar valoraciones clínicas multidisciplinaria del procedimiento de certificación de discapacidad y Registro de Localización y Caracterización de Personas con Discapacidad</t>
  </si>
  <si>
    <t>Servicio de certificación de discapacidad para las personas con discapacidad</t>
  </si>
  <si>
    <t xml:space="preserve"> Valorar a personas con discapacidad en el Distrito de Cartagena según Resolución 1197 de 2024. (Primera Infancia, Infancia, Adolescencia, Jóvenes y Adultos, Población Negra, Afrocolombiana, Raizal y Palenquera e Indígena).</t>
  </si>
  <si>
    <t>Victimas</t>
  </si>
  <si>
    <t>BASE DE DATOS DE PERSONAS VALORADAS</t>
  </si>
  <si>
    <t>Nacira Consuegra</t>
  </si>
  <si>
    <t>Falta de motivación de los funcionarios en los procesos de gestión de la promoción social en salud de los grupos vulnerables.</t>
  </si>
  <si>
    <t>Asistencias técnicas, talleres de motivación y normas en salud vigentes.</t>
  </si>
  <si>
    <t xml:space="preserve">Contratación de Prestadores de Servicios de Salud AUTORIZADOS por la Secretaría de Salud Distrital para realizar valoraciones clínicas multidisciplinarias a las personas que solicitan el procedimiento de certificación de discapacidad.                                                                          </t>
  </si>
  <si>
    <t>Se encuentra en trámite la asignación de recursos por parte del Ministerio de Salud para la vigencia 2025, con destinación específica orientada a la ejecución de valoraciones clínicas requeridas en el proceso de certificación de discapacidad.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;Se cuenta con el PROCESO DE SELECCIÓN ABREVIADA DE MENOR CUANTÍA No. SAMC-DADIS-001-2025 por valor de $499.990.737 para iniciar el proceso de contratación con una IPS autorizada, con el fin de realizar valoraciones clínicas multidisciplinarias para la certificación de discapacidad. https://alcart-my.sharepoint.com/personal/niconsuegrac_cartagena_gov_co/_layouts/15/onedrive.aspx?id=%2Fpersonal%2Fniconsuegrac%5Fcartagena%5Fgov%5Fco%2FDocuments%2FDADIS%202025%2FREPORTE%20METAS%20Y%20EVIDENCIAS%20PROYECTO%202025%2FMETA%202%2D%20ESTRATEGIAS%20DE%20PROMOCION%20DE%20LA%20PARTICIPACION%20SOCIAL&amp;ga=1;Contrato de prestación de servicios profesionales de apoyo, por un valor total de $42.000.000,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</si>
  <si>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Reintegrar los Rendimientos Financieros de fuente de recursos MINSALUD al tesoro nacional.</t>
  </si>
  <si>
    <t>ACTO ADMINISTRATIVO Y DEMAS DOCUMENETOS SORTES DEL REINTEGRO DE LOS RENDIMIENTOS FINANCIEROS</t>
  </si>
  <si>
    <t>Poco interés en los protocolos de atención en salud diferencial de los grupos poblacionales vulnerables.</t>
  </si>
  <si>
    <t>Asistencia técnica y monitoreo a las EAPB.</t>
  </si>
  <si>
    <t>1.2.3.3.10-192 - TRANSFERENCIAS DEL MINISTERIO DE PROTECCION SOCIAL OTRAS TRANSFERENCIAS</t>
  </si>
  <si>
    <t>En proceso de gestión para el reintegro de los rendimientos financieros, provenientes de recursos del Ministerio de Salud, al Tesoro Nacional.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</si>
  <si>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Reintegrar al tesoro nacional recursos no ejecutados destinados para financiar el procedimiento de certificación de discapacidad y el Registro de Localización y Caracterización de las Personas con Discapacidad – RLCPD en el Distrito de Cartagena.</t>
  </si>
  <si>
    <t>ACTO ADMINISTRATIVO Y DEMAS DOCUMENETOS SORTES DEL REINTEGRO DE LOS RECURSOS NO EJECUTADOS</t>
  </si>
  <si>
    <t>Escasez de recurso humano y financiero para garantizar las ordenes de valoración de certificación de discapacidad.</t>
  </si>
  <si>
    <t>Gestionar recursos humanos y financieros de otras fuentes de financiación.</t>
  </si>
  <si>
    <t>En proceso de gestión para el reintegro de los recursos financieros no ejecutados, provenientes de recursos del Ministerio de Salud, al Tesoro Nacional.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</si>
  <si>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Implementar estrategias de promoción de la participación social en salud de los grupos poblaciones vulnerables.</t>
  </si>
  <si>
    <t xml:space="preserve">Servicio de promoción de la participación social en salud </t>
  </si>
  <si>
    <t xml:space="preserve"> Realizar asistencias técnicas a Entidades Administradoras de Planes de Beneficios (EAPB) contributivas y subsidiadas en relación al cumplimiento de la atención preferencial y diferencial en los Grupos Poblacionales Vulnerables.</t>
  </si>
  <si>
    <t>Contratación de un (1) Profesional en el área de la salud o de las ciencias sociales con mínimo 24 meses de experiencia, para la realización de las acciones enmarcadas en la implementación del proyecto, promoción social en salud de los grupos poblacionales vulnerables (GPV) y fortalecimiento de la participación social en salud en el Distrito de Cartagena.</t>
  </si>
  <si>
    <t>Presupuesto de entidad nacional</t>
  </si>
  <si>
    <t>Contrato de prestación de servicios profesionales de apoyo, por un valor total $31.500.000,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</si>
  <si>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 xml:space="preserve"> Atender y orientar a usuarios de los servicios de salud pertenecientes a comunidad general y población vulnerable del Distrito de Cartagena.</t>
  </si>
  <si>
    <t>FORMATOS DE ATENCION Y ORIENTACIONES</t>
  </si>
  <si>
    <t xml:space="preserve">Contratación de dos (2) abogados(as) especializados, con un mínimo de 24 meses de experiencia en la gestión de peticiones, quejas y reclamos (PQR), para atender el proceso de manejo de PQR en el Sistema General de Seguridad Social en Salud (SGSSS) de la Oficina de Promoción Social en Salud del DADIS.      Contratación de un (1) Profesional universitario del Área de las Ciencias de la Salud o Trabajo Social o Administrador de los Servicios de Salud con experiencia en atención y resolución de PQR, para apoyar la gestión del procedimiento de atención de Quejas y reclamos, brindando la atención y orientación a usuarios en la Oficina de Promoción Social en Salud del DADISContratación de un (1) técnico o tecnólogo para ejecutar las acciones establecidas en la implementación del proyecto de promoción social en salud dirigido a los grupos poblacionales vulnerables (GPV) y el fortalecimiento de la participación social en salud en el Distrito de Cartagena."                                                                                                          </t>
  </si>
  <si>
    <t>Contrato de prestación de servicios profesionales de apoyo, por un valor total $77.000.000,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Contrato de prestación de servicios profesionales de apoyo, por un valor total $31.500.000, suscrito en el marco de la ejecución del componente operativo del proyecto. https://alcart-my.sharepoint.com/personal/niconsuegrac_cartagena_gov_co/_layouts/15/one</t>
  </si>
  <si>
    <t xml:space="preserve"> Realizar Talleres sobre las herramientas de participación social en salud dirigida a las Asociaciones de Usuarios en Salud-ASODEUS dentro del Sistema General de Seguridad Social en Salud-SGSSS.</t>
  </si>
  <si>
    <t>INFORME FINAL DE ACTIVIDADES DEL TALLER DE ASODEUS</t>
  </si>
  <si>
    <t>Contratación de un (1) operador idóneo para llevar a cabo el desarrollo de capacidades orientadas a fortalecer la participación social de las Asociaciones de Usuarios en Salud (ASODEUS)</t>
  </si>
  <si>
    <t>En trámite de gestión del CDP para la contratacion de operador idóneo, para Realizar Talleres sobre las herramientas ASODEUS.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</si>
  <si>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Gestionar la atención y orientación en deberes y derechos a personas víctima del conflicto armado del Distrito de Cartagena.</t>
  </si>
  <si>
    <t>Contratación de un (1) Profesional del Área de las Ciencias Sociales con mínimo 24 meses de experiencia, para la realización de actividades de Atención y Orientación en salud a la población Victima del Conflicto Armado usuaria del Centro Regional de Atención a Víctimas - CRAV y en comunidades identificadas como desplazadas por el conflicto armado en el Distrito de Cartagena de Indias.</t>
  </si>
  <si>
    <t>Contrato de prestación de servicios profesionales de apoyo, por un valor total $31.500.000,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</si>
  <si>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Implementar el Programa de Atención Psicosocial y Salud Integral a Víctimas del Conflicto Armado– PAPSIV en el Distrito de Cartagena. (Primera Infancia, Infancia, Adolescencia, Jóvenes y Adultos, Población Negra, Afrocolombiana, Raizal y Palenquera e Indígena).</t>
  </si>
  <si>
    <t>INFORME FINAL DE ACTIVIDADES IMPLEMENTACION DEL PAPSIVI</t>
  </si>
  <si>
    <t>Contratar un equipo psicosocial para implementar el Programa PAPSIVI en el Distrito de Cartagena, compuesto por: Asesor Psicosocial: Profesional en Ciencias Sociales, Humanas o de la Salud, Psicólogo(a): Con experiencia en atención psicosocial a víctimas del conflicto armado, Trabajador(a) Social o Profesional en Desarrollo Familiar: Con experiencia en el marco del Programa PAPSIVI y un Promotor(a) de Salud: Persona víctima del conflicto armado, con al menos noveno grado aprobado. de acuerdo con las especificaciones establecidas en las Tablas 5 y 6 de Talento Humano sugerido para Departamentos/Distritos en los Lineamientos Técnicos a las Entidades Territoriales para la Continuidad de la Implementación, Seguimiento y Monitoreo del Programa PAPSIVI (2024) del Ministerio de Salud y Protección Social.                                                                                         Contratación de un (1) operador idóneo para  la realización de encuentros de atención psicosocial en el marco del Programa de Atención Psicosocial y Salud Integral a Víctimas (PAPSIVI).</t>
  </si>
  <si>
    <t>Contrato de prestación de servicios profesionales de apoyo, por un valor total $38.500.000,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</si>
  <si>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Entregar Productos de Apoyo para mejorar la autonomía funcional de personas con discapacidad</t>
  </si>
  <si>
    <t>FORMATOS CONTRATOS DE COMODATOS PRODUCTOS DE APOYO</t>
  </si>
  <si>
    <t>Contratar servicios para el suministro de productos de apoyo destinados a la habilitación funcional y/o rehabilitación de personas con discapacidad, incluyendo a primera infancia, infancia, adolescencia, jóvenes y adultos, así como a población negra, afrocolombiana, raizal, palenquera e indígena.</t>
  </si>
  <si>
    <t>En trámite de gestión del CDP para la contratacion de suministro de productos de apoyo.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</si>
  <si>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Implementar  la Estrategia de Rehabilitación Basada en Comunidad-RBC en el Distrito de Cartagena.</t>
  </si>
  <si>
    <t>INFORME FINAL DE ACTIVIDADES IMPLEMENTACION ESTRATEGIA RBC</t>
  </si>
  <si>
    <t xml:space="preserve">Nacira Consuegra </t>
  </si>
  <si>
    <t>Contratación de un (1) operador idóneo para llevar a cabo el desarrollo de capacidades orientadas a la implementación de la estrategia de Rehabilitación Basada en Comunidad (RBC) en su componente de salud</t>
  </si>
  <si>
    <t>En trámite de gestión del CDP para la contratacion de operador idóneo, para Realizar la estrategia RBC. https://alcart-my.sharepoint.com/personal/niconsuegrac_cartagena_gov_co/_layouts/15/onedrive.aspx?id=%2Fpersonal%2Fniconsuegrac%5Fcartagena%5Fgov%5Fco%2FDocuments%2FDADIS%202025%2FREPORTE%20METAS%20Y%20EVIDENCIAS%20PROYECTO%202025%2FMETA%202%2D%20ESTRATEGIAS%20DE%20PROMOCION%20DE%20LA%20PARTICIPACION%20SOCIAL&amp;ga=1</t>
  </si>
  <si>
    <t xml:space="preserve">PROGRAMA DERECHOS EN SALUD Y PROMOCIÓN SOCIAL </t>
  </si>
  <si>
    <t xml:space="preserve"> Fortalecimiento de la gestión de la salud pública y cuidado de la salud colectiva en el Distrito de Cartagena de Indias </t>
  </si>
  <si>
    <t>Incrementar acciones de promoción y mantenimiento de la salud integral, continua y de mayor cobertura, dentro del marco del proceso de gestión en la salud pública del distrito de Cartagena</t>
  </si>
  <si>
    <t>Fortalecer los procesos de gestión de salud pública, promoción y mantenimiento de la salud integral del Distrito de Cartagena</t>
  </si>
  <si>
    <t>Servicio de promoción de la participación social en salud</t>
  </si>
  <si>
    <t>Realizar apoyo a la formulación, actualización y seguimiento a los 19 proyectos de inversión de SP y sus instrumentos: PTS, COAI, PAS y el PSPIC en el marco de los procesos de Gestión de la SP</t>
  </si>
  <si>
    <t>Informes presentados</t>
  </si>
  <si>
    <t>TODAS</t>
  </si>
  <si>
    <t>Monica Jurado</t>
  </si>
  <si>
    <t>Riesgo Financiero:Sistema de Gestión 
incorporación de recursos 
financieros y procesos de 
contratación. Efectos: Proceso de contratación tardía/ Baja ejecución presupuestal /Reducción del presupuesto asignado al Proyecto en los años subsiguientes</t>
  </si>
  <si>
    <t>Gestión y ejecución oportuna de los recursos asignado</t>
  </si>
  <si>
    <t>Apoyar la gestión de intervenciones colectivas según lineamientos del MSPS a traves de la contratacion de dos (2) profesionales especializados con experiencia mínima de tres (3) años en monitoreo y seguimiento a intervenciones colectivas</t>
  </si>
  <si>
    <t>1,2,4,2,02-170 - SGP SALUD PUBLICA</t>
  </si>
  <si>
    <t>FORTALECIMIENTO DE LA GESTION DEL PLAN DE SALUD PUBLICA EN   CARTAGENA DE INDIAS</t>
  </si>
  <si>
    <t>https://alcart-my.sharepoint.com/:f:/g/personal/gestiondadis_cartagena_gov_co/EgKuaz_UgjRMtBxmDDUzCaABghy-FTsGZh-oQ66i_dQ5Nw?e=Dd54qb</t>
  </si>
  <si>
    <t>Implementar 1 herramienta para sistematizar  la informacion que permita caracterizar y focalizar las atenciones en SP a la población con enfoque diferencial en el marco de la gestion del conocimiento</t>
  </si>
  <si>
    <t>matriz de seguimiento a comproisos MAITE</t>
  </si>
  <si>
    <t>Riesgo Administrativo:Sistema de Gestión para la 
implementación progresiva de 
los procesos de gestión de la 
salud pública. Efecto:  Se aumenta la Morbilidad y Mortalidad evitables</t>
  </si>
  <si>
    <t>Implementación de los procesos de gestión</t>
  </si>
  <si>
    <t>Prestacion de servicios profesionales para apoyar la gestion integral en salud a traves de la contratacion de cuatro (4) profesionales especializados con experiencia minima de (2)años en formulación, seguimiento en proyectos de inversion de salud publica, entidades territoriales y/o eses y un (1) profesional universitario del area de la salud con experiencia en sistemas de gestión de calidad en salud</t>
  </si>
  <si>
    <t>Realizar desarrollo de capacidades en el 100% de los prestadores primarios del Distrito de Cartagena para la implementación de las Rutas de Atención Integral de Promoción y Mantenimiento de la Salud</t>
  </si>
  <si>
    <t>Seguimiento a cargue mensual - oficio</t>
  </si>
  <si>
    <t>Riesgo Administrativo:Sistema de gestión para el 
diagnóstico y seguimiento del 
grado de avance del desarrollo 
de capacidades a los actores del 
sistema. Efectos: Bajos grado de avance en la implementación de la ruta de promoción y mantenimiento por parte de los actores del sistema.</t>
  </si>
  <si>
    <t>Realizar desarrollo de capacidades</t>
  </si>
  <si>
    <t>Apoyar la construccion de una herramienta para sistematizar de forma adecuada la información, que permita caracterizar y focalizar las atenciones en salud pública a traves de la contratación de  un técnico con experiencia en salud publica</t>
  </si>
  <si>
    <t>Desarrollar con redes y sectores aliados mecanismos de coordinación e integración para optimizar recursos y mejorar determinantes sociales en el 100%  de microterritorios priorizados de Cartagena.</t>
  </si>
  <si>
    <t>Herramienta de sistematización de datos</t>
  </si>
  <si>
    <t>Mercy Muñoz</t>
  </si>
  <si>
    <t>Apoyar el desarrollo de Capacidades institucionales y del talento humano de las EAPB e IPS en Rutas Integrales de Atención en Salud – RIAS a través de la Contratación de:
Un (1) Médico General 
Un (1) profesional de odontología 
Un (1) profesional de enfermería
Un (1) profesional de psicología
Los profesionales deben contar con espacialización en auditoria en salud experiencia en desarrollo de capacidades en salud pública, auditoria en salud y en la implementación de Rutas de Atención Integral en salud con experiencia mínima de (2) años</t>
  </si>
  <si>
    <t xml:space="preserve">Apoyar la coordinacion intersectorial en el marco de la gestión de la salud pública a través de la contratación de 2 profesionales especializadas del area de la salud con experiencia en trabajo comunitario. </t>
  </si>
  <si>
    <t xml:space="preserve">Realizar el fortalecimiento de las cuatro (4) redes étnicas comunitarios para la adecuación sociocultural de promoción y mantenimiento de salud </t>
  </si>
  <si>
    <t>Ejecutar mecanismos de coordinación, alianzas estratégicas, de cooperación e integración para potenciar los recursos a fin de afectar positivamente los determinantes sociales de los microterritorios priorizados del Distrito de Cartagena atraves de la contratacion de un (1) equipo psicosocial  (Prof. Ciencias Humanas y Sociales -  Psicologo,Trabajador Social, Comunicador Social y Promotor Social)</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</si>
  <si>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</si>
  <si>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</si>
  <si>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con enfoque de riesgo el cumplimiento de las normas vigentes en los establecimientos farmacéuticos, servicios farmacéuticos y similares
Producto</t>
  </si>
  <si>
    <t>Servicio de inspección, vigilancia y control</t>
  </si>
  <si>
    <t>Realizar 700 visitas de IVC bajo enfoque de riesgo a establecimientos farmacéuticos y similares priorizados en el Distrito de Cartagena</t>
  </si>
  <si>
    <t xml:space="preserve">Actas-listado establecimientos visitados </t>
  </si>
  <si>
    <t>Gustavo Orozco</t>
  </si>
  <si>
    <t>Riesgos Administrativos: No disponibilidad de recurso 
humano idóneo asignado para 
realizar las acciones. Efectos: Limitación de los controles</t>
  </si>
  <si>
    <t>Contratación mínima de personal en actividades especificas y prioritarias</t>
  </si>
  <si>
    <t>Apoyar las acciones de fiscalización sanitaria del proceso de inspección, vigilancia y control de medicamentos y otros productos farmacéuticos objeto de vigilancia mediante la contratación de recurso humano para apoyo de acciones de fiscalización sanitaria del proceso de inspección, vigilancia y control de medicamentos y otros productos farmacéuticos objeto de vigilancia en el marco del modelo de IVC con enfoque de riesgo de medicamentos y similares.</t>
  </si>
  <si>
    <t>1.2.4.2.02-170 - SGP SALUD PUBLICA</t>
  </si>
  <si>
    <t>https://alcart-my.sharepoint.com/:f:/g/personal/gestiondadis_cartagena_gov_co/EtAH7W0zajlDsuvOp5WhRSsBsr7Dow-rzIy-atIcF43a0w?e=BtHmy5</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</si>
  <si>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</si>
  <si>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Listado de  instituciones fortalecidas</t>
  </si>
  <si>
    <t>Riesgos Legales: No disponibilidad de recurso 
humano idóneo asi Efectos: gnadoIncumplimiento a acciones de 
obligatorio cumplimiento, sanciones de 
entes de control.     Riesgos Legales:o ejecución de acciones de 
IVC en establecimientos 
farmacéuticos priorizado. Efectos: Sanciones por entes de control por 
incumplimiento de acciones de 
obligatorio cumplimiento</t>
  </si>
  <si>
    <t>Dando cumplimiento a los perfiles 
requeridos en normatividad para el 
cumplimiento exclusivo de acciones 
de IVC de medicamentos.                                                       Disponer de recurso humano idoneo 
y apoyo logístico oportunamente 
para ejecutar acciones de IVC de 
medicamentos</t>
  </si>
  <si>
    <t>Diseñar y reproducir  de material impreso para realización de acciones de obligatorio cumplimiento del proceso de  inspección, vigilancia y control en el marco de la gestión en salud pública</t>
  </si>
  <si>
    <t xml:space="preserve">1.2.1.0.00-001 - ICLD </t>
  </si>
  <si>
    <t>Diseñar, ejecutar y evaluar una campaña publicitaria de medios masivos de comunicación para promoción de uso racional de medicamentos, uso adecuado de antibióticos y promoción de donación altruista de sangre dirigida a la población del Distrito</t>
  </si>
  <si>
    <t>Informe de ejecución</t>
  </si>
  <si>
    <t>Riesgos Sanitarios: Establecimientos farmacéuticos 
y similares sin acciones de 
inspección y vigilancia 
ejecutadas. Efecgtos: Establecimientos con incumplimiento de normas sanitarias</t>
  </si>
  <si>
    <t>Contratación oportuna de apoyo a la gestión para acciones de inspección y vigilancia</t>
  </si>
  <si>
    <t xml:space="preserve">1.2.3.2.25-184 - MULTAS DADIS  </t>
  </si>
  <si>
    <t>Adquirir equipos e insumos requeridos para la realización de acciones de inspección, vigilancia y control de medicamentos y otros productos similares así como para fortalecimiento de las acciones de vigilancnia posconsumo de medicamentos, dispositivos médicos.</t>
  </si>
  <si>
    <t>Realizar un Encuentro Distrital de Farmacovigilancia y un encuentro Distrital de Tecnovigilancia y Reactivovigilancia en el marco de las acciones de gestión del conocimiento y desarrollo de capacidades con Universidad que tenga Programa de Química Farmacéutica o Química y Farmacia con experiencia certificada de acciones de farmacovigilancia, tecnovigilancia y reactivovigilancia con entidades territoriales en salud.</t>
  </si>
  <si>
    <t>Aquirir acceso y suscripción  a la plataforma de información clínica y farmacológica Micromedex para fortalecimiento de acciones de vigilancia poscomercialización de medicamentos.</t>
  </si>
  <si>
    <t>Diseñar, ejecutar y evaluar una campaña publicitaria de medios masivos de comunicación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</si>
  <si>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Control , inspección y vigilancia de la calidad del agua para consumo humano y de diversión en el Distrito de Cartagena de Indias</t>
  </si>
  <si>
    <t>Intervenir los riesgos de mortalidad y morbilidad a los que está expuesta la población del Distrito de Cartagena de Indias por consumo y uso de agua.</t>
  </si>
  <si>
    <t>Fortalecer la inspección, vigilancia y control para el cumplimiento de las condiciones higiénico-sanitarias en transportadores, distribuidores, plantas de tratamiento y almacenamiento de agua en el Distrito de Cartagena de Indias</t>
  </si>
  <si>
    <t>Servicio de análisis de laboratorio</t>
  </si>
  <si>
    <t>Recolectar 900 muestras de agua de vigilancia y 300 de diagnóstico para análisis físico-químico y microbiológico en el marco del IVCS.</t>
  </si>
  <si>
    <t>evidencia soporte de toma de muestras</t>
  </si>
  <si>
    <t>James Idarraga</t>
  </si>
  <si>
    <t>Riesgos Administrativos: Inoportunidad en la intervención 
de los riesgos asociados al 
consumo de agua. Efecto:orbilidad y mortalidad por 
enfermedades de origen hídrico</t>
  </si>
  <si>
    <t>Contratación oportuna de recurso humano e insumos necesarios para llevar a cabo las acciones de inspección, vigilancia y control</t>
  </si>
  <si>
    <t>Apoyo de  las actividades de toma de muestras de agua en el marco del proceso de Inspección, Vigilancia y Control Sanitario (IVCS)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t>
  </si>
  <si>
    <t>Realizar 900 visitas a objetos de interés de Inspección, Vigilancia y Control Sanitario (IVCS) de la calidad del agua para consumo humano y de diversión.</t>
  </si>
  <si>
    <t>acts de visita</t>
  </si>
  <si>
    <t>Riesgos Financieros:uficiencia de recursos 
financieros para la compra de 
insumos, reactivos y equipos, 
contratación del talento humano 
y transporte para la toma y 
análisis de muestras de agua. Efecto: incumplimiento en las actividades 
programadas</t>
  </si>
  <si>
    <t>Suficiencia de recursos</t>
  </si>
  <si>
    <t>Contratar la ejecución del componente de gestión de insumos de interés en Salud Pública, mediante la adquisición de reactivos, insumos y equipos requeridos para toma y análisis de muestras de agua mediante la contratación de un (1) operador idóneo.</t>
  </si>
  <si>
    <t>1,2,1,0,00-001 - ICLD</t>
  </si>
  <si>
    <t>Realizar 1 ciclo de 9 sesiones educativas sobre saneamiento básico, entornos saludables y agua en 6 instituciones rurales priorizadas.</t>
  </si>
  <si>
    <t>mapa de riesgo actualizado</t>
  </si>
  <si>
    <t>Riesgos Administrativos: Demoras en el proceso de 
contratación para la compra de insumos, reactivos y equipos,  talento humano y transporte 
para la toma y análisis de muestras de agua. Efecto: Incumplimiento en las metas 
programadas</t>
  </si>
  <si>
    <t>Contratación oportuna</t>
  </si>
  <si>
    <t>Generar información pertinente, oportuna y confiable  de reporte  de los resultados de laboratorio de las  tomas de muestras de agua de vigilancia, visitas de inspección sanitaria al acueducto, actualización del mapa de riesgo de la calidad del agua en el aplicativo SIVICAP y actualización de las actividades del subprograma en el drive del correo a través de la contratación de un (1) ingeniero de sistemas con experiencia mínimo de un (1) año en conocimientos avanzados en excel, manejo de base de datos y desarrollo de software.</t>
  </si>
  <si>
    <t>Apoyo de las actividades de toma de muestras de agua e Inspección, Vigilancia y Control Sanitario a piscinas, estructuras similares, establecimientos, vehículos de transporte de agua potable a través de la contratación de prestación del servicio de transporte automotor terrestre especial con conductor en vehículos híbridos o eléctricos.</t>
  </si>
  <si>
    <t>Realizar las actividades de Inspección, Vigilancia y Control sanitario (IVCS) a piscinas y estructuras similares, establecimientos, vehículos transportadores de agua potable  a través de la contratación de cinco (5) Ingenieros Sanitarios, Ingenieros Ambientales, Ingenieros Sanitarios y Ambientales, Ingenieros Químicos, Químicos o Ingeniero de Alimentos con 12 meses de experiencia profesional.</t>
  </si>
  <si>
    <t>Contratar la ejecución del componente de gestión de insumos de interés en Salud Pública, mediante la adquisición  de 10 tablets táctil con lápiz óptico y sim card para las visitas de Inspección, Vigilancia y Control sanitario (IVCS) a piscinas y estructuras similares, vehiculos transportadores de agua potable, establecimientos y toma de muestras de agua mediante la contratación de un (1) operador idóneo.</t>
  </si>
  <si>
    <t>Realizar 1 ciclo con 9 sesiones de educación y comunicación para la salud a estudiantes de 6 instituciones educativas priorizadas del área rural sobre Saneamiento Básico Ambiental, Entornos saludables y Agua.</t>
  </si>
  <si>
    <t>Fortalecimiento del Saneamiento Ambiental y Seguridad Sanitaria en el Distrito de Cartagena de Indias</t>
  </si>
  <si>
    <t>Disminuir el riesgo de enfermedades relacionadas con las condiciones ambientales y efectos del cambio climático en el Distrito de
Cartagena de Indias.</t>
  </si>
  <si>
    <t>Fortalecer la vigilancia y control de las condiciones higiénico, sanitarias y locativas para el control de los factores de riesgo del ambiente
sobre la salud en establecimientos abiertos al público y puntos de entrada (puertos y aeropuertos)</t>
  </si>
  <si>
    <t>Realizar inspección, vigilancia y control de 6.200 Aeronaves o Motonaves  para la prevención de eventos de salud pública de interés internacional (ESPII)</t>
  </si>
  <si>
    <t>actas de visita de IVC</t>
  </si>
  <si>
    <t>Wilson Ortega</t>
  </si>
  <si>
    <t>Riesgos Financieros: Poca disponibilidad de recursos. Efecto: Incumplimiento en los objetivos del 
programa</t>
  </si>
  <si>
    <t>Asignar recursos suficientes para el desarrollo de las acciones</t>
  </si>
  <si>
    <t>Realizar  visita de inpeccion higienico sanitaria y vigilancia epidemiologica a los puntos de entrada  mediante la contratación de tres (3) médicos generales con experiencia en salud publica comprobable.s.</t>
  </si>
  <si>
    <t>https://alcart-my.sharepoint.com/:f:/g/personal/gestiondadis_cartagena_gov_co/EjLyFBTCQNhIvln9Yu2Nd5gB0x-nQCzrP9nKZImm5vCt_g?e=F57PQg</t>
  </si>
  <si>
    <t>Realizar actividades de Inspección, Vigilancia y Control Sanitario (IVCS) a 900 objetos o establecimientos especiales.</t>
  </si>
  <si>
    <t>Herramienta tecnológica</t>
  </si>
  <si>
    <t>Riesgo de Operaciones:Poca participación comunitaria 
en actividades de prevención. Efectos: Fracaso en los objetivos del proyecto, 
incremento de riesgos de salud pública 
o seguridad</t>
  </si>
  <si>
    <t>Realizar campañas de 
concienciación, involucrar líderes 
comunitarios, crear incentivos para 
la participación</t>
  </si>
  <si>
    <t>Realizar  visita de inpeccion higienico sanitaria y vigilancia epidemiologica a los diferentes puntos de marptimos  mediante la contratación de un (1) técnico del área de la salud con experiencia en sanidad portuaria comprobable de minimo dos años.</t>
  </si>
  <si>
    <t>Realizar acciones de intervención colectiva en el 100% de los territorios priorizados para  reducir los casos de enfermedades sensibles al cambio climático en el Distrito de Cartagena</t>
  </si>
  <si>
    <t>Evidencia de acciones de IVC</t>
  </si>
  <si>
    <t xml:space="preserve">Riesgos Administrativos: eficiencia en equipos, bienes y 
servicios. Efectos:ncumplimiento en las metas del 
programa. </t>
  </si>
  <si>
    <t>Adquisición suficiente y oportuna de equipos, bienes y servicios</t>
  </si>
  <si>
    <t>Realizar actividades de Inspección, Vigilancia y Control Sanitario (IVCS) a 900 objetos o establecimientos especiales a través de la contratación de dos (2) Profesionales del Área Salud, Ingeniero ambiental, Ingeniero químico, Ingeniero Sanitario, Químico, Ingeniero de Alimentos, biólogo con maestría en ingeniería ambiental.</t>
  </si>
  <si>
    <t>Realizar actividades de Inspección, Vigilancia y Control Sanitario (IVCS) a 900 objetos o establecimientos especiales a través de la contratación de tres (03) técnicoss del área de la salud, en gestión ambiental, en saneamiento básico y/o salubrista ocupacional</t>
  </si>
  <si>
    <t>Adquisición de equipos e insumos para acciones de vigilancia y control</t>
  </si>
  <si>
    <t>Realizar actividades de información en salud, que permitan identificar síntomas y signos de alarma de intoxicación por plaguicidas, y direccionarlas a la IPS o EPS, donde se encuentren afiliadas las personas encuestadas.</t>
  </si>
  <si>
    <t>Realiza asistencia tecnica a actores de sistema de salud   sobre el manejo, uso y consecuencias del cambio climático sobre la salud. y desarrollar un  diagnóstico  sobre la situación de vulnerabilidad de los microterritorios priorizados mediamte la contratacion de un ingeniero ambiental y tecnico con experiencia en salud publica</t>
  </si>
  <si>
    <t>Desarrollar una caracterizacion de  los riesgos sanitarios y ambientales relacionados con la contaminación producida por el uso de combustibles fósiles como madera, carbón, residuos, orgánicos, entre otros, que permitan brindar información en salud al entorno familiar con el fin de promover la salud y el cuidado, orientar, recomendar, para prevenir y proteger los entornos y gestionar riesgos en salud</t>
  </si>
  <si>
    <t>Prevención y Control de las Zoonosis en el Distrito de  Cartagena de Indias</t>
  </si>
  <si>
    <t>Reducir el riesgo de presentación y propagación de enfermedades zoonóticas en la población del Distrito de Cartagena de Indias.</t>
  </si>
  <si>
    <t>Fortalecer las acciones de gestión del riesgo que eviten la aparición de evento relacionados con zoonosis</t>
  </si>
  <si>
    <t>Servicio de gestión del riesgo para abordar situaciones situaciones endemo-epidémicas</t>
  </si>
  <si>
    <t>Aplicar Vacuna antirrabica a 127.405caninos y felinos en las tres (3) localidades del Distrito de Cartagena para el logro de coberturas utiles de vacunacion, interrupcion de la circulación del virus, eliminación de la rabia humana transmitida por perros  y gatos.</t>
  </si>
  <si>
    <t>Soporte listados de vacunas aplicadas- reportes</t>
  </si>
  <si>
    <t>Jorge Morelo</t>
  </si>
  <si>
    <t>Riesgos Operacionales: oco interés de las comunidade. Efecto: Desconocimiento por parte de la 
población del impacto de 
enfermedades zoonóticas (rabia y 
leptospirosis) en la salud humana</t>
  </si>
  <si>
    <t>Desarrollar acciones de IEC y movilización social dirigidas a la comunidad capaces de impactar sobre sus conductas de riesgo.</t>
  </si>
  <si>
    <t>Desarrollar un monitoreo rapido de coberturas de vacunacion contra rabia animal en los microterritorios  donde se halla desarrollado la vaunacion contra perros y gatos</t>
  </si>
  <si>
    <t>https://alcart-my.sharepoint.com/:f:/g/personal/gestiondadis_cartagena_gov_co/Ejj2H6ZScldGjvYw6nkWcaMB7TzptCkT6FHWmjX2d9mTdg?e=eEaYRN</t>
  </si>
  <si>
    <t xml:space="preserve">Realizar un plan de medios con acciones de información en salud para el control de las zoonosis. </t>
  </si>
  <si>
    <t>Desarrollar un monitoreo rapido de coberturas de vacunacion contra rabia animal en los microterritorios  donde se haya desarrollado la vaunacion contra perros y gatos</t>
  </si>
  <si>
    <t>caracterización</t>
  </si>
  <si>
    <t>riesgos Financieros: aja disponibilidad de recursos 
financieros.. Efecto: Aumento del gasto en recurso humano 
sanitario e insumos.</t>
  </si>
  <si>
    <t>Asignación oportuna y suficiente de recursos sanitario e insumos</t>
  </si>
  <si>
    <t>Aplicar Vacuna antirrabica a 110.000 caninos y felinos en las tres (3) localidades del Distrito de Cartagena para el logro de coberturas utiles de vacunacion</t>
  </si>
  <si>
    <t>Observar técnicamente al 100% de perros  y/o gatos relacionados con agresión o contacto con humanos en el marco de la vigilancia en salud publica</t>
  </si>
  <si>
    <t>informe</t>
  </si>
  <si>
    <t>Riesgo Administrativo: noportunidad en la contratación 
de las actividades del Plan de 
Intervenciones Colectivas -PIC. Efecto ncumplimiento en las coberturas de 
vacunación antirrábica a caninos y 
felinos.</t>
  </si>
  <si>
    <t>Contratación oportuna del PIC.</t>
  </si>
  <si>
    <t>Realizar actividades del Plaan de Intervenciones Colectivas Promocion, Prevencion y control de Zoonosis en el Distrito de Cartagena mediante la contratación de cuatro (4) técnicos de saneamiento, promotores de salud o similares</t>
  </si>
  <si>
    <t>1,3,3,7,02-95-170 RB SGP SALUD PUBLICA</t>
  </si>
  <si>
    <t>Realizar acciones  de inspección, vigilancia y control sanitario a 90 establecimientos veterinarios y afines, quejas sanitarias y eventos de zoonosis.</t>
  </si>
  <si>
    <t>1,3,3,7,02-93-087 RB RF SGP SALUD PUBLICA</t>
  </si>
  <si>
    <t>Realizar acciones para el control de Focos de leptospirosis en el 100% de viviendas, comprometidas en el área de los Focos de leptospirosis notificados e intervenidos en el Distrito de Cartagena.</t>
  </si>
  <si>
    <t>Informe</t>
  </si>
  <si>
    <t>Desarrollar actividades de IVC, Promoción y Prevención de Zoonosis en Cartagena de indias mediante la contratación de tres  (3) profesionales en Medicina Veterinaria o medicina veterinaria y zootecnia</t>
  </si>
  <si>
    <t>Realizar acciones para la investigacion de leptospira en 40 roedores plagas  alrededor  de los domicilios  de casos de leptospirosis en humanos notificados en el marco del proceso de gestion del conocimiento</t>
  </si>
  <si>
    <t>Adquirir Rodenticida anticuagulante en presentacion granular Parafinado.para el control de foco de leptospirosis que se pueda presentar en el marco de la gestión de insumos</t>
  </si>
  <si>
    <t>Fortalecimiento  de la Vigilancia en Salud Pública en el Distrito de Cartagena de Indias Cartagena de Indias</t>
  </si>
  <si>
    <t>Responder y gestionar eficiente y oportunamente los eventos de interés en salud pública notificados al sistema de vigilancia en salud pública del distrito de Cartagena.</t>
  </si>
  <si>
    <t>Asistir técnicamente y Desarrollar capacidades a las UPGD y UI en cumplimiento de protocolos y lineamientos para la vigilancia en salud pública del distrito de Cartagena</t>
  </si>
  <si>
    <t>Documentos de investigación</t>
  </si>
  <si>
    <t>Realizar  desarrollo de capacidades a a través de asistencia tecnica  a 180  UPGD del distrito de cartagena para  cumplimiento de los lineamientos nacionales del programa de vigilancia en salud pública.</t>
  </si>
  <si>
    <t>actas de visitas de asistencia tecnica</t>
  </si>
  <si>
    <t>Eva Perez</t>
  </si>
  <si>
    <t>Riesgo Financiero: roceso de contratación tardía/ 
Baja ejecución presupuestal /alta 
rotación del personal / Baja 
sensibilización o 
desconocimiento por parte del 
personal de las instituciones de 
Salud en cuanto a la importancia 
en la notificación oportuna y 
completa de los eventos de
Interés en Salud Publica. Efectos: ntervenciones inoportuna de los 
eventos</t>
  </si>
  <si>
    <t>Contratacion oportuna y suficiente de personal</t>
  </si>
  <si>
    <t xml:space="preserve">Apoyar las acciones del proceso de vigilancia en salud pública de la gestión en salud pública a través de la contratación de 8 profesionales especialistas así: 
1. Un (1) Bacteriologo  especializacion en epidemiología certificado en FRONTLINE (curso de epidemiología de campo en primera línea) por el Instituto nacional de salud con experiencia en el programa de vigilancia en salud pública. 
2. Un (1) Enfermera(o) con especializacion en epidemiología certificado en FRONTLINE (curso de epidemiología de campo en primera línea) por el Instituto nacional de salud con experiencia en el programa de vigilancia en salud pública. 
3.Un (1) profesional en Odontología con Maestria o espcialista en epidemiología con experiencia en el programa de vigilancia en salud pública. 
4. Un (1) Veterinario con Maestría en Epidemiología con experiencia en VSP
5. Un (1) bacteriologo con especialización en auditoría en salud, certificado como tutor en primera linea en epidemiología de campo Frontline por el Insituto nacional de salud, con expriencia en centro de operaciones y emergencia epidemiológicas COE y expriencia en VSP  
6. Un (1) Fisioterapeuta con especialización/o maestría  en epidemiología, y epidemiólogo de campo, certificado en Programa de Entrenamiento en Epidemiologia de Campo Avanzado, FETP Thepinet por el Instituto nacional de salud con experiencia en el programa de VSP.
7.Bacteriologa especialista en gestion de calidad y auditoria en salud  certificado en FRONTLINE  (curso de epidemiología de campo en primera línea por el Instituto nacional de salud con experiencia en el programa de vigilancia en salud pública. 
8.  Un (1) Fisioterapeuta  Ccn especialización en gerencia de los servicios de salud certificado en FRONTLINE  (curso de epidemiología de campo en primera línea por el Instituto nacional de salud con experiencia en el programa de vigilancia en salud pública. 
que permita reorientar las acciones y dar respuesta sistemática y oportuna de tal manera que se proteja la salud individual y colectiva de la población del distrito de Cartagena
  </t>
  </si>
  <si>
    <t>1,2,4,2,02-170 - SGP SALUD PUBLICA - ICLD</t>
  </si>
  <si>
    <t>https://alcart-my.sharepoint.com/:f:/g/personal/gestiondadis_cartagena_gov_co/ErzdA5eHcDNDqL6Yd7C6wcAB_0gVLToYWJJtyfkhcQYFSQ?e=kmivxT</t>
  </si>
  <si>
    <t>Apoyar las acciones del proceso de vigilancia en salud pública de la gestión en salud pública a través de la contratación 2 medicos especialistas: 
1.Un (1) Medico con especialización en Gestión de calidad y auditoría en salud con curso de correcto llenado del certificado de defunción y experiencia en vigilancia en salud pública.
2.Un (1) Médico con especialización en epidemiologia y magister en salud pública con diplomado en EEVV y experiencia en vigilancia en salud pública para brindar apoyo a unidades de analisis de mortalidad  por EISP   que permita reorientar las acciones y dar respuesta oportuna de tal manera que se proteja la salud de la población del distrito de Cartagena</t>
  </si>
  <si>
    <t>Apoyar las acciones del proceso de vigilancia en salud pública de la gestión en salud pública a través de la contratación DE 
1. Dos ( 2)  profesionales del área de la salud  certificado en FRONTLINE (curso de epidemiología de campo en primera línea) por el Instituto nacional de salud con expriencia en VSP  para el fortalecimiento según lineamientos nacionales de vsp en las upgd del distrito de Cartagena que permita reorientar las acciones y dar respuesta oportuna de tal manera que se proteja la salud de la población del distrito de Cartagena</t>
  </si>
  <si>
    <t xml:space="preserve">Un (1)  Médico espcialista en Psiquiatría </t>
  </si>
  <si>
    <t>Apoyar las acciones del proceso de vigilancia en salud pública de la gestión en salud pública a través de la contratación de 
5 profesionales del área de la salud  ( Odontologo , Bacteriologo, enfermera, fonoaudiologo ó médico) con expriencia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</si>
  <si>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dos profesionales asi 
1. Un  (1) profesional del área de la salud certificada en el  Programa de Entrenamiento en Epidemiologia de Campo Avanzado, FETP Thepinet por el instituto nacional del salud con experiencia en vigilancia en salud pública 
2. Un (1) profesional en enfermería certificado en FRONTLINE (curso de epidemiología de campo en primera línea) por el Instituto nacional de salud con expriencia en VSP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
 </t>
  </si>
  <si>
    <t>Realizar vigilancia basada en comunidad como mecanismo de respuesta oportuna ante la presentación de eventos de interés en salud pública</t>
  </si>
  <si>
    <t>boletines de Vigilancia epidemiológica</t>
  </si>
  <si>
    <t xml:space="preserve">Riesgos Administrativos: Capacidad de respuesta de las 
instituciones. Efectos: ntervencion tardia de los eventos </t>
  </si>
  <si>
    <t>Notificacion oportuna de las UPGD</t>
  </si>
  <si>
    <t xml:space="preserve">Apoyar las acciones del proceso de vigilancia en salud pública  basada en comunidad en el distrito de Cartagena para cumplimiento de lineamientos nacionales a traves de la contratación de 2 profesionales asi:
1. Un (1) Bacteriologo con especialización en epidemiología certificado en FRONTLINE (curso de epidemiología de campo en primera línea) por el Instituto nacional de salud con experienciaen vigilancia en salud pública 
2. Un (1) profesional en odontología con experiencia en vigilancia en salud pública. 
3. Dos profesionales de area de la salud con esperiencia en VSP
4. Cuatro (4) Auxiliares de enfermía </t>
  </si>
  <si>
    <t>Realizar visita al 100% de potenciales operadores para verificar la capacidad de un prestador de servicios para detectar eventos de interés en salud pública que puedan poner en riesgo la salud de la población del distrito de Cartagena.</t>
  </si>
  <si>
    <t>actas de visitas</t>
  </si>
  <si>
    <t>Riesgos Administrativos: ambios en los patrones de 
ocurrencia, para evitar la 
propagación de los eventos 
objeto de vigilancia en salud
pública. Efectos: dificultades para la realizacion de las 
investigaciones de campo-</t>
  </si>
  <si>
    <t>Fortalecer el equipo ERI</t>
  </si>
  <si>
    <t>Apoyar las acciones del proceso de vigilancia en salud pública de la gestión en salud pública   para caracterización de potenciales  UI y UPGD en BAI por RIPS  y apoyo en aplicativo sivigila y entrenamiento a las UPGD del Distrito de Cartagena a Través de la contratación de 3 profesionales asi:
1.  2 (dos) profesionales especialista en epidemiología certificado en FRONTLINE (curso de epidemiología de campo en primera línea) por el Instituto nacional o  Certificada como tutor en epidemiología de campo con experiencia comprobada en sivigila, caracterizacion de potenciales operadores de sivigila y busqueda activa institucional por rips 
2. (1) profesionales en bacteriología certificado en FRONTLINE (curso de epidemiología de campo en primera línea) por el Instituto nacional con experiencia comprobada en sivigila, BAI y  caracterizacion de potenciales operadores de sivigila certificados en epidemiologia de campo en primera linea - FRONTLINE  por el INS, que permita reorientar las acciones y dar respuesta oportuna de tal manera que se proteja la salud de la población del distrito de Cartagena</t>
  </si>
  <si>
    <t>Consolidar y Notificar 52 semanas epidemiológicas en el aplicativo SIVIGILA y brindar soporte técnico a lasunidades primarias generadoras de datos    y UI del Distrito</t>
  </si>
  <si>
    <t xml:space="preserve">soporte de consolidación de notificaciones </t>
  </si>
  <si>
    <t xml:space="preserve">Desarrollar mecanismos de sistematización y socialización de las experiencias, estrategias y resultados alcanzados, como mecanismo de retroalimentación a traves de la gestion del sistema de alerta temprana epidemiológica y de base comunitaria  de los resultados en salud como línea de gestión del conocimiento mediante la contratación de 
1. Un (1) Ingeniero de Sistemas especialista en Gerencia de la Calidad, certificado en FRONTLINE (curso de epidemiología de campo en primera línea) por el Instituto nacional de salud con experiencia en el programa de vigilancia en salud pública  y conocimiento en formulación indicadores  </t>
  </si>
  <si>
    <t>Capacitar bajo metodología pedagógica tipo taller en calidad de dato de eventos de interés en salud pública priorizados.</t>
  </si>
  <si>
    <t>Actas</t>
  </si>
  <si>
    <t>Apoyar las acciones del proceso de vigilancia en salud pública de la gestión en salud pública a través de la contratación de 2 técnicos así:
 1. Uno (1) tecnico con experiencia comprobada en HV en  manejo de aplicativo SIVIGILA certificado en FRONTLINE (curso de epidemiología de campo en primera línea) por el Instituto nacional con experiencia en SIVIGLA. 
2.Uno (1) tecnico con experiencia  en SIVIGILA  
 que permita reorientar las acciones y dar respuesta oportuna de tal manera que se proteja la salud de la población del distrito de Cartagena.</t>
  </si>
  <si>
    <t xml:space="preserve">Capacitar bajo metodología pedagógica tipo taller en calidad de dato de eventos de interés en salud pública priorizados. </t>
  </si>
  <si>
    <t xml:space="preserve"> ICLD</t>
  </si>
  <si>
    <t>Realizar balance y seguimiento a la REVCOM Cartagena, para evaluar su efectividad, identificar áreas de mejora y fortalecer la coordinación entre los diferentes actores involucrados.</t>
  </si>
  <si>
    <t>informes</t>
  </si>
  <si>
    <t>Realizar un taller a la REVCOM  para recopilar información relevante sobre el desempeño de la red, analizar los datos obtenidos y proponer estrategias que optimicen la respuesta ante situaciones de salud pública,</t>
  </si>
  <si>
    <t>Garantizar insumos para mantener activa la vigilancia de eventos emergentes, rutinaria y centinelas de EISP del Distrito de Cartagena</t>
  </si>
  <si>
    <t>Adquirir  insumos para el fortalecimiento de la Respuesta ante EISP y  frente al comportamiento inusual de patrones de ocurrencia que puedan poner en riesgo la salud publica del Distrito de cartagena</t>
  </si>
  <si>
    <t>Fortalecimiento de los estilos de vida saludable y prevención de las enfermedades no transmisibles en el Distrito de  Cartagena de Indias</t>
  </si>
  <si>
    <t>Fortalecer procesos de coordinación intersectorial y desarrollar capacidades en la aplicación de las rutas de atención integral en salud, guías, protocolos y lineamientos relacionados con las ENT.</t>
  </si>
  <si>
    <t>Servicio de gestión del riesgo para abordar condiciones crónicas prevalentes</t>
  </si>
  <si>
    <t>Realizar asistencia técnica a profesionales de 64 instituciones de salud priorizadas en rutas de promoción, riesgo cardiovascular y metabolica en todas las etapas del curso de vida en Cartagena.</t>
  </si>
  <si>
    <t xml:space="preserve">Actas y registros de acciones de a los profesionales de la salud de las EPAB e IPS priorizadas del Distrito de Cartagena en detección temprana de alteraciones en población adolescente, adulto joven y del adulto mayor </t>
  </si>
  <si>
    <t>Claudia Vasquez</t>
  </si>
  <si>
    <t>Riesgos Administrativos: o se desarrollen los procesos 
de contratación de recurso 
humano y pic oportunamente. Efecto: ncumplimiento de metas y afectación 
de la población</t>
  </si>
  <si>
    <t>Contratación oportuna de recurso humano y pic</t>
  </si>
  <si>
    <t>Realizar asistencia técnica a los profesionales del area de la salud de 64 instituciones de salud priorizadas en la ruta de promoción y mantenimiento y la ruta especifica de  riesgo cardiovascular y metabolica en las diferentes etapas del curso de vida de las personas en el  Distrito de Cartagena en el marco del proceso de desarrollo de capacidades, mediante la contratación de una enfermera especialista en gestión de la calidad y auditoría en salud con 24 meses de experiencia en salud pública y manejo e implementación de las rutas de atención.</t>
  </si>
  <si>
    <t>https://alcart-my.sharepoint.com/:f:/g/personal/gestiondadis_cartagena_gov_co/EpE_smIPTjRMroQKdmRZ0vABE4D6yxGpf9k_iJSDD6S5bw?e=fHCjXP</t>
  </si>
  <si>
    <t>Realizar asistencia técnica a profesionales de 64 instituciones de salud priorizadas en la ruta de promoción y ruta de cáncer(canceres priorizados)en todas las etapas de  curso de vida en Cartagena.</t>
  </si>
  <si>
    <t>Actas y registros de desarrollo de capacidades a los profesionales de la salud  de las EAPB e IPS priorizadas en el diagnóstico temprano y tratamiento oportuno de las leucemias y linfomas pediátricos</t>
  </si>
  <si>
    <t>Riesgos Administrativos: Contratación inoportuna del plan 
de intervenciones colectivas y 
acciones de gestión en salud 
pública. Efecto: ncumplimiento de competencias de 
ley, no disponibilidad continua de 
acciones de promoción en salud para la 
comunidad</t>
  </si>
  <si>
    <t>Realizar asistencia técnica a los profesionales del area de la salud de 64 instituciones de salud priorizadas en la ruta de promoción y mantenimiento y la ruta especifica de cáncer (infantil, mama, cérvix, colón, pulmón, recto y estomago) en el Distrito de Cartagena en el marco del proceso de desarrollo de capacidades, mediante la contratación de un médico especialista en gestión de la calidad y auditoría en salud con 24 meses de experiencia en salud pública y manejo e implementación de las rutas de atención.</t>
  </si>
  <si>
    <t>=AH121</t>
  </si>
  <si>
    <t>Capacitar a 1200 personas (líderes comunitarios, estudiantes, trabajadores, docentes, padres, cuidadores y madre) en promoción de estilos de vida saludable en los diferentes entornos de Cartagena.</t>
  </si>
  <si>
    <t>Actas y registros de desarrollo de capacidades al talento humano del entorno institucional en detección temprana tratamiento oportuno y rutas integrales de atención en salud de eventos crónicos</t>
  </si>
  <si>
    <t>Riesgos Operacionales: No disponibilidad de recurso 
humano idoneo para ejecución 
de actividades. Efectos: No ejecución de acciones de obligatorio 
cumplimiento</t>
  </si>
  <si>
    <t>Realizar asistencia técnica a los profesionales del area de la salud de 64 instituciones de salud priorizadas en la ruta de promoción y mantenimiento y la ruta especifica de cáncer (infantil, mama, cérvix, colón, pulmón, recto y estomago) en el Distrito de Cartagena en el marco del proceso de desarrollo de capacidades, mediante la contratación de una enfermera especialista en gestión de la calidad y auditoría en salud con 24 meses de experiencia en salud pública y manejo e implementación de las rutas de atención.</t>
  </si>
  <si>
    <t>Contratación de una enfermera  con experiencia de 24 meses en salud pública e intersectorialidad, experiencia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</si>
  <si>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Elaborar informes trimestrales sobre el seguimiento epidemiológico de eventos crónicos no transmisibles cardiovascular, cáncer, respiratorio, enfermedad huérfana, visual, auditiva y bucal en Cartagena</t>
  </si>
  <si>
    <t>Contratación de una fonoaudióloga  con experiencia de 24 meses en salud pública e intersectorialidad, experiencia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</si>
  <si>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Realizar asistencia técnica a profesionales de 64 instituciones de salud en la ruta de promocion y enfermedades respiratorias crónicas asma EPOC apoyando el programa de cesación de tabaco en Cartagena</t>
  </si>
  <si>
    <t xml:space="preserve"> </t>
  </si>
  <si>
    <t>Contratación de 6 auxiliares de enfermería con experiencia de 24 meses en salud pública y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</si>
  <si>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Realizar asistencia técnica a profesionales de 64 instituciones de salud en promoción, mantenimiento y gestión del riesgo de enfermedades huérfanas en todas las etapas del curso de vida en Cartagena.</t>
  </si>
  <si>
    <t>Actas y registros de desarrollo de capacidades a actores del SGSS</t>
  </si>
  <si>
    <t>Realizar un informe trimestral sobre el monitoreo y seguimiento epidemiológico de los eventos crónicos no trasmisibles  (cardiovasculares, cáncer, respiratorios, enfermedades huérfanas, visual, auditiva  y bucal) que se presentan en el Distrito de Cartagena en el marco del proceso de vigilancia en salud pública  mediante la contratación de un profesional en  administración con competencias laborales de vigilancia en salud pública, experiencia mínima de 24 meses en salud pública, análisis de datos, sistemas oficiales de reporte de información en salud, DANE, SISPRO, SIVIGILA.</t>
  </si>
  <si>
    <t>Realizar 20 acciones de coordinacion intersectorial de la estrategia CERSS para promover modos, condiciones y estilos de vida saludables en las etapas del curso de vida en los entornos de Cartagena.</t>
  </si>
  <si>
    <t>Actas y registros de desarrollo de capacidades entornos educativos</t>
  </si>
  <si>
    <t>Realizar un informe trimestral sobre el monitoreo y seguimiento epidemiológico de los eventos crónicos no trasmisibles  (cardiovasculares, cáncer, respiratorios, enfermedades huérfanas, visual, auditiva  y bucal) que se presentan en el Distrito de Cartagena en el marco del proceso de vigilancia en salud pública mediante la contratación de un profesional del area de la salud especialista en  epidemiólogia con experiencia mínima de 36 meses en salud pública, con manejo de los sistemas oficiales de información en salud y manejo de herramientas ofimáticas.</t>
  </si>
  <si>
    <t>Realizar asistencia técnica a profesionales de 64 instituciones de salud priorizadas en la ruta de promoción y mantenimiento de la salud bucal en todas las etapas del curso de vida en Cartagena.</t>
  </si>
  <si>
    <t>Contratos, informes de actividades, enlace SECOP II, para cada uno de los procesos.</t>
  </si>
  <si>
    <t>Realizar asistencia técnica a los profesionales del area de la salud de 64 instituciones de salud priorizadas en la ruta de promoción y mantenimiento y la ruta especifica de enfermedades respiratorias crónicas(asma, EPOC)en las diferentes etapas del curso de vida de las personas acompañando la creación del programa de cesación de tabaco  en el  Distrito de Cartagena en el marco del proceso de desarrollo de capacidades mediante la contratación de una enfermera con experiencia de 24 meses en salud pública, experiencia en rutas integrales de atención.</t>
  </si>
  <si>
    <t>Realizar asistencia técnica a profesionales de 64 instituciones de salud priorizadas en la ruta de promoción y mantenimiento de la salud visual en todas las etapas del curso de vida en Cartagena.</t>
  </si>
  <si>
    <t>Realizar asistencia técnica a los profesionales del area de la salud de 64 instituciones de salud priorizadas en la ruta de promoción y mantenimiento y la gestión del riesgo de enfermedades huérfanas en las diferentes etapas del curso de vida de las personas en el  Distrito de Cartagena en el marco del proceso de desarrollo de capacidades mediante la contratación de una enfermera con experiencia de 24 meses en salud pública, experiencia en rutas integrales de atención.</t>
  </si>
  <si>
    <t>Realizar asistencia técnica a profesionales de 64 instituciones de salud priorizadas en la ruta de promoción y mantenimiento de la salud auditiva en todas las etapas del curso de vida en Cartagena</t>
  </si>
  <si>
    <t>Realizar 50 acciones de coordinacion intersectorial para la vigilancia de alteraciones bucales, visuales y auditivas, promoviendo hábitos de higiene según el curso de vida en los entornos de Cartagena</t>
  </si>
  <si>
    <t>Realizar 20 acciones de coordinación intersectorial para el abordaje de la estrategia de Ciudades, Entornos y Ruralidades Saludables y Sostenibles (CERSS) promocionando modos, condiciones  y estilos de vida saludable a las personas en las diferentes etapas del curso de vida en cada uno de los entornos en el Distrito de Cartagena mediante la contratación de una trabajadora social con experiencia de 24 meses en salud pública, con conocimiento de politicas públicas y experiencia en trabajo de campo, experiencia en cartografía social, trabajo con población con enfoque diferencial.</t>
  </si>
  <si>
    <t>Realizar acciones de educacion en salud con 3 redes comunitarias de Cartagena para fomentar estilos de vida saludables y el uso del tiempo libre como factor protector de enfermedades no transmisibles</t>
  </si>
  <si>
    <t>Contratación de un odontólogo especialista en gestión de la calidad y auditoría en salud con experiencia de 24 meses en salud pública y experiencia en manejo e implementación de las rutas integrales de atención en salud para realizar asistencia técnica a los profesionales del área de la salud de 64 instituciones de salud priorizadas en la ruta de promoción y mantenimiento de la salud bucal en las diferentes etapas del curso de vida de las personas en el Distrito de Cartagena en el marco del proceso de desarrollo de capacidades.</t>
  </si>
  <si>
    <t>Crear una red estudiantil y una red etnica para el fomento de los modos y estilos de vida saludable y el aprovechamiento del tiempo libre como factor protector para enfermedades no transmisibles.</t>
  </si>
  <si>
    <t>Realizar asistencia técnica a los profesionales del area de la salud de 64 instituciones de salud priorizadas en la ruta de promoción y mantenimiento de la salud visual en las diferentes etapas del curso de vida de las personas en el  Distrito de Cartagena en el marco del proceso de desarrollo de capacidades mediante la contratación de una optómetra con experiencia mínima de 24 meses en salud pública y conocimineto en rutas integrales en rutas de atención en salud.</t>
  </si>
  <si>
    <t>Realizar 7 jornadas de movilización social para promover estilos de vida saludables en todas las etapas del curso de vida, en los entornos educativo, comunitario, laboral e institucional en Cartagena</t>
  </si>
  <si>
    <t>Contratación de una fonoaudióloga con experiencia de 24 meses en salud pública y experiencia en manejo e implementación de las rutas integrales de atención en salud para realizar asistencia técnica a los profesionales del área de la salud de 64 instituciones de salud priorizadas en la ruta de promoción y mantenimiento y la ruta de atención en salud auditiva en las diferentes etapas del curso de vida de las personas en el Distrito de Cartagena en el marco del proceso de desarrollo de capacidades.</t>
  </si>
  <si>
    <t>Contratación de un odontólogo con experiencia de 24 meses en salud pública e intersectorialidad, experiencia en trabajo de campo y conocimiento en enfermedades crónicas no transmisibles para realizar 50 acciones de articulación  intersectorial para la vigilancia en salud pública de las alteraciones de las salud bucal, visual y auditiva en las personas de diferentes etapas del curso de vida en los entornos comunitario, educativo, laboral e institucional, promocionando hábitos de higiene bucal, visual y auditiva en el Distrito de Cartagena.</t>
  </si>
  <si>
    <t>Realizar actividades de educación en salud dirigidas a 3 redes comunitaria conformadas en el Distrito de Cartagena para el fomento de los modos,  estilos de vida saludable  y aprovechamiento del tiempo libre como factor protector para enfermedades no transmsibles a través de la contratación de un operador idóneo con experiencia en trabajo y fortalecimiento de redes comunitarias y sociales.</t>
  </si>
  <si>
    <t>Crear una red estudiantil y una red etnica para el fomento de los modos y estilos de vida saludable y el aprovechamiento del tiempo libre como factor protector para enfermedades no transmisibles  a través de la contratación de un operador idóneo con experiencia en creación y  trabajo con redes comunitarias y sociales.</t>
  </si>
  <si>
    <t>Realizar 7 jornadas de información en salud a través de la movilización social para la promoción de los modos y estilos de vida saludable en las diferentes etapas del curso de vida  abordando los entornos educativo, comunitario, laboral, institucional del Distrito de Cartgena mediante la contratación de un operador idoneo con experiencia en trabajo de campo y movilizaciones sociales.</t>
  </si>
  <si>
    <t>Fortalecimiento de la Promoción y Mantenimiento de la Salud Mental en el Distrito de Cartagena de Indias</t>
  </si>
  <si>
    <t>Disminuir los problemas y trastornos de salud mental y el consumo de sustancias psicoactivas.</t>
  </si>
  <si>
    <t>Fortalecer las acciones acciones de promoción y prevención para la detección oportuna de problemas y trastornos asociados a la salud mental y al Consumo de Sustancias Psicoactivas.</t>
  </si>
  <si>
    <t>Servicio de gestión del riesgo en temas de trastornos mentales</t>
  </si>
  <si>
    <t>Realizar abogacía para la adopción e implementación de la Política de Salud Mental mediante acciones de coordinación sectorial e intersectorial para el logro de resultados de 4 productos de la misma.</t>
  </si>
  <si>
    <t>desarrollo de capacidades</t>
  </si>
  <si>
    <t>Cesar Gavalo</t>
  </si>
  <si>
    <t>Riesgos Operacionales: Contratación tardía. Efectos: oco tiempo para realizar las 
actividades</t>
  </si>
  <si>
    <t>Celeridad en la contratación de parte del Distrito.</t>
  </si>
  <si>
    <t>Realizar  actividades de coordinación sectorial e intersectorial para la adopción e implementación de la Política  Distrital de Salud Mental   mediante la contratación de un (a) profesional en psicología con posgrado en en el área de la psicología y/o ciencias sociales y experiencia demostrable en implemetación de acciones intersectoriales en salud mental y el consumo de sustancias psicoactivas, gestión de la salud pública en salud mental, Ley 1616 del 2013.</t>
  </si>
  <si>
    <t>https://alcart-my.sharepoint.com/:f:/g/personal/gestiondadis_cartagena_gov_co/EjJpWU3fiTlEsDAPraEmtgIBlasdrIuR2bE29N2VQOKejQ?e=DRIbIb</t>
  </si>
  <si>
    <t>Realizar 45 capacitaciones en ruta integral de atención en salud mental para el fortalecimiento de conocimientos y respuestas ante problemas y trastornos de salud mental en los diferentes entornos.</t>
  </si>
  <si>
    <t>Realizar  capacitaciones sobre ruta integral de atencion en salud mental para el fortalecimiento  de conocimientos, habilidades y  actitudes de respuesta ante problemas y trastornos de salud mental en los diferentes entornos, mediante la contratación de tres (3) profesionales en psicología con mínimo tres (3) años de experiencia laboral demostrable en acciones de  salud mental en los diferentes entornos, gestión de la salud pública en salud mental, Ley 1616 del 2013.</t>
  </si>
  <si>
    <t>1,3,3,5,07-95-016 RB MINISTERIO DE SALUD</t>
  </si>
  <si>
    <t>Realizar Asistencia técnicas para el desarrollo de capacidades en la atención integral del consumo de sustancias psicoactivas y los problemas y trastornos mentales al talento humano de las Entidades de Salud e IPS de salud mental habilitadas en el Distrito de Cartagena de Indias, mediante la contratación de un Psicologo (a), con especialización en Psicologia Clinica y mínimo tres (3) años de experiencia demostrable en  asistencias técnicas y desarrollos de capacidades a instituciones de salud, y en los entornos comunitario, educativo e institucional.</t>
  </si>
  <si>
    <t>Realizar 23 asistencias técnicas en atención integral del consumo de SPA, problemas y trastornos mentales al talento humano de las Entidades de salud e IPS de salud mental habilitadas en Cartagena.</t>
  </si>
  <si>
    <t>Asistencias técnicas</t>
  </si>
  <si>
    <t>Realizar  Asistencias técnicas para el desarrollo de capacidades en prevención y atención integral a problemas y trastornos mentales mentales derivados de la Epilepsia,  consumo de alcohol  y consumo de sustancias psicoactivas; al talento humano de las Entidades de Salud e IPS de  salud mental habilitadas en el Distrito de Cartagena de Indias, mediante la contratción de un (1) Psicologo (a), con especialización en Psicologia Clinica. y mínimo de dos años de experiencias en  Programas de Salud Mental a instituciones de salud, y en los entornos comunitario, educativo e institucional.</t>
  </si>
  <si>
    <t>Realizar 23 asistencias técnicas en prevención y atención integral a problemas y trastornos mentales derivados de Epilepsia, consumo de alcohol  y SPA al talento humano de Entidades Salud en Cartagena</t>
  </si>
  <si>
    <t xml:space="preserve">Realizar asistencias tecnicas mediante el desarrollo de capacidades al talento humano de las entidades de salud e IPS de salud mental habilitadas en el Distrito de Cartagena de Indias, sobre prevencion y atención a casos de intentos de suicidio y seguimientos de casos reportados por el SIVIGILA, incluyendo acciones de prevención con entidades de la intersectorialidad y  comunidades; mediante la contratación de Un o Una (1) profesional en psicología con mínimo tres (3) años de experiencia laboral demostrable en acciones de  salud mental en los diferentes entornos, gestión de la salud pública en salud mental, prevención de suicidio y Ley 1616 del 2013.
</t>
  </si>
  <si>
    <t>Realizar 23 asistencias técnicas al talento humano de las entidades e IPS de salud mental habilitadas en prevención y atención de intento de suicidio y seguimientos de casos reportados en SIVIGILA.</t>
  </si>
  <si>
    <t xml:space="preserve">Realizar acciones con entidades de salud, entidades de la intersectorialidad y  comunidades sobre prevencion de casos de intentos de suicidio y/o trastornos mentales; y seguimientos de casos reportados por el SIVIGILA, mediante la contratación de dos (2) profesionales en psicología con mínimo tres (3) años de experiencia laboral demostrable en acciones de  salud mental en los diferentes entornos, gestión de la salud pública en salud mental, prevención de suicidio y Ley 1616 del 2013.
</t>
  </si>
  <si>
    <t>Realizar apoyo técnico  en  el seguimiento a entidades de salud  a los casos de  intentos de suicidio   atendidos en el Distrito y notificados por SIVIGILA mediante la contratación de un (1) (a) auxiliar de enfermería con mínimo Tres (3) años de experiencia en salud mental y trabajo en equipos de salud mental.</t>
  </si>
  <si>
    <t>Desarrollar 30 Centros de Escucha y/o zonas de orientación en salud mental en los entornos comunitario, educativo y laboral de Cartagena para promover servicios de acogida, escucha y acompañamiento.</t>
  </si>
  <si>
    <t xml:space="preserve">Documentos soportes de avance de la Política </t>
  </si>
  <si>
    <t xml:space="preserve">Realizar contratación para el desarrollo de Treinta (30) Centros de Escucha y/o zonas de orintacion en salud mental en los entornos comunitario, educativo y laboral (economía popular y comunitaria), incluyendo lineas de orientación en salud mental en el Distrito de Cartagena de Indias para promover servicios y acciones de acogida, escucha activa, acompañamiento,  en el marco del Plan de Intervenciones Colectivas de la implementación  de la Política Distrital de Salud Mental </t>
  </si>
  <si>
    <t xml:space="preserve">Realizar contratación para el Diseño participativo y reglamentación de Un (1) protocolo "código dorado" para atención a urgencias en salud mental, con entidades sectoriales e intersectoriales del Distrito de Cartagena de Indias, en el marco de la implementación  de la Política Distrital de Salud Mental, mediante la contratación de un (a) profesional en ciencias de la salud, con especialización en medicina de urgencias, con formacion acreditada en salud mental y Guía de intervervención en Mhgap, experiencia en urgencias de salud mental y coordinación de urgencias sectoriales e intersectoriales.
</t>
  </si>
  <si>
    <t>Realizar contratación para el Desarrollo de la estrategia Rehabilitación Basada en Comunidad - RBC en salud mental en  nueve (9) territorios del Distrito de Cartagena de Indias, con el propósito de promover la inclusión social y la calidad de vida de la población, en el marco del Plan de Intervenciones Colectivas y de la implementación  de la Política Distrital de Salud Mental en las zonas urbanas y rurales.</t>
  </si>
  <si>
    <t xml:space="preserve">Desarrollar la estrategia RBC en salud mental en nueve (9) territorios del Distrito de Cartagena, con el propósito de promover la inclusión social y mejorar la calidad de vida de la población.  </t>
  </si>
  <si>
    <t xml:space="preserve">Realizar contratación para el Diseño, la estructura y funcionamiento del Observatorio Distrital de Salud Mental,  en el marco de la implementación  de la Política Distrital de Salud Mental y del proceso de Gestión del Conocimiento en el Programa de Salud Mental - DADIS, mediante la contratación de Una (1) Universidad con experiencia demostrable y acreditada en investigación y en implementación de observatorios. </t>
  </si>
  <si>
    <t>Realizar el diseño participativo y reglamentación de 3 protocolos: Código dorado, Ruta integral de las violencias y seguimiento integral de casos atendidos en salud mental en Distrito de Cartagena.</t>
  </si>
  <si>
    <t xml:space="preserve">evidencia protocolo e informe </t>
  </si>
  <si>
    <t>Revisión y actualización de la política de prevención y atención integral de trastornos y/o enfermedades mentales y en la promoción y cuidado de la salud mental.</t>
  </si>
  <si>
    <t>evidencias revision y actualizacion  de la politica</t>
  </si>
  <si>
    <t>Formular, adaptar y adoptar e implementar 1 Política Pública de Prevención y Atención al Consumo de SPA con el fin de garantizar la prevención y atención integral de la persona, familia y comunidad</t>
  </si>
  <si>
    <t>Desarrollar anualmente acciones en noventa (90) entidades de salud de Rutas Integrales de Atención en Salud relacionadas con las alteraciones nutricionales y promoción de las Guías Alimentarias Basadas en Alimentos (GABAS)</t>
  </si>
  <si>
    <t>Fortalecimiento de la nutrición y aprovechamiento biológico de los alimentos de la poblacion del Distrito de Cartagena de Indias</t>
  </si>
  <si>
    <t>Aumento de morbimortalidad por desnutricion aguda en menores de 5 años, en el Distrito de Cartagena.</t>
  </si>
  <si>
    <t>Mejorar la adherencia a la Ruta Integral de Atención -RIA- para la población con riesgo o presencia de alteraciones nutricionales así comopatrones y conducta alimentaria por parte de padres y/o cuidadores.</t>
  </si>
  <si>
    <t>Servicio de gestión del riesgo para temas de consumo, aprovechamiento biológico, calidad e inocuidad de los alimentos</t>
  </si>
  <si>
    <t>Realizar desarrollo de capacidades y seguimiento  a 40 instituciones  de  salud  en Consejería en Lactancia  materna e implementacion de la estrategia IAMII.</t>
  </si>
  <si>
    <t xml:space="preserve">Infancia </t>
  </si>
  <si>
    <t xml:space="preserve">Informe final </t>
  </si>
  <si>
    <t>Patricia Buelvas</t>
  </si>
  <si>
    <t>Riesgos Administrativos a no disponibilidad de recursos 
financieros, proceso 
administrativo,perfil de recurso 
humano no idóneo. Efecto: Cronicidad de proceso en la 
contratación</t>
  </si>
  <si>
    <t>Contratación oportuna de recurso humano idóneo, suficiente y estable</t>
  </si>
  <si>
    <t>Desarrollar capacidades y seguimiento a instituciones de salud en consejería en lactancia materna  e implementación de la estrategia IAMI mediante la contratación de recurso humano en el marco de las acciones de getsión en salu pública,</t>
  </si>
  <si>
    <t>https://alcart-my.sharepoint.com/:f:/g/personal/gestiondadis_cartagena_gov_co/EjPhnmdfFhFFnjI7ob8pNCYBpEDm8h5JrLDCgjQ1j4tLaw?e=ABIgrF</t>
  </si>
  <si>
    <t>Realizar desarrollo  capacidades a  90  prestadores de salud y aseguradores  priorizados en Rutas Integrales de Atención en Salud -RIAS relacionadas con las alteraciones nutricionales.</t>
  </si>
  <si>
    <t>Riesgos de costos: aja acciones de educación y 
comunicación en salud. Efectos: Practicas inadecuadas en la 
alimentación.</t>
  </si>
  <si>
    <t>Asignación suficiente de recursos</t>
  </si>
  <si>
    <t>Desarrollar capacidades a IPS y EAPB priorizadas  en Rutas Integrales de Atención en Salud – RIAS relacionadas con las alteraciones nutricionales.  priorizados para implementar acciones sectoriales y transectoriales mediante la contratación de recurso humanoen el marco de las acciones de gestión de salud pública.</t>
  </si>
  <si>
    <t>Realizar asistencia tecnica y seguimiento al 100%  de las salas amigas de la familia lactante en el entorno laboral  a entidades públicas y empresas del Distrito de Cartagena.</t>
  </si>
  <si>
    <t xml:space="preserve">Seguimiento nominal </t>
  </si>
  <si>
    <t>Riesgos Administrativos: Contratación inoportuna de 
actividades y recurso humano 
idóneo. Efectos: Incumplimiento de metas,competencias 
de ley, aumento riesgo en salud de la 
población.</t>
  </si>
  <si>
    <t>Contratación oportuna de actividades y recurso humano idóneo.</t>
  </si>
  <si>
    <t>Realizar apoyo a las accionesn en el proceso de implementacion y seguimiento  de las salas   amigas de la familia lactante en el entorno laboral ,mediante la contratación de recurso humano para aplicacion del anexo técnico según normatividad vigente  a entidades públicas y empresas del distrito de Cartagena.</t>
  </si>
  <si>
    <t xml:space="preserve">Realizar seguimiento al 100% de los casos reportados al sistema de vigilancia en salud publica que tengan relación con los eventos de Nutrición </t>
  </si>
  <si>
    <t xml:space="preserve">Actas de seguiento </t>
  </si>
  <si>
    <t>Realizar  una estrategia de educación para la salud, mediante el desarrollo de 2 ciclos educativos de mínimo 9 sesiones  en 7 instituciones educativas priorizadas  sobre alimentación saludables y Soberanía Alimentaria con enfoque de DDHH, DHAN  , que permita la mejorar  los hábitos y estilos de vida saludables en el entorno educativo en el Distrito de Cartagena .</t>
  </si>
  <si>
    <t>Realizar  una estrategia de educación mediante el desarrollo de 2 ciclos educativos de mínimo 9 sesiones  en 7 instituciones educativas priorizadas   en alimentación saludables y Soberanía Alimentaria con enfoque de DDHH, DHAN  , que permita la mejorar  los hábitos y estilos de vida saludables en el entorno educativo en el Distrito de Cartagena.A través de la contratacion de un operador idonio.</t>
  </si>
  <si>
    <t>Realizar la conformación de  una red familiar, comunitaria y social para sensibilizar en hábitos de vida saludable, la protección del ambiente e  implementación de la PPAEAS en una UNALDE del Distrto de Cartagena priorizada</t>
  </si>
  <si>
    <t>Acta de conformación</t>
  </si>
  <si>
    <t>Realizar la conformación de  una red, familiar, comunitaria y social con fin sensibilizar en hábitos de vida saludable y la protección del ambiente, para la implementación de la PPAEAS, en una UNALDE del Distrito de Cartagena según la priorización de eventos de interés en salud pública.A través de la contratacion de un operador idonio.</t>
  </si>
  <si>
    <t>Control y Vigilancia de Alimentos en el Distrito de  Cartagena de Indias</t>
  </si>
  <si>
    <t>Disminuir el riesgo de enfermar y/o morir por el consumo de alimentos o bebidas alcohólicas.en el Distrito de Cartagena</t>
  </si>
  <si>
    <t>Vigilar y controlar el cumplimiento de las normas vigentes en los establecimientos preparadores y comercializadores de alimentos y bebidas alcohólicas, servicios de alimentación y similares, y transportadores de alimentos.</t>
  </si>
  <si>
    <t>Realizar visitas de IVC a 3000 establecimientos de alimentos, expendios de alimentos en la via publica y establecimientos de bebidas alcoholicas  del Distrito de Cartagena, priorizados por el  enfoque de riesgo.</t>
  </si>
  <si>
    <t>Riesgos Legales: No ejecución de las acciones de 
inspección, vigilancia y control a 
los establecimientos de 
alimentos y bebidas. Efectos: Sanciones por entes de control por 
incumplimiento de acciones de 
obligatorio cumplimiento</t>
  </si>
  <si>
    <t>Contratación mínima de recurso humano idoneo y logística en actividades especificas y prioritarias</t>
  </si>
  <si>
    <t>Contratación de recurso humano profesional y técnico para apoyar las acciones de Inspección, Vigilancia y Control  y de aseguramiento de la cadena productiva de alimentos y bebidas  de la gestión en salud pública en el marco del modelo de IVC con enfoque de riesgo sobre productos de consumo.</t>
  </si>
  <si>
    <t>https://alcart-my.sharepoint.com/:f:/g/personal/gestiondadis_cartagena_gov_co/EtAH7W0zajlDsuvOp5WhRSsBsr7Dow-rzIy-atIcF43a0w?e=nucIri</t>
  </si>
  <si>
    <t>Realizar 100 toma de muestras de alimentos de alto riesgo en salud pública disponbiles en el Distrito</t>
  </si>
  <si>
    <t>Riesgos legales: No disponibilidad de recurso 
humano idóneo y de recursos de 
apoyo logístico requerido para el 
cumplimiento de las acciones de
IVC. Efecto: Sanciones por entes de control por 
incumplimiento de acciones de 
obligatorio cumplimiento</t>
  </si>
  <si>
    <t>Disponer de recurso humano idóneo y apoyo logístico oportunamente para ejecutar acciones de IVC de alimentos y bebidas alcohólicas</t>
  </si>
  <si>
    <t>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en el marco de la ejecución de las acciones de obligatorio cumplimiento de Vigilancia y Control de Alimentos en el Distrito de Cartagena.</t>
  </si>
  <si>
    <t>Realizar 500 inspecciones sobre productos alimenticios y bebidas en puntos de entrada, importados y publicidad</t>
  </si>
  <si>
    <t>Riesgos Sanitarios:Establecimientos de alimentos y 
bebidas alcohólicas con 
deficiencia en acciones de 
inspección y vigilancia Efectos: o cobertura de establecimientos 
asistidos técnicamente sobre 
normatividad sanitaria vigente</t>
  </si>
  <si>
    <t>Apoyar las acciones operativas de campo, realización de operativos de control e inspecciones del proceso de IVC de alimentos a travées de la contratación de servicio de transporte tipo van con conductor, disponibilidad nocturna, fines de semana, festivo y madrugada</t>
  </si>
  <si>
    <t>Diseñar y  reproducir  material impreso para realización de acciones de obligatorio cumplimiento del proceso de  inspección, vigilancia y control en el marco de la gestión en salud pública</t>
  </si>
  <si>
    <t>Documentar el 100% de acciones de IVC de alimentos realizadas por el equipo de trabajo para mantener actualizado el sistema de información sanitario de alimentos y bebidas</t>
  </si>
  <si>
    <t>Registro de actividades de aseguramiento de cadena productiva</t>
  </si>
  <si>
    <t>Adquirir equipos e insumos requeridos para la realización de acciones de inspección, vigilancia y control de alimentos y otros productos objeto de vigilancia</t>
  </si>
  <si>
    <t xml:space="preserve">Intervenir 1000 establecimientos de alimentos, bebidas alcohólicas,  puestos de ventas de alimentos de la vía pública y en puntos de entrada nacional, con acciones de aseguramiento de la cadena productiva sobre la normatividad sanitaria vigente. </t>
  </si>
  <si>
    <t>Apoyar  las acciones del proceso de Inspección, Vigilancia y Control y de aseguramiento de la cadena productiva  de alimentos y bebidas de la gestión en salud pública a través de la contratación recurso humano para gestión documental para fortalecimiento de sistema de información (ICLD)</t>
  </si>
  <si>
    <t>Diseñar, ejecutar y evaluar una campaña publicitaria de medios masivos de comunicación para prevención de Enfermedades Transmitidas por Alimentos e Intoxicaciones por bebidas alcohólicas dirigida a la población del Distrito</t>
  </si>
  <si>
    <t xml:space="preserve">Apoyar las  acciones de fiscalización sanitaria de  Inspección, Vigilancia y Control  y aseguramiento de la cadena productiva de  Alimentos y bebidas  de la gestión de la salud pública da través de la contratación de recurso humano en el marco del modelo de IVC con enfoque de riesgo de alimentos </t>
  </si>
  <si>
    <t>Apoyar las acciones de Inspección, Vigilancia y Control  y de aseguramiento de la cadena productiva de alimentos  y bebidas de la gestión en salud pública  a través de la contratación de recurso humano en el marco del modelo de IVC con enfoque de riesgos de alimentos y bebidas alchólicas</t>
  </si>
  <si>
    <t>Apoyar las acciones de   Inspección, Vigilancia y Control de alimentos y bebidas a través de la adquisición de  insumos y reactivos  requeridos para  el análisis de muestras de alimentos de alto riesgo en salud pública  para dar cumplimiento a  acciones de obligatorio cumplimiento    de Vigilancia y Control de Alimentos en el Distrito de Cartagena</t>
  </si>
  <si>
    <t>Apoyar las acciones acciones de Inspección, Vigilancia y Control y aseguramiento de la cadena productiva de alimentos  y bebidas de la gestión en salud pública en puntos de entrada, importados y publicidad  a través de la contratación recurso humano en el marco del modelo de IVC con enfoque de riesgo de alimentos y bebidas alcohólicas</t>
  </si>
  <si>
    <t>Contratación de recurso humano para apoyo del proceso de  Inspección, Vigilancia y Control de alimentos  y bebidas de la gestión en salud pública para fortalecer el sistema de información las acciones de inspección, vigilancia y control de la Unidad Funcional de Medicamentos y Alimentos soporte para toma de decisiones en el marco de las acciones de obligatorio cumplimiento establecidas en la ley.</t>
  </si>
  <si>
    <t>Apoyar   las acciones  de Inspección, Vigilancia y Control  y aseguramiento de la cadena productiva de alimentos y bebidas  de la gestión en salud pública a través de la contratación  recurso humano en el marco del modelo de IVC con enfoque de riesgo en alimentos.</t>
  </si>
  <si>
    <t>Fortalecimiento de la Promoción y Mantenimiento de la Salud Materna y Perinatal en el Distrito de Cartagena de Indias</t>
  </si>
  <si>
    <t>Disminuir la morbimortalidad materna y perinatal en el Distrito de Cartagena.</t>
  </si>
  <si>
    <t>Mejorar la calidad de la atención del evento obstétrico y adherencia a RIAMMP</t>
  </si>
  <si>
    <t>Servicio de gestión del riesgo en temas de salud sexual y reproductiva</t>
  </si>
  <si>
    <t>Realizar desarrollo de capacidades mediante asistencia técnica a 80 instituciones prestadoras de salud  y aseguradores  en la implementación de la RIA Materno Perinatal y el Plan Acelerado de reducción de la Mortalidad materna</t>
  </si>
  <si>
    <t>MUJER - SALUD SEXUAL</t>
  </si>
  <si>
    <t>Actas de desarrollo de capacidades</t>
  </si>
  <si>
    <t>10.094 Gestantes</t>
  </si>
  <si>
    <t>Claudia Velasquez</t>
  </si>
  <si>
    <t>Riesgos  Administrativos Dificultades políticas de la administración del ente territorial, como ha ocurrido en los últimos años. Efectos: El no desarrollo del proyecto de 
Prevención de la Morbimortalidad 
Materna y Perinatal por dificultades 
administrativas, como el cambio de 
alcalde.</t>
  </si>
  <si>
    <t>Para evitar o mitigar el impacto de 
los riesgos calificados como 
probable se implementarán acciones 
en los cuales la entidad tome 
medidas de prevención y de 
adaptación a los factores externos o 
internos que los generen. Para evitar 
los riesgos calificados como posible 
se optimizará los procesos y 
procedimientos y se realizará un 
seguimiento, monitoreo y evaluación 
de las acciones, considerando la 
viabilidad jurídica, técnica y 
financiera que más se ajuste a una
solución.</t>
  </si>
  <si>
    <t>Contratar de recurso humano médicos y enfermeras para desarrollar capacidades mediante asistencia técnica y seguimiento a  la implementación de la RIA Materno Perinatal y el Plan Acelerado de reducción de la Mortalidad materna a las instituciones prestadoras de salud que perteecen a esta ruta y las aseguradoras.</t>
  </si>
  <si>
    <t>https://alcart-my.sharepoint.com/:f:/g/personal/gestiondadis_cartagena_gov_co/ElhVgWwHbWlMjKvxwzRD4RIBakHNk593LKP_umpBv_VNEA?e=cshfjf</t>
  </si>
  <si>
    <t>Realizar desarrollo de capacidades al 100% de las redes institucionales para la gestión de la atención del evento obstétrico, y las gestantes con emergencias obstétricas.</t>
  </si>
  <si>
    <t>Riesgos Administrativos: ontratación inoportuna de 
recurso humano, pic y 
actividades de gestion. Efectos: Incumplimiento de metas y 
competencias de ley</t>
  </si>
  <si>
    <t>Contratar recurso humano profesional especialistas ginecobstetricias para realizar el análisis y asesoramiento en la morbimortalidad materna del Distrito de Cartagena y la implementación del parto humanizado y respetado en el 100% de las IPS de Atención del Parto.</t>
  </si>
  <si>
    <t>Desarrollar capacidades a 200  especialistas, profesionales y técnicos de salud  sobre Atención de la Emergencia Obstétrica para fortalecer  y mejorar la calidad de la atención de la gestante</t>
  </si>
  <si>
    <t>150 profesionales del área de la salud</t>
  </si>
  <si>
    <t>Riesgos Administrativos: Cambio en la legislación o
jurisprudencia. Efectos: Tocaría realizar adaptación a las
nuevas exigencias, las cuales podrían
no estar incluídas en las obligaciones
contractuales</t>
  </si>
  <si>
    <t>Redacción de obligación contractual en la que se contemplen este tipo de modificaciones</t>
  </si>
  <si>
    <t>Desarrollar  capacidades mediante talleres de simulación a a150 especialistas, profesionales y técnicos del sector salud de los servicios de atención del evento obstétrico en la Atención de la Emergencia Obstétrica para fortalecer y mejorar  la calidad de la atención de la gestante</t>
  </si>
  <si>
    <t xml:space="preserve">Contratación directa (con ofertas) </t>
  </si>
  <si>
    <t>Realizar 6 intervenciones de información para la  salud dirigido a población gestante, 2 por cada una de las 3 localidades del distrito sobre  cuidado del embarazo.</t>
  </si>
  <si>
    <t>Informe de las intervenciones</t>
  </si>
  <si>
    <t>480 gestantes</t>
  </si>
  <si>
    <t>Realizar seis (6) intervenciones de información en salud dirigido a población gestante, 2 por cada una de las 3 localidades del distrito sobre los cuidados en el embarazo, presentación de la oferta institucional y de las EAPB, en el entorno comunitario del ambito urbano, rural e insular de microterriotrios priorizados de las tres (3) Localidades del Distrito.</t>
  </si>
  <si>
    <t>Realizar una publicidad volumétrica dirigida a mujeres gestantes  para promoción del ingreso temprano al control prenatal y la importancia de éste, en el entorno comunitario e institucional</t>
  </si>
  <si>
    <t>Informe de la intervencione</t>
  </si>
  <si>
    <t xml:space="preserve">Realizar el balance y seguimiento a 6 redes comunitarias de apoyo a las gestantes y su familia para la reducción de la morbimortalidad materna en el Distrito de Cartagena                       </t>
  </si>
  <si>
    <t>Informe de la intervención</t>
  </si>
  <si>
    <t>180 lideres y lideresas</t>
  </si>
  <si>
    <t xml:space="preserve">Realizar el balance y seguimiento  de 6 redes comunitarias, 2 por cada localidad, de apoyo y acompañamiento a las gestantes y su familia, para la prevención y reducción de la morbilidad y mortalidad materna en el distrito de Cartagena.                           </t>
  </si>
  <si>
    <t>Fortalecimiento de la Salud Sexual y Reproductiva en el Distrito de Cartagena de Indias</t>
  </si>
  <si>
    <t>Reducir las tasas de morbilidad y mortalidad relacionada con la sexualidad y la reproducción.</t>
  </si>
  <si>
    <t>Mejorar la calidad en la atención en salud relacionada con el mantenimiento y promoción de la salud sexual y reproductiva</t>
  </si>
  <si>
    <t>Realizar 2 ciclos de educación y comunicación en salud en 7  instituciones educativas publicas sobre promocion, derechos sexuales y reproductivos y prevencion de embarazos en adolescentes.</t>
  </si>
  <si>
    <t>ADOLESCENTES -  SALUD SEXUAL</t>
  </si>
  <si>
    <t>800 personas</t>
  </si>
  <si>
    <t>Riesgo Administrativo: No contratación oportuna de 
recurso humano idoneo y 
acciones colectivas relacionadas 
con la sexualidad y la 
reproducción. Efecto: ncumplimiento de metas y acciones de 
competencia de ley</t>
  </si>
  <si>
    <t>contratación oportuna de recurso humano idoneo y acciones colectivas</t>
  </si>
  <si>
    <t>Realizar dos ciclos de educación y comunicación para la salud en 7  instituciones educativas publicas priorizadas del Distrito de Cartagena sobre promocion, derechos sexuales y reproductivos y prevencion de embarazos en adolescentes.</t>
  </si>
  <si>
    <t>https://alcart-my.sharepoint.com/:f:/g/personal/gestiondadis_cartagena_gov_co/EmWcGxZGtq9Fhv0gtoKSFhABZGpskII7Esg57nlBLtc6OQ?e=SREK7Q</t>
  </si>
  <si>
    <t>Diseñar, ejecutar y evaluar una campaña publicitaria para  promocion de derechos sexuales y reproductivos, prevencion de embarazo en adolescentes en el Distrito de Cartagena</t>
  </si>
  <si>
    <t>20.000 adolescentes</t>
  </si>
  <si>
    <t>Riesgo Administrativos: Contratación inoportuna de 
actividades y recurso humano 
idone. Efecto: ncumplimiento de metas, 
competencias de ley, aumento riesgo 
en salud de la población</t>
  </si>
  <si>
    <t>Contratación oportuna de actividades y recurso humano idóneo</t>
  </si>
  <si>
    <t xml:space="preserve">Realizar desarrollo de capacidades a 85 IPS y EAPB en prevencion de embarazo en adolescentes, RIA de adolescentes, planificación familiar y detección temprana de cáncer de seno, utero y próstata </t>
  </si>
  <si>
    <t>Riesgo Administrativo: ontratación inoportuna de 
actividades Plan de 
intervenciones colectivas. Efectos: ncumplimiento normatividad 
contratación PIC</t>
  </si>
  <si>
    <t>Contratación oportuna del PIC</t>
  </si>
  <si>
    <t>Realizar desarrollo de capacidades a prestadores y aseguradores  en la estrategia  prevencion de embarazo en adolescentes e  implementación de la RIA de adolescentes y jóvenes, directrices de  planificación familiar y detección temprana de cáncer de seno, utero y próstata  mediante la contratación de recurso humano profesional en l marco de la gestión de la salud pública</t>
  </si>
  <si>
    <t>Realizar 100 representaciones escénicas  para la promoción  de derechos, sexuales y derechos reproductivos  y  prevención del embarazo en adolescentes en el entorno educativo del Distrito de Cartagena</t>
  </si>
  <si>
    <t>ADOLESCENTES - JÓVENES - MUJER - SALUD SEXUAL</t>
  </si>
  <si>
    <t>Realizar 100 representaciones escénicas   para la promoción  de los derechos, sexuales y derechos reproductivos  y  prevención del embarazo en adolescentes en el entorno educativo del Distrito de Cartagena</t>
  </si>
  <si>
    <t>Realizar  una intervención de  información en salud con adolescentes de las instituciones educativas en el marco de la semana Andina de prevención de embarazo en adolescente.</t>
  </si>
  <si>
    <t>Actas de acciones de coordinación</t>
  </si>
  <si>
    <t>1500 adolescentes y jóvenes</t>
  </si>
  <si>
    <t>Realizar 80 actividades  de gestión intersectorial con sector público, privado y comunitario para la  prevención del embarazo en adolescentes en el Distrito de Cartagena</t>
  </si>
  <si>
    <t>INFANCIA - ADOLESCENTES - JÓVENES - MUJER - SALUD SEXUAL</t>
  </si>
  <si>
    <t>Realizar apoyo en acciones de gestión intersectorial con sector público, privado y comunitario para la  prevención del embarazo en adolescentes promoción de habilidades blandas y la promoción de los servicios amigables del adolescente y el joven mediante la contratación de recurso humano profesional con la formación y experiencia en las estrategias de prevención de embarazon en adolescente en el marco de la gestión en salud pública</t>
  </si>
  <si>
    <t>Realizar 2 desarrrollo de capacidades mediante talleres dirigido a  IPS y aseguradores sobre  promoción de los derechos sexuales y reproductivos y RIA de Adolescentes y prevención de ITS</t>
  </si>
  <si>
    <t>1501 adolescentes y jóvenes</t>
  </si>
  <si>
    <t>Realizar un desarrollo de capacidades al talento humano en salud de la Autoridad Sanitaria, EAPB, IPS y Universidades con carreras de ciencias de la salud, en temas de Sexualidad Derechos sexuales y reproductivos a profesionales del sector salud.</t>
  </si>
  <si>
    <t>Aplicar 4000 pruebas de tamizaje para VIH a  personas de la población vulnerable (HSH, Trabajores Sexuales y mujeres trans) para  deteccion temprana y canalizacion a los servicios de salud.</t>
  </si>
  <si>
    <t>1502 adolescentes y jóvenes</t>
  </si>
  <si>
    <t>Aplicar 4000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</si>
  <si>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</si>
  <si>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1503 adolescentes y jóvenes</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</si>
  <si>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</si>
  <si>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Realizar una acción de informacion para la salud en el marco de la conmemoracion del dia mundial de la lucha contra el VIH para prevención de ITS/VIH/SIDA en Poblaciones vulnerables</t>
  </si>
  <si>
    <t>1504 adolescentes y jóvenes</t>
  </si>
  <si>
    <t>Realizar una  intervencion de informacion en salud en un microterritorio priorizado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</si>
  <si>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capacidades a 96 IPS y aseguradores sobre  lineamientos  ITS - VIH/SIDA, Hepatitis B y C , prevención de la transmisión materno infantil de VIH</t>
  </si>
  <si>
    <t>1505 adolescentes y jóvenes</t>
  </si>
  <si>
    <t>Realizar desarrollo de capacidades a IPS y aseguradores en lineamientos  ITS - VIH/SIDA, Hepatitis B y C   y prevención de la transmisión materno infantil de VIH mediante la contratación de recurso humano profesional   con experiencia certificada en atención de pacientes con VIH , certificado en la Maestría ESTHER o TMI PLUS componente Transmisión Materno Infantil de VIH  y certificación de Entrenamiento de Entrenadores para prommover la implementación de la profilaxiss previa de a la exposición al VIH - PrEP</t>
  </si>
  <si>
    <t xml:space="preserve">Desarrollar capacidades a  100 IPS y aseguradores  en Atención Integral en Salud a víctimas de violencia de género y sexual para prevención de violencias de genero y sexual  </t>
  </si>
  <si>
    <t>1506 adolescentes y jóvenes</t>
  </si>
  <si>
    <t xml:space="preserve">Desarrollar capacidades al recurso humano en la Implementación del protocolo de Atención Integral en Salud a Víctimas de Violencia Sexual y VBG  y fortalecer el sistema de información de salud sexual y reproductiva,  prevención de violencia de género y otras  a través de la contratación de recurso humano profesional y técnico con formación y experiencia relacionada en el marco de las acciones de la gestión de la salud pública </t>
  </si>
  <si>
    <t xml:space="preserve">Realizar 24 acciones de  coordinación intersectorial  con las instituciones del  Mecanismo Articulador y ortros actores para prevención de violencias de genero y sexual  </t>
  </si>
  <si>
    <t>1507 adolescentes y jóvenes</t>
  </si>
  <si>
    <t>Realizar accions de coordinación intersectorial  con las instituciones del  Mecanismo Articulador y ortros actores para prevención de violencias de genero y sexual mediante la contratación de recurso humano profesional con perfil y experiencia relacionada en el marco de las acciones de la gestiión en salud pública.</t>
  </si>
  <si>
    <t>Realizar una acción de informacion para la salud en el marco de la conmemoracion del dia mundial de la NO violencia contra la mujer</t>
  </si>
  <si>
    <t>1508 adolescentes y jóvenes</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</si>
  <si>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</si>
  <si>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Prevención y control de las enfermedades prevenibles por vacunación en el Distrito de Cartagena de Indias</t>
  </si>
  <si>
    <t>Incrementar la cobertura de vacunación de la población objeto del programa con todos los biológicos del esquema de acuerdo a la edad.</t>
  </si>
  <si>
    <t>Servicio de gestión del riesgo para enfermedades inmunoprevenibles</t>
  </si>
  <si>
    <t>Realizar desarrollo de capacidades a 70 instituciones prestadoras de servicio de vacunación y 15 eapb que contribuyan a la gestión técnica, administrativa y operativa para el logro de cobertura útil del programa acorde a los lineamientos nacionales y normatividad vigente</t>
  </si>
  <si>
    <t>Infancia</t>
  </si>
  <si>
    <t>ACTAS DE SEGUIMIENTO A IPS y EAPB</t>
  </si>
  <si>
    <t>Edelia Pajaro</t>
  </si>
  <si>
    <t xml:space="preserve">Riesgo Administrativo: Proceso de contratación tardía, Baja ejecución presupuestal, No disponibilidad e biológicos e insumos. Daño en la cadena de frio . Efecto: Poblacion con esquemas incompletos, 
coberturas de vacunacion no utiles y 
como resultado presencia brotes de 
enferrmedades prevenibles por 
vacunacion. </t>
  </si>
  <si>
    <t xml:space="preserve">Implementación de acciones en los cuales la entidad tome medidas de prevención y de adaptación a los factores externos o internos que los generen. </t>
  </si>
  <si>
    <t>Realizar apoyo en el desarrollo de capacidades consistente en asistencia tecnica, seguimiento y evaluacion en los  componentes del PAI a las IPS que prestan servicio de vacunación y las  EAPB a traves de la contratacion de s profesionales con experiencia  y capacitacion en el pai</t>
  </si>
  <si>
    <t>https://alcart-my.sharepoint.com/:f:/g/personal/gestiondadis_cartagena_gov_co/EqUqZ5CDurBEnGYcKlDHcCoBjFOfYfNRf0EWQm2FYsHvtA?e=wiJUEb</t>
  </si>
  <si>
    <t>Realizar 12  sesiones en el marco  del Comite de Vacunacion con  actores  intersectoriales para  concertación de alianzas estrategicas  plan de acción para mejorar  acceso a la vacunación en Cartagena</t>
  </si>
  <si>
    <t xml:space="preserve">ACTAS DE COMITÉ DE VACUNACION Y COORDINACION INTERSECTORIALES </t>
  </si>
  <si>
    <t>Riesgo Administrativo: Proceso de contratación tardía, Baja ejecución presupuestal,  Efeto: Poblacion con defiente informacion 
sobre importancia de la vacunacion y 
riesgo de desarrollar brotes de 
enfermedades prevenibles por la 
vacunacion</t>
  </si>
  <si>
    <t>Contratar un operador con experiencia para realizar desarrollo de capacidades en normativa vigente de PAI con facititador de MINSALUD, con la logistica necesaria</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</si>
  <si>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</si>
  <si>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INFORME DE APLICACIÓN DE VACUNAS Y SOPORTES DE CORREOS</t>
  </si>
  <si>
    <t>Riesgo Administrativo: Contratación de Talento 
Humano no idóneo, Efecto: No cumplimiento de las metas e 
indicadores del programa</t>
  </si>
  <si>
    <t>Realizar apoyo  de sistema de información PAI en relación con Gestion, verificacion de la calidad del dato y consolidadcion  informes de la ejecucion de vacunacion de los prestadores de servicio de vacunación, análisis de los mismos, entificación y seguimiento a susceptibles y  a la cohorte de nacidos vivo, verificación y gestión de la historia vacunal en PAIWEB2.0, desarrollo de capacidades de sistema de informacion nominal PAI PAIWEB 2.0,  mediante la contratación de recurso humano profesional y técnico en el marco de las acción del componente de sistema de información.</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</si>
  <si>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</si>
  <si>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FORMATOS DE ENTREGAS , FOTOS</t>
  </si>
  <si>
    <t xml:space="preserve">Realizar apoyo en las acciones del componente de cadena de Desarrollo de capacidades (asistencia técnica, capacitación, seguimiento y acompañamiento),  manejo de cadena de frío, getsión de insumos centro de acopio, entrega y sistematización en paiweb de bia las IPS públicas y privadas sobre los procedimientos que hacen parte de la Cadena de Frío y Gestión de Insumos y abastecimiento permanente a los prestadores de servicio de vacunación y centro de acopio a través de la contratacion de profesionales y tecnicos </t>
  </si>
  <si>
    <t>Desarrollar 5  acciones de intervenciones  colectivas para informar y sensibilizar a padres, gestantes y MEF sobre importancia de vacunar oportunamente a la población objetivo de PAI en Cartagena</t>
  </si>
  <si>
    <t xml:space="preserve">Contratar un operador  que realice acciones de información  en salud orientada a sensibilizar a padres y cuidadores de niños, niñas y adolescente sobre la importancia de la aplicación oportuna y completa de las vacunas para evitar la morbimortalidad por enfermedades prevenibles por vacunación </t>
  </si>
  <si>
    <t xml:space="preserve">Realizar acciones de canalización y movilización en el marco de las Jornadas Nacionales y Locales de Vacunación a fin de contribuir al mejoramiento del acceso al servicio, así como el aumento de las coberturas </t>
  </si>
  <si>
    <t>Prevención y control de las enfermedades transmitidas por vectores (ETV) en el Distrito de Cartagena de Indias</t>
  </si>
  <si>
    <t>Disminuir riesgo de enfermar o morir por eventos en salud asociados a la transmisión vectorial en el Distrito de Cartagena de Indias.</t>
  </si>
  <si>
    <t>Reducir la letalidad y complicaciones de los casos de arbovirosis (principalmente dengue grave) y demás patologías relacionadas con la transmisión vectorial</t>
  </si>
  <si>
    <t>Servicio de gestión del riesgo para abordar situaciones de salud relacionadas con condiciones ambientales</t>
  </si>
  <si>
    <t>Implementar la EGI al 100% con sus siete (7) componentes para la Inspección, Vigilancia y Control de las ETV en territorios priorizados del Distrito de Cartagena.</t>
  </si>
  <si>
    <t>Riesgos Financieros: Deficientes recursos asignado. Efectos: ncumplimiento en el logro de la Meta</t>
  </si>
  <si>
    <t>Asignar los recursos suficientes para el desarrollo de las actividades programadas</t>
  </si>
  <si>
    <t>Planear, monitorear y evaluar las intervenciones colectivas de promoción de la salud y gestión del riesgo, dirigidas a grupos poblacionales a lo largo del curso de la vida, conforme al modelo preventivo y predictivo y las rutas integrales de atención en salud, RIAS, relacionadas con ETV y zoonosis mediante la contratación de un (1) profesional de biología especialista con experiencia en salud pública y ETV- EGI.</t>
  </si>
  <si>
    <t>1,3,2,3,01-017 - RF FONDO LOCAL DE SALUD</t>
  </si>
  <si>
    <t>https://alcart-my.sharepoint.com/:f:/g/personal/gestiondadis_cartagena_gov_co/EqAc6KyhkyhGmlfxTlaDE6kB_l9fF9gsRnI47qKonwpCWw?e=3zyrIO</t>
  </si>
  <si>
    <t>1,2,3,3,10-016 - TRANSFERENCIAS DEL MINISTERIO DE PROTECCION SOCIAL SALUD PUBLICA</t>
  </si>
  <si>
    <t>Apoyar técnicamente el diseño e implementación de las actividades del componente de promoción de la salud incluidas en el Modelo de Salud Preventivo y Predictivo en el programa de ETV y zoonosis mediante la Contratación de tres (3) Ingenieros Sanitarios o Ambientales o Industrial o de Alimentos</t>
  </si>
  <si>
    <t>Desarrollar la Estrategia de cambio conductual COMBI en barrios priorizados de las localidades del Distrito</t>
  </si>
  <si>
    <t>Riesgos operacionales: oca participación comunitaria y 
desinterés en las acciones de 
prevención individual y colectivo. , Efectos: Baja efectividad de las estrategias 
implementadas en el plan de 
intervenciones colectivas</t>
  </si>
  <si>
    <t>Establecer mecanismos para incentivar y motivar a las comunidades</t>
  </si>
  <si>
    <t>Realizar desarrollo de capacidades al 100% de las Entidades de Salud del Distrito con mayor notificación de casos de dengue en la guía clínica y rutas de atención de las ETV</t>
  </si>
  <si>
    <t>Riesgos Administrativos: Sanción por parte del Ministerio 
de Salud. Efectos: Disminución en la asignación de 
recursos por SGP</t>
  </si>
  <si>
    <t>Implementar en su totalidad los componentes de la EGI-ETV</t>
  </si>
  <si>
    <t xml:space="preserve">Adquirir 100 litros de Plaguicida Adulticida  intradomiciliario Piretroide y larvicidas biológicos </t>
  </si>
  <si>
    <t>Apoyar en las investigaciones relacionadas con las conductas de riesgo y definir los objetivos conductuales para la implementación de la metodología COMBI para las ETV y zoonosis mediante la contratación de un (1) biólogo magister en desarrollo y ambiente  con experiencia en entomología médica COMBI</t>
  </si>
  <si>
    <t xml:space="preserve">Apoyar en las investigaciones relacionadas con las conductas de riesgo y definir los objetivos conductuales para la implementación de la metodología COMBI para las ETV y zoonosis mediante la contratación de un (1)  biologo magister en desarrollo y ambiente  con experiencia en entomologia médica COMBI  </t>
  </si>
  <si>
    <t>Realizar acciones de vigilancia y control de vectores en el 100% de los territoriios priorizados con casos de ETV en el Distrito.</t>
  </si>
  <si>
    <t>Soportes desarrollo de capacidades</t>
  </si>
  <si>
    <t>Apoyar en las investigaciones relacionadas con las conductas de riesgo y definir los objetivos conductuales para la implementación de la metodología COMBI para las ETV y zoonosis mediante la contratación  de un profesional de trabajo social</t>
  </si>
  <si>
    <t>Ejecutar el 100% de las acciones del Plan de Intervenciones Colectivas planeadas para la prevención de las ETV en los territorios priorizados del Distrito de Cartagena</t>
  </si>
  <si>
    <t>Soporte de acciones de IVC</t>
  </si>
  <si>
    <t>Desarrollar capacidades en los actores del SGSSS en la atención integral de casos de ETV y Zoonosis de acuerdo a las normas legales, las rutas de atención integral en salud y los componentes correspondientes al Modelo de Salud Preventivo y Predictivo en el programa de ETV y Zoonosis mediante la contratación de tres (03) profesionales de la salud con especialidad en auditoría en salud de calidad de la prestación del servicio (Un bacteriólogo y dos médicos)  para el componente de disminución de la  letalidad ETV.</t>
  </si>
  <si>
    <t>Realizar en un 100% la Devolución de Recursos reglamentarios</t>
  </si>
  <si>
    <t>Acto administrativo</t>
  </si>
  <si>
    <t>Generar información y evidencia disponible que sea, pertinente, oportuna, confiable y asequible para tomar decisiones en salud mediante la contratación de un (1)  técnico en sistemas en el marco de la gestión del conocimiento</t>
  </si>
  <si>
    <t>Prevención , Manejo y Control de la Infección Respiratoria Aguda (IRA) y la Enfermedad Diarreica Aguda (EDA) en Niños y Niñas en el Distrito de  Cartagena de Indias</t>
  </si>
  <si>
    <t>Disminuir la morbilidad y mortalidad infantil por infección respiratoria aguda y enfermedad diarreica aguda en menores de 5 años en el distrito de Cartagena de indias.</t>
  </si>
  <si>
    <t>Mejorar servicios con disposición de IPS que cuenten con Salas ERA y salas de rehidratación Oral, y Unidades comunitarias para la atención integral en salud infantil.</t>
  </si>
  <si>
    <t>Servicio de gestión del riesgo para enfermedades emergentes, reemergentes y desatendidas</t>
  </si>
  <si>
    <t>Realizar 70 asistencias técnicas al talento humano en salud de las IPS para la implementación del programa de prevención manejo y control de la IRA-EDA y fortalecimiento de la de las Salas ERA e IRA.</t>
  </si>
  <si>
    <t>Maria Cristina Ricardo Gómez</t>
  </si>
  <si>
    <t>Riesgos Financieros Limitados recursos para el 
desarrollo del proyecto. Efecto: Incumplimiento en las metas 
establecidas</t>
  </si>
  <si>
    <t>Suficiencia en la destinación de recursos al programa</t>
  </si>
  <si>
    <t xml:space="preserve">Realizar asistencia tecnica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con experiencia demostrable de dos años </t>
  </si>
  <si>
    <t>https://alcart-my.sharepoint.com/:f:/g/personal/gestiondadis_cartagena_gov_co/Evb8t8as7MROuIcNjA4W430B7lR2ZTnjG_9AsjoctIeKQg?e=IRT6wk</t>
  </si>
  <si>
    <t>Apoyar las acciones del programa infección respiratoria aguda mediante la contratación de enfermera especialista en educación y salud pública que realice acciones de coordinación sectorial e interinstitucional que facilite el fortalecimiento de las capacidades en la prevención, manejo y control de la enfermedad respiratoria aguda en los entornos institucionales en el distrito de Cartagena.</t>
  </si>
  <si>
    <t>Coordinación institucional y asistencia técnicas que permita la implementación  todas las estrategias de Salud Infantil en Instituciones Prestadoras de Salud mediante la Contratación de un (1) psicologa</t>
  </si>
  <si>
    <t>Realizar desarroollo de capacidades  mediante la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</si>
  <si>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Desarrollar 40 actividades de gestión intersectorial con el sector: público, privado y comunitario para articular agendas en la prevención de enfermedades prevalentes de la infancia IRA/EDA.</t>
  </si>
  <si>
    <t>Riesgos Administrativos: ontratación tardía de recurso 
humano para la gestión del 
programa. Efecto: Incumplimiento en las metas del 
programa</t>
  </si>
  <si>
    <t>Oportunidad en la contratación del recurso humano.</t>
  </si>
  <si>
    <t xml:space="preserve">Realizas asistencia tecnica en las IPS, EPS del Distrito de cartagena que permita  fortalecer   capacidades en la prevención manejo y control de la Enfermedad respiratoria aguda  en los entornos institucionales en el Distrito de Cartagena mediante la Contratación de un Profesional del área de la salud </t>
  </si>
  <si>
    <t>Realizar 5 actividades de información en salud en las comunidades priorizadas de Cartagena, consistente en elaboración de mensajes claves relacionados con la Salud Infantil.</t>
  </si>
  <si>
    <t>Riesgos Administrativos: Contratación tardía del Plan de 
Intervenciones Colectivas-PIC. Efectos: ncumplimiento a las metas programas 
a implementar en la comunidad.</t>
  </si>
  <si>
    <t>Contratación Oportuna del PIC</t>
  </si>
  <si>
    <t>Desarrollar acciones de educacion y comunicacion para la salud infantil y prevencion de enfermedades respiratorias en comunidades priorizadas y entornos educativos institucionales a traves de la contratacion de 2 auxiliares en Enfermeria con experiencia en salud publica.</t>
  </si>
  <si>
    <t>Realizar 1 ciclo con 9 sesiones de encuentros de saberes a 150 lideres, padres y/o cuidadores nativos y/o migrantes en Microterritorios priorizadas, en prácticas claves para el cuidado de la salud infantil en el entorno hogar y comunitario</t>
  </si>
  <si>
    <t>Desarrollar acciones de educacion y comunicacion para la salud infantil y prevencion de enfermedades respiratorias en 150 lideres y agentes educativos para instalar capacidades que permitan un adecuado abordaje en la comunidad a traves de la contratacion de un Adminsitrador en salud con experiencia en salud publica.</t>
  </si>
  <si>
    <t>Realizar una estrategia de  información en salud desde las intervenciones colectivas, consistente en elaboración de mensajes claves interactivos relacionados con la Salud Infantil</t>
  </si>
  <si>
    <t xml:space="preserve">Realizar una estrategia de educacion en salud sobre prevención de enfermedades respiratorias a  150  líderes y agentes educativos, que permitan un adecuado abordaje en comunidad mediante la comntratacion de un operador idoneo </t>
  </si>
  <si>
    <t>Fortalecimiento de la Salud Infantil en el Distrito de   Cartagena de Indias</t>
  </si>
  <si>
    <t>Disminuir la morbilidad y mortalidad infantil en niños y niñas menores de 5 años en el Distrito de Cartagena de indias</t>
  </si>
  <si>
    <t>Fortalecer la implementación de las estrategias de salud infantil en instituciones prestadoras de servicios de salud en atención materno - infantil y del recién nacido y la estrategia comunitaria - AIEPI en los diferentes
entornos</t>
  </si>
  <si>
    <t>Servicio de asistencia técnica a Instituciones Prestadoras de Servicios de Salud</t>
  </si>
  <si>
    <t>Realizar asistencias técnicas al talento humano en salud de 9 IPS priorizadas en atención del parto y EAPB activas en Cartagena sobre protocolos, guías, RIAMPN y estrategias de salud infantil</t>
  </si>
  <si>
    <t>Proceso de contratación tardía/ 
Baja ejecución presupuestal. Efecto: incumplimiento en las metas del 
Proyecto</t>
  </si>
  <si>
    <t>Oportunidad en la contratación</t>
  </si>
  <si>
    <t>Realizar desarrollo de capacidades técnicas y seguimiento a Instituciones prestadoras de salud priorizadas en protocolos, guías y estrategias de salud infantil mediante la Contratación de una  (1) enfermera especialista en Promocion y Comunicacion para la Salud entrenadas en Rutas integrales de atencion (RIA) en los momentos de vida de primera infancia, infancia y adolescencia.</t>
  </si>
  <si>
    <t>https://alcart-my.sharepoint.com/:f:/g/personal/gestiondadis_cartagena_gov_co/ElGfkIuwGFVKlIql2aUKXlMB8YUz2JH7Kec6zFmNa2ZOCA?e=Que5wd</t>
  </si>
  <si>
    <t>Realizar desarrollo de capacidades técnicas y seguimiento a Instituciones prestadoras de salud priorizadas en protocolos, guías y estrategias de salud infantil mediante la Contratación de una  (2) enfermera  entrenadas en Rutas integrales de atencion (RIA) en los momentos de vida de primera infancia, infancia y adolescencia.</t>
  </si>
  <si>
    <t>Realizar asistencias técnicas al talento humano en salud de 40 IPS priorizadas en estrategias de salud infantil y rutas integrales de atención en salud en curso de vida primera infancia e infancia.</t>
  </si>
  <si>
    <t>Actas de asistencia técnica</t>
  </si>
  <si>
    <t>Contratación tardía de recurso 
humano, Efecto:ncumplimiento de las metas 
programadas</t>
  </si>
  <si>
    <t xml:space="preserve">Realizar desarrollo de capacidades técnicas y seguimiento a Instituciones prestadoras de salud priorizadas en protocolos, guías y estrategias de salud infantil mediante la Contratación de dos (2) enfermeras con experiencia en salud publica 3 años </t>
  </si>
  <si>
    <t>Realizar asistencias técnicas mensual en mínimo 9 IPS públicas o privadas con atención al parto y recién nacido en el marco de la implementación de la Ruta integral de atención Materno perinatal.</t>
  </si>
  <si>
    <t>Limitada asignación de recursos 
al proyecto. Efecto: Incumplimiento de las actividades de 
obligatorio cumplimiento</t>
  </si>
  <si>
    <t>Asignar recursos suficientes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</si>
  <si>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</si>
  <si>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Sistematizar el 100% de las actividades generadas en el programa de salud infantil para la organización y análisis de información que facilite la toma de decisiones en salud pública.</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</si>
  <si>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</si>
  <si>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Realizar 2 ciclos de 9 sesiones educativas a lideres, padres, cuidadores nativos y/o migrantes en adopción de prácticas claves para el cuidado de la salud infantil en el entorno</t>
  </si>
  <si>
    <t>Desarrollar acciones de gestion del conocimiento en salud infantil mediante la Contratación de  un (1) tecnico  en sistemas con experiencia demostrada en programas  de administracion de bases de datos  para el fortalecimiento del sistema de información.</t>
  </si>
  <si>
    <t>Realizar actividades de información en salud en prácticas claves saludables de primera infancia e infancia en el entorno comunitario de microterritorios priorizados de las 3 localidades de Cartagena.</t>
  </si>
  <si>
    <t xml:space="preserve">Realizar una estrategia de informacion en salud para educar a la comunidad en practicas claves saludables para la primera infancia, infancia  en el Distrito de Cartagena de Indias </t>
  </si>
  <si>
    <t>Realizar un fortalecimiento de capacidades técnicas para  la implementación de la Ruta integrales de atencion: Promocion y matenimiento de la salud  y Maternoperinatal en el Distrito de Cartagena</t>
  </si>
  <si>
    <t xml:space="preserve">Fortalecimiento de la Salud Infantil en el Distrito de   Cartagena de Indias </t>
  </si>
  <si>
    <t>Prevención y Control de la Tuberculosis en el Distrito de Cartagena de Indias</t>
  </si>
  <si>
    <t>Disminuir la Incidencia, la mortalidad y los efectos catastróficos de las personas afectadas por la tuberculosis en el Distrito de Cartagena de Indias.</t>
  </si>
  <si>
    <t>Fortalecer la adherencia a los protocolos de atención, lineamientos técnicos y operativos del programa de TB por parte de los actores del
SGSSS.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</si>
  <si>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</si>
  <si>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Santiago Elias Fadul perez</t>
  </si>
  <si>
    <t>Riesgo Administrativos: alta de compromiso 
institucional y voluntad política, 
que afectan el fortalecimiento de 
los procesos relacionados con el 
cumplimiento de los objetivo. Efecto:Aumento de la morbilidad por 
tuberculosis, que generen 
complicaciones y muertes asociadas a 
las personas que la padecen</t>
  </si>
  <si>
    <t>Fortalecer la intersectorialidad y convocar a todos los actores del sistema de salud. (Instituciones, comunidad, organización civil, entre otros.</t>
  </si>
  <si>
    <t>Vigilancia en Salud Pública – Estudio de Contactos mediante la contratación de cinco (5) auxiliares de enfermería con 12 meses de experiencias, para realizar la Vigilancia en salud pública de  Micobacterias ( Lepra y Tuberculosis)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</si>
  <si>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https://alcart-my.sharepoint.com/:f:/g/personal/gestiondadis_cartagena_gov_co/EsAlrqwFJLFAnLf1G3zkmDYBEqa42RfmRjhwwXtW6ct3lA?e=viijQ3</t>
  </si>
  <si>
    <t>Implementar una (1) estrategia de tamizaje para captar sintomáticos respiratorios en poblaciones vulnerables: habitantes de calle, privados de libertad y migrantes.</t>
  </si>
  <si>
    <t>Riesgos Operacionales:Deficiencias en el desarrollo de 
capacidades que impactan sobre 
las demoras en la captación y 
diagnostico oportuno de casos 
de Tuberculosis. Efectos: Deficiencias en la adherencia a los 
esquemas, aumento de la 
farmacorresistencia y complicaciones 
clínicas.</t>
  </si>
  <si>
    <t>Entrenamiento del recurso humano que maneja los programas de TB, cumplimiento en los indicadores de gestión e impact</t>
  </si>
  <si>
    <t>Acciones del Plan de Intervenciones Colectivas mediante operador externo para una estrategia de tamizaje como apoyo a la captación de personas sintomáticas respiratorias en contextos de vulnerabilidad para la Prevención y Control de la Tuberculosis</t>
  </si>
  <si>
    <t>Realizar seguimiento a la implementación de los lineamientos y el plan estratégico 2016-2025 para el fin de la tuberculosis al 100% de los actores del sistema de salud en Cartagena.</t>
  </si>
  <si>
    <t>Riesgos Administrativos: Debilidades en el abordaje de 
los determinantes sociales en 
salud y las poblaciones 
vulnerables de alto riesgo 
epidemiológico de TB. Efectos: Mantener la cadena de transmisión de 
la enfermedad en el distrito, aumento 
de casos en poblaciones vulnerables y 
aumento de la mortalidad</t>
  </si>
  <si>
    <t>Análisis de la situación de la TB, investigación operativa e intervenciones de abordaje con enfoque diferencial</t>
  </si>
  <si>
    <t>Proceso de coordinación intersectorial e interprogramática mediante la contratación de dos (2) enfermeras especializadas, con 36 meses de experiencias en (Micobacterias) tuberculosis o lepra con especialidad en gestión de la calidad y auditoria en salud, y otra con Especialización en Administración en Salud Pública; dos (2) bacteriólogas especializadas, una en epidemiologia y otra en Especialización en auditoría o gerencia en la calidad en salud, con 36 meses de experiencias en (Micobacterias) tuberculosis o lepra,  un (1) médico especializado  en Epidemiologia  con 20 meses de experiencia en (Micobacterias) tuberculosis o lepra, para el seguimiento del plan estratégico hacia el fin de la tuberculosis 2016-2025 en sus, tres líneas estratégicas y  los planes de mejoramiento Institucional, a través de la asistencia técnica del programa favoreciendo la captación, detección, seguimiento de los contactos y la Investigación operativa.</t>
  </si>
  <si>
    <t>Realizar acciones intersectoriales para garantizar el abordaje integral de la tuberculosis en el Distrito de Cartagena de Indias en el 100% de poblaciones vulnerables priorizadas</t>
  </si>
  <si>
    <t>Proceso de coordinación intersectorial e interprogramática mediante la contratación de una (1) trabajadora social  con experiencia comunitaria para articular esfuerzos y crear sinergias que favorezcan el abordaje integral de la tuberculosis en el distrito de Cartagena de Indias en poblaciones vulnerables.</t>
  </si>
  <si>
    <t>1,3,3,5,07-95-017 RB RF FONDO LOCAL DE SALUD</t>
  </si>
  <si>
    <t>ealizar 1 Desarrollo de Capacidades a 400 profesionales de la salud de las instituciones del SGSSS, para la implementación del plan estratégico hacia el fin de la tuberculosis 2016-2025.</t>
  </si>
  <si>
    <t>Prevención y Control de la Lepra en el Distrito de Cartagena de Indias</t>
  </si>
  <si>
    <t>Disminuir la discapacidad severa en personas afectadas por la enfermedad de la lepra en el Distrito de Cartagena de Indias</t>
  </si>
  <si>
    <t xml:space="preserve">Fortalacer la adherencia a las guías y protocolos de atención en el control de la lepra por el personal de salud de las Instituciones Prestadoras de Servicios de Salud </t>
  </si>
  <si>
    <t>Realizar vigilancia en salud pública mediante búsqueda activa, estudio de contactos y convivientes del 100% de pacientes con lepra inscritos en el programa de control.</t>
  </si>
  <si>
    <t>Riesgos Administrativos: Poco compromiso institucional y 
voluntad politica, que afectan el 
fortalecimiento de los procesos 
relacionados con el 
cumplimiento de los objetivos. Efectos: Aumento de la morbilidad por lepra, 
que generen complicaciones y muertes 
asociadas a las personas que la 
padecen.</t>
  </si>
  <si>
    <t>Fortalecer la intersectorialidad y convocar a todos los actores del sistema de salud. (Instituciones, comunidad, organización civil, entre otros.)</t>
  </si>
  <si>
    <t xml:space="preserve">Realizar Ia inspeccion,vigilancia y estudio de contactos al  100% pacientes paucibacilares y multibacilares mediante la contratación de  ocho (5) Auxiliares de Enfermería Con experiencia de 36 meses en Micobacterias ( Lepra y Tuberculosis) </t>
  </si>
  <si>
    <t>1.2.4.2.02-170 - SGP SALUD PUBLICA $ 157.500.000   1.2.3.3.10-016 TRANSFERENCIAS DEL MINISTERIO DE PROTECCION SOCIAL SALUD PUBLICA     $ 35,000,000</t>
  </si>
  <si>
    <t xml:space="preserve">
1.2.4.2.02-170 - SGP SALUD PUBLICA	 $ 35.000.000  1.2.3.3.10-016 - TRANSFERENCIAS DEL MINISTERIO DE PROTECCION SOCIAL SALUD PUBLICA     $ 20,000,000</t>
  </si>
  <si>
    <t xml:space="preserve">Realizar 4 mesas de trabajo intersectoriales con actores clave para fortalecer organizaciones de base comunitaria.                 </t>
  </si>
  <si>
    <t>Riesgo Administrativo: Deficiencias en el desarrollo de capacidades que impactan sobre las demoras en la captación y diagnostico oportuno de casos de Lepra. Efecto: Deficiencia en adherencia a los 
protocolos y lineamientos técnicos y 
operativos en las guías de atención 
para el manejo integral de las personas 
afectadas</t>
  </si>
  <si>
    <t>Entrenamiento del recurso humano 
que maneja los programas de Lepra, 
cumplimiento en los indicadores de 
gestión e impacto</t>
  </si>
  <si>
    <t>Realizar acciones de vigilancia y control para la coordinación intersectorial mediante un (1) profesional de psicología con 20 meses de experiencias en  Micobacterias ( Lepra y Tuberculosis)   para articular esfuerzos y crear sinergias que favorezcan la conformación y mantenimiento de  organizaciones de base comunitaria, incidir en los programas de protección social para la inclusión de la Lepra y la Tuberculosis en su agenda y planes de trabajo e investigación operativa en lepra.</t>
  </si>
  <si>
    <t>1.2.4.2.02-170 - SGP SALUD PUBLICA	 $ 21.000.000  1.2.3.3.10-016 - TRANSFERENCIAS DEL MINISTERIO DE PROTECCION SOCIAL SALUD PUBLICA     $ 12,000,000</t>
  </si>
  <si>
    <t xml:space="preserve">Realizar la sistematización de la información estadística e informes mediante la contratación de un bachiller con experiencias en  Micobacterias ( Lepra y Tuberculosis) y formación en gestión de archivo para verificar la calidad del dato, sistematizar la información estadística y velar por la oportunidad en la entrega de informes y actualización de las bases de datos de  Micobacterias ( Lepra y Tuberculosis) </t>
  </si>
  <si>
    <t>no</t>
  </si>
  <si>
    <t>Devolución de Recursos</t>
  </si>
  <si>
    <t>1.2.4.2.02-170 - SGP SALUD PUBLICA	 $ 97.831.471  1.2.3.3.10-016 - TRANSFERENCIAS DEL MINISTERIO DE PROTECCION SOCIAL SALUD PUBLICA     $ 5.263.002</t>
  </si>
  <si>
    <t>Realizar mensualmente un proceso de sistematización de la información estadística del proyecto de lepra en el marco de la gestión del conocimiento.</t>
  </si>
  <si>
    <t>informe anual</t>
  </si>
  <si>
    <t>Riesgo Administrativo: Debilidades en el abordaje de 
los determinantes sociales en 
salud y las poblaciones 
vulnerables de alto riesgo 
epidemiológico de Lepra. Efectos: Mantener la cadena de transmisión de 
la enfermedad en el distrito, aumento 
de casos en poblaciones vulnerables y 
aumento de la mortalidad</t>
  </si>
  <si>
    <t>Análisis de la situación de la Lepra, investigación operativa e intervenciones de abordaje con enfoque diferencial</t>
  </si>
  <si>
    <t>Acciones del Plan de Intervenciones Colectivas mediante operador externo para elaborar una estrategia que facilite la inclusión social de las personas afectadas por la lepra, en el Distrito de Cartagena de Indias para la promocion de la salud e identificación de factores de  riesgos asociados a la Lepra.</t>
  </si>
  <si>
    <t>Desarrollar una estrategia para la inclusión social de personas con lepra en Cartagena, promoviendo la salud y detectando factores de riesgo asociados.</t>
  </si>
  <si>
    <t>Recursos devueltos</t>
  </si>
  <si>
    <t>Fortalecimiento de la promoción de la salud y seguridad en el entorno laboral en el Distrito de Cartagena de Indias</t>
  </si>
  <si>
    <t>Mitigar el riesgo de accidentes y enfermedades laborales en entornos de trabajo de los microterritorios priorizados del Distrito de Cartagena.</t>
  </si>
  <si>
    <t>Fortalecer las medidas protectoras y preventivas en los entornos laborales de microterritorios priorizados del Distrito de Cartagena</t>
  </si>
  <si>
    <t>Servicio de gestión del riesgo para abordar situaciones prevalentes de origen laboral</t>
  </si>
  <si>
    <t>Realizar asesoría y acompañamiento a 166 organizaciones de la economía popular y comunitaria sobre gestión en seguridad y salud en el trabajo para la promoción de entornos de trabajos sanos y seguros</t>
  </si>
  <si>
    <t>Organizacionbes con desarrollo de capacidades</t>
  </si>
  <si>
    <t>Ethel Sofia Garcìa Angulo</t>
  </si>
  <si>
    <t>Riesgo Administrativo: No disponibilidad de recursos 
humano idóneo y apoyo logístico 
para la ejecución de acciones de 
la entidad territorial. Efecto: No se cumplen las metas establecidas 
en el marco de competencias de ley</t>
  </si>
  <si>
    <t>contratación a tiempo del recurso 
humano</t>
  </si>
  <si>
    <t xml:space="preserve">Realizar  desarrollo de capacidades a los actores del Sistema General de Seguridad Social  SGSSS para la promocion de entornos laborales sanos y seguros y prevencion  de accidentes y enfermedades laborales, mediate la Contratación de un  (1) Fisioterapeuta con  experiencia minima de nueve años en salud publica </t>
  </si>
  <si>
    <t>https://alcart-my.sharepoint.com/:f:/g/personal/gestiondadis_cartagena_gov_co/EnXYTepHyCNHqDjEW-xx75kBo9wjNxV6SPuN20cSkGmb8A?e=sSwgel</t>
  </si>
  <si>
    <t xml:space="preserve">Realizar  desarrollo de capacidades a los actores del Sistema General de Seguridad Social  SGSSS para la promocion de entornos laborales sanos y seguros y prevencion  de accidentes y enfermedades laborales mediate la Contratación de un  (1) Fisioterapeuta con  experiencia minima de seis  años en salud publica </t>
  </si>
  <si>
    <t xml:space="preserve">Realizar 15 acciones de creacion de alianzas estrategicas y planes de acción  para el fortalecimiento de la seguridad y salud en el trabajo con sectores público, privado y comunitario </t>
  </si>
  <si>
    <t>Riesgo Administrativo: No contratación de recurso humano idóneo Efecto: incumplimiento de las actividades de 
competencias de ley</t>
  </si>
  <si>
    <t>contratación a tiempo del recurso humano</t>
  </si>
  <si>
    <t xml:space="preserve">Realizar  desarrollo de capacidades a los actores del Sistema General de Seguridad Social  SGSSS para la promocion de entornos laborales sanos y seguros y prevencion  de accidentes y enfermedades laborales, mediate la Contratación de un  (1) profesional en administracion integral de riesgos de seguridad y salud en el trabajo con  con  experiencia en salud publica </t>
  </si>
  <si>
    <t>Realizar una caracterización socioeconómica a trabajadores de economía popular y comunitaria del sector turístico para obtener información de condiciones de salud y  riesgos propios de sus actividades</t>
  </si>
  <si>
    <t xml:space="preserve">caracterización </t>
  </si>
  <si>
    <t>Riesgo Administrativo: No disponibilidad de recurso humano y acciones de 
promoción. Efecto: Incumplimiento de acciones de competencia de ley</t>
  </si>
  <si>
    <t>Contratación oportuna de recurso humano y acciones colectivas</t>
  </si>
  <si>
    <t>Realizar  desarrollo de capacidades a los actores del Sistema General de Seguridad Social  SGSSS para la promocion de entornos laborales sanos y seguros y prevencion  de accidentes y enfermedades laborales, mediante  la contratación de un  (1)Profesional univeristario con estudios en gestión ambiental  con curso en implementación del sistema de gestión de la seguridad y salud en el trabajo,  con experiencia mínimo cinco años en salud pública</t>
  </si>
  <si>
    <t xml:space="preserve">Realizar  desarrollo de capacidades a los actores del Sistema General de Seguridad Social  SGSSS para la promocion de entornos laborales sanos y seguros y prevencion  de accidentes y enfermedades laboralesl, mediante la contratación de un Tecnologo en gestión integrada, calidad, medio ambiente y seguridad ocupacional con experiencia en salud publica. </t>
  </si>
  <si>
    <t>Apoyar el proceso de coordinacion intersectorial  a traves de acciones de sinergia asociativas y colaborativa para el fortaleciomiento de la seguridad y salud e ne le trabajo, mediante la Contratación de una  Enfermeras con formación en salud ocupacional, con experiencia de minimo 4 años en salud pública.</t>
  </si>
  <si>
    <t xml:space="preserve"> Generar informacion y evidencias de las cciones intersectoriales partcipativas, desde el abordje de la seguridad y salud en el trabajo de la poblacion trabajadora de la economia formal y economia popular y comunitraria, , mediante la contratación de un (1 )  técnico en sistema con tres (3) experiencia.</t>
  </si>
  <si>
    <t>Apoyar el proceso de coordinacion intersectorial  a traves de acciones de sinergia asociativas y colaborativa para el fortaleciomiento de la seguridad y salud e ne le trabajo, mediante la contratacion de 1 profesional en salud ocupacional con experiencia en salud publica de minimo 3 años.</t>
  </si>
  <si>
    <t>Realizar una caracterización socio económica  a los trabajadores de la Economía popular y comunitaria pertenecientes al sector turístico  enfatizando en las comunidades negras del Distrito de Cartagena para obtener información de las condiciones de salud y los riesgos propios de sus actividades económicas en los microterritorios priorizados  en el marco del plan de intervenciones colectivas.</t>
  </si>
  <si>
    <t>PROGRAMA SALUD PÚBLICA</t>
  </si>
  <si>
    <t>APROPIACIÓN PRESUPUESTAL DEPARTAMENTO ADMINISTRATIVO DISTRITAL DE SALUD DADIS JUNIO 2025</t>
  </si>
  <si>
    <t>AVANCE ACTIVIDADES DE PROYECTOS DEPARTAMENTO ADMINISTRATIVO DISTRITAL DE SALUD DADIS. CORTE JUNIO 2025</t>
  </si>
  <si>
    <t>REPORTE EJECUCION PRESUPUESTAL (COMPROMISOS)</t>
  </si>
  <si>
    <t xml:space="preserve">% EJECUCION COMPROMISOS </t>
  </si>
  <si>
    <t>REPORTE EJECUCION PRESUPUESTAL (OBLIGACIONES)</t>
  </si>
  <si>
    <t xml:space="preserve">% EJECUCION OBLIGACIONES </t>
  </si>
  <si>
    <t>CONTROL DE CAMBIOS</t>
  </si>
  <si>
    <t>FECHA</t>
  </si>
  <si>
    <t>DESCRIPCIÓN DEL CAMBIO</t>
  </si>
  <si>
    <t>VERSIÓN</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</si>
  <si>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</si>
  <si>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</si>
  <si>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</si>
  <si>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</si>
  <si>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</si>
  <si>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</si>
  <si>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</si>
  <si>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</si>
  <si>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</si>
  <si>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</si>
  <si>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</si>
  <si>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</si>
  <si>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</si>
  <si>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</si>
  <si>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</si>
  <si>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</si>
  <si>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Licitación pública (Obra pública)</t>
  </si>
  <si>
    <t>Regalías</t>
  </si>
  <si>
    <t>Concurso de méritos con precalificación</t>
  </si>
  <si>
    <t>Recursos de crédito</t>
  </si>
  <si>
    <t>Concurso de méritos abierto</t>
  </si>
  <si>
    <t>No Aplica</t>
  </si>
  <si>
    <t>Selección abreviada menor cuantía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</si>
  <si>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</si>
  <si>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</si>
  <si>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</si>
  <si>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</si>
  <si>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</si>
  <si>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</si>
  <si>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</si>
  <si>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</si>
  <si>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</si>
  <si>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</si>
  <si>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</si>
  <si>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EEEEEE</t>
  </si>
  <si>
    <t>FFFFFFF</t>
  </si>
  <si>
    <t>COLUMNA V</t>
  </si>
  <si>
    <t>COLUMNA W</t>
  </si>
  <si>
    <t>COLUMNA AB</t>
  </si>
  <si>
    <t>COLUMNA AC</t>
  </si>
  <si>
    <t>COLUMNA AD</t>
  </si>
  <si>
    <t>COLUMNA AE</t>
  </si>
  <si>
    <t>COLUMNA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</si>
</sst>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quot;$&quot;\ #,##0.00"/>
    <numFmt numFmtId="166" formatCode="&quot;$&quot;\ #,##0"/>
    <numFmt numFmtId="167" formatCode="_(&quot;$&quot;\ * #,##0.00_);_(&quot;$&quot;\ * \(#,##0.00\);_(&quot;$&quot;\ * &quot;-&quot;??_);_(@_)"/>
    <numFmt numFmtId="168" formatCode="\$#,##0.00"/>
    <numFmt numFmtId="169" formatCode="_-&quot;$&quot;\ * #,##0_-;\-&quot;$&quot;\ * #,##0_-;_-&quot;$&quot;\ * &quot;-&quot;??_-;_-@_-"/>
    <numFmt numFmtId="170" formatCode="0.0"/>
    <numFmt numFmtId="171" formatCode="#,##0.0"/>
  </numFmts>
  <fonts count="77">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1"/>
      <color theme="1"/>
      <name val="Aptos Narrow"/>
      <family val="2"/>
    </font>
    <font>
      <b/>
      <sz val="20"/>
      <color theme="1"/>
      <name val="Aptos Narrow"/>
      <family val="2"/>
    </font>
    <font>
      <b/>
      <sz val="11"/>
      <color theme="1"/>
      <name val="Arial"/>
      <family val="2"/>
    </font>
    <font>
      <sz val="11"/>
      <color theme="1"/>
      <name val="Arial"/>
      <family val="2"/>
    </font>
    <font>
      <b/>
      <sz val="11"/>
      <color theme="1"/>
      <name val="Aptos Narrow"/>
      <family val="2"/>
    </font>
    <font>
      <sz val="11"/>
      <color theme="1"/>
      <name val="Aptos Narrow"/>
      <family val="2"/>
      <scheme val="minor"/>
    </font>
    <font>
      <b/>
      <sz val="14"/>
      <color theme="1"/>
      <name val="Arial"/>
      <family val="2"/>
    </font>
    <font>
      <b/>
      <sz val="10"/>
      <color theme="1"/>
      <name val="Verdana"/>
      <family val="2"/>
    </font>
    <font>
      <sz val="10"/>
      <color theme="1"/>
      <name val="Verdana"/>
      <family val="2"/>
    </font>
    <font>
      <b/>
      <sz val="9"/>
      <color indexed="81"/>
      <name val="Tahoma"/>
      <family val="2"/>
    </font>
    <font>
      <sz val="9"/>
      <color indexed="81"/>
      <name val="Tahoma"/>
      <family val="2"/>
    </font>
    <font>
      <b/>
      <sz val="11"/>
      <color theme="1"/>
      <name val="Aptos Narrow"/>
      <family val="2"/>
      <scheme val="minor"/>
    </font>
    <font>
      <sz val="10"/>
      <name val="Arial"/>
      <family val="2"/>
    </font>
    <font>
      <b/>
      <sz val="10"/>
      <color rgb="FF000000"/>
      <name val="Calibri"/>
      <family val="2"/>
    </font>
    <font>
      <sz val="12"/>
      <color theme="1" tint="4.9989318521683403E-2"/>
      <name val="Arial"/>
      <family val="2"/>
    </font>
    <font>
      <sz val="12"/>
      <name val="Arial"/>
      <family val="2"/>
    </font>
    <font>
      <sz val="9"/>
      <color theme="1"/>
      <name val="Segoe UI"/>
      <family val="2"/>
    </font>
    <font>
      <sz val="11"/>
      <name val="Aptos Narrow"/>
      <family val="2"/>
      <scheme val="minor"/>
    </font>
    <font>
      <u/>
      <sz val="11"/>
      <color theme="10"/>
      <name val="Aptos Narrow"/>
      <family val="2"/>
      <scheme val="minor"/>
    </font>
    <font>
      <sz val="10"/>
      <color rgb="FF000000"/>
      <name val="Arial"/>
      <family val="2"/>
    </font>
    <font>
      <sz val="11"/>
      <name val="Aptos Narrow"/>
      <family val="2"/>
      <scheme val="major"/>
    </font>
    <font>
      <sz val="11"/>
      <color rgb="FF242424"/>
      <name val="Aptos Narrow"/>
      <family val="2"/>
      <scheme val="minor"/>
    </font>
    <font>
      <sz val="10"/>
      <name val="Calibri"/>
      <family val="2"/>
    </font>
    <font>
      <b/>
      <sz val="10"/>
      <color rgb="FF0070C0"/>
      <name val="Arial"/>
      <family val="2"/>
    </font>
    <font>
      <sz val="11"/>
      <color theme="1"/>
      <name val="Calibri"/>
      <family val="2"/>
    </font>
    <font>
      <sz val="8"/>
      <name val="Aptos Narrow"/>
      <family val="2"/>
      <scheme val="minor"/>
    </font>
    <font>
      <sz val="11"/>
      <color theme="1"/>
      <name val="Aptos Narrow"/>
      <scheme val="minor"/>
    </font>
    <font>
      <sz val="11"/>
      <name val="Aptos Narrow"/>
      <scheme val="major"/>
    </font>
    <font>
      <b/>
      <sz val="11"/>
      <name val="Aptos Narrow"/>
      <scheme val="major"/>
    </font>
    <font>
      <b/>
      <sz val="11"/>
      <color theme="1"/>
      <name val="Aptos Narrow"/>
      <scheme val="major"/>
    </font>
    <font>
      <u/>
      <sz val="11"/>
      <color theme="10"/>
      <name val="Aptos Narrow"/>
      <scheme val="major"/>
    </font>
    <font>
      <u/>
      <sz val="11"/>
      <name val="Aptos Narrow"/>
      <scheme val="major"/>
    </font>
    <font>
      <b/>
      <sz val="10"/>
      <name val="Aptos Narrow"/>
      <scheme val="major"/>
    </font>
    <font>
      <b/>
      <sz val="16"/>
      <name val="Aptos Narrow"/>
      <scheme val="major"/>
    </font>
    <font>
      <u/>
      <sz val="11"/>
      <name val="Aptos Narrow"/>
      <family val="2"/>
      <scheme val="minor"/>
    </font>
    <font>
      <b/>
      <sz val="11"/>
      <name val="Arial"/>
      <family val="2"/>
    </font>
    <font>
      <sz val="11"/>
      <name val="Arial"/>
      <family val="2"/>
    </font>
    <font>
      <sz val="11"/>
      <name val="Aptos Display"/>
      <family val="2"/>
    </font>
    <font>
      <sz val="11"/>
      <name val="Aptos Narrow"/>
      <scheme val="minor"/>
    </font>
    <font>
      <u/>
      <sz val="11"/>
      <name val="Aptos Narrow"/>
      <family val="2"/>
    </font>
    <font>
      <sz val="11"/>
      <name val="Segoe UI"/>
      <family val="2"/>
    </font>
    <font>
      <u/>
      <sz val="11"/>
      <name val="Aptos Narrow"/>
      <family val="2"/>
      <scheme val="major"/>
    </font>
    <font>
      <sz val="11"/>
      <color theme="0"/>
      <name val="Aptos Narrow"/>
      <scheme val="major"/>
    </font>
    <font>
      <sz val="11"/>
      <color theme="2"/>
      <name val="Aptos Narrow"/>
      <scheme val="major"/>
    </font>
    <font>
      <sz val="11"/>
      <name val="Aptos Display"/>
    </font>
    <font>
      <sz val="11"/>
      <name val="Aptos Narrow"/>
    </font>
    <font>
      <sz val="11"/>
      <color rgb="FFFF0000"/>
      <name val="Aptos Narrow"/>
      <scheme val="minor"/>
    </font>
    <font>
      <b/>
      <sz val="18"/>
      <name val="Aptos Narrow"/>
      <scheme val="major"/>
    </font>
    <font>
      <b/>
      <sz val="20"/>
      <name val="Aptos Narrow"/>
      <scheme val="major"/>
    </font>
    <font>
      <b/>
      <sz val="20"/>
      <color theme="1"/>
      <name val="Aptos Narrow"/>
      <scheme val="minor"/>
    </font>
    <font>
      <b/>
      <sz val="24"/>
      <color theme="1"/>
      <name val="Aptos Narrow"/>
      <scheme val="major"/>
    </font>
    <font>
      <b/>
      <sz val="26"/>
      <color theme="1"/>
      <name val="Aptos Narrow"/>
      <scheme val="major"/>
    </font>
    <font>
      <b/>
      <sz val="20"/>
      <color rgb="FFFF0000"/>
      <name val="Aptos Narrow"/>
      <scheme val="minor"/>
    </font>
    <font>
      <b/>
      <sz val="16"/>
      <color theme="0"/>
      <name val="Aptos Narrow"/>
      <scheme val="major"/>
    </font>
    <font>
      <b/>
      <sz val="12"/>
      <name val="Aptos Narrow"/>
      <scheme val="minor"/>
    </font>
    <font>
      <b/>
      <sz val="16"/>
      <name val="Aptos Narrow"/>
      <scheme val="minor"/>
    </font>
    <font>
      <b/>
      <sz val="16"/>
      <color theme="4"/>
      <name val="Aptos Narrow"/>
      <scheme val="minor"/>
    </font>
    <font>
      <b/>
      <sz val="16"/>
      <color rgb="FFFF0000"/>
      <name val="Aptos Narrow"/>
      <scheme val="minor"/>
    </font>
    <font>
      <b/>
      <sz val="22"/>
      <name val="Aptos Narrow"/>
      <scheme val="major"/>
    </font>
  </fonts>
  <fills count="20">
    <fill>
      <patternFill patternType="none"/>
    </fill>
    <fill>
      <patternFill patternType="gray125"/>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theme="0"/>
      </patternFill>
    </fill>
    <fill>
      <patternFill patternType="solid">
        <fgColor rgb="FFFFFF00"/>
        <bgColor indexed="64"/>
      </patternFill>
    </fill>
    <fill>
      <patternFill patternType="solid">
        <fgColor rgb="FFDBE5F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theme="0"/>
      </patternFill>
    </fill>
    <fill>
      <patternFill patternType="solid">
        <fgColor rgb="FFFFFF00"/>
        <bgColor theme="0"/>
      </patternFill>
    </fill>
    <fill>
      <patternFill patternType="solid">
        <fgColor theme="2" tint="-0.14999847407452621"/>
        <bgColor indexed="64"/>
      </patternFill>
    </fill>
    <fill>
      <patternFill patternType="solid">
        <fgColor theme="9" tint="0.79998168889431442"/>
        <bgColor theme="0"/>
      </patternFill>
    </fill>
  </fills>
  <borders count="6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6"/>
      </top>
      <bottom style="thin">
        <color indexed="64"/>
      </bottom>
      <diagonal/>
    </border>
    <border>
      <left style="thin">
        <color auto="1"/>
      </left>
      <right style="thin">
        <color auto="1"/>
      </right>
      <top style="thin">
        <color theme="6" tint="0.39997558519241921"/>
      </top>
      <bottom style="thin">
        <color auto="1"/>
      </bottom>
      <diagonal/>
    </border>
    <border>
      <left style="thin">
        <color rgb="FF000000"/>
      </left>
      <right/>
      <top style="medium">
        <color indexed="64"/>
      </top>
      <bottom/>
      <diagonal/>
    </border>
    <border>
      <left style="thin">
        <color rgb="FF000000"/>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rgb="FF000000"/>
      </left>
      <right style="thin">
        <color rgb="FF000000"/>
      </right>
      <top/>
      <bottom/>
      <diagonal/>
    </border>
  </borders>
  <cellStyleXfs count="125">
    <xf numFmtId="0" fontId="0" fillId="0" borderId="0"/>
    <xf numFmtId="0" fontId="13" fillId="0" borderId="4"/>
    <xf numFmtId="43" fontId="13" fillId="0" borderId="4" applyFont="0" applyFill="0" applyBorder="0" applyAlignment="0" applyProtection="0"/>
    <xf numFmtId="0" fontId="12" fillId="0" borderId="4"/>
    <xf numFmtId="9" fontId="12" fillId="0" borderId="4" applyFont="0" applyFill="0" applyBorder="0" applyAlignment="0" applyProtection="0"/>
    <xf numFmtId="41" fontId="12" fillId="0" borderId="4" applyFont="0" applyFill="0" applyBorder="0" applyAlignment="0" applyProtection="0"/>
    <xf numFmtId="0" fontId="30" fillId="0" borderId="4"/>
    <xf numFmtId="44" fontId="12" fillId="0" borderId="4" applyFont="0" applyFill="0" applyBorder="0" applyAlignment="0" applyProtection="0"/>
    <xf numFmtId="43" fontId="12" fillId="0" borderId="4" applyFont="0" applyFill="0" applyBorder="0" applyAlignment="0" applyProtection="0"/>
    <xf numFmtId="0" fontId="12" fillId="0" borderId="4"/>
    <xf numFmtId="44" fontId="23" fillId="0" borderId="0" applyFont="0" applyFill="0" applyBorder="0" applyAlignment="0" applyProtection="0"/>
    <xf numFmtId="0" fontId="36" fillId="0" borderId="4" applyNumberFormat="0" applyFill="0" applyBorder="0" applyAlignment="0" applyProtection="0"/>
    <xf numFmtId="0" fontId="11" fillId="0" borderId="4"/>
    <xf numFmtId="0" fontId="11" fillId="0" borderId="4"/>
    <xf numFmtId="43" fontId="11" fillId="0" borderId="4" applyFont="0" applyFill="0" applyBorder="0" applyAlignment="0" applyProtection="0"/>
    <xf numFmtId="0" fontId="11" fillId="0" borderId="4"/>
    <xf numFmtId="9" fontId="11" fillId="0" borderId="4" applyFont="0" applyFill="0" applyBorder="0" applyAlignment="0" applyProtection="0"/>
    <xf numFmtId="41" fontId="11" fillId="0" borderId="4" applyFont="0" applyFill="0" applyBorder="0" applyAlignment="0" applyProtection="0"/>
    <xf numFmtId="44" fontId="11" fillId="0" borderId="4" applyFont="0" applyFill="0" applyBorder="0" applyAlignment="0" applyProtection="0"/>
    <xf numFmtId="43" fontId="11" fillId="0" borderId="4" applyFont="0" applyFill="0" applyBorder="0" applyAlignment="0" applyProtection="0"/>
    <xf numFmtId="0" fontId="11" fillId="0" borderId="4"/>
    <xf numFmtId="0" fontId="10" fillId="0" borderId="4"/>
    <xf numFmtId="0" fontId="10" fillId="0" borderId="4"/>
    <xf numFmtId="43" fontId="10" fillId="0" borderId="4" applyFont="0" applyFill="0" applyBorder="0" applyAlignment="0" applyProtection="0"/>
    <xf numFmtId="0" fontId="10" fillId="0" borderId="4"/>
    <xf numFmtId="9" fontId="10" fillId="0" borderId="4" applyFont="0" applyFill="0" applyBorder="0" applyAlignment="0" applyProtection="0"/>
    <xf numFmtId="41" fontId="10" fillId="0" borderId="4" applyFont="0" applyFill="0" applyBorder="0" applyAlignment="0" applyProtection="0"/>
    <xf numFmtId="44" fontId="10" fillId="0" borderId="4" applyFont="0" applyFill="0" applyBorder="0" applyAlignment="0" applyProtection="0"/>
    <xf numFmtId="43" fontId="10" fillId="0" borderId="4" applyFont="0" applyFill="0" applyBorder="0" applyAlignment="0" applyProtection="0"/>
    <xf numFmtId="0" fontId="10" fillId="0" borderId="4"/>
    <xf numFmtId="43" fontId="10" fillId="0" borderId="4" applyFont="0" applyFill="0" applyBorder="0" applyAlignment="0" applyProtection="0"/>
    <xf numFmtId="9" fontId="10" fillId="0" borderId="4" applyFont="0" applyFill="0" applyBorder="0" applyAlignment="0" applyProtection="0"/>
    <xf numFmtId="49" fontId="26" fillId="0" borderId="4" applyFill="0" applyBorder="0" applyProtection="0">
      <alignment horizontal="left" vertical="center"/>
    </xf>
    <xf numFmtId="0" fontId="9" fillId="0" borderId="4"/>
    <xf numFmtId="0" fontId="25" fillId="11" borderId="4" applyNumberFormat="0" applyBorder="0" applyProtection="0">
      <alignment horizontal="center" vertical="center"/>
    </xf>
    <xf numFmtId="43" fontId="9" fillId="0" borderId="4" applyFont="0" applyFill="0" applyBorder="0" applyAlignment="0" applyProtection="0"/>
    <xf numFmtId="43" fontId="9" fillId="0" borderId="4" applyFont="0" applyFill="0" applyBorder="0" applyAlignment="0" applyProtection="0"/>
    <xf numFmtId="167" fontId="9" fillId="0" borderId="4" applyFont="0" applyFill="0" applyBorder="0" applyAlignment="0" applyProtection="0"/>
    <xf numFmtId="0" fontId="30" fillId="0" borderId="4"/>
    <xf numFmtId="9" fontId="9" fillId="0" borderId="4" applyFont="0" applyFill="0" applyBorder="0" applyAlignment="0" applyProtection="0"/>
    <xf numFmtId="0" fontId="30" fillId="0" borderId="4"/>
    <xf numFmtId="0" fontId="42" fillId="0" borderId="4"/>
    <xf numFmtId="42" fontId="9" fillId="0" borderId="4" applyFont="0" applyFill="0" applyBorder="0" applyAlignment="0" applyProtection="0"/>
    <xf numFmtId="43" fontId="9" fillId="0" borderId="4" applyFont="0" applyFill="0" applyBorder="0" applyAlignment="0" applyProtection="0"/>
    <xf numFmtId="167" fontId="9" fillId="0" borderId="4" applyFont="0" applyFill="0" applyBorder="0" applyAlignment="0" applyProtection="0"/>
    <xf numFmtId="43" fontId="9" fillId="0" borderId="4" applyFont="0" applyFill="0" applyBorder="0" applyAlignment="0" applyProtection="0"/>
    <xf numFmtId="167" fontId="9" fillId="0" borderId="4" applyFont="0" applyFill="0" applyBorder="0" applyAlignment="0" applyProtection="0"/>
    <xf numFmtId="43" fontId="9" fillId="0" borderId="4" applyFont="0" applyFill="0" applyBorder="0" applyAlignment="0" applyProtection="0"/>
    <xf numFmtId="167" fontId="9" fillId="0" borderId="4" applyFont="0" applyFill="0" applyBorder="0" applyAlignment="0" applyProtection="0"/>
    <xf numFmtId="167" fontId="9" fillId="0" borderId="4" applyFont="0" applyFill="0" applyBorder="0" applyAlignment="0" applyProtection="0"/>
    <xf numFmtId="43" fontId="9" fillId="0" borderId="4" applyFont="0" applyFill="0" applyBorder="0" applyAlignment="0" applyProtection="0"/>
    <xf numFmtId="43" fontId="9" fillId="0" borderId="4" applyFont="0" applyFill="0" applyBorder="0" applyAlignment="0" applyProtection="0"/>
    <xf numFmtId="167" fontId="9" fillId="0" borderId="4" applyFont="0" applyFill="0" applyBorder="0" applyAlignment="0" applyProtection="0"/>
    <xf numFmtId="43" fontId="9" fillId="0" borderId="4" applyFont="0" applyFill="0" applyBorder="0" applyAlignment="0" applyProtection="0"/>
    <xf numFmtId="167" fontId="9" fillId="0" borderId="4" applyFont="0" applyFill="0" applyBorder="0" applyAlignment="0" applyProtection="0"/>
    <xf numFmtId="0" fontId="8" fillId="0" borderId="4"/>
    <xf numFmtId="43"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9" fontId="8" fillId="0" borderId="4" applyFont="0" applyFill="0" applyBorder="0" applyAlignment="0" applyProtection="0"/>
    <xf numFmtId="167"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43" fontId="8" fillId="0" borderId="4" applyFont="0" applyFill="0" applyBorder="0" applyAlignment="0" applyProtection="0"/>
    <xf numFmtId="43"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42"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167"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167" fontId="8" fillId="0" borderId="4" applyFont="0" applyFill="0" applyBorder="0" applyAlignment="0" applyProtection="0"/>
    <xf numFmtId="43" fontId="8" fillId="0" borderId="4" applyFont="0" applyFill="0" applyBorder="0" applyAlignment="0" applyProtection="0"/>
    <xf numFmtId="0" fontId="7" fillId="0" borderId="4"/>
    <xf numFmtId="43" fontId="7" fillId="0" borderId="4" applyFont="0" applyFill="0" applyBorder="0" applyAlignment="0" applyProtection="0"/>
    <xf numFmtId="43" fontId="7" fillId="0" borderId="4" applyFont="0" applyFill="0" applyBorder="0" applyAlignment="0" applyProtection="0"/>
    <xf numFmtId="167" fontId="7" fillId="0" borderId="4" applyFont="0" applyFill="0" applyBorder="0" applyAlignment="0" applyProtection="0"/>
    <xf numFmtId="9" fontId="7" fillId="0" borderId="4" applyFont="0" applyFill="0" applyBorder="0" applyAlignment="0" applyProtection="0"/>
    <xf numFmtId="42" fontId="7" fillId="0" borderId="4" applyFont="0" applyFill="0" applyBorder="0" applyAlignment="0" applyProtection="0"/>
    <xf numFmtId="43" fontId="7" fillId="0" borderId="4" applyFont="0" applyFill="0" applyBorder="0" applyAlignment="0" applyProtection="0"/>
    <xf numFmtId="167" fontId="7" fillId="0" borderId="4" applyFont="0" applyFill="0" applyBorder="0" applyAlignment="0" applyProtection="0"/>
    <xf numFmtId="167" fontId="7" fillId="0" borderId="4" applyFont="0" applyFill="0" applyBorder="0" applyAlignment="0" applyProtection="0"/>
    <xf numFmtId="43" fontId="7" fillId="0" borderId="4" applyFont="0" applyFill="0" applyBorder="0" applyAlignment="0" applyProtection="0"/>
    <xf numFmtId="43" fontId="7" fillId="0" borderId="4" applyFont="0" applyFill="0" applyBorder="0" applyAlignment="0" applyProtection="0"/>
    <xf numFmtId="167" fontId="7" fillId="0" borderId="4" applyFont="0" applyFill="0" applyBorder="0" applyAlignment="0" applyProtection="0"/>
    <xf numFmtId="0" fontId="6" fillId="0" borderId="4"/>
    <xf numFmtId="44" fontId="6" fillId="0" borderId="4" applyFont="0" applyFill="0" applyBorder="0" applyAlignment="0" applyProtection="0"/>
    <xf numFmtId="0" fontId="5" fillId="0" borderId="4"/>
    <xf numFmtId="0" fontId="44" fillId="0" borderId="4"/>
    <xf numFmtId="0" fontId="4" fillId="0" borderId="4"/>
    <xf numFmtId="9" fontId="4" fillId="0" borderId="4" applyFont="0" applyFill="0" applyBorder="0" applyAlignment="0" applyProtection="0"/>
    <xf numFmtId="0" fontId="4" fillId="0" borderId="4"/>
    <xf numFmtId="44" fontId="4" fillId="0" borderId="4" applyFont="0" applyFill="0" applyBorder="0" applyAlignment="0" applyProtection="0"/>
    <xf numFmtId="0" fontId="3" fillId="0" borderId="4"/>
    <xf numFmtId="42" fontId="3" fillId="0" borderId="4" applyFont="0" applyFill="0" applyBorder="0" applyAlignment="0" applyProtection="0"/>
    <xf numFmtId="0" fontId="3" fillId="0" borderId="4"/>
    <xf numFmtId="43" fontId="3" fillId="0" borderId="4" applyFont="0" applyFill="0" applyBorder="0" applyAlignment="0" applyProtection="0"/>
    <xf numFmtId="0" fontId="3" fillId="0" borderId="4"/>
    <xf numFmtId="0" fontId="3" fillId="0" borderId="4"/>
    <xf numFmtId="0" fontId="3" fillId="0" borderId="4"/>
    <xf numFmtId="42" fontId="3" fillId="0" borderId="4" applyFont="0" applyFill="0" applyBorder="0" applyAlignment="0" applyProtection="0"/>
    <xf numFmtId="0" fontId="3" fillId="0" borderId="4"/>
    <xf numFmtId="167" fontId="3" fillId="0" borderId="4" applyFont="0" applyFill="0" applyBorder="0" applyAlignment="0" applyProtection="0"/>
    <xf numFmtId="42" fontId="3" fillId="0" borderId="4" applyFont="0" applyFill="0" applyBorder="0" applyAlignment="0" applyProtection="0"/>
    <xf numFmtId="9" fontId="44" fillId="0" borderId="0" applyFont="0" applyFill="0" applyBorder="0" applyAlignment="0" applyProtection="0"/>
  </cellStyleXfs>
  <cellXfs count="1108">
    <xf numFmtId="0" fontId="0" fillId="0" borderId="0" xfId="0"/>
    <xf numFmtId="0" fontId="16"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horizontal="left" vertical="center"/>
    </xf>
    <xf numFmtId="0" fontId="17" fillId="2" borderId="3" xfId="0" applyFont="1" applyFill="1" applyBorder="1" applyAlignment="1">
      <alignment horizontal="left" vertical="center"/>
    </xf>
    <xf numFmtId="0" fontId="18" fillId="2" borderId="4" xfId="0" applyFont="1" applyFill="1" applyBorder="1"/>
    <xf numFmtId="0" fontId="18" fillId="2" borderId="4" xfId="0" applyFont="1" applyFill="1" applyBorder="1" applyAlignment="1">
      <alignment horizontal="center"/>
    </xf>
    <xf numFmtId="0" fontId="20" fillId="2" borderId="3" xfId="0" applyFont="1" applyFill="1" applyBorder="1" applyAlignment="1">
      <alignment horizontal="center" vertical="center" wrapText="1"/>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8" fillId="0" borderId="0" xfId="0" applyFont="1" applyAlignment="1">
      <alignment vertical="center"/>
    </xf>
    <xf numFmtId="14" fontId="18" fillId="0" borderId="3" xfId="0" applyNumberFormat="1" applyFont="1" applyBorder="1" applyAlignment="1">
      <alignment horizontal="center" vertical="center"/>
    </xf>
    <xf numFmtId="0" fontId="16" fillId="0" borderId="3" xfId="0" applyFont="1" applyBorder="1" applyAlignment="1">
      <alignment horizontal="center" vertical="center"/>
    </xf>
    <xf numFmtId="14" fontId="21" fillId="0" borderId="3" xfId="0" applyNumberFormat="1" applyFont="1" applyBorder="1" applyAlignment="1">
      <alignment horizontal="center" vertical="center"/>
    </xf>
    <xf numFmtId="0" fontId="16" fillId="0" borderId="3" xfId="0" applyFont="1" applyBorder="1"/>
    <xf numFmtId="0" fontId="16" fillId="0" borderId="3" xfId="0" applyFont="1" applyBorder="1" applyAlignment="1">
      <alignment horizontal="center" wrapText="1"/>
    </xf>
    <xf numFmtId="0" fontId="17" fillId="3" borderId="3" xfId="0" applyFont="1" applyFill="1" applyBorder="1" applyAlignment="1">
      <alignment horizontal="center" vertical="center"/>
    </xf>
    <xf numFmtId="0" fontId="17" fillId="3" borderId="3" xfId="0" applyFont="1" applyFill="1" applyBorder="1" applyAlignment="1">
      <alignment vertical="center"/>
    </xf>
    <xf numFmtId="0" fontId="25" fillId="4" borderId="3" xfId="0" applyFont="1" applyFill="1" applyBorder="1" applyAlignment="1">
      <alignment vertical="center"/>
    </xf>
    <xf numFmtId="0" fontId="25" fillId="4" borderId="3" xfId="0" applyFont="1" applyFill="1" applyBorder="1" applyAlignment="1">
      <alignment horizontal="center" vertical="center"/>
    </xf>
    <xf numFmtId="49" fontId="26" fillId="0" borderId="3" xfId="0" applyNumberFormat="1" applyFont="1" applyBorder="1" applyAlignment="1">
      <alignment vertical="center" wrapText="1"/>
    </xf>
    <xf numFmtId="3" fontId="26" fillId="0" borderId="3" xfId="0" applyNumberFormat="1" applyFont="1" applyBorder="1" applyAlignment="1">
      <alignment horizontal="center" vertical="center"/>
    </xf>
    <xf numFmtId="49" fontId="26" fillId="0" borderId="3" xfId="0" applyNumberFormat="1" applyFont="1" applyBorder="1" applyAlignment="1">
      <alignment horizontal="left" vertical="center"/>
    </xf>
    <xf numFmtId="0" fontId="20" fillId="2" borderId="29" xfId="0" applyFont="1" applyFill="1" applyBorder="1" applyAlignment="1">
      <alignment horizontal="center" vertical="center" wrapText="1"/>
    </xf>
    <xf numFmtId="0" fontId="0" fillId="0" borderId="19" xfId="0" applyBorder="1"/>
    <xf numFmtId="0" fontId="0" fillId="0" borderId="19" xfId="0" applyBorder="1" applyAlignment="1">
      <alignment horizontal="justify" vertical="top"/>
    </xf>
    <xf numFmtId="3" fontId="0" fillId="0" borderId="19" xfId="0" applyNumberFormat="1" applyBorder="1" applyAlignment="1">
      <alignment horizontal="center" vertical="top"/>
    </xf>
    <xf numFmtId="0" fontId="31" fillId="6" borderId="34" xfId="0" applyFont="1" applyFill="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16" fillId="7" borderId="19" xfId="0" applyFont="1" applyFill="1" applyBorder="1" applyAlignment="1">
      <alignment horizontal="left" vertical="center" wrapText="1"/>
    </xf>
    <xf numFmtId="0" fontId="16" fillId="7" borderId="19" xfId="0" applyFont="1" applyFill="1" applyBorder="1" applyAlignment="1">
      <alignment horizontal="left" vertical="center"/>
    </xf>
    <xf numFmtId="0" fontId="16" fillId="5" borderId="30"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20" xfId="0" applyFont="1" applyFill="1" applyBorder="1" applyAlignment="1">
      <alignment horizontal="center" vertical="center"/>
    </xf>
    <xf numFmtId="0" fontId="32" fillId="7" borderId="19" xfId="0" applyFont="1" applyFill="1" applyBorder="1" applyAlignment="1">
      <alignment horizontal="left" vertical="center" wrapText="1"/>
    </xf>
    <xf numFmtId="0" fontId="33" fillId="7" borderId="19" xfId="0" applyFont="1" applyFill="1" applyBorder="1" applyAlignment="1">
      <alignment horizontal="left" vertical="center" wrapText="1"/>
    </xf>
    <xf numFmtId="0" fontId="0" fillId="0" borderId="19" xfId="0" applyBorder="1" applyAlignment="1">
      <alignment horizontal="center" vertical="top"/>
    </xf>
    <xf numFmtId="0" fontId="0" fillId="0" borderId="0" xfId="0" applyAlignment="1">
      <alignment horizontal="center" vertical="top"/>
    </xf>
    <xf numFmtId="14" fontId="0" fillId="0" borderId="0" xfId="0" applyNumberFormat="1"/>
    <xf numFmtId="0" fontId="18" fillId="0" borderId="19" xfId="0" applyFont="1" applyBorder="1" applyAlignment="1">
      <alignment horizontal="justify" vertical="top"/>
    </xf>
    <xf numFmtId="0" fontId="40" fillId="0" borderId="36" xfId="0" applyFont="1" applyBorder="1" applyAlignment="1">
      <alignment horizontal="center" vertical="top" wrapText="1"/>
    </xf>
    <xf numFmtId="0" fontId="38" fillId="0" borderId="19" xfId="1" applyFont="1" applyBorder="1" applyAlignment="1">
      <alignment horizontal="justify" vertical="top" wrapText="1"/>
    </xf>
    <xf numFmtId="0" fontId="35" fillId="0" borderId="19" xfId="0" applyFont="1" applyBorder="1" applyAlignment="1">
      <alignment vertical="top"/>
    </xf>
    <xf numFmtId="0" fontId="35" fillId="0" borderId="19" xfId="0" applyFont="1" applyBorder="1" applyAlignment="1">
      <alignment wrapText="1"/>
    </xf>
    <xf numFmtId="0" fontId="40" fillId="0" borderId="35" xfId="0" applyFont="1" applyBorder="1" applyAlignment="1">
      <alignment horizontal="center" vertical="top" wrapText="1"/>
    </xf>
    <xf numFmtId="0" fontId="0" fillId="0" borderId="19" xfId="0" applyBorder="1" applyAlignment="1">
      <alignment wrapText="1"/>
    </xf>
    <xf numFmtId="0" fontId="0" fillId="0" borderId="19" xfId="0" applyBorder="1" applyAlignment="1">
      <alignment vertical="top" wrapText="1"/>
    </xf>
    <xf numFmtId="0" fontId="30" fillId="0" borderId="19" xfId="1" applyFont="1" applyBorder="1" applyAlignment="1">
      <alignment horizontal="justify" vertical="top" wrapText="1"/>
    </xf>
    <xf numFmtId="0" fontId="0" fillId="0" borderId="0" xfId="0" applyAlignment="1">
      <alignment vertical="top"/>
    </xf>
    <xf numFmtId="0" fontId="0" fillId="0" borderId="19" xfId="0" applyBorder="1" applyAlignment="1">
      <alignment horizontal="left" vertical="top"/>
    </xf>
    <xf numFmtId="0" fontId="0" fillId="0" borderId="19" xfId="0" applyBorder="1" applyAlignment="1">
      <alignment horizontal="left" vertical="top" wrapText="1"/>
    </xf>
    <xf numFmtId="0" fontId="0" fillId="0" borderId="19" xfId="0" applyBorder="1" applyAlignment="1">
      <alignment vertical="top"/>
    </xf>
    <xf numFmtId="0" fontId="39" fillId="0" borderId="0" xfId="0" applyFont="1" applyAlignment="1">
      <alignment vertical="top" wrapText="1"/>
    </xf>
    <xf numFmtId="0" fontId="30" fillId="0" borderId="19" xfId="1" applyFont="1" applyBorder="1" applyAlignment="1">
      <alignment horizontal="left" vertical="top" wrapText="1"/>
    </xf>
    <xf numFmtId="0" fontId="35" fillId="0" borderId="19" xfId="0" applyFont="1" applyBorder="1"/>
    <xf numFmtId="0" fontId="35" fillId="0" borderId="19" xfId="0" applyFont="1" applyBorder="1" applyAlignment="1">
      <alignment horizontal="left" vertical="top"/>
    </xf>
    <xf numFmtId="0" fontId="0" fillId="0" borderId="19" xfId="0" applyBorder="1" applyAlignment="1">
      <alignment horizontal="center" vertical="center"/>
    </xf>
    <xf numFmtId="3" fontId="0" fillId="0" borderId="19" xfId="0" applyNumberFormat="1" applyBorder="1" applyAlignment="1">
      <alignment horizontal="justify" vertical="top"/>
    </xf>
    <xf numFmtId="0" fontId="0" fillId="0" borderId="19" xfId="0" applyBorder="1" applyAlignment="1">
      <alignment horizontal="center" vertical="center" wrapText="1"/>
    </xf>
    <xf numFmtId="0" fontId="37" fillId="0" borderId="37" xfId="0" applyFont="1" applyBorder="1" applyAlignment="1" applyProtection="1">
      <alignment horizontal="justify" vertical="center" wrapText="1"/>
      <protection locked="0"/>
    </xf>
    <xf numFmtId="0" fontId="37" fillId="0" borderId="38" xfId="0" applyFont="1" applyBorder="1" applyAlignment="1" applyProtection="1">
      <alignment horizontal="justify" vertical="center" wrapText="1"/>
      <protection locked="0"/>
    </xf>
    <xf numFmtId="0" fontId="0" fillId="10" borderId="33" xfId="0" applyFill="1" applyBorder="1" applyAlignment="1">
      <alignment horizontal="justify" vertical="top"/>
    </xf>
    <xf numFmtId="0" fontId="0" fillId="10" borderId="19" xfId="0" applyFill="1" applyBorder="1"/>
    <xf numFmtId="0" fontId="0" fillId="10" borderId="19" xfId="0" applyFill="1" applyBorder="1" applyAlignment="1">
      <alignment vertical="center" wrapText="1"/>
    </xf>
    <xf numFmtId="0" fontId="0" fillId="10" borderId="19" xfId="0" applyFill="1" applyBorder="1" applyAlignment="1">
      <alignment wrapText="1"/>
    </xf>
    <xf numFmtId="0" fontId="20" fillId="9" borderId="19" xfId="0" applyFont="1" applyFill="1" applyBorder="1" applyAlignment="1">
      <alignment horizontal="center" vertical="center" wrapText="1"/>
    </xf>
    <xf numFmtId="0" fontId="20" fillId="9" borderId="19" xfId="0" applyFont="1" applyFill="1" applyBorder="1" applyAlignment="1">
      <alignment horizontal="center" vertical="top" wrapText="1"/>
    </xf>
    <xf numFmtId="0" fontId="20" fillId="9" borderId="19" xfId="0" applyFont="1" applyFill="1" applyBorder="1" applyAlignment="1">
      <alignment vertical="top" wrapText="1"/>
    </xf>
    <xf numFmtId="0" fontId="34" fillId="10" borderId="19" xfId="0" applyFont="1" applyFill="1" applyBorder="1" applyAlignment="1">
      <alignment wrapText="1"/>
    </xf>
    <xf numFmtId="0" fontId="0" fillId="10" borderId="31" xfId="0" applyFill="1" applyBorder="1" applyAlignment="1">
      <alignment wrapText="1"/>
    </xf>
    <xf numFmtId="0" fontId="0" fillId="0" borderId="19" xfId="0" applyBorder="1" applyAlignment="1">
      <alignment horizontal="justify" vertical="center" wrapText="1"/>
    </xf>
    <xf numFmtId="3" fontId="0" fillId="0" borderId="19" xfId="0" applyNumberFormat="1" applyBorder="1" applyAlignment="1">
      <alignment horizontal="justify" vertical="center" wrapText="1"/>
    </xf>
    <xf numFmtId="0" fontId="0" fillId="0" borderId="19" xfId="0" applyBorder="1" applyAlignment="1">
      <alignment vertical="center" wrapText="1"/>
    </xf>
    <xf numFmtId="0" fontId="15" fillId="0" borderId="19" xfId="0" applyFont="1" applyBorder="1" applyAlignment="1">
      <alignment horizontal="left" vertical="center" wrapText="1"/>
    </xf>
    <xf numFmtId="0" fontId="40" fillId="0" borderId="35" xfId="0" applyFont="1" applyBorder="1" applyAlignment="1">
      <alignment vertical="center" wrapText="1"/>
    </xf>
    <xf numFmtId="0" fontId="0" fillId="0" borderId="19" xfId="0" applyBorder="1" applyAlignment="1">
      <alignment horizontal="left" vertical="center" wrapText="1"/>
    </xf>
    <xf numFmtId="0" fontId="0" fillId="0" borderId="0" xfId="0" applyAlignment="1">
      <alignment vertical="center" wrapText="1"/>
    </xf>
    <xf numFmtId="0" fontId="45" fillId="2" borderId="4" xfId="0" applyFont="1" applyFill="1" applyBorder="1"/>
    <xf numFmtId="0" fontId="45" fillId="5" borderId="0" xfId="0" applyFont="1" applyFill="1"/>
    <xf numFmtId="0" fontId="45" fillId="2" borderId="4" xfId="0" applyFont="1" applyFill="1" applyBorder="1" applyAlignment="1">
      <alignment horizontal="center"/>
    </xf>
    <xf numFmtId="0" fontId="45" fillId="5" borderId="12" xfId="0" applyFont="1" applyFill="1" applyBorder="1"/>
    <xf numFmtId="0" fontId="46" fillId="2" borderId="29"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7" fillId="5" borderId="19" xfId="0" applyFont="1" applyFill="1" applyBorder="1" applyAlignment="1">
      <alignment horizontal="center" vertical="center" wrapText="1"/>
    </xf>
    <xf numFmtId="0" fontId="47" fillId="10" borderId="19"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5" fillId="2" borderId="19" xfId="0" applyFont="1" applyFill="1" applyBorder="1" applyAlignment="1">
      <alignment horizontal="center" vertical="center"/>
    </xf>
    <xf numFmtId="0" fontId="45" fillId="5" borderId="19" xfId="1" applyFont="1" applyFill="1" applyBorder="1" applyAlignment="1">
      <alignment horizontal="center" vertical="center" wrapText="1"/>
    </xf>
    <xf numFmtId="0" fontId="45" fillId="5" borderId="33" xfId="1" applyFont="1" applyFill="1" applyBorder="1" applyAlignment="1">
      <alignment vertical="center" wrapText="1"/>
    </xf>
    <xf numFmtId="0" fontId="45" fillId="5" borderId="19" xfId="1" applyFont="1" applyFill="1" applyBorder="1" applyAlignment="1">
      <alignment horizontal="left" vertical="center" wrapText="1"/>
    </xf>
    <xf numFmtId="9" fontId="45" fillId="5" borderId="19" xfId="0" applyNumberFormat="1" applyFont="1" applyFill="1" applyBorder="1" applyAlignment="1">
      <alignment horizontal="center" vertical="center" wrapText="1"/>
    </xf>
    <xf numFmtId="0" fontId="45" fillId="5" borderId="20" xfId="1" applyFont="1" applyFill="1" applyBorder="1" applyAlignment="1">
      <alignment horizontal="center" vertical="center" wrapText="1"/>
    </xf>
    <xf numFmtId="3" fontId="46" fillId="5" borderId="19" xfId="0" applyNumberFormat="1" applyFont="1" applyFill="1" applyBorder="1" applyAlignment="1">
      <alignment horizontal="center" vertical="center" wrapText="1"/>
    </xf>
    <xf numFmtId="3" fontId="45" fillId="5" borderId="19" xfId="1" applyNumberFormat="1" applyFont="1" applyFill="1" applyBorder="1" applyAlignment="1">
      <alignment horizontal="center" vertical="center" wrapText="1"/>
    </xf>
    <xf numFmtId="10" fontId="46" fillId="5" borderId="19" xfId="0" applyNumberFormat="1" applyFont="1" applyFill="1" applyBorder="1" applyAlignment="1">
      <alignment horizontal="center" vertical="center" wrapText="1"/>
    </xf>
    <xf numFmtId="164" fontId="46" fillId="5" borderId="19" xfId="0" applyNumberFormat="1" applyFont="1" applyFill="1" applyBorder="1" applyAlignment="1">
      <alignment horizontal="center" vertical="center" wrapText="1"/>
    </xf>
    <xf numFmtId="164" fontId="46" fillId="5" borderId="19" xfId="124" applyNumberFormat="1" applyFont="1" applyFill="1" applyBorder="1" applyAlignment="1">
      <alignment horizontal="center" vertical="center" wrapText="1"/>
    </xf>
    <xf numFmtId="0" fontId="48" fillId="5" borderId="42" xfId="11" applyFont="1" applyFill="1" applyBorder="1" applyAlignment="1">
      <alignment wrapText="1"/>
    </xf>
    <xf numFmtId="0" fontId="45" fillId="2" borderId="4" xfId="0" applyFont="1" applyFill="1" applyBorder="1" applyAlignment="1">
      <alignment horizontal="center" vertical="center"/>
    </xf>
    <xf numFmtId="0" fontId="45" fillId="5" borderId="0" xfId="0" applyFont="1" applyFill="1" applyAlignment="1">
      <alignment horizontal="center" vertical="center"/>
    </xf>
    <xf numFmtId="0" fontId="45" fillId="5" borderId="19" xfId="1" applyFont="1" applyFill="1" applyBorder="1" applyAlignment="1">
      <alignment horizontal="center" vertical="center"/>
    </xf>
    <xf numFmtId="3" fontId="45" fillId="5" borderId="19" xfId="1" applyNumberFormat="1" applyFont="1" applyFill="1" applyBorder="1" applyAlignment="1">
      <alignment horizontal="center" vertical="center"/>
    </xf>
    <xf numFmtId="9" fontId="46" fillId="5" borderId="19" xfId="124" applyFont="1" applyFill="1" applyBorder="1" applyAlignment="1">
      <alignment horizontal="center" vertical="center" wrapText="1"/>
    </xf>
    <xf numFmtId="0" fontId="48" fillId="5" borderId="42" xfId="11" applyFont="1" applyFill="1" applyBorder="1" applyAlignment="1">
      <alignment horizontal="justify" vertical="center"/>
    </xf>
    <xf numFmtId="0" fontId="46" fillId="5" borderId="19" xfId="0" applyFont="1" applyFill="1" applyBorder="1" applyAlignment="1">
      <alignment horizontal="center" vertical="center"/>
    </xf>
    <xf numFmtId="0" fontId="45" fillId="2" borderId="42" xfId="11" applyFont="1" applyFill="1" applyBorder="1" applyAlignment="1">
      <alignment horizontal="justify" vertical="top"/>
    </xf>
    <xf numFmtId="0" fontId="45" fillId="2" borderId="19" xfId="0" applyFont="1" applyFill="1" applyBorder="1" applyAlignment="1">
      <alignment horizontal="justify" vertical="top"/>
    </xf>
    <xf numFmtId="0" fontId="45" fillId="5" borderId="19" xfId="0" applyFont="1" applyFill="1" applyBorder="1"/>
    <xf numFmtId="0" fontId="45" fillId="5" borderId="19" xfId="1" applyFont="1" applyFill="1" applyBorder="1" applyAlignment="1">
      <alignment horizontal="justify" vertical="top" wrapText="1"/>
    </xf>
    <xf numFmtId="164" fontId="46" fillId="12" borderId="19" xfId="0" applyNumberFormat="1" applyFont="1" applyFill="1" applyBorder="1" applyAlignment="1">
      <alignment horizontal="center" vertical="center"/>
    </xf>
    <xf numFmtId="0" fontId="45" fillId="5" borderId="19" xfId="1" applyFont="1" applyFill="1" applyBorder="1" applyAlignment="1">
      <alignment horizontal="center" vertical="top"/>
    </xf>
    <xf numFmtId="0" fontId="49" fillId="5" borderId="19" xfId="11" applyFont="1" applyFill="1" applyBorder="1" applyAlignment="1">
      <alignment wrapText="1"/>
    </xf>
    <xf numFmtId="0" fontId="45" fillId="2" borderId="19" xfId="0" applyFont="1" applyFill="1" applyBorder="1" applyAlignment="1">
      <alignment horizontal="center" vertical="top"/>
    </xf>
    <xf numFmtId="0" fontId="45" fillId="5" borderId="19" xfId="1" applyFont="1" applyFill="1" applyBorder="1" applyAlignment="1">
      <alignment horizontal="left" vertical="top" wrapText="1"/>
    </xf>
    <xf numFmtId="0" fontId="45" fillId="5" borderId="19" xfId="1" applyFont="1" applyFill="1" applyBorder="1" applyAlignment="1">
      <alignment horizontal="center" vertical="top" wrapText="1"/>
    </xf>
    <xf numFmtId="9" fontId="45" fillId="5" borderId="19" xfId="1" applyNumberFormat="1" applyFont="1" applyFill="1" applyBorder="1" applyAlignment="1">
      <alignment horizontal="center" vertical="center"/>
    </xf>
    <xf numFmtId="0" fontId="46" fillId="5" borderId="19" xfId="1" applyFont="1" applyFill="1" applyBorder="1" applyAlignment="1">
      <alignment horizontal="center" vertical="center"/>
    </xf>
    <xf numFmtId="164" fontId="46" fillId="5" borderId="19" xfId="124" applyNumberFormat="1" applyFont="1" applyFill="1" applyBorder="1" applyAlignment="1">
      <alignment horizontal="center" vertical="center"/>
    </xf>
    <xf numFmtId="0" fontId="45" fillId="5" borderId="19" xfId="107" applyFont="1" applyFill="1" applyBorder="1" applyAlignment="1">
      <alignment wrapText="1"/>
    </xf>
    <xf numFmtId="0" fontId="49" fillId="5" borderId="42" xfId="11" applyFont="1" applyFill="1" applyBorder="1" applyAlignment="1">
      <alignment wrapText="1"/>
    </xf>
    <xf numFmtId="0" fontId="45" fillId="2" borderId="19" xfId="0" applyFont="1" applyFill="1" applyBorder="1"/>
    <xf numFmtId="0" fontId="45" fillId="5" borderId="19" xfId="0" applyFont="1" applyFill="1" applyBorder="1" applyAlignment="1">
      <alignment horizontal="justify" vertical="top"/>
    </xf>
    <xf numFmtId="0" fontId="45" fillId="5" borderId="19" xfId="0" applyFont="1" applyFill="1" applyBorder="1" applyAlignment="1">
      <alignment horizontal="center" vertical="top"/>
    </xf>
    <xf numFmtId="10" fontId="45" fillId="5" borderId="19" xfId="1" applyNumberFormat="1" applyFont="1" applyFill="1" applyBorder="1" applyAlignment="1">
      <alignment horizontal="center" vertical="center"/>
    </xf>
    <xf numFmtId="0" fontId="45" fillId="5" borderId="19" xfId="1" applyFont="1" applyFill="1" applyBorder="1" applyAlignment="1">
      <alignment horizontal="justify" vertical="center" wrapText="1"/>
    </xf>
    <xf numFmtId="0" fontId="48" fillId="5" borderId="42" xfId="11" applyFont="1" applyFill="1" applyBorder="1" applyAlignment="1">
      <alignment horizontal="left" vertical="center" wrapText="1"/>
    </xf>
    <xf numFmtId="0" fontId="45" fillId="5" borderId="4" xfId="0" applyFont="1" applyFill="1" applyBorder="1"/>
    <xf numFmtId="10" fontId="46" fillId="5" borderId="19" xfId="124" applyNumberFormat="1" applyFont="1" applyFill="1" applyBorder="1" applyAlignment="1">
      <alignment horizontal="center" vertical="center"/>
    </xf>
    <xf numFmtId="10" fontId="46" fillId="5" borderId="19" xfId="124" applyNumberFormat="1" applyFont="1" applyFill="1" applyBorder="1" applyAlignment="1">
      <alignment horizontal="center" vertical="center" wrapText="1"/>
    </xf>
    <xf numFmtId="0" fontId="45" fillId="5" borderId="19" xfId="0" applyFont="1" applyFill="1" applyBorder="1" applyAlignment="1">
      <alignment horizontal="center" vertical="center"/>
    </xf>
    <xf numFmtId="170" fontId="45" fillId="5" borderId="19" xfId="1" applyNumberFormat="1" applyFont="1" applyFill="1" applyBorder="1" applyAlignment="1">
      <alignment horizontal="center" vertical="center"/>
    </xf>
    <xf numFmtId="0" fontId="45" fillId="5" borderId="19" xfId="0" applyFont="1" applyFill="1" applyBorder="1" applyAlignment="1">
      <alignment horizontal="center" vertical="center" wrapText="1"/>
    </xf>
    <xf numFmtId="0" fontId="45" fillId="2" borderId="19" xfId="0" applyFont="1" applyFill="1" applyBorder="1" applyAlignment="1">
      <alignment horizontal="center"/>
    </xf>
    <xf numFmtId="0" fontId="45" fillId="5" borderId="19" xfId="107" applyFont="1" applyFill="1" applyBorder="1" applyAlignment="1">
      <alignment horizontal="justify" vertical="top" wrapText="1"/>
    </xf>
    <xf numFmtId="9" fontId="45" fillId="5" borderId="19" xfId="0" applyNumberFormat="1" applyFont="1" applyFill="1" applyBorder="1" applyAlignment="1">
      <alignment horizontal="center" vertical="center"/>
    </xf>
    <xf numFmtId="0" fontId="45" fillId="5" borderId="19" xfId="107" applyFont="1" applyFill="1" applyBorder="1" applyAlignment="1">
      <alignment horizontal="center" vertical="center"/>
    </xf>
    <xf numFmtId="0" fontId="45" fillId="2" borderId="19" xfId="0" applyFont="1" applyFill="1" applyBorder="1" applyAlignment="1">
      <alignment horizontal="center" vertical="center" wrapText="1"/>
    </xf>
    <xf numFmtId="10" fontId="46" fillId="5" borderId="34" xfId="0" applyNumberFormat="1" applyFont="1" applyFill="1" applyBorder="1" applyAlignment="1">
      <alignment horizontal="center" vertical="center" wrapText="1"/>
    </xf>
    <xf numFmtId="10" fontId="46" fillId="5" borderId="41" xfId="0" applyNumberFormat="1" applyFont="1" applyFill="1" applyBorder="1" applyAlignment="1">
      <alignment horizontal="center" vertical="center" wrapText="1"/>
    </xf>
    <xf numFmtId="9" fontId="46" fillId="5" borderId="39" xfId="0" applyNumberFormat="1" applyFont="1" applyFill="1" applyBorder="1" applyAlignment="1">
      <alignment horizontal="center" vertical="center" wrapText="1"/>
    </xf>
    <xf numFmtId="9" fontId="46" fillId="5" borderId="34" xfId="0" applyNumberFormat="1" applyFont="1" applyFill="1" applyBorder="1" applyAlignment="1">
      <alignment horizontal="center" vertical="center" wrapText="1"/>
    </xf>
    <xf numFmtId="164" fontId="46" fillId="5" borderId="34" xfId="0" applyNumberFormat="1" applyFont="1" applyFill="1" applyBorder="1" applyAlignment="1">
      <alignment horizontal="center" vertical="center"/>
    </xf>
    <xf numFmtId="164" fontId="46" fillId="5" borderId="39" xfId="0" applyNumberFormat="1" applyFont="1" applyFill="1" applyBorder="1" applyAlignment="1">
      <alignment horizontal="center" vertical="center"/>
    </xf>
    <xf numFmtId="0" fontId="45" fillId="2" borderId="4" xfId="0" applyFont="1" applyFill="1" applyBorder="1" applyAlignment="1">
      <alignment horizontal="left" vertical="center"/>
    </xf>
    <xf numFmtId="14" fontId="45" fillId="5" borderId="0" xfId="0" applyNumberFormat="1" applyFont="1" applyFill="1"/>
    <xf numFmtId="0" fontId="45" fillId="5" borderId="0" xfId="0" applyFont="1" applyFill="1" applyAlignment="1">
      <alignment vertical="top" wrapText="1"/>
    </xf>
    <xf numFmtId="44" fontId="45" fillId="5" borderId="0" xfId="10" applyFont="1" applyFill="1"/>
    <xf numFmtId="0" fontId="45" fillId="2" borderId="4" xfId="0" applyFont="1" applyFill="1" applyBorder="1" applyAlignment="1">
      <alignment horizontal="left"/>
    </xf>
    <xf numFmtId="0" fontId="45" fillId="5" borderId="0" xfId="0" applyFont="1" applyFill="1" applyAlignment="1">
      <alignment horizontal="center"/>
    </xf>
    <xf numFmtId="0" fontId="45" fillId="5" borderId="0" xfId="0" applyFont="1" applyFill="1" applyAlignment="1">
      <alignment horizontal="left"/>
    </xf>
    <xf numFmtId="0" fontId="45" fillId="2" borderId="19" xfId="0" applyFont="1" applyFill="1" applyBorder="1" applyAlignment="1">
      <alignment horizontal="justify" vertical="top" wrapText="1"/>
    </xf>
    <xf numFmtId="0" fontId="45" fillId="5" borderId="19" xfId="0" applyFont="1" applyFill="1" applyBorder="1" applyAlignment="1">
      <alignment wrapText="1"/>
    </xf>
    <xf numFmtId="0" fontId="45" fillId="5" borderId="0" xfId="0" applyFont="1" applyFill="1" applyAlignment="1">
      <alignment wrapText="1"/>
    </xf>
    <xf numFmtId="0" fontId="45" fillId="2" borderId="4" xfId="0" applyFont="1" applyFill="1" applyBorder="1" applyAlignment="1">
      <alignment wrapText="1"/>
    </xf>
    <xf numFmtId="0" fontId="45" fillId="5" borderId="19" xfId="0" applyFont="1" applyFill="1" applyBorder="1" applyAlignment="1">
      <alignment horizontal="justify" vertical="top" wrapText="1"/>
    </xf>
    <xf numFmtId="0" fontId="46" fillId="2" borderId="19" xfId="0" applyFont="1" applyFill="1" applyBorder="1" applyAlignment="1">
      <alignment horizontal="center" vertical="center"/>
    </xf>
    <xf numFmtId="0" fontId="45" fillId="5" borderId="0" xfId="0" applyFont="1" applyFill="1" applyAlignment="1">
      <alignment horizontal="justify" vertical="top"/>
    </xf>
    <xf numFmtId="14" fontId="46" fillId="2" borderId="29" xfId="0" applyNumberFormat="1"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17" borderId="29" xfId="0" applyFont="1" applyFill="1" applyBorder="1" applyAlignment="1">
      <alignment vertical="center" wrapText="1"/>
    </xf>
    <xf numFmtId="0" fontId="45" fillId="5" borderId="19" xfId="0" applyFont="1" applyFill="1" applyBorder="1" applyAlignment="1">
      <alignment vertical="center"/>
    </xf>
    <xf numFmtId="14" fontId="45" fillId="5" borderId="19" xfId="0" applyNumberFormat="1" applyFont="1" applyFill="1" applyBorder="1" applyAlignment="1">
      <alignment horizontal="center" vertical="center"/>
    </xf>
    <xf numFmtId="165" fontId="45" fillId="5" borderId="19" xfId="10" applyNumberFormat="1" applyFont="1" applyFill="1" applyBorder="1" applyAlignment="1">
      <alignment horizontal="right" vertical="center" wrapText="1"/>
    </xf>
    <xf numFmtId="0" fontId="45" fillId="5" borderId="30" xfId="0" applyFont="1" applyFill="1" applyBorder="1" applyAlignment="1">
      <alignment vertical="center" wrapText="1"/>
    </xf>
    <xf numFmtId="0" fontId="45" fillId="5" borderId="19" xfId="0" applyFont="1" applyFill="1" applyBorder="1" applyAlignment="1">
      <alignment vertical="center" wrapText="1"/>
    </xf>
    <xf numFmtId="0" fontId="45" fillId="5" borderId="20" xfId="0" applyFont="1" applyFill="1" applyBorder="1" applyAlignment="1">
      <alignment horizontal="justify" vertical="center"/>
    </xf>
    <xf numFmtId="0" fontId="45" fillId="5" borderId="31" xfId="0" applyFont="1" applyFill="1" applyBorder="1" applyAlignment="1">
      <alignment horizontal="center" vertical="center"/>
    </xf>
    <xf numFmtId="0" fontId="35" fillId="5" borderId="4" xfId="113" applyFont="1" applyFill="1"/>
    <xf numFmtId="0" fontId="35" fillId="5" borderId="19" xfId="113" applyFont="1" applyFill="1" applyBorder="1" applyAlignment="1">
      <alignment horizontal="center" vertical="top"/>
    </xf>
    <xf numFmtId="0" fontId="35" fillId="5" borderId="31" xfId="113" applyFont="1" applyFill="1" applyBorder="1" applyAlignment="1">
      <alignment horizontal="justify" vertical="top"/>
    </xf>
    <xf numFmtId="0" fontId="35" fillId="5" borderId="31" xfId="113" applyFont="1" applyFill="1" applyBorder="1" applyAlignment="1">
      <alignment vertical="center" wrapText="1"/>
    </xf>
    <xf numFmtId="1" fontId="35" fillId="5" borderId="31" xfId="113" applyNumberFormat="1" applyFont="1" applyFill="1" applyBorder="1" applyAlignment="1">
      <alignment horizontal="justify" vertical="top"/>
    </xf>
    <xf numFmtId="0" fontId="35" fillId="5" borderId="31" xfId="113" applyFont="1" applyFill="1" applyBorder="1" applyAlignment="1">
      <alignment horizontal="justify" vertical="center" wrapText="1"/>
    </xf>
    <xf numFmtId="0" fontId="35" fillId="5" borderId="31" xfId="113" applyFont="1" applyFill="1" applyBorder="1" applyAlignment="1">
      <alignment vertical="center"/>
    </xf>
    <xf numFmtId="0" fontId="35" fillId="5" borderId="31" xfId="113" applyFont="1" applyFill="1" applyBorder="1" applyAlignment="1">
      <alignment horizontal="center" vertical="center"/>
    </xf>
    <xf numFmtId="0" fontId="35" fillId="5" borderId="31" xfId="113" applyFont="1" applyFill="1" applyBorder="1" applyAlignment="1">
      <alignment horizontal="center" vertical="top"/>
    </xf>
    <xf numFmtId="0" fontId="35" fillId="5" borderId="31" xfId="113" applyFont="1" applyFill="1" applyBorder="1" applyAlignment="1">
      <alignment vertical="top"/>
    </xf>
    <xf numFmtId="14" fontId="54" fillId="5" borderId="19" xfId="113" applyNumberFormat="1" applyFont="1" applyFill="1" applyBorder="1" applyAlignment="1">
      <alignment horizontal="center" vertical="top" wrapText="1"/>
    </xf>
    <xf numFmtId="49" fontId="35" fillId="5" borderId="19" xfId="113" applyNumberFormat="1" applyFont="1" applyFill="1" applyBorder="1" applyAlignment="1">
      <alignment vertical="top" wrapText="1"/>
    </xf>
    <xf numFmtId="0" fontId="35" fillId="5" borderId="19" xfId="113" applyFont="1" applyFill="1" applyBorder="1" applyAlignment="1">
      <alignment vertical="top"/>
    </xf>
    <xf numFmtId="42" fontId="35" fillId="5" borderId="19" xfId="114" applyFont="1" applyFill="1" applyBorder="1" applyAlignment="1">
      <alignment horizontal="center" vertical="center"/>
    </xf>
    <xf numFmtId="14" fontId="35" fillId="5" borderId="19" xfId="113" applyNumberFormat="1" applyFont="1" applyFill="1" applyBorder="1" applyAlignment="1">
      <alignment vertical="top"/>
    </xf>
    <xf numFmtId="42" fontId="35" fillId="5" borderId="19" xfId="114" applyFont="1" applyFill="1" applyBorder="1" applyAlignment="1">
      <alignment vertical="top"/>
    </xf>
    <xf numFmtId="0" fontId="35" fillId="5" borderId="19" xfId="113" applyFont="1" applyFill="1" applyBorder="1"/>
    <xf numFmtId="0" fontId="35" fillId="5" borderId="30" xfId="113" applyFont="1" applyFill="1" applyBorder="1" applyAlignment="1">
      <alignment horizontal="justify" vertical="top"/>
    </xf>
    <xf numFmtId="0" fontId="35" fillId="5" borderId="19" xfId="113" applyFont="1" applyFill="1" applyBorder="1" applyAlignment="1">
      <alignment horizontal="justify" vertical="top"/>
    </xf>
    <xf numFmtId="0" fontId="35" fillId="5" borderId="19" xfId="113" applyFont="1" applyFill="1" applyBorder="1" applyAlignment="1">
      <alignment vertical="center" wrapText="1"/>
    </xf>
    <xf numFmtId="1" fontId="35" fillId="5" borderId="19" xfId="113" applyNumberFormat="1" applyFont="1" applyFill="1" applyBorder="1" applyAlignment="1">
      <alignment horizontal="justify" vertical="top"/>
    </xf>
    <xf numFmtId="0" fontId="35" fillId="5" borderId="19" xfId="113" applyFont="1" applyFill="1" applyBorder="1" applyAlignment="1">
      <alignment horizontal="justify" vertical="center" wrapText="1"/>
    </xf>
    <xf numFmtId="0" fontId="35" fillId="5" borderId="19" xfId="113" applyFont="1" applyFill="1" applyBorder="1" applyAlignment="1">
      <alignment vertical="center"/>
    </xf>
    <xf numFmtId="0" fontId="35" fillId="5" borderId="19" xfId="113" applyFont="1" applyFill="1" applyBorder="1" applyAlignment="1">
      <alignment horizontal="center" vertical="center"/>
    </xf>
    <xf numFmtId="0" fontId="35" fillId="5" borderId="19" xfId="113" applyFont="1" applyFill="1" applyBorder="1" applyAlignment="1">
      <alignment vertical="top" wrapText="1"/>
    </xf>
    <xf numFmtId="0" fontId="35" fillId="5" borderId="19" xfId="113" applyFont="1" applyFill="1" applyBorder="1" applyAlignment="1">
      <alignment wrapText="1"/>
    </xf>
    <xf numFmtId="42" fontId="35" fillId="5" borderId="19" xfId="114" applyFont="1" applyFill="1" applyBorder="1" applyAlignment="1">
      <alignment vertical="center"/>
    </xf>
    <xf numFmtId="3" fontId="35" fillId="5" borderId="19" xfId="113" applyNumberFormat="1" applyFont="1" applyFill="1" applyBorder="1" applyAlignment="1">
      <alignment horizontal="center" vertical="top"/>
    </xf>
    <xf numFmtId="0" fontId="35" fillId="5" borderId="26" xfId="113" applyFont="1" applyFill="1" applyBorder="1" applyAlignment="1">
      <alignment horizontal="justify" vertical="top"/>
    </xf>
    <xf numFmtId="9" fontId="35" fillId="5" borderId="19" xfId="110" applyFont="1" applyFill="1" applyBorder="1" applyAlignment="1">
      <alignment horizontal="center" vertical="center"/>
    </xf>
    <xf numFmtId="9" fontId="35" fillId="5" borderId="19" xfId="110" applyFont="1" applyFill="1" applyBorder="1" applyAlignment="1">
      <alignment horizontal="center" vertical="top"/>
    </xf>
    <xf numFmtId="0" fontId="54" fillId="5" borderId="19" xfId="115" applyFont="1" applyFill="1" applyBorder="1" applyAlignment="1">
      <alignment horizontal="justify" vertical="center" wrapText="1"/>
    </xf>
    <xf numFmtId="0" fontId="35" fillId="5" borderId="33" xfId="113" applyFont="1" applyFill="1" applyBorder="1" applyAlignment="1">
      <alignment vertical="center" wrapText="1"/>
    </xf>
    <xf numFmtId="1" fontId="35" fillId="5" borderId="33" xfId="113" applyNumberFormat="1" applyFont="1" applyFill="1" applyBorder="1" applyAlignment="1">
      <alignment horizontal="justify" vertical="top"/>
    </xf>
    <xf numFmtId="0" fontId="35" fillId="5" borderId="33" xfId="113" applyFont="1" applyFill="1" applyBorder="1" applyAlignment="1">
      <alignment horizontal="justify" vertical="top"/>
    </xf>
    <xf numFmtId="14" fontId="54" fillId="5" borderId="20" xfId="113" applyNumberFormat="1" applyFont="1" applyFill="1" applyBorder="1" applyAlignment="1">
      <alignment horizontal="center" vertical="top" wrapText="1"/>
    </xf>
    <xf numFmtId="0" fontId="52" fillId="5" borderId="19" xfId="113" applyFont="1" applyFill="1" applyBorder="1" applyAlignment="1">
      <alignment horizontal="center" vertical="top"/>
    </xf>
    <xf numFmtId="1" fontId="35" fillId="5" borderId="19" xfId="113" applyNumberFormat="1" applyFont="1" applyFill="1" applyBorder="1" applyAlignment="1">
      <alignment horizontal="center" vertical="top"/>
    </xf>
    <xf numFmtId="1" fontId="35" fillId="5" borderId="31" xfId="113" applyNumberFormat="1" applyFont="1" applyFill="1" applyBorder="1" applyAlignment="1">
      <alignment vertical="center" wrapText="1"/>
    </xf>
    <xf numFmtId="9" fontId="35" fillId="5" borderId="31" xfId="113" applyNumberFormat="1" applyFont="1" applyFill="1" applyBorder="1" applyAlignment="1">
      <alignment horizontal="center" vertical="top"/>
    </xf>
    <xf numFmtId="14" fontId="35" fillId="5" borderId="19" xfId="113" applyNumberFormat="1" applyFont="1" applyFill="1" applyBorder="1" applyAlignment="1">
      <alignment horizontal="center" vertical="top"/>
    </xf>
    <xf numFmtId="0" fontId="35" fillId="5" borderId="19" xfId="113" applyFont="1" applyFill="1" applyBorder="1" applyAlignment="1">
      <alignment horizontal="justify" vertical="top" wrapText="1"/>
    </xf>
    <xf numFmtId="42" fontId="35" fillId="5" borderId="19" xfId="114" applyFont="1" applyFill="1" applyBorder="1" applyAlignment="1">
      <alignment horizontal="right" vertical="center" wrapText="1"/>
    </xf>
    <xf numFmtId="42" fontId="35" fillId="5" borderId="19" xfId="114" applyFont="1" applyFill="1" applyBorder="1" applyAlignment="1">
      <alignment horizontal="center" vertical="top"/>
    </xf>
    <xf numFmtId="0" fontId="15" fillId="5" borderId="30" xfId="113" applyFont="1" applyFill="1" applyBorder="1" applyAlignment="1">
      <alignment horizontal="center" vertical="top" wrapText="1"/>
    </xf>
    <xf numFmtId="0" fontId="15" fillId="5" borderId="19" xfId="113" applyFont="1" applyFill="1" applyBorder="1" applyAlignment="1">
      <alignment horizontal="center" vertical="top" wrapText="1"/>
    </xf>
    <xf numFmtId="1" fontId="35" fillId="5" borderId="19" xfId="113" applyNumberFormat="1" applyFont="1" applyFill="1" applyBorder="1" applyAlignment="1">
      <alignment vertical="center" wrapText="1"/>
    </xf>
    <xf numFmtId="1" fontId="35" fillId="5" borderId="33" xfId="113" applyNumberFormat="1" applyFont="1" applyFill="1" applyBorder="1" applyAlignment="1">
      <alignment vertical="center" wrapText="1"/>
    </xf>
    <xf numFmtId="0" fontId="35" fillId="5" borderId="33" xfId="113" applyFont="1" applyFill="1" applyBorder="1"/>
    <xf numFmtId="0" fontId="35" fillId="5" borderId="30" xfId="113" applyFont="1" applyFill="1" applyBorder="1"/>
    <xf numFmtId="14" fontId="35" fillId="5" borderId="20" xfId="113" applyNumberFormat="1" applyFont="1" applyFill="1" applyBorder="1" applyAlignment="1">
      <alignment horizontal="center" vertical="top"/>
    </xf>
    <xf numFmtId="0" fontId="35" fillId="5" borderId="31" xfId="113" applyFont="1" applyFill="1" applyBorder="1"/>
    <xf numFmtId="0" fontId="54" fillId="5" borderId="31" xfId="113" applyFont="1" applyFill="1" applyBorder="1" applyAlignment="1">
      <alignment horizontal="justify" vertical="center" wrapText="1"/>
    </xf>
    <xf numFmtId="0" fontId="54" fillId="5" borderId="19" xfId="113" applyFont="1" applyFill="1" applyBorder="1" applyAlignment="1">
      <alignment horizontal="justify" vertical="center" wrapText="1"/>
    </xf>
    <xf numFmtId="42" fontId="35" fillId="5" borderId="19" xfId="114" applyFont="1" applyFill="1" applyBorder="1" applyAlignment="1">
      <alignment vertical="center" wrapText="1"/>
    </xf>
    <xf numFmtId="0" fontId="35" fillId="5" borderId="33" xfId="113" applyFont="1" applyFill="1" applyBorder="1" applyAlignment="1">
      <alignment horizontal="center" vertical="top"/>
    </xf>
    <xf numFmtId="14" fontId="35" fillId="5" borderId="20" xfId="113" applyNumberFormat="1" applyFont="1" applyFill="1" applyBorder="1" applyAlignment="1">
      <alignment vertical="top"/>
    </xf>
    <xf numFmtId="0" fontId="54" fillId="5" borderId="31" xfId="113" applyFont="1" applyFill="1" applyBorder="1" applyAlignment="1">
      <alignment horizontal="center" vertical="center" wrapText="1"/>
    </xf>
    <xf numFmtId="0" fontId="54" fillId="5" borderId="19" xfId="113" applyFont="1" applyFill="1" applyBorder="1" applyAlignment="1">
      <alignment horizontal="center" vertical="center" wrapText="1"/>
    </xf>
    <xf numFmtId="43" fontId="35" fillId="5" borderId="19" xfId="116" applyFont="1" applyFill="1" applyBorder="1" applyAlignment="1">
      <alignment horizontal="center" vertical="top"/>
    </xf>
    <xf numFmtId="0" fontId="35" fillId="5" borderId="30" xfId="113" applyFont="1" applyFill="1" applyBorder="1" applyAlignment="1">
      <alignment horizontal="center" vertical="top"/>
    </xf>
    <xf numFmtId="0" fontId="35" fillId="5" borderId="20" xfId="113" applyFont="1" applyFill="1" applyBorder="1" applyAlignment="1">
      <alignment horizontal="justify" vertical="top"/>
    </xf>
    <xf numFmtId="0" fontId="35" fillId="5" borderId="19" xfId="113" applyFont="1" applyFill="1" applyBorder="1" applyAlignment="1">
      <alignment horizontal="center" wrapText="1"/>
    </xf>
    <xf numFmtId="0" fontId="55" fillId="5" borderId="19" xfId="113" applyFont="1" applyFill="1" applyBorder="1" applyAlignment="1">
      <alignment vertical="center" wrapText="1"/>
    </xf>
    <xf numFmtId="9" fontId="35" fillId="5" borderId="19" xfId="113" applyNumberFormat="1" applyFont="1" applyFill="1" applyBorder="1" applyAlignment="1">
      <alignment horizontal="center" vertical="center"/>
    </xf>
    <xf numFmtId="9" fontId="35" fillId="5" borderId="19" xfId="113" applyNumberFormat="1" applyFont="1" applyFill="1" applyBorder="1" applyAlignment="1">
      <alignment horizontal="center" vertical="top"/>
    </xf>
    <xf numFmtId="0" fontId="54" fillId="5" borderId="19" xfId="117" applyFont="1" applyFill="1" applyBorder="1" applyAlignment="1">
      <alignment horizontal="justify" vertical="top" wrapText="1"/>
    </xf>
    <xf numFmtId="2" fontId="35" fillId="5" borderId="19" xfId="113" applyNumberFormat="1" applyFont="1" applyFill="1" applyBorder="1" applyAlignment="1">
      <alignment horizontal="center" vertical="center"/>
    </xf>
    <xf numFmtId="0" fontId="54" fillId="5" borderId="19" xfId="117" applyFont="1" applyFill="1" applyBorder="1" applyAlignment="1">
      <alignment horizontal="justify" vertical="top"/>
    </xf>
    <xf numFmtId="0" fontId="35" fillId="5" borderId="19" xfId="117" applyFont="1" applyFill="1" applyBorder="1"/>
    <xf numFmtId="49" fontId="35" fillId="5" borderId="19" xfId="113" applyNumberFormat="1" applyFont="1" applyFill="1" applyBorder="1" applyAlignment="1">
      <alignment wrapText="1"/>
    </xf>
    <xf numFmtId="0" fontId="35" fillId="5" borderId="19" xfId="117" applyFont="1" applyFill="1" applyBorder="1" applyAlignment="1">
      <alignment wrapText="1"/>
    </xf>
    <xf numFmtId="49" fontId="35" fillId="5" borderId="31" xfId="113" applyNumberFormat="1" applyFont="1" applyFill="1" applyBorder="1" applyAlignment="1">
      <alignment vertical="top" wrapText="1"/>
    </xf>
    <xf numFmtId="42" fontId="54" fillId="5" borderId="19" xfId="114" applyFont="1" applyFill="1" applyBorder="1" applyAlignment="1">
      <alignment horizontal="center" vertical="center" wrapText="1"/>
    </xf>
    <xf numFmtId="1" fontId="35" fillId="5" borderId="19" xfId="113" applyNumberFormat="1" applyFont="1" applyFill="1" applyBorder="1" applyAlignment="1">
      <alignment vertical="top"/>
    </xf>
    <xf numFmtId="0" fontId="35" fillId="5" borderId="19" xfId="110" applyNumberFormat="1" applyFont="1" applyFill="1" applyBorder="1" applyAlignment="1">
      <alignment horizontal="center" vertical="center"/>
    </xf>
    <xf numFmtId="0" fontId="35" fillId="5" borderId="19" xfId="110" applyNumberFormat="1" applyFont="1" applyFill="1" applyBorder="1" applyAlignment="1">
      <alignment horizontal="center" vertical="top"/>
    </xf>
    <xf numFmtId="0" fontId="35" fillId="5" borderId="19" xfId="113" applyFont="1" applyFill="1" applyBorder="1" applyAlignment="1">
      <alignment horizontal="left" vertical="top" wrapText="1"/>
    </xf>
    <xf numFmtId="0" fontId="35" fillId="5" borderId="19" xfId="113" applyFont="1" applyFill="1" applyBorder="1" applyAlignment="1">
      <alignment horizontal="center"/>
    </xf>
    <xf numFmtId="49" fontId="35" fillId="5" borderId="33" xfId="113" applyNumberFormat="1" applyFont="1" applyFill="1" applyBorder="1" applyAlignment="1">
      <alignment vertical="top" wrapText="1"/>
    </xf>
    <xf numFmtId="0" fontId="35" fillId="5" borderId="33" xfId="113" applyFont="1" applyFill="1" applyBorder="1" applyAlignment="1">
      <alignment horizontal="left" vertical="top" wrapText="1"/>
    </xf>
    <xf numFmtId="9" fontId="35" fillId="5" borderId="33" xfId="113" applyNumberFormat="1" applyFont="1" applyFill="1" applyBorder="1" applyAlignment="1">
      <alignment horizontal="center" vertical="center"/>
    </xf>
    <xf numFmtId="9" fontId="35" fillId="5" borderId="33" xfId="113" applyNumberFormat="1" applyFont="1" applyFill="1" applyBorder="1" applyAlignment="1">
      <alignment horizontal="center" vertical="top"/>
    </xf>
    <xf numFmtId="0" fontId="35" fillId="5" borderId="31" xfId="113" applyFont="1" applyFill="1" applyBorder="1" applyAlignment="1">
      <alignment horizontal="left" vertical="center" wrapText="1"/>
    </xf>
    <xf numFmtId="0" fontId="35" fillId="5" borderId="31" xfId="113" applyFont="1" applyFill="1" applyBorder="1" applyAlignment="1">
      <alignment horizontal="center" vertical="center" wrapText="1"/>
    </xf>
    <xf numFmtId="42" fontId="35" fillId="5" borderId="19" xfId="114" applyFont="1" applyFill="1" applyBorder="1" applyAlignment="1">
      <alignment horizontal="center" vertical="center" wrapText="1" readingOrder="1"/>
    </xf>
    <xf numFmtId="14" fontId="35" fillId="5" borderId="19" xfId="113" applyNumberFormat="1" applyFont="1" applyFill="1" applyBorder="1" applyAlignment="1">
      <alignment horizontal="right"/>
    </xf>
    <xf numFmtId="44" fontId="35" fillId="5" borderId="19" xfId="112" applyFont="1" applyFill="1" applyBorder="1" applyAlignment="1">
      <alignment horizontal="left" vertical="top"/>
    </xf>
    <xf numFmtId="0" fontId="35" fillId="5" borderId="19" xfId="113" applyFont="1" applyFill="1" applyBorder="1" applyAlignment="1">
      <alignment horizontal="left" vertical="top"/>
    </xf>
    <xf numFmtId="0" fontId="35" fillId="5" borderId="30" xfId="113" applyFont="1" applyFill="1" applyBorder="1" applyAlignment="1">
      <alignment horizontal="left" vertical="top"/>
    </xf>
    <xf numFmtId="0" fontId="35" fillId="5" borderId="19" xfId="113" applyFont="1" applyFill="1" applyBorder="1" applyAlignment="1">
      <alignment horizontal="center" vertical="center" wrapText="1"/>
    </xf>
    <xf numFmtId="14" fontId="35" fillId="5" borderId="19" xfId="113" applyNumberFormat="1" applyFont="1" applyFill="1" applyBorder="1" applyAlignment="1">
      <alignment horizontal="right" vertical="top"/>
    </xf>
    <xf numFmtId="44" fontId="35" fillId="5" borderId="19" xfId="112" applyFont="1" applyFill="1" applyBorder="1" applyAlignment="1">
      <alignment horizontal="center" vertical="top"/>
    </xf>
    <xf numFmtId="44" fontId="35" fillId="5" borderId="19" xfId="112" applyFont="1" applyFill="1" applyBorder="1" applyAlignment="1">
      <alignment horizontal="right" vertical="top"/>
    </xf>
    <xf numFmtId="49" fontId="35" fillId="5" borderId="19" xfId="113" applyNumberFormat="1" applyFont="1" applyFill="1" applyBorder="1" applyAlignment="1">
      <alignment horizontal="left" vertical="top" wrapText="1"/>
    </xf>
    <xf numFmtId="42" fontId="35" fillId="5" borderId="19" xfId="114" applyFont="1" applyFill="1" applyBorder="1" applyAlignment="1">
      <alignment horizontal="right" vertical="top"/>
    </xf>
    <xf numFmtId="42" fontId="35" fillId="5" borderId="19" xfId="114" applyFont="1" applyFill="1" applyBorder="1" applyAlignment="1">
      <alignment horizontal="left" vertical="top"/>
    </xf>
    <xf numFmtId="0" fontId="35" fillId="5" borderId="19" xfId="113" applyFont="1" applyFill="1" applyBorder="1" applyAlignment="1">
      <alignment horizontal="left" vertical="center" wrapText="1"/>
    </xf>
    <xf numFmtId="49" fontId="52" fillId="5" borderId="19" xfId="113" applyNumberFormat="1" applyFont="1" applyFill="1" applyBorder="1" applyAlignment="1">
      <alignment horizontal="center" vertical="top" wrapText="1"/>
    </xf>
    <xf numFmtId="49" fontId="35" fillId="5" borderId="31" xfId="113" applyNumberFormat="1" applyFont="1" applyFill="1" applyBorder="1" applyAlignment="1">
      <alignment vertical="center" wrapText="1"/>
    </xf>
    <xf numFmtId="0" fontId="54" fillId="5" borderId="31" xfId="113" applyFont="1" applyFill="1" applyBorder="1" applyAlignment="1">
      <alignment horizontal="justify" vertical="top" wrapText="1"/>
    </xf>
    <xf numFmtId="49" fontId="35" fillId="5" borderId="19" xfId="113" applyNumberFormat="1" applyFont="1" applyFill="1" applyBorder="1" applyAlignment="1">
      <alignment vertical="center" wrapText="1"/>
    </xf>
    <xf numFmtId="1" fontId="35" fillId="5" borderId="19" xfId="113" applyNumberFormat="1" applyFont="1" applyFill="1" applyBorder="1" applyAlignment="1">
      <alignment horizontal="center" vertical="center"/>
    </xf>
    <xf numFmtId="0" fontId="54" fillId="5" borderId="19" xfId="113" applyFont="1" applyFill="1" applyBorder="1" applyAlignment="1">
      <alignment horizontal="justify" vertical="top" wrapText="1"/>
    </xf>
    <xf numFmtId="0" fontId="54" fillId="5" borderId="19" xfId="118" applyFont="1" applyFill="1" applyBorder="1" applyAlignment="1">
      <alignment horizontal="left" vertical="top" wrapText="1"/>
    </xf>
    <xf numFmtId="49" fontId="35" fillId="5" borderId="33" xfId="113" applyNumberFormat="1" applyFont="1" applyFill="1" applyBorder="1" applyAlignment="1">
      <alignment vertical="center" wrapText="1"/>
    </xf>
    <xf numFmtId="0" fontId="54" fillId="5" borderId="33" xfId="118" applyFont="1" applyFill="1" applyBorder="1" applyAlignment="1">
      <alignment horizontal="left" vertical="top" wrapText="1"/>
    </xf>
    <xf numFmtId="0" fontId="54" fillId="5" borderId="33" xfId="113" applyFont="1" applyFill="1" applyBorder="1" applyAlignment="1">
      <alignment horizontal="justify" vertical="top" wrapText="1"/>
    </xf>
    <xf numFmtId="0" fontId="35" fillId="5" borderId="33" xfId="113" applyFont="1" applyFill="1" applyBorder="1" applyAlignment="1">
      <alignment vertical="center"/>
    </xf>
    <xf numFmtId="0" fontId="35" fillId="5" borderId="33" xfId="113" applyFont="1" applyFill="1" applyBorder="1" applyAlignment="1">
      <alignment horizontal="center" vertical="center"/>
    </xf>
    <xf numFmtId="0" fontId="38" fillId="5" borderId="31" xfId="115" applyFont="1" applyFill="1" applyBorder="1" applyAlignment="1">
      <alignment vertical="center" wrapText="1"/>
    </xf>
    <xf numFmtId="0" fontId="38" fillId="5" borderId="31" xfId="115" applyFont="1" applyFill="1" applyBorder="1" applyAlignment="1">
      <alignment vertical="top" wrapText="1"/>
    </xf>
    <xf numFmtId="0" fontId="35" fillId="5" borderId="31" xfId="113" applyFont="1" applyFill="1" applyBorder="1" applyAlignment="1">
      <alignment horizontal="justify" vertical="center"/>
    </xf>
    <xf numFmtId="0" fontId="35" fillId="5" borderId="19" xfId="118" applyFont="1" applyFill="1" applyBorder="1" applyAlignment="1">
      <alignment horizontal="justify" vertical="top" wrapText="1"/>
    </xf>
    <xf numFmtId="42" fontId="35" fillId="5" borderId="19" xfId="114" applyFont="1" applyFill="1" applyBorder="1" applyAlignment="1">
      <alignment vertical="top" wrapText="1"/>
    </xf>
    <xf numFmtId="0" fontId="38" fillId="5" borderId="19" xfId="115" applyFont="1" applyFill="1" applyBorder="1" applyAlignment="1">
      <alignment horizontal="center" vertical="center" wrapText="1"/>
    </xf>
    <xf numFmtId="0" fontId="38" fillId="5" borderId="19" xfId="115" applyFont="1" applyFill="1" applyBorder="1" applyAlignment="1">
      <alignment vertical="center" wrapText="1"/>
    </xf>
    <xf numFmtId="0" fontId="38" fillId="5" borderId="19" xfId="115" applyFont="1" applyFill="1" applyBorder="1" applyAlignment="1">
      <alignment vertical="top" wrapText="1"/>
    </xf>
    <xf numFmtId="0" fontId="35" fillId="5" borderId="19" xfId="113" applyFont="1" applyFill="1" applyBorder="1" applyAlignment="1">
      <alignment horizontal="justify" vertical="center"/>
    </xf>
    <xf numFmtId="0" fontId="35" fillId="5" borderId="19" xfId="113" applyFont="1" applyFill="1" applyBorder="1" applyAlignment="1">
      <alignment horizontal="center" vertical="top" wrapText="1"/>
    </xf>
    <xf numFmtId="0" fontId="38" fillId="5" borderId="33" xfId="115" applyFont="1" applyFill="1" applyBorder="1" applyAlignment="1">
      <alignment vertical="center" wrapText="1"/>
    </xf>
    <xf numFmtId="0" fontId="38" fillId="5" borderId="33" xfId="115" applyFont="1" applyFill="1" applyBorder="1" applyAlignment="1">
      <alignment vertical="top" wrapText="1"/>
    </xf>
    <xf numFmtId="0" fontId="35" fillId="5" borderId="33" xfId="113" applyFont="1" applyFill="1" applyBorder="1" applyAlignment="1">
      <alignment horizontal="left" vertical="center" wrapText="1"/>
    </xf>
    <xf numFmtId="0" fontId="35" fillId="5" borderId="33" xfId="113" applyFont="1" applyFill="1" applyBorder="1" applyAlignment="1">
      <alignment horizontal="left" vertical="center"/>
    </xf>
    <xf numFmtId="0" fontId="54" fillId="5" borderId="31" xfId="113" applyFont="1" applyFill="1" applyBorder="1" applyAlignment="1">
      <alignment horizontal="left" vertical="top" wrapText="1"/>
    </xf>
    <xf numFmtId="0" fontId="35" fillId="5" borderId="31" xfId="113" applyFont="1" applyFill="1" applyBorder="1" applyAlignment="1">
      <alignment horizontal="left" vertical="center"/>
    </xf>
    <xf numFmtId="0" fontId="35" fillId="5" borderId="19" xfId="118" applyFont="1" applyFill="1" applyBorder="1" applyAlignment="1">
      <alignment horizontal="justify" vertical="center" wrapText="1"/>
    </xf>
    <xf numFmtId="44" fontId="35" fillId="5" borderId="19" xfId="112" applyFont="1" applyFill="1" applyBorder="1" applyAlignment="1">
      <alignment horizontal="center" vertical="center" wrapText="1"/>
    </xf>
    <xf numFmtId="0" fontId="35" fillId="5" borderId="30" xfId="113" applyFont="1" applyFill="1" applyBorder="1" applyAlignment="1">
      <alignment horizontal="justify" vertical="top" wrapText="1"/>
    </xf>
    <xf numFmtId="0" fontId="54" fillId="5" borderId="19" xfId="113" applyFont="1" applyFill="1" applyBorder="1" applyAlignment="1">
      <alignment horizontal="left" vertical="top" wrapText="1"/>
    </xf>
    <xf numFmtId="0" fontId="35" fillId="5" borderId="19" xfId="113" applyFont="1" applyFill="1" applyBorder="1" applyAlignment="1">
      <alignment horizontal="left" vertical="center"/>
    </xf>
    <xf numFmtId="167" fontId="54" fillId="5" borderId="30" xfId="113" applyNumberFormat="1" applyFont="1" applyFill="1" applyBorder="1" applyAlignment="1">
      <alignment vertical="top"/>
    </xf>
    <xf numFmtId="167" fontId="54" fillId="5" borderId="19" xfId="113" applyNumberFormat="1" applyFont="1" applyFill="1" applyBorder="1" applyAlignment="1">
      <alignment vertical="top"/>
    </xf>
    <xf numFmtId="0" fontId="54" fillId="5" borderId="33" xfId="113" applyFont="1" applyFill="1" applyBorder="1" applyAlignment="1">
      <alignment horizontal="left" vertical="top" wrapText="1"/>
    </xf>
    <xf numFmtId="14" fontId="35" fillId="5" borderId="20" xfId="113" applyNumberFormat="1" applyFont="1" applyFill="1" applyBorder="1" applyAlignment="1">
      <alignment horizontal="right" vertical="top"/>
    </xf>
    <xf numFmtId="0" fontId="38" fillId="5" borderId="31" xfId="115" applyFont="1" applyFill="1" applyBorder="1" applyAlignment="1">
      <alignment horizontal="justify" vertical="top" wrapText="1"/>
    </xf>
    <xf numFmtId="9" fontId="38" fillId="5" borderId="31" xfId="115" applyNumberFormat="1" applyFont="1" applyFill="1" applyBorder="1" applyAlignment="1">
      <alignment horizontal="center" vertical="top" wrapText="1"/>
    </xf>
    <xf numFmtId="0" fontId="15" fillId="5" borderId="31" xfId="113" applyFont="1" applyFill="1" applyBorder="1" applyAlignment="1">
      <alignment horizontal="center" vertical="top"/>
    </xf>
    <xf numFmtId="0" fontId="15" fillId="5" borderId="19" xfId="113" applyFont="1" applyFill="1" applyBorder="1" applyAlignment="1">
      <alignment horizontal="center" vertical="top"/>
    </xf>
    <xf numFmtId="42" fontId="15" fillId="5" borderId="19" xfId="114" applyFont="1" applyFill="1" applyBorder="1" applyAlignment="1">
      <alignment horizontal="center" vertical="top"/>
    </xf>
    <xf numFmtId="0" fontId="15" fillId="5" borderId="19" xfId="113" applyFont="1" applyFill="1" applyBorder="1"/>
    <xf numFmtId="0" fontId="15" fillId="5" borderId="30" xfId="113" applyFont="1" applyFill="1" applyBorder="1" applyAlignment="1">
      <alignment horizontal="justify" vertical="top"/>
    </xf>
    <xf numFmtId="0" fontId="15" fillId="5" borderId="19" xfId="113" applyFont="1" applyFill="1" applyBorder="1" applyAlignment="1">
      <alignment horizontal="justify" vertical="top"/>
    </xf>
    <xf numFmtId="0" fontId="38" fillId="5" borderId="19" xfId="115" applyFont="1" applyFill="1" applyBorder="1" applyAlignment="1">
      <alignment horizontal="justify" vertical="top" wrapText="1"/>
    </xf>
    <xf numFmtId="9" fontId="38" fillId="5" borderId="19" xfId="115" applyNumberFormat="1" applyFont="1" applyFill="1" applyBorder="1" applyAlignment="1">
      <alignment horizontal="center" vertical="top" wrapText="1"/>
    </xf>
    <xf numFmtId="3" fontId="15" fillId="5" borderId="19" xfId="113" applyNumberFormat="1" applyFont="1" applyFill="1" applyBorder="1" applyAlignment="1">
      <alignment horizontal="center" vertical="top"/>
    </xf>
    <xf numFmtId="0" fontId="15" fillId="5" borderId="19" xfId="113" applyFont="1" applyFill="1" applyBorder="1" applyAlignment="1">
      <alignment horizontal="justify" vertical="top" wrapText="1"/>
    </xf>
    <xf numFmtId="0" fontId="15" fillId="5" borderId="19" xfId="113" applyFont="1" applyFill="1" applyBorder="1" applyAlignment="1">
      <alignment horizontal="center" vertical="center"/>
    </xf>
    <xf numFmtId="9" fontId="15" fillId="5" borderId="19" xfId="110" applyFont="1" applyFill="1" applyBorder="1" applyAlignment="1">
      <alignment horizontal="center" vertical="center"/>
    </xf>
    <xf numFmtId="9" fontId="15" fillId="5" borderId="19" xfId="110" applyFont="1" applyFill="1" applyBorder="1" applyAlignment="1">
      <alignment horizontal="center" vertical="top"/>
    </xf>
    <xf numFmtId="0" fontId="15" fillId="5" borderId="19" xfId="113" applyFont="1" applyFill="1" applyBorder="1" applyAlignment="1">
      <alignment horizontal="left" vertical="top"/>
    </xf>
    <xf numFmtId="14" fontId="15" fillId="5" borderId="19" xfId="113" applyNumberFormat="1" applyFont="1" applyFill="1" applyBorder="1" applyAlignment="1">
      <alignment vertical="top"/>
    </xf>
    <xf numFmtId="0" fontId="15" fillId="5" borderId="19" xfId="113" applyFont="1" applyFill="1" applyBorder="1" applyAlignment="1">
      <alignment vertical="top" wrapText="1"/>
    </xf>
    <xf numFmtId="44" fontId="15" fillId="5" borderId="19" xfId="112" applyFont="1" applyFill="1" applyBorder="1" applyAlignment="1">
      <alignment horizontal="center" vertical="center" wrapText="1"/>
    </xf>
    <xf numFmtId="42" fontId="15" fillId="5" borderId="19" xfId="114" applyFont="1" applyFill="1" applyBorder="1" applyAlignment="1">
      <alignment horizontal="center" vertical="center"/>
    </xf>
    <xf numFmtId="0" fontId="38" fillId="5" borderId="33" xfId="115" applyFont="1" applyFill="1" applyBorder="1" applyAlignment="1">
      <alignment horizontal="justify" vertical="top" wrapText="1"/>
    </xf>
    <xf numFmtId="0" fontId="15" fillId="5" borderId="33" xfId="113" applyFont="1" applyFill="1" applyBorder="1" applyAlignment="1">
      <alignment horizontal="justify" vertical="top" wrapText="1"/>
    </xf>
    <xf numFmtId="0" fontId="15" fillId="5" borderId="33" xfId="113" applyFont="1" applyFill="1" applyBorder="1" applyAlignment="1">
      <alignment horizontal="center" vertical="center"/>
    </xf>
    <xf numFmtId="0" fontId="15" fillId="5" borderId="33" xfId="113" applyFont="1" applyFill="1" applyBorder="1" applyAlignment="1">
      <alignment horizontal="center" vertical="top"/>
    </xf>
    <xf numFmtId="0" fontId="15" fillId="5" borderId="33" xfId="113" applyFont="1" applyFill="1" applyBorder="1" applyAlignment="1">
      <alignment horizontal="left" vertical="top"/>
    </xf>
    <xf numFmtId="14" fontId="15" fillId="5" borderId="20" xfId="113" applyNumberFormat="1" applyFont="1" applyFill="1" applyBorder="1" applyAlignment="1">
      <alignment vertical="top"/>
    </xf>
    <xf numFmtId="0" fontId="57" fillId="5" borderId="19" xfId="113" applyFont="1" applyFill="1" applyBorder="1" applyAlignment="1">
      <alignment horizontal="center" vertical="top"/>
    </xf>
    <xf numFmtId="0" fontId="35" fillId="5" borderId="31" xfId="113" applyFont="1" applyFill="1" applyBorder="1" applyAlignment="1">
      <alignment horizontal="center" vertical="center" wrapText="1" readingOrder="1"/>
    </xf>
    <xf numFmtId="0" fontId="35" fillId="5" borderId="31" xfId="113" applyFont="1" applyFill="1" applyBorder="1" applyAlignment="1">
      <alignment horizontal="justify" vertical="top" wrapText="1"/>
    </xf>
    <xf numFmtId="0" fontId="35" fillId="5" borderId="31" xfId="113" applyFont="1" applyFill="1" applyBorder="1" applyAlignment="1">
      <alignment horizontal="left" vertical="top"/>
    </xf>
    <xf numFmtId="0" fontId="35" fillId="5" borderId="19" xfId="113" applyFont="1" applyFill="1" applyBorder="1" applyAlignment="1">
      <alignment horizontal="center" vertical="center" wrapText="1" readingOrder="1"/>
    </xf>
    <xf numFmtId="42" fontId="54" fillId="5" borderId="19" xfId="114" applyFont="1" applyFill="1" applyBorder="1" applyAlignment="1">
      <alignment horizontal="center" vertical="center" wrapText="1" readingOrder="1"/>
    </xf>
    <xf numFmtId="42" fontId="54" fillId="5" borderId="19" xfId="114" applyFont="1" applyFill="1" applyBorder="1" applyAlignment="1">
      <alignment vertical="top" wrapText="1"/>
    </xf>
    <xf numFmtId="168" fontId="35" fillId="5" borderId="19" xfId="113" applyNumberFormat="1" applyFont="1" applyFill="1" applyBorder="1" applyAlignment="1">
      <alignment horizontal="center" vertical="center" wrapText="1"/>
    </xf>
    <xf numFmtId="0" fontId="35" fillId="5" borderId="33" xfId="113" applyFont="1" applyFill="1" applyBorder="1" applyAlignment="1">
      <alignment horizontal="center" vertical="center" wrapText="1"/>
    </xf>
    <xf numFmtId="0" fontId="35" fillId="5" borderId="33" xfId="113" applyFont="1" applyFill="1" applyBorder="1" applyAlignment="1">
      <alignment horizontal="justify" vertical="top" wrapText="1"/>
    </xf>
    <xf numFmtId="0" fontId="35" fillId="5" borderId="33" xfId="113" applyFont="1" applyFill="1" applyBorder="1" applyAlignment="1">
      <alignment horizontal="left" vertical="top"/>
    </xf>
    <xf numFmtId="42" fontId="35" fillId="5" borderId="19" xfId="114" applyFont="1" applyFill="1" applyBorder="1" applyAlignment="1">
      <alignment horizontal="center" vertical="center" wrapText="1"/>
    </xf>
    <xf numFmtId="0" fontId="58" fillId="5" borderId="19" xfId="113" applyFont="1" applyFill="1" applyBorder="1" applyAlignment="1">
      <alignment horizontal="justify" vertical="top" wrapText="1"/>
    </xf>
    <xf numFmtId="0" fontId="58" fillId="5" borderId="19" xfId="113" applyFont="1" applyFill="1" applyBorder="1" applyAlignment="1">
      <alignment horizontal="justify" vertical="top"/>
    </xf>
    <xf numFmtId="0" fontId="38" fillId="5" borderId="19" xfId="113" applyFont="1" applyFill="1" applyBorder="1" applyAlignment="1">
      <alignment horizontal="center" vertical="top"/>
    </xf>
    <xf numFmtId="0" fontId="35" fillId="5" borderId="19" xfId="119" applyFont="1" applyFill="1" applyBorder="1" applyAlignment="1">
      <alignment horizontal="justify" vertical="center" wrapText="1"/>
    </xf>
    <xf numFmtId="42" fontId="54" fillId="5" borderId="19" xfId="120" applyFont="1" applyFill="1" applyBorder="1" applyAlignment="1">
      <alignment horizontal="center" vertical="center"/>
    </xf>
    <xf numFmtId="0" fontId="38" fillId="5" borderId="19" xfId="113" applyFont="1" applyFill="1" applyBorder="1" applyAlignment="1">
      <alignment horizontal="justify" vertical="top"/>
    </xf>
    <xf numFmtId="14" fontId="38" fillId="5" borderId="19" xfId="113" applyNumberFormat="1" applyFont="1" applyFill="1" applyBorder="1" applyAlignment="1">
      <alignment vertical="top"/>
    </xf>
    <xf numFmtId="42" fontId="38" fillId="5" borderId="19" xfId="114" applyFont="1" applyFill="1" applyBorder="1" applyAlignment="1">
      <alignment horizontal="center" vertical="top"/>
    </xf>
    <xf numFmtId="0" fontId="38" fillId="5" borderId="19" xfId="113" applyFont="1" applyFill="1" applyBorder="1"/>
    <xf numFmtId="0" fontId="38" fillId="5" borderId="30" xfId="113" applyFont="1" applyFill="1" applyBorder="1" applyAlignment="1">
      <alignment horizontal="justify" vertical="top"/>
    </xf>
    <xf numFmtId="3" fontId="38" fillId="5" borderId="19" xfId="113" applyNumberFormat="1" applyFont="1" applyFill="1" applyBorder="1" applyAlignment="1">
      <alignment horizontal="center" vertical="top"/>
    </xf>
    <xf numFmtId="0" fontId="38" fillId="5" borderId="19" xfId="113" applyFont="1" applyFill="1" applyBorder="1" applyAlignment="1">
      <alignment horizontal="center" vertical="center"/>
    </xf>
    <xf numFmtId="14" fontId="38" fillId="5" borderId="19" xfId="113" applyNumberFormat="1" applyFont="1" applyFill="1" applyBorder="1" applyAlignment="1">
      <alignment horizontal="right" vertical="top"/>
    </xf>
    <xf numFmtId="0" fontId="38" fillId="5" borderId="19" xfId="113" applyFont="1" applyFill="1" applyBorder="1" applyAlignment="1">
      <alignment vertical="top" wrapText="1"/>
    </xf>
    <xf numFmtId="42" fontId="38" fillId="5" borderId="19" xfId="114" applyFont="1" applyFill="1" applyBorder="1" applyAlignment="1">
      <alignment vertical="top"/>
    </xf>
    <xf numFmtId="9" fontId="38" fillId="5" borderId="19" xfId="113" applyNumberFormat="1" applyFont="1" applyFill="1" applyBorder="1" applyAlignment="1">
      <alignment horizontal="center" vertical="center"/>
    </xf>
    <xf numFmtId="9" fontId="38" fillId="5" borderId="19" xfId="113" applyNumberFormat="1" applyFont="1" applyFill="1" applyBorder="1" applyAlignment="1">
      <alignment horizontal="center" vertical="top"/>
    </xf>
    <xf numFmtId="14" fontId="38" fillId="5" borderId="19" xfId="113" applyNumberFormat="1" applyFont="1" applyFill="1" applyBorder="1"/>
    <xf numFmtId="169" fontId="38" fillId="5" borderId="19" xfId="112" applyNumberFormat="1" applyFont="1" applyFill="1" applyBorder="1" applyAlignment="1">
      <alignment vertical="top"/>
    </xf>
    <xf numFmtId="0" fontId="35" fillId="5" borderId="30" xfId="113" applyFont="1" applyFill="1" applyBorder="1" applyAlignment="1">
      <alignment horizontal="center"/>
    </xf>
    <xf numFmtId="14" fontId="38" fillId="5" borderId="20" xfId="113" applyNumberFormat="1" applyFont="1" applyFill="1" applyBorder="1"/>
    <xf numFmtId="0" fontId="59" fillId="5" borderId="19" xfId="113" applyFont="1" applyFill="1" applyBorder="1" applyAlignment="1">
      <alignment horizontal="center" vertical="top"/>
    </xf>
    <xf numFmtId="42" fontId="35" fillId="5" borderId="19" xfId="116" applyNumberFormat="1" applyFont="1" applyFill="1" applyBorder="1" applyAlignment="1">
      <alignment vertical="top"/>
    </xf>
    <xf numFmtId="0" fontId="38" fillId="5" borderId="19" xfId="113" applyFont="1" applyFill="1" applyBorder="1" applyAlignment="1">
      <alignment horizontal="justify" vertical="center" wrapText="1"/>
    </xf>
    <xf numFmtId="0" fontId="58" fillId="5" borderId="19" xfId="113" applyFont="1" applyFill="1" applyBorder="1" applyAlignment="1">
      <alignment horizontal="center" vertical="top"/>
    </xf>
    <xf numFmtId="42" fontId="38" fillId="5" borderId="19" xfId="120" applyFont="1" applyFill="1" applyBorder="1" applyAlignment="1">
      <alignment vertical="top" wrapText="1"/>
    </xf>
    <xf numFmtId="0" fontId="38" fillId="5" borderId="19" xfId="119" applyFont="1" applyFill="1" applyBorder="1" applyAlignment="1">
      <alignment horizontal="justify" vertical="center" wrapText="1"/>
    </xf>
    <xf numFmtId="14" fontId="35" fillId="5" borderId="19" xfId="113" applyNumberFormat="1" applyFont="1" applyFill="1" applyBorder="1"/>
    <xf numFmtId="42" fontId="38" fillId="5" borderId="19" xfId="120" applyFont="1" applyFill="1" applyBorder="1" applyAlignment="1">
      <alignment vertical="center" wrapText="1"/>
    </xf>
    <xf numFmtId="42" fontId="38" fillId="5" borderId="19" xfId="120" applyFont="1" applyFill="1" applyBorder="1" applyAlignment="1">
      <alignment horizontal="justify" vertical="center" wrapText="1"/>
    </xf>
    <xf numFmtId="0" fontId="38" fillId="5" borderId="33" xfId="119" applyFont="1" applyFill="1" applyBorder="1" applyAlignment="1">
      <alignment horizontal="justify" vertical="center" wrapText="1"/>
    </xf>
    <xf numFmtId="0" fontId="35" fillId="5" borderId="33" xfId="113" applyFont="1" applyFill="1" applyBorder="1" applyAlignment="1">
      <alignment vertical="top"/>
    </xf>
    <xf numFmtId="0" fontId="35" fillId="5" borderId="32" xfId="113" applyFont="1" applyFill="1" applyBorder="1" applyAlignment="1">
      <alignment horizontal="center" vertical="center"/>
    </xf>
    <xf numFmtId="0" fontId="59" fillId="5" borderId="19" xfId="113" applyFont="1" applyFill="1" applyBorder="1" applyAlignment="1">
      <alignment horizontal="left" vertical="top" wrapText="1"/>
    </xf>
    <xf numFmtId="0" fontId="38" fillId="5" borderId="19" xfId="113" applyFont="1" applyFill="1" applyBorder="1" applyAlignment="1">
      <alignment vertical="center"/>
    </xf>
    <xf numFmtId="0" fontId="35" fillId="5" borderId="19" xfId="121" applyFont="1" applyFill="1" applyBorder="1" applyAlignment="1">
      <alignment horizontal="justify" vertical="center" wrapText="1"/>
    </xf>
    <xf numFmtId="169" fontId="35" fillId="5" borderId="19" xfId="122" applyNumberFormat="1" applyFont="1" applyFill="1" applyBorder="1" applyAlignment="1">
      <alignment vertical="top"/>
    </xf>
    <xf numFmtId="0" fontId="38" fillId="5" borderId="19" xfId="113" applyFont="1" applyFill="1" applyBorder="1" applyAlignment="1">
      <alignment horizontal="center"/>
    </xf>
    <xf numFmtId="0" fontId="35" fillId="5" borderId="19" xfId="121" applyFont="1" applyFill="1" applyBorder="1" applyAlignment="1">
      <alignment horizontal="left" vertical="center" wrapText="1"/>
    </xf>
    <xf numFmtId="169" fontId="35" fillId="5" borderId="19" xfId="122" applyNumberFormat="1" applyFont="1" applyFill="1" applyBorder="1" applyAlignment="1">
      <alignment horizontal="center" vertical="top" wrapText="1"/>
    </xf>
    <xf numFmtId="0" fontId="35" fillId="5" borderId="26" xfId="113" applyFont="1" applyFill="1" applyBorder="1" applyAlignment="1">
      <alignment horizontal="center" vertical="top"/>
    </xf>
    <xf numFmtId="0" fontId="35" fillId="5" borderId="30" xfId="113" applyFont="1" applyFill="1" applyBorder="1" applyAlignment="1">
      <alignment horizontal="left" vertical="center" wrapText="1"/>
    </xf>
    <xf numFmtId="169" fontId="35" fillId="5" borderId="19" xfId="112" applyNumberFormat="1" applyFont="1" applyFill="1" applyBorder="1" applyAlignment="1">
      <alignment vertical="top"/>
    </xf>
    <xf numFmtId="0" fontId="35" fillId="5" borderId="30" xfId="113" applyFont="1" applyFill="1" applyBorder="1" applyAlignment="1">
      <alignment horizontal="justify" vertical="center" wrapText="1"/>
    </xf>
    <xf numFmtId="0" fontId="35" fillId="5" borderId="33" xfId="113" applyFont="1" applyFill="1" applyBorder="1" applyAlignment="1">
      <alignment horizontal="justify" vertical="center"/>
    </xf>
    <xf numFmtId="9" fontId="35" fillId="5" borderId="33" xfId="110" applyFont="1" applyFill="1" applyBorder="1" applyAlignment="1">
      <alignment horizontal="center" vertical="center"/>
    </xf>
    <xf numFmtId="0" fontId="35" fillId="5" borderId="19" xfId="121" applyFont="1" applyFill="1" applyBorder="1" applyAlignment="1">
      <alignment horizontal="left" vertical="top" wrapText="1"/>
    </xf>
    <xf numFmtId="42" fontId="54" fillId="5" borderId="19" xfId="123" applyFont="1" applyFill="1" applyBorder="1" applyAlignment="1">
      <alignment vertical="top"/>
    </xf>
    <xf numFmtId="0" fontId="35" fillId="5" borderId="30" xfId="113" applyFont="1" applyFill="1" applyBorder="1" applyAlignment="1">
      <alignment vertical="top"/>
    </xf>
    <xf numFmtId="14" fontId="54" fillId="5" borderId="19" xfId="113" applyNumberFormat="1" applyFont="1" applyFill="1" applyBorder="1" applyAlignment="1">
      <alignment horizontal="right" vertical="top" wrapText="1"/>
    </xf>
    <xf numFmtId="42" fontId="54" fillId="5" borderId="19" xfId="114" applyFont="1" applyFill="1" applyBorder="1" applyAlignment="1">
      <alignment vertical="top"/>
    </xf>
    <xf numFmtId="0" fontId="35" fillId="5" borderId="19" xfId="113" applyFont="1" applyFill="1" applyBorder="1" applyAlignment="1">
      <alignment horizontal="left" wrapText="1"/>
    </xf>
    <xf numFmtId="14" fontId="45" fillId="5" borderId="20" xfId="0" applyNumberFormat="1" applyFont="1" applyFill="1" applyBorder="1"/>
    <xf numFmtId="14" fontId="45" fillId="5" borderId="19" xfId="0" applyNumberFormat="1" applyFont="1" applyFill="1" applyBorder="1"/>
    <xf numFmtId="0" fontId="45" fillId="5" borderId="19" xfId="0" applyFont="1" applyFill="1" applyBorder="1" applyAlignment="1">
      <alignment horizontal="justify" vertical="center"/>
    </xf>
    <xf numFmtId="10" fontId="60" fillId="5" borderId="0" xfId="124" applyNumberFormat="1" applyFont="1" applyFill="1"/>
    <xf numFmtId="0" fontId="45" fillId="5" borderId="0" xfId="0" applyFont="1" applyFill="1" applyAlignment="1">
      <alignment horizontal="center" vertical="top"/>
    </xf>
    <xf numFmtId="0" fontId="45" fillId="5" borderId="0" xfId="0" applyFont="1" applyFill="1" applyAlignment="1">
      <alignment vertical="top"/>
    </xf>
    <xf numFmtId="3" fontId="45" fillId="5" borderId="0" xfId="0" applyNumberFormat="1" applyFont="1" applyFill="1" applyAlignment="1">
      <alignment horizontal="center" vertical="top"/>
    </xf>
    <xf numFmtId="0" fontId="45" fillId="5" borderId="33" xfId="1" applyFont="1" applyFill="1" applyBorder="1" applyAlignment="1">
      <alignment horizontal="center" vertical="center" wrapText="1"/>
    </xf>
    <xf numFmtId="0" fontId="45" fillId="5" borderId="23" xfId="0" applyFont="1" applyFill="1" applyBorder="1" applyAlignment="1">
      <alignment horizontal="justify" vertical="center"/>
    </xf>
    <xf numFmtId="0" fontId="38" fillId="5" borderId="33" xfId="0" applyFont="1" applyFill="1" applyBorder="1" applyAlignment="1">
      <alignment vertical="center" wrapText="1"/>
    </xf>
    <xf numFmtId="0" fontId="45" fillId="5" borderId="33" xfId="0" applyFont="1" applyFill="1" applyBorder="1" applyAlignment="1">
      <alignment horizontal="justify" vertical="center"/>
    </xf>
    <xf numFmtId="0" fontId="45" fillId="5" borderId="33" xfId="0" applyFont="1" applyFill="1" applyBorder="1" applyAlignment="1">
      <alignment horizontal="center" vertical="center"/>
    </xf>
    <xf numFmtId="3" fontId="45" fillId="5" borderId="19" xfId="0" applyNumberFormat="1" applyFont="1" applyFill="1" applyBorder="1" applyAlignment="1">
      <alignment horizontal="justify" vertical="center"/>
    </xf>
    <xf numFmtId="3" fontId="45" fillId="5" borderId="19" xfId="0" applyNumberFormat="1" applyFont="1" applyFill="1" applyBorder="1" applyAlignment="1">
      <alignment horizontal="center" vertical="center"/>
    </xf>
    <xf numFmtId="9" fontId="45" fillId="5" borderId="19" xfId="124" applyFont="1" applyFill="1" applyBorder="1" applyAlignment="1">
      <alignment horizontal="center" vertical="center"/>
    </xf>
    <xf numFmtId="165" fontId="45" fillId="5" borderId="19" xfId="10" applyNumberFormat="1" applyFont="1" applyFill="1" applyBorder="1" applyAlignment="1">
      <alignment horizontal="justify" vertical="center" wrapText="1"/>
    </xf>
    <xf numFmtId="0" fontId="45" fillId="5" borderId="30" xfId="0" applyFont="1" applyFill="1" applyBorder="1" applyAlignment="1">
      <alignment horizontal="justify" vertical="center"/>
    </xf>
    <xf numFmtId="0" fontId="45" fillId="5" borderId="0" xfId="0" applyFont="1" applyFill="1" applyAlignment="1">
      <alignment vertical="center"/>
    </xf>
    <xf numFmtId="0" fontId="45" fillId="5" borderId="31" xfId="0" applyFont="1" applyFill="1" applyBorder="1" applyAlignment="1">
      <alignment vertical="center"/>
    </xf>
    <xf numFmtId="0" fontId="45" fillId="5" borderId="31" xfId="0" applyFont="1" applyFill="1" applyBorder="1" applyAlignment="1">
      <alignment horizontal="justify" vertical="center"/>
    </xf>
    <xf numFmtId="44" fontId="35" fillId="5" borderId="47" xfId="10" applyFont="1" applyFill="1" applyBorder="1" applyAlignment="1">
      <alignment horizontal="center" vertical="center" wrapText="1"/>
    </xf>
    <xf numFmtId="44" fontId="35" fillId="5" borderId="56" xfId="10" applyFont="1" applyFill="1" applyBorder="1" applyAlignment="1">
      <alignment horizontal="center" vertical="center" wrapText="1"/>
    </xf>
    <xf numFmtId="0" fontId="61" fillId="5" borderId="0" xfId="0" applyFont="1" applyFill="1" applyAlignment="1">
      <alignment vertical="center"/>
    </xf>
    <xf numFmtId="0" fontId="38" fillId="5" borderId="25" xfId="0" applyFont="1" applyFill="1" applyBorder="1" applyAlignment="1">
      <alignment horizontal="center" vertical="center"/>
    </xf>
    <xf numFmtId="164" fontId="38" fillId="5" borderId="34" xfId="0" applyNumberFormat="1" applyFont="1" applyFill="1" applyBorder="1" applyAlignment="1">
      <alignment horizontal="center" vertical="center" wrapText="1"/>
    </xf>
    <xf numFmtId="0" fontId="38" fillId="5" borderId="21"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31" xfId="0" applyFont="1" applyFill="1" applyBorder="1" applyAlignment="1">
      <alignment horizontal="center" vertical="center" wrapText="1"/>
    </xf>
    <xf numFmtId="165" fontId="38" fillId="5" borderId="31" xfId="10" applyNumberFormat="1" applyFont="1" applyFill="1" applyBorder="1" applyAlignment="1">
      <alignment horizontal="center" vertical="center" wrapText="1"/>
    </xf>
    <xf numFmtId="44" fontId="44" fillId="8" borderId="19" xfId="10" applyFont="1" applyFill="1" applyBorder="1" applyAlignment="1">
      <alignment horizontal="center" vertical="center" wrapText="1"/>
    </xf>
    <xf numFmtId="164" fontId="45" fillId="5" borderId="19" xfId="124" applyNumberFormat="1" applyFont="1" applyFill="1" applyBorder="1" applyAlignment="1">
      <alignment horizontal="center" vertical="center" wrapText="1"/>
    </xf>
    <xf numFmtId="0" fontId="38" fillId="5" borderId="26" xfId="0" applyFont="1" applyFill="1" applyBorder="1" applyAlignment="1">
      <alignment horizontal="justify" vertical="top"/>
    </xf>
    <xf numFmtId="0" fontId="38" fillId="5" borderId="27" xfId="0" applyFont="1" applyFill="1" applyBorder="1" applyAlignment="1">
      <alignment horizontal="justify" vertical="top"/>
    </xf>
    <xf numFmtId="0" fontId="38" fillId="5" borderId="25" xfId="0" applyFont="1" applyFill="1" applyBorder="1" applyAlignment="1">
      <alignment horizontal="justify" vertical="top"/>
    </xf>
    <xf numFmtId="0" fontId="38" fillId="5" borderId="31" xfId="0" applyFont="1" applyFill="1" applyBorder="1" applyAlignment="1">
      <alignment horizontal="justify" vertical="top"/>
    </xf>
    <xf numFmtId="0" fontId="38" fillId="5" borderId="31" xfId="0" applyFont="1" applyFill="1" applyBorder="1" applyAlignment="1">
      <alignment horizontal="justify" vertical="center"/>
    </xf>
    <xf numFmtId="1" fontId="38" fillId="5" borderId="31" xfId="0" applyNumberFormat="1" applyFont="1" applyFill="1" applyBorder="1" applyAlignment="1">
      <alignment horizontal="center" vertical="center"/>
    </xf>
    <xf numFmtId="164" fontId="38" fillId="5" borderId="31" xfId="124" applyNumberFormat="1" applyFont="1" applyFill="1" applyBorder="1" applyAlignment="1">
      <alignment horizontal="center" vertical="center"/>
    </xf>
    <xf numFmtId="14" fontId="38" fillId="5" borderId="33" xfId="0" applyNumberFormat="1" applyFont="1" applyFill="1" applyBorder="1" applyAlignment="1">
      <alignment horizontal="center" vertical="center"/>
    </xf>
    <xf numFmtId="0" fontId="38" fillId="5" borderId="19" xfId="0" applyFont="1" applyFill="1" applyBorder="1" applyAlignment="1">
      <alignment horizontal="center" vertical="center"/>
    </xf>
    <xf numFmtId="0" fontId="38" fillId="5" borderId="19" xfId="0" applyFont="1" applyFill="1" applyBorder="1" applyAlignment="1">
      <alignment horizontal="justify" vertical="center"/>
    </xf>
    <xf numFmtId="3" fontId="38" fillId="5" borderId="19" xfId="10" applyNumberFormat="1" applyFont="1" applyFill="1" applyBorder="1" applyAlignment="1">
      <alignment horizontal="center" vertical="center" wrapText="1"/>
    </xf>
    <xf numFmtId="14" fontId="38" fillId="5" borderId="19" xfId="0" applyNumberFormat="1" applyFont="1" applyFill="1" applyBorder="1" applyAlignment="1">
      <alignment horizontal="center" vertical="center"/>
    </xf>
    <xf numFmtId="3" fontId="38" fillId="5" borderId="19" xfId="0" applyNumberFormat="1" applyFont="1" applyFill="1" applyBorder="1" applyAlignment="1">
      <alignment horizontal="center" vertical="top"/>
    </xf>
    <xf numFmtId="0" fontId="38" fillId="5" borderId="19" xfId="0" applyFont="1" applyFill="1" applyBorder="1"/>
    <xf numFmtId="0" fontId="38" fillId="5" borderId="30" xfId="0" applyFont="1" applyFill="1" applyBorder="1" applyAlignment="1">
      <alignment horizontal="justify" vertical="top"/>
    </xf>
    <xf numFmtId="0" fontId="38" fillId="5" borderId="19" xfId="0" applyFont="1" applyFill="1" applyBorder="1" applyAlignment="1">
      <alignment horizontal="justify" vertical="top"/>
    </xf>
    <xf numFmtId="0" fontId="38" fillId="5" borderId="19" xfId="0" applyFont="1" applyFill="1" applyBorder="1" applyAlignment="1">
      <alignment horizontal="center" vertical="top"/>
    </xf>
    <xf numFmtId="0" fontId="38" fillId="5" borderId="20" xfId="0" applyFont="1" applyFill="1" applyBorder="1" applyAlignment="1">
      <alignment horizontal="justify" vertical="top"/>
    </xf>
    <xf numFmtId="0" fontId="38" fillId="5" borderId="0" xfId="0" applyFont="1" applyFill="1"/>
    <xf numFmtId="0" fontId="38" fillId="5" borderId="31" xfId="0" applyFont="1" applyFill="1" applyBorder="1"/>
    <xf numFmtId="1" fontId="38" fillId="5" borderId="19" xfId="0" applyNumberFormat="1" applyFont="1" applyFill="1" applyBorder="1" applyAlignment="1">
      <alignment horizontal="center" vertical="center"/>
    </xf>
    <xf numFmtId="3" fontId="38" fillId="5" borderId="19" xfId="0" applyNumberFormat="1" applyFont="1" applyFill="1" applyBorder="1" applyAlignment="1">
      <alignment horizontal="center" vertical="center"/>
    </xf>
    <xf numFmtId="0" fontId="38" fillId="5" borderId="33" xfId="0" applyFont="1" applyFill="1" applyBorder="1" applyAlignment="1">
      <alignment horizontal="justify" vertical="top"/>
    </xf>
    <xf numFmtId="0" fontId="38" fillId="5" borderId="33" xfId="0" applyFont="1" applyFill="1" applyBorder="1" applyAlignment="1">
      <alignment horizontal="justify" vertical="center"/>
    </xf>
    <xf numFmtId="0" fontId="38" fillId="5" borderId="33" xfId="0" applyFont="1" applyFill="1" applyBorder="1" applyAlignment="1">
      <alignment horizontal="center" vertical="center"/>
    </xf>
    <xf numFmtId="14" fontId="38" fillId="5" borderId="31" xfId="0" applyNumberFormat="1" applyFont="1" applyFill="1" applyBorder="1" applyAlignment="1">
      <alignment horizontal="center" vertical="center"/>
    </xf>
    <xf numFmtId="0" fontId="38" fillId="5" borderId="28" xfId="0" applyFont="1" applyFill="1" applyBorder="1" applyAlignment="1">
      <alignment horizontal="center" vertical="center"/>
    </xf>
    <xf numFmtId="0" fontId="38" fillId="5" borderId="28" xfId="0" applyFont="1" applyFill="1" applyBorder="1" applyAlignment="1">
      <alignment horizontal="center" vertical="top"/>
    </xf>
    <xf numFmtId="3" fontId="38" fillId="5" borderId="31" xfId="0" applyNumberFormat="1" applyFont="1" applyFill="1" applyBorder="1" applyAlignment="1">
      <alignment horizontal="center" vertical="center"/>
    </xf>
    <xf numFmtId="3" fontId="38" fillId="5" borderId="31" xfId="0" applyNumberFormat="1" applyFont="1" applyFill="1" applyBorder="1" applyAlignment="1">
      <alignment horizontal="center" vertical="top"/>
    </xf>
    <xf numFmtId="0" fontId="38" fillId="5" borderId="31" xfId="0" applyFont="1" applyFill="1" applyBorder="1" applyAlignment="1">
      <alignment vertical="center" wrapText="1"/>
    </xf>
    <xf numFmtId="0" fontId="38" fillId="5" borderId="28" xfId="0" applyFont="1" applyFill="1" applyBorder="1" applyAlignment="1">
      <alignment horizontal="justify" vertical="top"/>
    </xf>
    <xf numFmtId="0" fontId="38" fillId="5" borderId="28" xfId="0" applyFont="1" applyFill="1" applyBorder="1" applyAlignment="1">
      <alignment horizontal="center" vertical="center" wrapText="1"/>
    </xf>
    <xf numFmtId="164" fontId="38" fillId="5" borderId="33" xfId="124" applyNumberFormat="1" applyFont="1" applyFill="1" applyBorder="1" applyAlignment="1">
      <alignment horizontal="center" vertical="center"/>
    </xf>
    <xf numFmtId="0" fontId="38" fillId="5" borderId="28" xfId="0" applyFont="1" applyFill="1" applyBorder="1" applyAlignment="1">
      <alignment horizontal="center" vertical="top" wrapText="1"/>
    </xf>
    <xf numFmtId="3" fontId="38" fillId="5" borderId="31" xfId="0" applyNumberFormat="1" applyFont="1" applyFill="1" applyBorder="1" applyAlignment="1">
      <alignment horizontal="justify" vertical="top"/>
    </xf>
    <xf numFmtId="0" fontId="38" fillId="5" borderId="19" xfId="0" applyFont="1" applyFill="1" applyBorder="1" applyAlignment="1">
      <alignment vertical="center" wrapText="1"/>
    </xf>
    <xf numFmtId="0" fontId="38" fillId="5" borderId="30"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8" fillId="5" borderId="19" xfId="0" applyFont="1" applyFill="1" applyBorder="1" applyAlignment="1">
      <alignment horizontal="center"/>
    </xf>
    <xf numFmtId="0" fontId="38" fillId="5" borderId="30" xfId="0" applyFont="1" applyFill="1" applyBorder="1" applyAlignment="1">
      <alignment horizontal="center" vertical="top" wrapText="1"/>
    </xf>
    <xf numFmtId="14" fontId="38" fillId="5" borderId="19" xfId="0" applyNumberFormat="1" applyFont="1" applyFill="1" applyBorder="1" applyAlignment="1">
      <alignment horizontal="justify" vertical="top"/>
    </xf>
    <xf numFmtId="0" fontId="35" fillId="5" borderId="19" xfId="0" applyFont="1" applyFill="1" applyBorder="1" applyAlignment="1">
      <alignment horizontal="center" vertical="center" wrapText="1"/>
    </xf>
    <xf numFmtId="0" fontId="54" fillId="5" borderId="30" xfId="0" applyFont="1" applyFill="1" applyBorder="1" applyAlignment="1">
      <alignment horizontal="center" vertical="center" wrapText="1"/>
    </xf>
    <xf numFmtId="14" fontId="35" fillId="5" borderId="19" xfId="0" applyNumberFormat="1" applyFont="1" applyFill="1" applyBorder="1" applyAlignment="1">
      <alignment horizontal="center" vertical="center"/>
    </xf>
    <xf numFmtId="0" fontId="35" fillId="5" borderId="19" xfId="0" applyFont="1" applyFill="1" applyBorder="1" applyAlignment="1">
      <alignment horizontal="center" vertical="center"/>
    </xf>
    <xf numFmtId="0" fontId="54" fillId="5" borderId="30" xfId="0" applyFont="1" applyFill="1" applyBorder="1" applyAlignment="1">
      <alignment horizontal="center" vertical="top" wrapText="1"/>
    </xf>
    <xf numFmtId="0" fontId="45" fillId="5" borderId="22" xfId="0" applyFont="1" applyFill="1" applyBorder="1" applyAlignment="1">
      <alignment horizontal="justify" vertical="top"/>
    </xf>
    <xf numFmtId="0" fontId="38" fillId="5" borderId="22" xfId="0" applyFont="1" applyFill="1" applyBorder="1" applyAlignment="1">
      <alignment horizontal="center" vertical="center" wrapText="1"/>
    </xf>
    <xf numFmtId="0" fontId="38" fillId="5" borderId="24" xfId="0" applyFont="1" applyFill="1" applyBorder="1" applyAlignment="1">
      <alignment horizontal="justify" vertical="top"/>
    </xf>
    <xf numFmtId="0" fontId="38" fillId="5" borderId="25" xfId="0" applyFont="1" applyFill="1" applyBorder="1" applyAlignment="1">
      <alignment vertical="center" wrapText="1"/>
    </xf>
    <xf numFmtId="0" fontId="38" fillId="5" borderId="31" xfId="1" applyFont="1" applyFill="1" applyBorder="1" applyAlignment="1">
      <alignment horizontal="center" vertical="center" wrapText="1"/>
    </xf>
    <xf numFmtId="164" fontId="38" fillId="5" borderId="19" xfId="124" applyNumberFormat="1" applyFont="1" applyFill="1" applyBorder="1" applyAlignment="1">
      <alignment horizontal="center" vertical="center"/>
    </xf>
    <xf numFmtId="14" fontId="38" fillId="5" borderId="19" xfId="0" applyNumberFormat="1" applyFont="1" applyFill="1" applyBorder="1"/>
    <xf numFmtId="0" fontId="38" fillId="5" borderId="30" xfId="0" applyFont="1" applyFill="1" applyBorder="1" applyAlignment="1">
      <alignment horizontal="center" wrapText="1"/>
    </xf>
    <xf numFmtId="0" fontId="38" fillId="5" borderId="19" xfId="0" applyFont="1" applyFill="1" applyBorder="1" applyAlignment="1">
      <alignment horizontal="center" wrapText="1"/>
    </xf>
    <xf numFmtId="0" fontId="38" fillId="5" borderId="53" xfId="0" applyFont="1" applyFill="1" applyBorder="1" applyAlignment="1">
      <alignment vertical="center" wrapText="1"/>
    </xf>
    <xf numFmtId="0" fontId="38" fillId="5" borderId="19" xfId="1" applyFont="1" applyFill="1" applyBorder="1" applyAlignment="1">
      <alignment horizontal="center" vertical="center" wrapText="1"/>
    </xf>
    <xf numFmtId="4" fontId="38" fillId="5" borderId="19" xfId="0" applyNumberFormat="1" applyFont="1" applyFill="1" applyBorder="1" applyAlignment="1">
      <alignment horizontal="center" vertical="center"/>
    </xf>
    <xf numFmtId="0" fontId="38" fillId="5" borderId="33" xfId="1" applyFont="1" applyFill="1" applyBorder="1" applyAlignment="1">
      <alignment horizontal="center" vertical="center" wrapText="1"/>
    </xf>
    <xf numFmtId="3" fontId="38" fillId="5" borderId="33" xfId="0" applyNumberFormat="1" applyFont="1" applyFill="1" applyBorder="1" applyAlignment="1">
      <alignment horizontal="center" vertical="center"/>
    </xf>
    <xf numFmtId="0" fontId="38" fillId="5" borderId="33" xfId="0" applyFont="1" applyFill="1" applyBorder="1" applyAlignment="1">
      <alignment horizontal="center" vertical="center" wrapText="1"/>
    </xf>
    <xf numFmtId="171" fontId="38" fillId="5" borderId="33" xfId="0" applyNumberFormat="1" applyFont="1" applyFill="1" applyBorder="1" applyAlignment="1">
      <alignment horizontal="center" vertical="center"/>
    </xf>
    <xf numFmtId="0" fontId="38" fillId="5" borderId="33" xfId="0" applyFont="1" applyFill="1" applyBorder="1"/>
    <xf numFmtId="0" fontId="38" fillId="5" borderId="30" xfId="0" applyFont="1" applyFill="1" applyBorder="1" applyAlignment="1">
      <alignment horizontal="justify" vertical="top" wrapText="1"/>
    </xf>
    <xf numFmtId="0" fontId="38" fillId="5" borderId="31" xfId="0" applyFont="1" applyFill="1" applyBorder="1" applyAlignment="1">
      <alignment horizontal="justify" vertical="top" wrapText="1"/>
    </xf>
    <xf numFmtId="164" fontId="38" fillId="5" borderId="19" xfId="124" applyNumberFormat="1" applyFont="1" applyFill="1" applyBorder="1" applyAlignment="1">
      <alignment horizontal="center" vertical="center" wrapText="1"/>
    </xf>
    <xf numFmtId="14" fontId="38" fillId="5" borderId="19" xfId="0" applyNumberFormat="1" applyFont="1" applyFill="1" applyBorder="1" applyAlignment="1">
      <alignment horizontal="center" vertical="top" wrapText="1"/>
    </xf>
    <xf numFmtId="0" fontId="38" fillId="5" borderId="19" xfId="0" applyFont="1" applyFill="1" applyBorder="1" applyAlignment="1">
      <alignment horizontal="center" vertical="top" wrapText="1"/>
    </xf>
    <xf numFmtId="0" fontId="38" fillId="5" borderId="19" xfId="0" applyFont="1" applyFill="1" applyBorder="1" applyAlignment="1">
      <alignment vertical="top"/>
    </xf>
    <xf numFmtId="0" fontId="38" fillId="5" borderId="19" xfId="0" applyFont="1" applyFill="1" applyBorder="1" applyAlignment="1">
      <alignment vertical="top" wrapText="1"/>
    </xf>
    <xf numFmtId="3" fontId="38" fillId="5" borderId="19" xfId="0" applyNumberFormat="1" applyFont="1" applyFill="1" applyBorder="1" applyAlignment="1">
      <alignment vertical="top"/>
    </xf>
    <xf numFmtId="0" fontId="38" fillId="5" borderId="19" xfId="0" applyFont="1" applyFill="1" applyBorder="1" applyAlignment="1">
      <alignment horizontal="right" vertical="top"/>
    </xf>
    <xf numFmtId="3" fontId="38" fillId="5" borderId="19" xfId="0" applyNumberFormat="1" applyFont="1" applyFill="1" applyBorder="1" applyAlignment="1">
      <alignment horizontal="right" vertical="center"/>
    </xf>
    <xf numFmtId="0" fontId="38" fillId="5" borderId="19" xfId="0" applyFont="1" applyFill="1" applyBorder="1" applyAlignment="1">
      <alignment horizontal="right" vertical="center"/>
    </xf>
    <xf numFmtId="0" fontId="38" fillId="5" borderId="28" xfId="0" applyFont="1" applyFill="1" applyBorder="1"/>
    <xf numFmtId="0" fontId="38" fillId="5" borderId="22" xfId="0" applyFont="1" applyFill="1" applyBorder="1" applyAlignment="1">
      <alignment horizontal="justify" vertical="top" wrapText="1"/>
    </xf>
    <xf numFmtId="14" fontId="38" fillId="5" borderId="33" xfId="0" applyNumberFormat="1" applyFont="1" applyFill="1" applyBorder="1" applyAlignment="1">
      <alignment horizontal="center" vertical="top" wrapText="1"/>
    </xf>
    <xf numFmtId="0" fontId="38" fillId="5" borderId="33" xfId="0" applyFont="1" applyFill="1" applyBorder="1" applyAlignment="1">
      <alignment horizontal="center" vertical="top" wrapText="1"/>
    </xf>
    <xf numFmtId="0" fontId="38" fillId="5" borderId="24" xfId="0" applyFont="1" applyFill="1" applyBorder="1" applyAlignment="1">
      <alignment vertical="top"/>
    </xf>
    <xf numFmtId="0" fontId="38" fillId="5" borderId="33" xfId="0" applyFont="1" applyFill="1" applyBorder="1" applyAlignment="1">
      <alignment vertical="top" wrapText="1"/>
    </xf>
    <xf numFmtId="3" fontId="38" fillId="5" borderId="31" xfId="0" applyNumberFormat="1" applyFont="1" applyFill="1" applyBorder="1" applyAlignment="1">
      <alignment vertical="top"/>
    </xf>
    <xf numFmtId="0" fontId="38" fillId="5" borderId="31" xfId="0" applyFont="1" applyFill="1" applyBorder="1" applyAlignment="1">
      <alignment horizontal="right" vertical="top"/>
    </xf>
    <xf numFmtId="0" fontId="38" fillId="5" borderId="28" xfId="0" applyFont="1" applyFill="1" applyBorder="1" applyAlignment="1">
      <alignment horizontal="right" vertical="top"/>
    </xf>
    <xf numFmtId="3" fontId="38" fillId="5" borderId="28" xfId="0" applyNumberFormat="1" applyFont="1" applyFill="1" applyBorder="1" applyAlignment="1">
      <alignment horizontal="right" vertical="center"/>
    </xf>
    <xf numFmtId="1" fontId="38" fillId="5" borderId="31" xfId="0" applyNumberFormat="1"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6" xfId="0" applyFont="1" applyFill="1" applyBorder="1" applyAlignment="1">
      <alignment horizontal="center" vertical="center" wrapText="1"/>
    </xf>
    <xf numFmtId="14" fontId="38" fillId="5" borderId="33" xfId="0" applyNumberFormat="1"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33" xfId="0" applyFont="1" applyFill="1" applyBorder="1" applyAlignment="1">
      <alignment horizontal="center"/>
    </xf>
    <xf numFmtId="166" fontId="38" fillId="5" borderId="31" xfId="0" applyNumberFormat="1" applyFont="1" applyFill="1" applyBorder="1"/>
    <xf numFmtId="0" fontId="38" fillId="5" borderId="28" xfId="0" applyFont="1" applyFill="1" applyBorder="1" applyAlignment="1">
      <alignment horizontal="justify" vertical="center" wrapText="1"/>
    </xf>
    <xf numFmtId="3" fontId="38" fillId="5" borderId="28" xfId="0" applyNumberFormat="1" applyFont="1" applyFill="1" applyBorder="1" applyAlignment="1">
      <alignment horizontal="center" vertical="center" wrapText="1"/>
    </xf>
    <xf numFmtId="3" fontId="38" fillId="5" borderId="19" xfId="0" applyNumberFormat="1" applyFont="1" applyFill="1" applyBorder="1" applyAlignment="1">
      <alignment horizontal="center" vertical="center" wrapText="1"/>
    </xf>
    <xf numFmtId="1" fontId="38" fillId="5" borderId="19" xfId="0" applyNumberFormat="1" applyFont="1" applyFill="1" applyBorder="1" applyAlignment="1">
      <alignment horizontal="center" vertical="center" wrapText="1"/>
    </xf>
    <xf numFmtId="14" fontId="38" fillId="5" borderId="31" xfId="0" applyNumberFormat="1" applyFont="1" applyFill="1" applyBorder="1" applyAlignment="1">
      <alignment horizontal="center" vertical="center" wrapText="1"/>
    </xf>
    <xf numFmtId="0" fontId="38" fillId="5" borderId="21" xfId="0" applyFont="1" applyFill="1" applyBorder="1" applyAlignment="1">
      <alignment horizontal="center" vertical="center" wrapText="1"/>
    </xf>
    <xf numFmtId="0" fontId="38" fillId="5" borderId="31" xfId="0" applyFont="1" applyFill="1" applyBorder="1" applyAlignment="1">
      <alignment horizontal="center"/>
    </xf>
    <xf numFmtId="166" fontId="38" fillId="5" borderId="19" xfId="0" applyNumberFormat="1" applyFont="1" applyFill="1" applyBorder="1"/>
    <xf numFmtId="0" fontId="38" fillId="5" borderId="30" xfId="0" applyFont="1" applyFill="1" applyBorder="1" applyAlignment="1">
      <alignment horizontal="justify" vertical="center" wrapText="1"/>
    </xf>
    <xf numFmtId="3" fontId="38" fillId="5" borderId="30" xfId="0" applyNumberFormat="1" applyFont="1" applyFill="1" applyBorder="1" applyAlignment="1">
      <alignment horizontal="center" vertical="center" wrapText="1"/>
    </xf>
    <xf numFmtId="0" fontId="38" fillId="5" borderId="19" xfId="0" applyFont="1" applyFill="1" applyBorder="1" applyAlignment="1">
      <alignment horizontal="justify" vertical="center" wrapText="1"/>
    </xf>
    <xf numFmtId="164" fontId="38" fillId="5" borderId="30" xfId="124" applyNumberFormat="1" applyFont="1" applyFill="1" applyBorder="1" applyAlignment="1">
      <alignment horizontal="center" vertical="center" wrapText="1"/>
    </xf>
    <xf numFmtId="14" fontId="38" fillId="5" borderId="30" xfId="0" applyNumberFormat="1" applyFont="1" applyFill="1" applyBorder="1" applyAlignment="1">
      <alignment horizontal="center" vertical="center" wrapText="1"/>
    </xf>
    <xf numFmtId="0" fontId="38" fillId="5" borderId="31" xfId="0" applyFont="1" applyFill="1" applyBorder="1" applyAlignment="1">
      <alignment horizontal="center" vertical="top" wrapText="1"/>
    </xf>
    <xf numFmtId="4" fontId="38" fillId="5" borderId="4" xfId="0" applyNumberFormat="1" applyFont="1" applyFill="1" applyBorder="1"/>
    <xf numFmtId="49" fontId="38" fillId="5" borderId="19" xfId="0" applyNumberFormat="1" applyFont="1" applyFill="1" applyBorder="1" applyAlignment="1">
      <alignment horizontal="center" vertical="center" wrapText="1"/>
    </xf>
    <xf numFmtId="49" fontId="38" fillId="5" borderId="19" xfId="0" applyNumberFormat="1" applyFont="1" applyFill="1" applyBorder="1" applyAlignment="1">
      <alignment horizontal="justify" vertical="center" wrapText="1"/>
    </xf>
    <xf numFmtId="49" fontId="38" fillId="5" borderId="25" xfId="0" applyNumberFormat="1" applyFont="1" applyFill="1" applyBorder="1" applyAlignment="1">
      <alignment horizontal="center" vertical="center" wrapText="1"/>
    </xf>
    <xf numFmtId="49" fontId="38" fillId="5" borderId="30" xfId="0" applyNumberFormat="1" applyFont="1" applyFill="1" applyBorder="1" applyAlignment="1">
      <alignment horizontal="justify" vertical="center" wrapText="1"/>
    </xf>
    <xf numFmtId="49" fontId="38" fillId="5" borderId="30" xfId="0" applyNumberFormat="1" applyFont="1" applyFill="1" applyBorder="1" applyAlignment="1">
      <alignment horizontal="center" vertical="center" wrapText="1"/>
    </xf>
    <xf numFmtId="0" fontId="38" fillId="5" borderId="30" xfId="0" applyFont="1" applyFill="1" applyBorder="1" applyAlignment="1">
      <alignment vertical="center" wrapText="1"/>
    </xf>
    <xf numFmtId="0" fontId="38" fillId="5" borderId="19" xfId="0" applyFont="1" applyFill="1" applyBorder="1" applyAlignment="1">
      <alignment wrapText="1"/>
    </xf>
    <xf numFmtId="1" fontId="38" fillId="5" borderId="33" xfId="0" applyNumberFormat="1" applyFont="1" applyFill="1" applyBorder="1" applyAlignment="1">
      <alignment horizontal="center" vertical="center" wrapText="1"/>
    </xf>
    <xf numFmtId="49" fontId="38" fillId="5" borderId="33" xfId="0" applyNumberFormat="1" applyFont="1" applyFill="1" applyBorder="1" applyAlignment="1">
      <alignment horizontal="center" vertical="center" wrapText="1"/>
    </xf>
    <xf numFmtId="0" fontId="38" fillId="5" borderId="33" xfId="0" applyFont="1" applyFill="1" applyBorder="1" applyAlignment="1">
      <alignment horizontal="justify" vertical="center" wrapText="1"/>
    </xf>
    <xf numFmtId="0" fontId="38" fillId="5" borderId="22" xfId="0" applyFont="1" applyFill="1" applyBorder="1" applyAlignment="1">
      <alignment horizontal="justify" vertical="center" wrapText="1"/>
    </xf>
    <xf numFmtId="14" fontId="38" fillId="5" borderId="22" xfId="0" applyNumberFormat="1" applyFont="1" applyFill="1" applyBorder="1" applyAlignment="1">
      <alignment horizontal="center" vertical="center" wrapText="1"/>
    </xf>
    <xf numFmtId="166" fontId="38" fillId="5" borderId="33" xfId="0" applyNumberFormat="1" applyFont="1" applyFill="1" applyBorder="1"/>
    <xf numFmtId="3" fontId="38" fillId="5" borderId="22" xfId="0" applyNumberFormat="1" applyFont="1" applyFill="1" applyBorder="1" applyAlignment="1">
      <alignment horizontal="center" vertical="center" wrapText="1"/>
    </xf>
    <xf numFmtId="0" fontId="38" fillId="5" borderId="22" xfId="0" applyFont="1" applyFill="1" applyBorder="1" applyAlignment="1">
      <alignment horizontal="center" vertical="top" wrapText="1"/>
    </xf>
    <xf numFmtId="164" fontId="56" fillId="5" borderId="31" xfId="124" applyNumberFormat="1" applyFont="1" applyFill="1" applyBorder="1" applyAlignment="1">
      <alignment horizontal="center" vertical="center"/>
    </xf>
    <xf numFmtId="164" fontId="56" fillId="5" borderId="19" xfId="124" applyNumberFormat="1" applyFont="1" applyFill="1" applyBorder="1" applyAlignment="1">
      <alignment horizontal="center" vertical="center"/>
    </xf>
    <xf numFmtId="164" fontId="56" fillId="5" borderId="31" xfId="113" applyNumberFormat="1" applyFont="1" applyFill="1" applyBorder="1" applyAlignment="1">
      <alignment horizontal="center" vertical="center"/>
    </xf>
    <xf numFmtId="0" fontId="15" fillId="5" borderId="19" xfId="113" applyFont="1" applyFill="1" applyBorder="1" applyAlignment="1">
      <alignment horizontal="center" vertical="center" wrapText="1"/>
    </xf>
    <xf numFmtId="164" fontId="56" fillId="5" borderId="19" xfId="113" applyNumberFormat="1" applyFont="1" applyFill="1" applyBorder="1" applyAlignment="1">
      <alignment horizontal="center" vertical="center"/>
    </xf>
    <xf numFmtId="9" fontId="56" fillId="5" borderId="19" xfId="124" applyFont="1" applyFill="1" applyBorder="1" applyAlignment="1">
      <alignment horizontal="center" vertical="center"/>
    </xf>
    <xf numFmtId="164" fontId="56" fillId="5" borderId="33" xfId="124" applyNumberFormat="1" applyFont="1" applyFill="1" applyBorder="1" applyAlignment="1">
      <alignment horizontal="center" vertical="center"/>
    </xf>
    <xf numFmtId="44" fontId="44" fillId="8" borderId="19" xfId="10" applyFont="1" applyFill="1" applyBorder="1" applyAlignment="1">
      <alignment horizontal="left" vertical="center" wrapText="1"/>
    </xf>
    <xf numFmtId="167" fontId="54" fillId="5" borderId="19" xfId="113" applyNumberFormat="1" applyFont="1" applyFill="1" applyBorder="1" applyAlignment="1">
      <alignment vertical="center"/>
    </xf>
    <xf numFmtId="167" fontId="54" fillId="5" borderId="19" xfId="113" applyNumberFormat="1" applyFont="1" applyFill="1" applyBorder="1" applyAlignment="1">
      <alignment horizontal="center" vertical="top"/>
    </xf>
    <xf numFmtId="0" fontId="15" fillId="5" borderId="19" xfId="113" applyFont="1" applyFill="1" applyBorder="1" applyAlignment="1">
      <alignment horizontal="justify" vertical="center"/>
    </xf>
    <xf numFmtId="164" fontId="63" fillId="5" borderId="19" xfId="124" applyNumberFormat="1" applyFont="1" applyFill="1" applyBorder="1" applyAlignment="1">
      <alignment horizontal="center" vertical="center"/>
    </xf>
    <xf numFmtId="164" fontId="63" fillId="5" borderId="33" xfId="124" applyNumberFormat="1" applyFont="1" applyFill="1" applyBorder="1" applyAlignment="1">
      <alignment horizontal="center" vertical="center"/>
    </xf>
    <xf numFmtId="0" fontId="38" fillId="12" borderId="32" xfId="0" applyFont="1" applyFill="1" applyBorder="1" applyAlignment="1">
      <alignment horizontal="center" vertical="center" wrapText="1"/>
    </xf>
    <xf numFmtId="164" fontId="56" fillId="5" borderId="19" xfId="124" applyNumberFormat="1" applyFont="1" applyFill="1" applyBorder="1" applyAlignment="1">
      <alignment horizontal="justify" vertical="center"/>
    </xf>
    <xf numFmtId="164" fontId="35" fillId="5" borderId="19" xfId="124" applyNumberFormat="1" applyFont="1" applyFill="1" applyBorder="1" applyAlignment="1">
      <alignment horizontal="center" vertical="center"/>
    </xf>
    <xf numFmtId="164" fontId="45" fillId="5" borderId="31" xfId="124" applyNumberFormat="1" applyFont="1" applyFill="1" applyBorder="1" applyAlignment="1">
      <alignment horizontal="center" vertical="center"/>
    </xf>
    <xf numFmtId="0" fontId="38" fillId="5" borderId="19" xfId="113" applyFont="1" applyFill="1" applyBorder="1" applyAlignment="1">
      <alignment horizontal="justify" vertical="center"/>
    </xf>
    <xf numFmtId="164" fontId="45" fillId="5" borderId="19" xfId="124" applyNumberFormat="1" applyFont="1" applyFill="1" applyBorder="1" applyAlignment="1">
      <alignment horizontal="center" vertical="center"/>
    </xf>
    <xf numFmtId="0" fontId="38" fillId="12" borderId="19" xfId="0" applyFont="1" applyFill="1" applyBorder="1" applyAlignment="1">
      <alignment horizontal="center" vertical="center" wrapText="1"/>
    </xf>
    <xf numFmtId="164" fontId="38" fillId="5" borderId="19" xfId="0" applyNumberFormat="1" applyFont="1" applyFill="1" applyBorder="1" applyAlignment="1">
      <alignment horizontal="center" vertical="center" wrapText="1"/>
    </xf>
    <xf numFmtId="164" fontId="45" fillId="5" borderId="19" xfId="124" applyNumberFormat="1" applyFont="1" applyFill="1" applyBorder="1" applyAlignment="1">
      <alignment vertical="center"/>
    </xf>
    <xf numFmtId="164" fontId="45" fillId="5" borderId="4" xfId="124" applyNumberFormat="1" applyFont="1" applyFill="1" applyBorder="1" applyAlignment="1">
      <alignment horizontal="center" vertical="center"/>
    </xf>
    <xf numFmtId="0" fontId="45" fillId="5" borderId="0" xfId="0" applyFont="1" applyFill="1" applyAlignment="1">
      <alignment horizontal="justify" vertical="center"/>
    </xf>
    <xf numFmtId="0" fontId="46" fillId="5" borderId="0" xfId="0" applyFont="1" applyFill="1"/>
    <xf numFmtId="1" fontId="45" fillId="5" borderId="22" xfId="0" applyNumberFormat="1" applyFont="1" applyFill="1" applyBorder="1" applyAlignment="1">
      <alignment horizontal="center" vertical="center"/>
    </xf>
    <xf numFmtId="1" fontId="38" fillId="5" borderId="25" xfId="0" applyNumberFormat="1" applyFont="1" applyFill="1" applyBorder="1" applyAlignment="1">
      <alignment horizontal="center" vertical="top"/>
    </xf>
    <xf numFmtId="1" fontId="38" fillId="5" borderId="31" xfId="0" applyNumberFormat="1" applyFont="1" applyFill="1" applyBorder="1" applyAlignment="1">
      <alignment horizontal="center" vertical="top"/>
    </xf>
    <xf numFmtId="1" fontId="38" fillId="5" borderId="19" xfId="0" applyNumberFormat="1" applyFont="1" applyFill="1" applyBorder="1" applyAlignment="1">
      <alignment horizontal="center" vertical="top"/>
    </xf>
    <xf numFmtId="1" fontId="38" fillId="5" borderId="33" xfId="0" applyNumberFormat="1" applyFont="1" applyFill="1" applyBorder="1" applyAlignment="1">
      <alignment horizontal="center" vertical="top"/>
    </xf>
    <xf numFmtId="1" fontId="38" fillId="5" borderId="26" xfId="0" applyNumberFormat="1" applyFont="1" applyFill="1" applyBorder="1" applyAlignment="1">
      <alignment horizontal="center" vertical="top"/>
    </xf>
    <xf numFmtId="1" fontId="38" fillId="5" borderId="22" xfId="0" applyNumberFormat="1" applyFont="1" applyFill="1" applyBorder="1" applyAlignment="1">
      <alignment horizontal="center" vertical="top"/>
    </xf>
    <xf numFmtId="1" fontId="35" fillId="5" borderId="31" xfId="113" applyNumberFormat="1" applyFont="1" applyFill="1" applyBorder="1" applyAlignment="1">
      <alignment horizontal="center" vertical="top"/>
    </xf>
    <xf numFmtId="1" fontId="35" fillId="5" borderId="33" xfId="113" applyNumberFormat="1" applyFont="1" applyFill="1" applyBorder="1" applyAlignment="1">
      <alignment horizontal="center" vertical="top"/>
    </xf>
    <xf numFmtId="1" fontId="38" fillId="5" borderId="31" xfId="115" applyNumberFormat="1" applyFont="1" applyFill="1" applyBorder="1" applyAlignment="1">
      <alignment horizontal="center" vertical="top" wrapText="1"/>
    </xf>
    <xf numFmtId="1" fontId="38" fillId="5" borderId="19" xfId="115" applyNumberFormat="1" applyFont="1" applyFill="1" applyBorder="1" applyAlignment="1">
      <alignment horizontal="center" vertical="top" wrapText="1"/>
    </xf>
    <xf numFmtId="1" fontId="38" fillId="5" borderId="33" xfId="115" applyNumberFormat="1" applyFont="1" applyFill="1" applyBorder="1" applyAlignment="1">
      <alignment horizontal="center" vertical="top" wrapText="1"/>
    </xf>
    <xf numFmtId="3" fontId="38" fillId="5" borderId="25" xfId="0" applyNumberFormat="1" applyFont="1" applyFill="1" applyBorder="1" applyAlignment="1">
      <alignment horizontal="center" vertical="top"/>
    </xf>
    <xf numFmtId="165" fontId="45" fillId="5" borderId="30" xfId="10" applyNumberFormat="1" applyFont="1" applyFill="1" applyBorder="1" applyAlignment="1">
      <alignment horizontal="right" vertical="center" wrapText="1"/>
    </xf>
    <xf numFmtId="3" fontId="38" fillId="5" borderId="30" xfId="0" applyNumberFormat="1" applyFont="1" applyFill="1" applyBorder="1" applyAlignment="1">
      <alignment horizontal="center" vertical="top"/>
    </xf>
    <xf numFmtId="3" fontId="38" fillId="5" borderId="28" xfId="0" applyNumberFormat="1" applyFont="1" applyFill="1" applyBorder="1" applyAlignment="1">
      <alignment horizontal="center" vertical="center"/>
    </xf>
    <xf numFmtId="3" fontId="38" fillId="5" borderId="30" xfId="0" applyNumberFormat="1" applyFont="1" applyFill="1" applyBorder="1" applyAlignment="1">
      <alignment horizontal="center" vertical="center"/>
    </xf>
    <xf numFmtId="0" fontId="38" fillId="5" borderId="30" xfId="0" applyFont="1" applyFill="1" applyBorder="1"/>
    <xf numFmtId="0" fontId="38" fillId="5" borderId="26" xfId="0" applyFont="1" applyFill="1" applyBorder="1" applyAlignment="1">
      <alignment vertical="center" wrapText="1"/>
    </xf>
    <xf numFmtId="0" fontId="38" fillId="5" borderId="28" xfId="0" applyFont="1" applyFill="1" applyBorder="1" applyAlignment="1">
      <alignment vertical="center" wrapText="1"/>
    </xf>
    <xf numFmtId="3" fontId="38" fillId="5" borderId="30" xfId="0" applyNumberFormat="1" applyFont="1" applyFill="1" applyBorder="1" applyAlignment="1">
      <alignment horizontal="right" vertical="center"/>
    </xf>
    <xf numFmtId="0" fontId="38" fillId="5" borderId="30" xfId="0" applyFont="1" applyFill="1" applyBorder="1" applyAlignment="1">
      <alignment horizontal="right" vertical="center"/>
    </xf>
    <xf numFmtId="42" fontId="35" fillId="5" borderId="30" xfId="114" applyFont="1" applyFill="1" applyBorder="1" applyAlignment="1">
      <alignment vertical="top"/>
    </xf>
    <xf numFmtId="42" fontId="35" fillId="5" borderId="30" xfId="114" applyFont="1" applyFill="1" applyBorder="1" applyAlignment="1">
      <alignment horizontal="center" vertical="top"/>
    </xf>
    <xf numFmtId="3" fontId="35" fillId="5" borderId="30" xfId="113" applyNumberFormat="1" applyFont="1" applyFill="1" applyBorder="1" applyAlignment="1">
      <alignment horizontal="center" vertical="top"/>
    </xf>
    <xf numFmtId="43" fontId="35" fillId="5" borderId="30" xfId="116" applyFont="1" applyFill="1" applyBorder="1" applyAlignment="1">
      <alignment horizontal="center" vertical="top"/>
    </xf>
    <xf numFmtId="44" fontId="35" fillId="5" borderId="30" xfId="112" applyFont="1" applyFill="1" applyBorder="1" applyAlignment="1">
      <alignment horizontal="left" vertical="top"/>
    </xf>
    <xf numFmtId="44" fontId="35" fillId="5" borderId="30" xfId="112" applyFont="1" applyFill="1" applyBorder="1" applyAlignment="1">
      <alignment horizontal="right" vertical="top"/>
    </xf>
    <xf numFmtId="42" fontId="15" fillId="5" borderId="30" xfId="114" applyFont="1" applyFill="1" applyBorder="1" applyAlignment="1">
      <alignment horizontal="center" vertical="top"/>
    </xf>
    <xf numFmtId="3" fontId="15" fillId="5" borderId="30" xfId="113" applyNumberFormat="1" applyFont="1" applyFill="1" applyBorder="1" applyAlignment="1">
      <alignment horizontal="center" vertical="top"/>
    </xf>
    <xf numFmtId="0" fontId="15" fillId="5" borderId="30" xfId="113" applyFont="1" applyFill="1" applyBorder="1"/>
    <xf numFmtId="42" fontId="38" fillId="5" borderId="30" xfId="114" applyFont="1" applyFill="1" applyBorder="1" applyAlignment="1">
      <alignment horizontal="center" vertical="top"/>
    </xf>
    <xf numFmtId="3" fontId="38" fillId="5" borderId="30" xfId="113" applyNumberFormat="1" applyFont="1" applyFill="1" applyBorder="1" applyAlignment="1">
      <alignment horizontal="center" vertical="top"/>
    </xf>
    <xf numFmtId="0" fontId="38" fillId="5" borderId="30" xfId="113" applyFont="1" applyFill="1" applyBorder="1"/>
    <xf numFmtId="0" fontId="38" fillId="5" borderId="30" xfId="113" applyFont="1" applyFill="1" applyBorder="1" applyAlignment="1">
      <alignment vertical="center"/>
    </xf>
    <xf numFmtId="0" fontId="35" fillId="5" borderId="30" xfId="113" applyFont="1" applyFill="1" applyBorder="1" applyAlignment="1">
      <alignment vertical="center"/>
    </xf>
    <xf numFmtId="44" fontId="45" fillId="5" borderId="4" xfId="0" applyNumberFormat="1" applyFont="1" applyFill="1" applyBorder="1" applyAlignment="1">
      <alignment horizontal="center" vertical="center"/>
    </xf>
    <xf numFmtId="0" fontId="45" fillId="5" borderId="30" xfId="0" applyFont="1" applyFill="1" applyBorder="1" applyAlignment="1">
      <alignment horizontal="center" vertical="center"/>
    </xf>
    <xf numFmtId="0" fontId="56" fillId="5" borderId="30" xfId="113" applyFont="1" applyFill="1" applyBorder="1" applyAlignment="1">
      <alignment vertical="center"/>
    </xf>
    <xf numFmtId="0" fontId="56" fillId="5" borderId="30" xfId="113" applyFont="1" applyFill="1" applyBorder="1" applyAlignment="1">
      <alignment horizontal="center" vertical="center"/>
    </xf>
    <xf numFmtId="0" fontId="45" fillId="5" borderId="4" xfId="0" applyFont="1" applyFill="1" applyBorder="1" applyAlignment="1">
      <alignment horizontal="justify" vertical="top"/>
    </xf>
    <xf numFmtId="0" fontId="45" fillId="5" borderId="20" xfId="0" applyFont="1" applyFill="1" applyBorder="1" applyAlignment="1">
      <alignment vertical="center" wrapText="1"/>
    </xf>
    <xf numFmtId="44" fontId="44" fillId="8" borderId="20" xfId="10" applyFont="1" applyFill="1" applyBorder="1" applyAlignment="1">
      <alignment horizontal="center" vertical="center" wrapText="1"/>
    </xf>
    <xf numFmtId="0" fontId="38" fillId="5" borderId="20" xfId="0" applyFont="1" applyFill="1" applyBorder="1" applyAlignment="1">
      <alignment horizontal="center" wrapText="1"/>
    </xf>
    <xf numFmtId="3" fontId="38" fillId="5" borderId="20" xfId="0" applyNumberFormat="1" applyFont="1" applyFill="1" applyBorder="1" applyAlignment="1">
      <alignment horizontal="center" vertical="center" wrapText="1"/>
    </xf>
    <xf numFmtId="0" fontId="15" fillId="5" borderId="20" xfId="113" applyFont="1" applyFill="1" applyBorder="1" applyAlignment="1">
      <alignment horizontal="center" vertical="top" wrapText="1"/>
    </xf>
    <xf numFmtId="44" fontId="44" fillId="8" borderId="20" xfId="10" applyFont="1" applyFill="1" applyBorder="1" applyAlignment="1">
      <alignment horizontal="left" vertical="center" wrapText="1"/>
    </xf>
    <xf numFmtId="0" fontId="35" fillId="5" borderId="20" xfId="113" applyFont="1" applyFill="1" applyBorder="1" applyAlignment="1">
      <alignment horizontal="left" vertical="top"/>
    </xf>
    <xf numFmtId="0" fontId="35" fillId="5" borderId="20" xfId="113" applyFont="1" applyFill="1" applyBorder="1" applyAlignment="1">
      <alignment horizontal="center" vertical="top" wrapText="1"/>
    </xf>
    <xf numFmtId="0" fontId="35" fillId="5" borderId="20" xfId="113" applyFont="1" applyFill="1" applyBorder="1" applyAlignment="1">
      <alignment horizontal="justify" vertical="top" wrapText="1"/>
    </xf>
    <xf numFmtId="167" fontId="54" fillId="5" borderId="20" xfId="113" applyNumberFormat="1" applyFont="1" applyFill="1" applyBorder="1" applyAlignment="1">
      <alignment vertical="top"/>
    </xf>
    <xf numFmtId="0" fontId="15" fillId="5" borderId="20" xfId="113" applyFont="1" applyFill="1" applyBorder="1" applyAlignment="1">
      <alignment horizontal="justify" vertical="top"/>
    </xf>
    <xf numFmtId="0" fontId="38" fillId="5" borderId="20" xfId="113" applyFont="1" applyFill="1" applyBorder="1" applyAlignment="1">
      <alignment horizontal="justify" vertical="top"/>
    </xf>
    <xf numFmtId="0" fontId="35" fillId="5" borderId="20" xfId="113" applyFont="1" applyFill="1" applyBorder="1" applyAlignment="1">
      <alignment horizontal="left" vertical="center" wrapText="1"/>
    </xf>
    <xf numFmtId="0" fontId="35" fillId="5" borderId="20" xfId="113" applyFont="1" applyFill="1" applyBorder="1" applyAlignment="1">
      <alignment horizontal="justify" vertical="center" wrapText="1"/>
    </xf>
    <xf numFmtId="0" fontId="35" fillId="5" borderId="20" xfId="113" applyFont="1" applyFill="1" applyBorder="1" applyAlignment="1">
      <alignment vertical="top"/>
    </xf>
    <xf numFmtId="0" fontId="46" fillId="2" borderId="19" xfId="0" applyFont="1" applyFill="1" applyBorder="1" applyAlignment="1">
      <alignment horizontal="justify" vertical="top"/>
    </xf>
    <xf numFmtId="49" fontId="35" fillId="5" borderId="19" xfId="113" applyNumberFormat="1" applyFont="1" applyFill="1" applyBorder="1" applyAlignment="1">
      <alignment horizontal="left" wrapText="1"/>
    </xf>
    <xf numFmtId="49" fontId="35" fillId="5" borderId="20" xfId="113" applyNumberFormat="1" applyFont="1" applyFill="1" applyBorder="1" applyAlignment="1">
      <alignment horizontal="left" vertical="top" wrapText="1"/>
    </xf>
    <xf numFmtId="49" fontId="35" fillId="5" borderId="20" xfId="113" applyNumberFormat="1" applyFont="1" applyFill="1" applyBorder="1" applyAlignment="1">
      <alignment horizontal="left" wrapText="1"/>
    </xf>
    <xf numFmtId="0" fontId="35" fillId="5" borderId="20" xfId="113" applyFont="1" applyFill="1" applyBorder="1" applyAlignment="1">
      <alignment horizontal="center" wrapText="1"/>
    </xf>
    <xf numFmtId="0" fontId="35" fillId="5" borderId="20" xfId="113" applyFont="1" applyFill="1" applyBorder="1" applyAlignment="1">
      <alignment horizontal="center" vertical="top"/>
    </xf>
    <xf numFmtId="0" fontId="35" fillId="5" borderId="20" xfId="113" applyFont="1" applyFill="1" applyBorder="1" applyAlignment="1">
      <alignment vertical="top" wrapText="1"/>
    </xf>
    <xf numFmtId="0" fontId="45" fillId="5" borderId="20" xfId="0" applyFont="1" applyFill="1" applyBorder="1" applyAlignment="1">
      <alignment horizontal="justify" vertical="top"/>
    </xf>
    <xf numFmtId="1" fontId="38" fillId="5" borderId="19" xfId="0" applyNumberFormat="1" applyFont="1" applyFill="1" applyBorder="1" applyAlignment="1">
      <alignment horizontal="justify" vertical="top"/>
    </xf>
    <xf numFmtId="0" fontId="38" fillId="5" borderId="19" xfId="0" applyFont="1" applyFill="1" applyBorder="1" applyAlignment="1">
      <alignment horizontal="justify" vertical="top" wrapText="1"/>
    </xf>
    <xf numFmtId="164" fontId="51" fillId="5" borderId="34" xfId="0" applyNumberFormat="1" applyFont="1" applyFill="1" applyBorder="1" applyAlignment="1">
      <alignment horizontal="center" vertical="center" wrapText="1"/>
    </xf>
    <xf numFmtId="44" fontId="44" fillId="5" borderId="30" xfId="10" applyFont="1" applyFill="1" applyBorder="1" applyAlignment="1">
      <alignment horizontal="center" vertical="center" wrapText="1"/>
    </xf>
    <xf numFmtId="169" fontId="67" fillId="8" borderId="19" xfId="10" applyNumberFormat="1" applyFont="1" applyFill="1" applyBorder="1" applyAlignment="1">
      <alignment horizontal="center" vertical="center" wrapText="1"/>
    </xf>
    <xf numFmtId="0" fontId="38" fillId="5" borderId="23" xfId="0" applyFont="1" applyFill="1" applyBorder="1" applyAlignment="1">
      <alignment horizontal="center"/>
    </xf>
    <xf numFmtId="0" fontId="45" fillId="5" borderId="28" xfId="0" applyFont="1" applyFill="1" applyBorder="1" applyAlignment="1">
      <alignment horizontal="center" vertical="center"/>
    </xf>
    <xf numFmtId="164" fontId="51" fillId="5" borderId="51" xfId="0" applyNumberFormat="1" applyFont="1" applyFill="1" applyBorder="1" applyAlignment="1">
      <alignment horizontal="center" vertical="center" wrapText="1"/>
    </xf>
    <xf numFmtId="0" fontId="66" fillId="5" borderId="32" xfId="0" applyFont="1" applyFill="1" applyBorder="1" applyAlignment="1">
      <alignment vertical="center" wrapText="1"/>
    </xf>
    <xf numFmtId="0" fontId="66" fillId="5" borderId="20" xfId="0" applyFont="1" applyFill="1" applyBorder="1" applyAlignment="1">
      <alignment vertical="center" wrapText="1"/>
    </xf>
    <xf numFmtId="169" fontId="67" fillId="8" borderId="28" xfId="10" applyNumberFormat="1" applyFont="1" applyFill="1" applyBorder="1" applyAlignment="1">
      <alignment horizontal="center" vertical="center" wrapText="1"/>
    </xf>
    <xf numFmtId="44" fontId="44" fillId="5" borderId="28" xfId="10" applyFont="1" applyFill="1" applyBorder="1" applyAlignment="1">
      <alignment horizontal="center" vertical="center" wrapText="1"/>
    </xf>
    <xf numFmtId="1" fontId="38" fillId="5" borderId="19" xfId="0" applyNumberFormat="1" applyFont="1" applyFill="1" applyBorder="1" applyAlignment="1">
      <alignment vertical="center" wrapText="1"/>
    </xf>
    <xf numFmtId="164" fontId="51" fillId="5" borderId="41" xfId="0" applyNumberFormat="1" applyFont="1" applyFill="1" applyBorder="1" applyAlignment="1">
      <alignment horizontal="center" vertical="center" wrapText="1"/>
    </xf>
    <xf numFmtId="164" fontId="51" fillId="5" borderId="45" xfId="0" applyNumberFormat="1" applyFont="1" applyFill="1" applyBorder="1" applyAlignment="1">
      <alignment horizontal="center" vertical="center" wrapText="1"/>
    </xf>
    <xf numFmtId="169" fontId="67" fillId="5" borderId="19" xfId="10" applyNumberFormat="1" applyFont="1" applyFill="1" applyBorder="1" applyAlignment="1">
      <alignment horizontal="left" vertical="center" wrapText="1"/>
    </xf>
    <xf numFmtId="0" fontId="66" fillId="5" borderId="4" xfId="0" applyFont="1" applyFill="1" applyBorder="1" applyAlignment="1">
      <alignment horizontal="center" vertical="center"/>
    </xf>
    <xf numFmtId="0" fontId="66" fillId="5" borderId="4" xfId="0" applyFont="1" applyFill="1" applyBorder="1" applyAlignment="1">
      <alignment horizontal="center" vertical="center" wrapText="1"/>
    </xf>
    <xf numFmtId="169" fontId="67" fillId="5" borderId="4" xfId="10" applyNumberFormat="1" applyFont="1" applyFill="1" applyBorder="1" applyAlignment="1">
      <alignment horizontal="left" vertical="center" wrapText="1"/>
    </xf>
    <xf numFmtId="0" fontId="45" fillId="5" borderId="31" xfId="0" applyFont="1" applyFill="1" applyBorder="1" applyAlignment="1">
      <alignment horizontal="justify" vertical="top"/>
    </xf>
    <xf numFmtId="0" fontId="35" fillId="5" borderId="25" xfId="113" applyFont="1" applyFill="1" applyBorder="1" applyAlignment="1">
      <alignment horizontal="center" vertical="center"/>
    </xf>
    <xf numFmtId="164" fontId="38" fillId="5" borderId="41" xfId="0" applyNumberFormat="1" applyFont="1" applyFill="1" applyBorder="1" applyAlignment="1">
      <alignment horizontal="center" vertical="center" wrapText="1"/>
    </xf>
    <xf numFmtId="1" fontId="35" fillId="5" borderId="31" xfId="113" applyNumberFormat="1" applyFont="1" applyFill="1" applyBorder="1" applyAlignment="1">
      <alignment horizontal="center" vertical="center"/>
    </xf>
    <xf numFmtId="1" fontId="38" fillId="5" borderId="33" xfId="0" applyNumberFormat="1" applyFont="1" applyFill="1" applyBorder="1" applyAlignment="1">
      <alignment horizontal="justify" vertical="top"/>
    </xf>
    <xf numFmtId="1" fontId="38" fillId="5" borderId="25" xfId="0" applyNumberFormat="1" applyFont="1" applyFill="1" applyBorder="1" applyAlignment="1">
      <alignment horizontal="center" vertical="center"/>
    </xf>
    <xf numFmtId="1" fontId="38" fillId="5" borderId="31" xfId="0" applyNumberFormat="1" applyFont="1" applyFill="1" applyBorder="1" applyAlignment="1">
      <alignment horizontal="justify" vertical="top"/>
    </xf>
    <xf numFmtId="0" fontId="72" fillId="5" borderId="19" xfId="113" applyFont="1" applyFill="1" applyBorder="1" applyAlignment="1">
      <alignment horizontal="center" vertical="top"/>
    </xf>
    <xf numFmtId="164" fontId="73" fillId="18" borderId="34" xfId="124" applyNumberFormat="1" applyFont="1" applyFill="1" applyBorder="1" applyAlignment="1">
      <alignment horizontal="center" vertical="center"/>
    </xf>
    <xf numFmtId="164" fontId="51" fillId="18" borderId="34" xfId="0" applyNumberFormat="1" applyFont="1" applyFill="1" applyBorder="1" applyAlignment="1">
      <alignment horizontal="center" vertical="center" wrapText="1"/>
    </xf>
    <xf numFmtId="44" fontId="35" fillId="5" borderId="19" xfId="10" applyFont="1" applyFill="1" applyBorder="1" applyAlignment="1">
      <alignment vertical="center" wrapText="1"/>
    </xf>
    <xf numFmtId="44" fontId="35" fillId="5" borderId="30" xfId="10" applyFont="1" applyFill="1" applyBorder="1" applyAlignment="1">
      <alignment vertical="center" wrapText="1"/>
    </xf>
    <xf numFmtId="44" fontId="35" fillId="5" borderId="4" xfId="10" applyFont="1" applyFill="1" applyBorder="1" applyAlignment="1">
      <alignment vertical="center" wrapText="1"/>
    </xf>
    <xf numFmtId="164" fontId="45" fillId="5" borderId="4" xfId="124" applyNumberFormat="1" applyFont="1" applyFill="1" applyBorder="1" applyAlignment="1">
      <alignment vertical="center"/>
    </xf>
    <xf numFmtId="164" fontId="35" fillId="5" borderId="4" xfId="124" applyNumberFormat="1" applyFont="1" applyFill="1" applyBorder="1" applyAlignment="1">
      <alignment horizontal="center" vertical="center" wrapText="1"/>
    </xf>
    <xf numFmtId="164" fontId="56" fillId="5" borderId="4" xfId="124" applyNumberFormat="1" applyFont="1" applyFill="1" applyBorder="1" applyAlignment="1">
      <alignment horizontal="center" vertical="center"/>
    </xf>
    <xf numFmtId="164" fontId="45" fillId="5" borderId="30" xfId="124" applyNumberFormat="1" applyFont="1" applyFill="1" applyBorder="1" applyAlignment="1">
      <alignment horizontal="center" vertical="center" wrapText="1"/>
    </xf>
    <xf numFmtId="44" fontId="35" fillId="5" borderId="22" xfId="10" applyFont="1" applyFill="1" applyBorder="1" applyAlignment="1">
      <alignment vertical="center" wrapText="1"/>
    </xf>
    <xf numFmtId="44" fontId="35" fillId="5" borderId="33" xfId="10" applyFont="1" applyFill="1" applyBorder="1" applyAlignment="1">
      <alignment vertical="center" wrapText="1"/>
    </xf>
    <xf numFmtId="44" fontId="35" fillId="5" borderId="31" xfId="10" applyFont="1" applyFill="1" applyBorder="1" applyAlignment="1">
      <alignment vertical="center" wrapText="1"/>
    </xf>
    <xf numFmtId="44" fontId="35" fillId="5" borderId="39" xfId="10" applyFont="1" applyFill="1" applyBorder="1" applyAlignment="1">
      <alignment vertical="center" wrapText="1"/>
    </xf>
    <xf numFmtId="44" fontId="35" fillId="5" borderId="59" xfId="10" applyFont="1" applyFill="1" applyBorder="1" applyAlignment="1">
      <alignment vertical="center" wrapText="1"/>
    </xf>
    <xf numFmtId="164" fontId="45" fillId="5" borderId="40" xfId="124" applyNumberFormat="1" applyFont="1" applyFill="1" applyBorder="1" applyAlignment="1">
      <alignment vertical="center"/>
    </xf>
    <xf numFmtId="44" fontId="35" fillId="5" borderId="44" xfId="10" applyFont="1" applyFill="1" applyBorder="1" applyAlignment="1">
      <alignment vertical="center" wrapText="1"/>
    </xf>
    <xf numFmtId="44" fontId="35" fillId="5" borderId="40" xfId="10" applyFont="1" applyFill="1" applyBorder="1" applyAlignment="1">
      <alignment vertical="center" wrapText="1"/>
    </xf>
    <xf numFmtId="44" fontId="35" fillId="5" borderId="46" xfId="10" applyFont="1" applyFill="1" applyBorder="1" applyAlignment="1">
      <alignment horizontal="center" vertical="center" wrapText="1"/>
    </xf>
    <xf numFmtId="164" fontId="35" fillId="5" borderId="19" xfId="124" applyNumberFormat="1" applyFont="1" applyFill="1" applyBorder="1" applyAlignment="1">
      <alignment horizontal="center" vertical="center" wrapText="1"/>
    </xf>
    <xf numFmtId="164" fontId="45" fillId="5" borderId="33" xfId="124" applyNumberFormat="1" applyFont="1" applyFill="1" applyBorder="1" applyAlignment="1">
      <alignment vertical="center"/>
    </xf>
    <xf numFmtId="164" fontId="45" fillId="5" borderId="31" xfId="124" applyNumberFormat="1" applyFont="1" applyFill="1" applyBorder="1" applyAlignment="1">
      <alignment vertical="center"/>
    </xf>
    <xf numFmtId="164" fontId="45" fillId="5" borderId="59" xfId="124" applyNumberFormat="1" applyFont="1" applyFill="1" applyBorder="1" applyAlignment="1">
      <alignment vertical="center"/>
    </xf>
    <xf numFmtId="164" fontId="35" fillId="5" borderId="39" xfId="124" applyNumberFormat="1" applyFont="1" applyFill="1" applyBorder="1" applyAlignment="1">
      <alignment horizontal="center" vertical="center" wrapText="1"/>
    </xf>
    <xf numFmtId="164" fontId="35" fillId="5" borderId="40" xfId="124" applyNumberFormat="1" applyFont="1" applyFill="1" applyBorder="1" applyAlignment="1">
      <alignment horizontal="center" vertical="center" wrapText="1"/>
    </xf>
    <xf numFmtId="164" fontId="35" fillId="5" borderId="41" xfId="124" applyNumberFormat="1" applyFont="1" applyFill="1" applyBorder="1" applyAlignment="1">
      <alignment horizontal="center" vertical="center" wrapText="1"/>
    </xf>
    <xf numFmtId="0" fontId="59" fillId="5" borderId="19" xfId="11" applyFont="1" applyFill="1" applyBorder="1" applyAlignment="1">
      <alignment horizontal="center" vertical="center" wrapText="1"/>
    </xf>
    <xf numFmtId="3" fontId="38" fillId="5" borderId="19" xfId="0" applyNumberFormat="1" applyFont="1" applyFill="1" applyBorder="1" applyAlignment="1">
      <alignment horizontal="justify" vertical="top" wrapText="1"/>
    </xf>
    <xf numFmtId="0" fontId="45" fillId="5" borderId="4" xfId="0" applyFont="1" applyFill="1" applyBorder="1" applyAlignment="1">
      <alignment vertical="center"/>
    </xf>
    <xf numFmtId="0" fontId="45" fillId="5" borderId="40" xfId="0" applyFont="1" applyFill="1" applyBorder="1"/>
    <xf numFmtId="0" fontId="52" fillId="5" borderId="20" xfId="113" applyFont="1" applyFill="1" applyBorder="1" applyAlignment="1">
      <alignment horizontal="center" vertical="top"/>
    </xf>
    <xf numFmtId="164" fontId="56" fillId="5" borderId="39" xfId="124" applyNumberFormat="1" applyFont="1" applyFill="1" applyBorder="1" applyAlignment="1">
      <alignment horizontal="center" vertical="center"/>
    </xf>
    <xf numFmtId="164" fontId="56" fillId="5" borderId="40" xfId="124" applyNumberFormat="1" applyFont="1" applyFill="1" applyBorder="1" applyAlignment="1">
      <alignment horizontal="center" vertical="center"/>
    </xf>
    <xf numFmtId="164" fontId="56" fillId="5" borderId="41" xfId="124" applyNumberFormat="1" applyFont="1" applyFill="1" applyBorder="1" applyAlignment="1">
      <alignment horizontal="center" vertical="center"/>
    </xf>
    <xf numFmtId="0" fontId="59" fillId="5" borderId="20" xfId="113" applyFont="1" applyFill="1" applyBorder="1" applyAlignment="1">
      <alignment horizontal="center" vertical="top"/>
    </xf>
    <xf numFmtId="0" fontId="57" fillId="5" borderId="20" xfId="113" applyFont="1" applyFill="1" applyBorder="1" applyAlignment="1">
      <alignment horizontal="center" vertical="top"/>
    </xf>
    <xf numFmtId="49" fontId="52" fillId="5" borderId="20" xfId="113" applyNumberFormat="1" applyFont="1" applyFill="1" applyBorder="1" applyAlignment="1">
      <alignment horizontal="center" vertical="top" wrapText="1"/>
    </xf>
    <xf numFmtId="3" fontId="38" fillId="5" borderId="20" xfId="0" applyNumberFormat="1" applyFont="1" applyFill="1" applyBorder="1" applyAlignment="1">
      <alignment horizontal="justify" vertical="top" wrapText="1"/>
    </xf>
    <xf numFmtId="0" fontId="74" fillId="5" borderId="19" xfId="0" applyFont="1" applyFill="1" applyBorder="1" applyAlignment="1">
      <alignment horizontal="center" vertical="center" wrapText="1"/>
    </xf>
    <xf numFmtId="169" fontId="75" fillId="0" borderId="19" xfId="0" applyNumberFormat="1" applyFont="1" applyBorder="1" applyAlignment="1">
      <alignment horizontal="center" vertical="center"/>
    </xf>
    <xf numFmtId="10" fontId="75" fillId="5" borderId="19" xfId="124" applyNumberFormat="1" applyFont="1" applyFill="1" applyBorder="1" applyAlignment="1">
      <alignment horizontal="center" vertical="center"/>
    </xf>
    <xf numFmtId="0" fontId="46" fillId="5" borderId="4" xfId="0" applyFont="1" applyFill="1" applyBorder="1" applyAlignment="1">
      <alignment horizontal="justify" vertical="top"/>
    </xf>
    <xf numFmtId="0" fontId="46" fillId="2" borderId="66" xfId="0" applyFont="1" applyFill="1" applyBorder="1" applyAlignment="1">
      <alignment horizontal="center" vertical="center" wrapText="1"/>
    </xf>
    <xf numFmtId="0" fontId="53" fillId="0" borderId="31" xfId="0" applyFont="1" applyBorder="1" applyAlignment="1">
      <alignment horizontal="center" vertical="center" wrapText="1"/>
    </xf>
    <xf numFmtId="0" fontId="46" fillId="17" borderId="66" xfId="0" applyFont="1" applyFill="1" applyBorder="1" applyAlignment="1">
      <alignment horizontal="center" vertical="center" wrapText="1"/>
    </xf>
    <xf numFmtId="0" fontId="53" fillId="5" borderId="31"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6" fillId="19" borderId="66" xfId="0" applyFont="1" applyFill="1" applyBorder="1" applyAlignment="1">
      <alignment horizontal="center" vertical="center" wrapText="1"/>
    </xf>
    <xf numFmtId="0" fontId="53" fillId="0" borderId="25" xfId="0" applyFont="1" applyBorder="1" applyAlignment="1">
      <alignment horizontal="center" vertical="center" wrapText="1"/>
    </xf>
    <xf numFmtId="0" fontId="53" fillId="0" borderId="28" xfId="0" applyFont="1" applyBorder="1" applyAlignment="1">
      <alignment horizontal="center" vertical="center" wrapText="1"/>
    </xf>
    <xf numFmtId="0" fontId="53" fillId="0" borderId="21" xfId="0" applyFont="1" applyBorder="1" applyAlignment="1">
      <alignment horizontal="center" vertical="center" wrapText="1"/>
    </xf>
    <xf numFmtId="0" fontId="64" fillId="0" borderId="4" xfId="0" applyFont="1" applyBorder="1" applyAlignment="1">
      <alignment horizontal="left" vertical="center" wrapText="1"/>
    </xf>
    <xf numFmtId="44" fontId="71" fillId="5" borderId="4" xfId="0" applyNumberFormat="1" applyFont="1" applyFill="1" applyBorder="1" applyAlignment="1">
      <alignment horizontal="center" vertical="center"/>
    </xf>
    <xf numFmtId="169" fontId="76" fillId="5" borderId="19" xfId="0" applyNumberFormat="1" applyFont="1" applyFill="1" applyBorder="1" applyAlignment="1">
      <alignment horizontal="center" vertical="center"/>
    </xf>
    <xf numFmtId="0" fontId="18" fillId="2" borderId="19" xfId="0" applyFont="1" applyFill="1" applyBorder="1" applyAlignment="1">
      <alignment horizontal="justify" vertical="top"/>
    </xf>
    <xf numFmtId="0" fontId="2" fillId="0" borderId="0" xfId="0" applyFont="1"/>
    <xf numFmtId="0" fontId="2" fillId="0" borderId="19" xfId="0" applyFont="1" applyBorder="1"/>
    <xf numFmtId="0" fontId="2" fillId="0" borderId="19" xfId="0" applyFont="1" applyBorder="1" applyAlignment="1">
      <alignment horizontal="center" vertical="top"/>
    </xf>
    <xf numFmtId="0" fontId="2" fillId="0" borderId="19" xfId="0" applyFont="1" applyBorder="1" applyAlignment="1">
      <alignment vertical="top"/>
    </xf>
    <xf numFmtId="0" fontId="2" fillId="0" borderId="19" xfId="0" applyFont="1" applyBorder="1" applyAlignment="1">
      <alignment vertical="top" wrapText="1"/>
    </xf>
    <xf numFmtId="0" fontId="2" fillId="0" borderId="19" xfId="0" applyFont="1" applyBorder="1" applyAlignment="1">
      <alignment vertical="center" wrapText="1"/>
    </xf>
    <xf numFmtId="0" fontId="2" fillId="0" borderId="25" xfId="0" applyFont="1" applyBorder="1" applyAlignment="1">
      <alignment horizontal="center" vertical="top"/>
    </xf>
    <xf numFmtId="49" fontId="2" fillId="0" borderId="19" xfId="0" applyNumberFormat="1" applyFont="1" applyBorder="1" applyAlignment="1">
      <alignment vertical="top" wrapText="1"/>
    </xf>
    <xf numFmtId="0" fontId="2" fillId="0" borderId="19" xfId="0" applyFont="1" applyBorder="1" applyAlignment="1">
      <alignment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top"/>
    </xf>
    <xf numFmtId="0" fontId="18" fillId="10" borderId="33" xfId="0" applyFont="1" applyFill="1" applyBorder="1" applyAlignment="1">
      <alignment horizontal="justify" vertical="top"/>
    </xf>
    <xf numFmtId="0" fontId="18" fillId="10" borderId="19" xfId="0" applyFont="1" applyFill="1" applyBorder="1" applyAlignment="1">
      <alignment horizontal="justify" vertical="top"/>
    </xf>
    <xf numFmtId="0" fontId="2" fillId="10" borderId="19" xfId="0" applyFont="1" applyFill="1" applyBorder="1"/>
    <xf numFmtId="0" fontId="2" fillId="10" borderId="19" xfId="0" applyFont="1" applyFill="1" applyBorder="1" applyAlignment="1">
      <alignment horizontal="center" vertical="top"/>
    </xf>
    <xf numFmtId="0" fontId="18" fillId="10" borderId="20" xfId="0" applyFont="1" applyFill="1" applyBorder="1" applyAlignment="1">
      <alignment horizontal="justify" vertical="top"/>
    </xf>
    <xf numFmtId="0" fontId="18" fillId="10" borderId="25" xfId="0" applyFont="1" applyFill="1" applyBorder="1" applyAlignment="1">
      <alignment horizontal="justify" vertical="top"/>
    </xf>
    <xf numFmtId="0" fontId="2" fillId="10" borderId="4" xfId="0" applyFont="1" applyFill="1" applyBorder="1" applyAlignment="1">
      <alignment horizontal="center" vertical="top"/>
    </xf>
    <xf numFmtId="0" fontId="18" fillId="10" borderId="31" xfId="0" applyFont="1" applyFill="1" applyBorder="1" applyAlignment="1">
      <alignment horizontal="justify" vertical="top"/>
    </xf>
    <xf numFmtId="0" fontId="2" fillId="10" borderId="0" xfId="0" applyFont="1" applyFill="1" applyAlignment="1">
      <alignment horizontal="center" vertical="top"/>
    </xf>
    <xf numFmtId="0" fontId="32" fillId="0" borderId="19" xfId="0" applyFont="1" applyBorder="1" applyAlignment="1">
      <alignment horizontal="left" vertical="center" wrapText="1"/>
    </xf>
    <xf numFmtId="0" fontId="33" fillId="0" borderId="19" xfId="0" applyFont="1" applyBorder="1" applyAlignment="1">
      <alignment horizontal="left" vertical="center" wrapText="1"/>
    </xf>
    <xf numFmtId="0" fontId="33" fillId="0" borderId="19" xfId="0" applyFont="1" applyBorder="1" applyAlignment="1">
      <alignment horizontal="left" vertical="center"/>
    </xf>
    <xf numFmtId="0" fontId="33" fillId="0" borderId="30" xfId="0" applyFont="1" applyBorder="1" applyAlignment="1">
      <alignment horizontal="left" vertical="center"/>
    </xf>
    <xf numFmtId="0" fontId="33" fillId="0" borderId="32" xfId="0" applyFont="1" applyBorder="1" applyAlignment="1">
      <alignment horizontal="left" vertical="center"/>
    </xf>
    <xf numFmtId="0" fontId="33" fillId="0" borderId="20" xfId="0" applyFont="1" applyBorder="1" applyAlignment="1">
      <alignment horizontal="left" vertical="center"/>
    </xf>
    <xf numFmtId="0" fontId="33" fillId="0" borderId="32" xfId="0" applyFont="1" applyBorder="1" applyAlignment="1">
      <alignment horizontal="center" vertical="center" wrapText="1"/>
    </xf>
    <xf numFmtId="0" fontId="33" fillId="0" borderId="20" xfId="0" applyFont="1" applyBorder="1" applyAlignment="1">
      <alignment horizontal="center" vertical="center" wrapText="1"/>
    </xf>
    <xf numFmtId="0" fontId="17" fillId="8" borderId="19" xfId="0" applyFont="1" applyFill="1" applyBorder="1" applyAlignment="1">
      <alignment horizontal="left" vertical="center"/>
    </xf>
    <xf numFmtId="0" fontId="14" fillId="0" borderId="19" xfId="0" applyFont="1" applyBorder="1" applyAlignment="1">
      <alignment horizontal="left" vertical="center" wrapText="1"/>
    </xf>
    <xf numFmtId="0" fontId="17" fillId="8" borderId="19"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16" fillId="5" borderId="30" xfId="0" applyFont="1" applyFill="1" applyBorder="1" applyAlignment="1">
      <alignment horizontal="left" vertical="center" wrapText="1"/>
    </xf>
    <xf numFmtId="0" fontId="16" fillId="5" borderId="32" xfId="0" applyFont="1" applyFill="1" applyBorder="1" applyAlignment="1">
      <alignment horizontal="left" vertical="center" wrapText="1"/>
    </xf>
    <xf numFmtId="0" fontId="16" fillId="5" borderId="20" xfId="0" applyFont="1" applyFill="1" applyBorder="1" applyAlignment="1">
      <alignment horizontal="left" vertical="center" wrapText="1"/>
    </xf>
    <xf numFmtId="0" fontId="16" fillId="5" borderId="30"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0" borderId="19" xfId="0" applyFont="1" applyBorder="1" applyAlignment="1">
      <alignment horizontal="left" vertical="center" wrapText="1"/>
    </xf>
    <xf numFmtId="0" fontId="16" fillId="5" borderId="19" xfId="0" applyFont="1" applyFill="1" applyBorder="1" applyAlignment="1">
      <alignment horizontal="left" vertical="center"/>
    </xf>
    <xf numFmtId="0" fontId="16" fillId="0" borderId="30" xfId="0" applyFont="1" applyBorder="1" applyAlignment="1">
      <alignment horizontal="left" vertical="center" wrapText="1"/>
    </xf>
    <xf numFmtId="0" fontId="16" fillId="0" borderId="3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9" xfId="0" applyFont="1" applyBorder="1" applyAlignment="1">
      <alignment horizontal="left"/>
    </xf>
    <xf numFmtId="0" fontId="32" fillId="0" borderId="30" xfId="0" applyFont="1" applyBorder="1" applyAlignment="1">
      <alignment horizontal="left" vertical="center" wrapText="1"/>
    </xf>
    <xf numFmtId="0" fontId="32" fillId="0" borderId="32" xfId="0" applyFont="1" applyBorder="1" applyAlignment="1">
      <alignment horizontal="left" vertical="center" wrapText="1"/>
    </xf>
    <xf numFmtId="0" fontId="32" fillId="0" borderId="20" xfId="0" applyFont="1" applyBorder="1" applyAlignment="1">
      <alignment horizontal="left" vertical="center" wrapText="1"/>
    </xf>
    <xf numFmtId="0" fontId="16" fillId="0" borderId="19" xfId="0" applyFont="1" applyBorder="1" applyAlignment="1">
      <alignment horizontal="left" vertical="center"/>
    </xf>
    <xf numFmtId="0" fontId="16" fillId="0" borderId="32" xfId="0" applyFont="1" applyBorder="1" applyAlignment="1">
      <alignment horizontal="center"/>
    </xf>
    <xf numFmtId="0" fontId="46" fillId="2" borderId="1" xfId="0" applyFont="1" applyFill="1" applyBorder="1" applyAlignment="1">
      <alignment horizontal="center" vertical="center"/>
    </xf>
    <xf numFmtId="0" fontId="45" fillId="5" borderId="11" xfId="0" applyFont="1" applyFill="1" applyBorder="1" applyAlignment="1"/>
    <xf numFmtId="0" fontId="45" fillId="2" borderId="9" xfId="0" applyFont="1" applyFill="1" applyBorder="1" applyAlignment="1">
      <alignment horizontal="center"/>
    </xf>
    <xf numFmtId="0" fontId="45" fillId="2" borderId="12" xfId="0" applyFont="1" applyFill="1" applyBorder="1" applyAlignment="1">
      <alignment horizontal="center"/>
    </xf>
    <xf numFmtId="0" fontId="45" fillId="2" borderId="5" xfId="0" applyFont="1" applyFill="1" applyBorder="1" applyAlignment="1">
      <alignment horizontal="center"/>
    </xf>
    <xf numFmtId="0" fontId="45" fillId="2" borderId="4" xfId="0" applyFont="1" applyFill="1" applyBorder="1" applyAlignment="1">
      <alignment horizontal="center"/>
    </xf>
    <xf numFmtId="0" fontId="45" fillId="2" borderId="7" xfId="0" applyFont="1" applyFill="1" applyBorder="1" applyAlignment="1">
      <alignment horizontal="center"/>
    </xf>
    <xf numFmtId="0" fontId="45" fillId="2" borderId="13" xfId="0" applyFont="1" applyFill="1" applyBorder="1" applyAlignment="1">
      <alignment horizontal="center"/>
    </xf>
    <xf numFmtId="0" fontId="50" fillId="2" borderId="19"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46" fillId="12" borderId="39" xfId="0" applyFont="1" applyFill="1" applyBorder="1" applyAlignment="1">
      <alignment horizontal="left" vertical="center" wrapText="1"/>
    </xf>
    <xf numFmtId="0" fontId="46" fillId="12" borderId="40" xfId="0" applyFont="1" applyFill="1" applyBorder="1" applyAlignment="1">
      <alignment horizontal="left" vertical="center" wrapText="1"/>
    </xf>
    <xf numFmtId="0" fontId="46" fillId="5" borderId="19" xfId="1" applyFont="1" applyFill="1" applyBorder="1" applyAlignment="1">
      <alignment horizontal="center" vertical="center" wrapText="1"/>
    </xf>
    <xf numFmtId="0" fontId="46" fillId="2" borderId="9" xfId="0" applyFont="1" applyFill="1" applyBorder="1" applyAlignment="1">
      <alignment horizontal="center" vertical="center"/>
    </xf>
    <xf numFmtId="0" fontId="45" fillId="5" borderId="12" xfId="0" applyFont="1" applyFill="1" applyBorder="1" applyAlignment="1"/>
    <xf numFmtId="0" fontId="45" fillId="5" borderId="4" xfId="0" applyFont="1" applyFill="1" applyBorder="1" applyAlignment="1"/>
    <xf numFmtId="0" fontId="45" fillId="5" borderId="6" xfId="0" applyFont="1" applyFill="1" applyBorder="1" applyAlignment="1"/>
    <xf numFmtId="0" fontId="46" fillId="12" borderId="30" xfId="1" applyFont="1" applyFill="1" applyBorder="1" applyAlignment="1">
      <alignment horizontal="center" vertical="center" wrapText="1"/>
    </xf>
    <xf numFmtId="0" fontId="46" fillId="12" borderId="32" xfId="1" applyFont="1" applyFill="1" applyBorder="1" applyAlignment="1">
      <alignment horizontal="center" vertical="center" wrapText="1"/>
    </xf>
    <xf numFmtId="0" fontId="46" fillId="12" borderId="19" xfId="1" applyFont="1" applyFill="1" applyBorder="1" applyAlignment="1">
      <alignment horizontal="center" vertical="center" wrapText="1"/>
    </xf>
    <xf numFmtId="0" fontId="47" fillId="10" borderId="19" xfId="0" applyFont="1" applyFill="1" applyBorder="1" applyAlignment="1">
      <alignment horizontal="center" vertical="center"/>
    </xf>
    <xf numFmtId="0" fontId="47" fillId="13" borderId="19" xfId="0" applyFont="1" applyFill="1" applyBorder="1" applyAlignment="1">
      <alignment horizontal="center" vertical="center"/>
    </xf>
    <xf numFmtId="0" fontId="47" fillId="7" borderId="19" xfId="0" applyFont="1" applyFill="1" applyBorder="1" applyAlignment="1">
      <alignment horizontal="center" vertical="center"/>
    </xf>
    <xf numFmtId="0" fontId="47" fillId="15" borderId="19" xfId="0" applyFont="1" applyFill="1" applyBorder="1" applyAlignment="1">
      <alignment horizontal="center" vertical="center"/>
    </xf>
    <xf numFmtId="0" fontId="47" fillId="14" borderId="30" xfId="0" applyFont="1" applyFill="1" applyBorder="1" applyAlignment="1">
      <alignment horizontal="center" vertical="center"/>
    </xf>
    <xf numFmtId="0" fontId="47" fillId="14" borderId="32" xfId="0" applyFont="1" applyFill="1" applyBorder="1" applyAlignment="1">
      <alignment horizontal="center" vertical="center"/>
    </xf>
    <xf numFmtId="0" fontId="47" fillId="14" borderId="20" xfId="0" applyFont="1" applyFill="1" applyBorder="1" applyAlignment="1">
      <alignment horizontal="center" vertical="center"/>
    </xf>
    <xf numFmtId="0" fontId="20" fillId="2" borderId="12" xfId="0" applyFont="1" applyFill="1" applyBorder="1" applyAlignment="1">
      <alignment horizontal="center" vertical="center" wrapText="1"/>
    </xf>
    <xf numFmtId="0" fontId="15" fillId="0" borderId="12" xfId="0" applyFont="1" applyBorder="1" applyAlignment="1"/>
    <xf numFmtId="0" fontId="15" fillId="0" borderId="10" xfId="0" applyFont="1" applyBorder="1" applyAlignment="1"/>
    <xf numFmtId="0" fontId="15" fillId="0" borderId="13" xfId="0" applyFont="1" applyBorder="1" applyAlignment="1"/>
    <xf numFmtId="0" fontId="15" fillId="0" borderId="8" xfId="0" applyFont="1" applyBorder="1" applyAlignment="1"/>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8" fillId="2" borderId="9" xfId="0" applyFont="1" applyFill="1" applyBorder="1" applyAlignment="1">
      <alignment horizontal="center"/>
    </xf>
    <xf numFmtId="0" fontId="15" fillId="0" borderId="5" xfId="0" applyFont="1" applyBorder="1" applyAlignment="1"/>
    <xf numFmtId="0" fontId="15" fillId="0" borderId="6" xfId="0" applyFont="1" applyBorder="1" applyAlignment="1"/>
    <xf numFmtId="0" fontId="15" fillId="0" borderId="7" xfId="0" applyFont="1" applyBorder="1" applyAlignment="1"/>
    <xf numFmtId="0" fontId="19" fillId="2" borderId="1" xfId="0" applyFont="1" applyFill="1" applyBorder="1" applyAlignment="1">
      <alignment horizontal="center" vertical="center" wrapText="1"/>
    </xf>
    <xf numFmtId="0" fontId="15" fillId="0" borderId="11" xfId="0" applyFont="1" applyBorder="1" applyAlignment="1"/>
    <xf numFmtId="0" fontId="15" fillId="0" borderId="2" xfId="0" applyFont="1" applyBorder="1" applyAlignment="1"/>
    <xf numFmtId="0" fontId="19" fillId="2" borderId="1" xfId="0" applyFont="1" applyFill="1" applyBorder="1" applyAlignment="1">
      <alignment vertical="center" wrapText="1"/>
    </xf>
    <xf numFmtId="0" fontId="46" fillId="2" borderId="19" xfId="0" applyFont="1" applyFill="1" applyBorder="1" applyAlignment="1">
      <alignment horizontal="center" vertical="center" wrapText="1"/>
    </xf>
    <xf numFmtId="0" fontId="46" fillId="16" borderId="26" xfId="0" applyFont="1" applyFill="1" applyBorder="1" applyAlignment="1">
      <alignment horizontal="center" vertical="center"/>
    </xf>
    <xf numFmtId="0" fontId="46" fillId="16" borderId="4" xfId="0" applyFont="1" applyFill="1" applyBorder="1" applyAlignment="1">
      <alignment horizontal="center" vertical="center"/>
    </xf>
    <xf numFmtId="0" fontId="46" fillId="16" borderId="27" xfId="0" applyFont="1" applyFill="1" applyBorder="1" applyAlignment="1">
      <alignment horizontal="center" vertical="center"/>
    </xf>
    <xf numFmtId="0" fontId="46" fillId="16" borderId="28" xfId="0" applyFont="1" applyFill="1" applyBorder="1" applyAlignment="1">
      <alignment horizontal="center" vertical="center"/>
    </xf>
    <xf numFmtId="0" fontId="46" fillId="16" borderId="65" xfId="0" applyFont="1" applyFill="1" applyBorder="1" applyAlignment="1">
      <alignment horizontal="center" vertical="center"/>
    </xf>
    <xf numFmtId="0" fontId="46" fillId="16" borderId="21" xfId="0" applyFont="1" applyFill="1" applyBorder="1" applyAlignment="1">
      <alignment horizontal="center" vertical="center"/>
    </xf>
    <xf numFmtId="0" fontId="70" fillId="0" borderId="4" xfId="0" applyFont="1" applyBorder="1" applyAlignment="1">
      <alignment horizontal="center" vertical="center" wrapText="1"/>
    </xf>
    <xf numFmtId="0" fontId="68" fillId="12" borderId="43" xfId="0" applyFont="1" applyFill="1" applyBorder="1" applyAlignment="1">
      <alignment horizontal="center" vertical="center" wrapText="1"/>
    </xf>
    <xf numFmtId="0" fontId="68" fillId="12" borderId="44" xfId="0" applyFont="1" applyFill="1" applyBorder="1" applyAlignment="1">
      <alignment horizontal="center" vertical="center" wrapText="1"/>
    </xf>
    <xf numFmtId="0" fontId="68" fillId="12" borderId="45" xfId="0" applyFont="1" applyFill="1" applyBorder="1" applyAlignment="1">
      <alignment horizontal="center" vertical="center" wrapText="1"/>
    </xf>
    <xf numFmtId="0" fontId="68" fillId="12" borderId="46" xfId="0" applyFont="1" applyFill="1" applyBorder="1" applyAlignment="1">
      <alignment horizontal="center" vertical="center" wrapText="1"/>
    </xf>
    <xf numFmtId="0" fontId="68" fillId="12" borderId="4" xfId="0" applyFont="1" applyFill="1" applyBorder="1" applyAlignment="1">
      <alignment horizontal="center" vertical="center" wrapText="1"/>
    </xf>
    <xf numFmtId="0" fontId="68" fillId="12" borderId="47" xfId="0" applyFont="1" applyFill="1" applyBorder="1" applyAlignment="1">
      <alignment horizontal="center" vertical="center" wrapText="1"/>
    </xf>
    <xf numFmtId="0" fontId="68" fillId="12" borderId="48" xfId="0" applyFont="1" applyFill="1" applyBorder="1" applyAlignment="1">
      <alignment horizontal="center" vertical="center" wrapText="1"/>
    </xf>
    <xf numFmtId="0" fontId="68" fillId="12" borderId="49" xfId="0" applyFont="1" applyFill="1" applyBorder="1" applyAlignment="1">
      <alignment horizontal="center" vertical="center" wrapText="1"/>
    </xf>
    <xf numFmtId="0" fontId="68" fillId="12" borderId="50" xfId="0" applyFont="1" applyFill="1" applyBorder="1" applyAlignment="1">
      <alignment horizontal="center" vertical="center" wrapText="1"/>
    </xf>
    <xf numFmtId="0" fontId="35" fillId="5" borderId="31" xfId="113" applyFont="1" applyFill="1" applyBorder="1" applyAlignment="1">
      <alignment horizontal="center" vertical="center"/>
    </xf>
    <xf numFmtId="0" fontId="35" fillId="5" borderId="19" xfId="113" applyFont="1" applyFill="1" applyBorder="1" applyAlignment="1">
      <alignment horizontal="center" vertical="center"/>
    </xf>
    <xf numFmtId="0" fontId="35" fillId="5" borderId="19" xfId="113" applyFont="1" applyFill="1" applyBorder="1" applyAlignment="1">
      <alignment horizontal="center" vertical="top"/>
    </xf>
    <xf numFmtId="164" fontId="56" fillId="5" borderId="19" xfId="124" applyNumberFormat="1" applyFont="1" applyFill="1" applyBorder="1" applyAlignment="1">
      <alignment horizontal="center" vertical="center"/>
    </xf>
    <xf numFmtId="164" fontId="56" fillId="5" borderId="33" xfId="124" applyNumberFormat="1" applyFont="1" applyFill="1" applyBorder="1" applyAlignment="1">
      <alignment horizontal="center" vertical="center"/>
    </xf>
    <xf numFmtId="0" fontId="35" fillId="5" borderId="19" xfId="113" applyFont="1" applyFill="1" applyBorder="1" applyAlignment="1">
      <alignment horizontal="left" vertical="center"/>
    </xf>
    <xf numFmtId="14" fontId="35" fillId="5" borderId="19" xfId="113" applyNumberFormat="1" applyFont="1" applyFill="1" applyBorder="1" applyAlignment="1">
      <alignment vertical="top"/>
    </xf>
    <xf numFmtId="0" fontId="35" fillId="5" borderId="33" xfId="113" applyFont="1" applyFill="1" applyBorder="1" applyAlignment="1">
      <alignment horizontal="center" vertical="center"/>
    </xf>
    <xf numFmtId="0" fontId="35" fillId="5" borderId="26" xfId="113" applyFont="1" applyFill="1" applyBorder="1" applyAlignment="1">
      <alignment horizontal="center" vertical="top"/>
    </xf>
    <xf numFmtId="0" fontId="35" fillId="5" borderId="31" xfId="113" applyFont="1" applyFill="1" applyBorder="1" applyAlignment="1">
      <alignment horizontal="left" vertical="top" wrapText="1"/>
    </xf>
    <xf numFmtId="0" fontId="35" fillId="5" borderId="19" xfId="113" applyFont="1" applyFill="1" applyBorder="1" applyAlignment="1">
      <alignment horizontal="left" vertical="top" wrapText="1"/>
    </xf>
    <xf numFmtId="0" fontId="35" fillId="5" borderId="31" xfId="113" applyFont="1" applyFill="1" applyBorder="1" applyAlignment="1">
      <alignment horizontal="center" vertical="top"/>
    </xf>
    <xf numFmtId="0" fontId="35" fillId="5" borderId="31" xfId="113" applyFont="1" applyFill="1" applyBorder="1" applyAlignment="1">
      <alignment horizontal="left" vertical="center"/>
    </xf>
    <xf numFmtId="14" fontId="54" fillId="5" borderId="19" xfId="113" applyNumberFormat="1" applyFont="1" applyFill="1" applyBorder="1" applyAlignment="1">
      <alignment horizontal="right" vertical="top" wrapText="1"/>
    </xf>
    <xf numFmtId="9" fontId="35" fillId="5" borderId="19" xfId="113" applyNumberFormat="1" applyFont="1" applyFill="1" applyBorder="1" applyAlignment="1">
      <alignment horizontal="center" vertical="center"/>
    </xf>
    <xf numFmtId="164" fontId="45" fillId="5" borderId="4" xfId="124" applyNumberFormat="1" applyFont="1" applyFill="1" applyBorder="1" applyAlignment="1">
      <alignment horizontal="center" vertical="center"/>
    </xf>
    <xf numFmtId="0" fontId="35" fillId="5" borderId="19" xfId="113" applyFont="1" applyFill="1" applyBorder="1" applyAlignment="1">
      <alignment horizontal="left" vertical="center" wrapText="1"/>
    </xf>
    <xf numFmtId="169" fontId="35" fillId="5" borderId="19" xfId="122" applyNumberFormat="1" applyFont="1" applyFill="1" applyBorder="1" applyAlignment="1">
      <alignment horizontal="center" vertical="top" wrapText="1"/>
    </xf>
    <xf numFmtId="169" fontId="35" fillId="5" borderId="19" xfId="112" applyNumberFormat="1" applyFont="1" applyFill="1" applyBorder="1" applyAlignment="1">
      <alignment horizontal="center" vertical="top" wrapText="1"/>
    </xf>
    <xf numFmtId="169" fontId="35" fillId="5" borderId="19" xfId="112" applyNumberFormat="1" applyFont="1" applyFill="1" applyBorder="1" applyAlignment="1">
      <alignment horizontal="center" vertical="top"/>
    </xf>
    <xf numFmtId="9" fontId="35" fillId="5" borderId="31" xfId="113" applyNumberFormat="1" applyFont="1" applyFill="1" applyBorder="1" applyAlignment="1">
      <alignment horizontal="center" vertical="center"/>
    </xf>
    <xf numFmtId="0" fontId="38" fillId="5" borderId="19" xfId="113" applyFont="1" applyFill="1" applyBorder="1" applyAlignment="1">
      <alignment horizontal="left" vertical="top" wrapText="1"/>
    </xf>
    <xf numFmtId="0" fontId="35" fillId="5" borderId="19" xfId="113" applyFont="1" applyFill="1" applyBorder="1" applyAlignment="1">
      <alignment horizontal="center" vertical="top" wrapText="1"/>
    </xf>
    <xf numFmtId="0" fontId="35" fillId="5" borderId="31" xfId="113" applyFont="1" applyFill="1" applyBorder="1" applyAlignment="1">
      <alignment horizontal="center"/>
    </xf>
    <xf numFmtId="0" fontId="35" fillId="5" borderId="19" xfId="113" applyFont="1" applyFill="1" applyBorder="1" applyAlignment="1">
      <alignment horizontal="center"/>
    </xf>
    <xf numFmtId="14" fontId="35" fillId="5" borderId="19" xfId="113" applyNumberFormat="1" applyFont="1" applyFill="1" applyBorder="1" applyAlignment="1">
      <alignment horizontal="right" vertical="top"/>
    </xf>
    <xf numFmtId="0" fontId="35" fillId="5" borderId="33" xfId="113" applyFont="1" applyFill="1" applyBorder="1" applyAlignment="1">
      <alignment horizontal="left" vertical="center" wrapText="1"/>
    </xf>
    <xf numFmtId="164" fontId="56" fillId="5" borderId="19" xfId="124" applyNumberFormat="1" applyFont="1" applyFill="1" applyBorder="1" applyAlignment="1">
      <alignment horizontal="center" vertical="center" wrapText="1"/>
    </xf>
    <xf numFmtId="0" fontId="35" fillId="5" borderId="22" xfId="113" applyFont="1" applyFill="1" applyBorder="1" applyAlignment="1">
      <alignment horizontal="center" vertical="top"/>
    </xf>
    <xf numFmtId="49" fontId="35" fillId="5" borderId="31" xfId="113" applyNumberFormat="1" applyFont="1" applyFill="1" applyBorder="1" applyAlignment="1">
      <alignment horizontal="left" vertical="center" wrapText="1"/>
    </xf>
    <xf numFmtId="49" fontId="35" fillId="5" borderId="19" xfId="113" applyNumberFormat="1" applyFont="1" applyFill="1" applyBorder="1" applyAlignment="1">
      <alignment horizontal="left" vertical="center" wrapText="1"/>
    </xf>
    <xf numFmtId="164" fontId="45" fillId="5" borderId="19" xfId="124" applyNumberFormat="1" applyFont="1" applyFill="1" applyBorder="1" applyAlignment="1">
      <alignment horizontal="center" vertical="center"/>
    </xf>
    <xf numFmtId="0" fontId="35" fillId="5" borderId="31" xfId="113" applyFont="1" applyFill="1" applyBorder="1" applyAlignment="1">
      <alignment horizontal="center" vertical="center" wrapText="1"/>
    </xf>
    <xf numFmtId="0" fontId="35" fillId="5" borderId="19" xfId="113" applyFont="1" applyFill="1" applyBorder="1" applyAlignment="1">
      <alignment horizontal="center" vertical="center" wrapText="1"/>
    </xf>
    <xf numFmtId="0" fontId="35" fillId="5" borderId="33" xfId="113" applyFont="1" applyFill="1" applyBorder="1" applyAlignment="1">
      <alignment horizontal="center" vertical="center" wrapText="1"/>
    </xf>
    <xf numFmtId="0" fontId="38" fillId="5" borderId="19" xfId="113" applyFont="1" applyFill="1" applyBorder="1" applyAlignment="1">
      <alignment horizontal="center" vertical="top"/>
    </xf>
    <xf numFmtId="0" fontId="38" fillId="5" borderId="19" xfId="113" applyFont="1" applyFill="1" applyBorder="1" applyAlignment="1">
      <alignment horizontal="center"/>
    </xf>
    <xf numFmtId="9" fontId="38" fillId="5" borderId="19" xfId="110" applyFont="1" applyFill="1" applyBorder="1" applyAlignment="1">
      <alignment horizontal="center" vertical="center"/>
    </xf>
    <xf numFmtId="9" fontId="38" fillId="5" borderId="33" xfId="110" applyFont="1" applyFill="1" applyBorder="1" applyAlignment="1">
      <alignment horizontal="center" vertical="center"/>
    </xf>
    <xf numFmtId="164" fontId="45" fillId="5" borderId="33" xfId="124" applyNumberFormat="1" applyFont="1" applyFill="1" applyBorder="1" applyAlignment="1">
      <alignment horizontal="center" vertical="center"/>
    </xf>
    <xf numFmtId="0" fontId="35" fillId="5" borderId="19" xfId="113" applyFont="1" applyFill="1" applyBorder="1" applyAlignment="1">
      <alignment vertical="center"/>
    </xf>
    <xf numFmtId="0" fontId="51" fillId="12" borderId="58" xfId="0" applyFont="1" applyFill="1" applyBorder="1" applyAlignment="1">
      <alignment horizontal="center" vertical="center" wrapText="1"/>
    </xf>
    <xf numFmtId="0" fontId="51" fillId="12" borderId="59" xfId="0" applyFont="1" applyFill="1" applyBorder="1" applyAlignment="1">
      <alignment horizontal="center" vertical="center" wrapText="1"/>
    </xf>
    <xf numFmtId="0" fontId="51" fillId="12" borderId="60" xfId="0" applyFont="1" applyFill="1" applyBorder="1" applyAlignment="1">
      <alignment horizontal="center" vertical="center" wrapText="1"/>
    </xf>
    <xf numFmtId="0" fontId="38" fillId="5" borderId="19" xfId="113" applyFont="1" applyFill="1" applyBorder="1" applyAlignment="1">
      <alignment horizontal="center" vertical="center"/>
    </xf>
    <xf numFmtId="9" fontId="38" fillId="5" borderId="19" xfId="113" applyNumberFormat="1" applyFont="1" applyFill="1" applyBorder="1" applyAlignment="1">
      <alignment horizontal="center" vertical="center"/>
    </xf>
    <xf numFmtId="0" fontId="35" fillId="5" borderId="31" xfId="113" applyFont="1" applyFill="1" applyBorder="1" applyAlignment="1">
      <alignment horizontal="left" vertical="center" wrapText="1"/>
    </xf>
    <xf numFmtId="0" fontId="38" fillId="5" borderId="19" xfId="113" applyFont="1" applyFill="1" applyBorder="1" applyAlignment="1">
      <alignment horizontal="center" vertical="center" wrapText="1"/>
    </xf>
    <xf numFmtId="0" fontId="38" fillId="5" borderId="33" xfId="113" applyFont="1" applyFill="1" applyBorder="1" applyAlignment="1">
      <alignment horizontal="center" vertical="center" wrapText="1"/>
    </xf>
    <xf numFmtId="14" fontId="38" fillId="5" borderId="19" xfId="113" applyNumberFormat="1" applyFont="1" applyFill="1" applyBorder="1" applyAlignment="1">
      <alignment horizontal="right" vertical="top"/>
    </xf>
    <xf numFmtId="0" fontId="15" fillId="5" borderId="31" xfId="113" applyFont="1" applyFill="1" applyBorder="1" applyAlignment="1">
      <alignment horizontal="left" vertical="top" wrapText="1"/>
    </xf>
    <xf numFmtId="0" fontId="15" fillId="5" borderId="19" xfId="113" applyFont="1" applyFill="1" applyBorder="1" applyAlignment="1">
      <alignment horizontal="left" vertical="top" wrapText="1"/>
    </xf>
    <xf numFmtId="0" fontId="15" fillId="5" borderId="31" xfId="113" applyFont="1" applyFill="1" applyBorder="1" applyAlignment="1">
      <alignment horizontal="center" vertical="center"/>
    </xf>
    <xf numFmtId="0" fontId="15" fillId="5" borderId="19" xfId="113" applyFont="1" applyFill="1" applyBorder="1" applyAlignment="1">
      <alignment horizontal="center" vertical="center"/>
    </xf>
    <xf numFmtId="0" fontId="15" fillId="5" borderId="31" xfId="113" applyFont="1" applyFill="1" applyBorder="1" applyAlignment="1">
      <alignment horizontal="center" vertical="top"/>
    </xf>
    <xf numFmtId="0" fontId="15" fillId="5" borderId="19" xfId="113" applyFont="1" applyFill="1" applyBorder="1" applyAlignment="1">
      <alignment horizontal="center" vertical="top"/>
    </xf>
    <xf numFmtId="14" fontId="15" fillId="5" borderId="19" xfId="113" applyNumberFormat="1" applyFont="1" applyFill="1" applyBorder="1" applyAlignment="1">
      <alignment horizontal="right" vertical="top"/>
    </xf>
    <xf numFmtId="0" fontId="35" fillId="5" borderId="30" xfId="113" applyFont="1" applyFill="1" applyBorder="1" applyAlignment="1">
      <alignment horizontal="center" vertical="top" wrapText="1"/>
    </xf>
    <xf numFmtId="0" fontId="54" fillId="5" borderId="19" xfId="113" applyFont="1" applyFill="1" applyBorder="1" applyAlignment="1">
      <alignment horizontal="left" vertical="center" wrapText="1"/>
    </xf>
    <xf numFmtId="0" fontId="54" fillId="5" borderId="19" xfId="113" applyFont="1" applyFill="1" applyBorder="1" applyAlignment="1">
      <alignment horizontal="center" vertical="top" wrapText="1"/>
    </xf>
    <xf numFmtId="49" fontId="35" fillId="5" borderId="19" xfId="113" applyNumberFormat="1" applyFont="1" applyFill="1" applyBorder="1" applyAlignment="1">
      <alignment horizontal="left" vertical="top" wrapText="1"/>
    </xf>
    <xf numFmtId="0" fontId="35" fillId="5" borderId="19" xfId="118" applyFont="1" applyFill="1" applyBorder="1" applyAlignment="1">
      <alignment horizontal="center" vertical="top" wrapText="1"/>
    </xf>
    <xf numFmtId="42" fontId="35" fillId="5" borderId="19" xfId="114" applyFont="1" applyFill="1" applyBorder="1" applyAlignment="1">
      <alignment horizontal="center" vertical="top" wrapText="1"/>
    </xf>
    <xf numFmtId="14" fontId="35" fillId="5" borderId="19" xfId="113" applyNumberFormat="1" applyFont="1" applyFill="1" applyBorder="1" applyAlignment="1">
      <alignment horizontal="center" vertical="top"/>
    </xf>
    <xf numFmtId="3" fontId="35" fillId="5" borderId="19" xfId="113" applyNumberFormat="1" applyFont="1" applyFill="1" applyBorder="1" applyAlignment="1">
      <alignment horizontal="center" vertical="top"/>
    </xf>
    <xf numFmtId="9" fontId="35" fillId="5" borderId="19" xfId="110" applyFont="1" applyFill="1" applyBorder="1" applyAlignment="1">
      <alignment horizontal="center" vertical="center"/>
    </xf>
    <xf numFmtId="0" fontId="54" fillId="5" borderId="19" xfId="113" applyFont="1" applyFill="1" applyBorder="1" applyAlignment="1">
      <alignment horizontal="left" vertical="top" wrapText="1"/>
    </xf>
    <xf numFmtId="1" fontId="35" fillId="5" borderId="19" xfId="113" applyNumberFormat="1" applyFont="1" applyFill="1" applyBorder="1" applyAlignment="1">
      <alignment horizontal="center" vertical="center"/>
    </xf>
    <xf numFmtId="9" fontId="38" fillId="5" borderId="31" xfId="115" applyNumberFormat="1" applyFont="1" applyFill="1" applyBorder="1" applyAlignment="1">
      <alignment horizontal="center" vertical="center" wrapText="1"/>
    </xf>
    <xf numFmtId="9" fontId="38" fillId="5" borderId="19" xfId="115" applyNumberFormat="1" applyFont="1" applyFill="1" applyBorder="1" applyAlignment="1">
      <alignment horizontal="center" vertical="center" wrapText="1"/>
    </xf>
    <xf numFmtId="9" fontId="38" fillId="5" borderId="33" xfId="115" applyNumberFormat="1" applyFont="1" applyFill="1" applyBorder="1" applyAlignment="1">
      <alignment horizontal="center" vertical="center" wrapText="1"/>
    </xf>
    <xf numFmtId="42" fontId="35" fillId="5" borderId="19" xfId="114" applyFont="1" applyFill="1" applyBorder="1" applyAlignment="1">
      <alignment horizontal="center" vertical="center"/>
    </xf>
    <xf numFmtId="42" fontId="35" fillId="5" borderId="19" xfId="114" applyFont="1" applyFill="1" applyBorder="1" applyAlignment="1">
      <alignment horizontal="center" vertical="top"/>
    </xf>
    <xf numFmtId="49" fontId="35" fillId="5" borderId="19" xfId="113" applyNumberFormat="1" applyFont="1" applyFill="1" applyBorder="1" applyAlignment="1">
      <alignment vertical="center" wrapText="1"/>
    </xf>
    <xf numFmtId="0" fontId="35" fillId="5" borderId="19" xfId="113" applyFont="1" applyFill="1" applyBorder="1" applyAlignment="1">
      <alignment horizontal="left" wrapText="1"/>
    </xf>
    <xf numFmtId="0" fontId="54" fillId="5" borderId="19" xfId="117" applyFont="1" applyFill="1" applyBorder="1" applyAlignment="1">
      <alignment horizontal="left" vertical="top" wrapText="1"/>
    </xf>
    <xf numFmtId="0" fontId="55" fillId="5" borderId="31" xfId="113" applyFont="1" applyFill="1" applyBorder="1" applyAlignment="1">
      <alignment horizontal="center" vertical="center" wrapText="1"/>
    </xf>
    <xf numFmtId="0" fontId="55" fillId="5" borderId="19" xfId="113" applyFont="1" applyFill="1" applyBorder="1" applyAlignment="1">
      <alignment horizontal="center" vertical="center" wrapText="1"/>
    </xf>
    <xf numFmtId="3" fontId="55" fillId="5" borderId="31" xfId="113" applyNumberFormat="1" applyFont="1" applyFill="1" applyBorder="1" applyAlignment="1">
      <alignment horizontal="center" vertical="center" wrapText="1"/>
    </xf>
    <xf numFmtId="3" fontId="55" fillId="5" borderId="19" xfId="113" applyNumberFormat="1" applyFont="1" applyFill="1" applyBorder="1" applyAlignment="1">
      <alignment horizontal="center" vertical="center" wrapText="1"/>
    </xf>
    <xf numFmtId="14" fontId="35" fillId="5" borderId="19" xfId="113" applyNumberFormat="1" applyFont="1" applyFill="1" applyBorder="1" applyAlignment="1">
      <alignment horizontal="center" vertical="center"/>
    </xf>
    <xf numFmtId="0" fontId="52" fillId="5" borderId="19" xfId="11" applyFont="1" applyFill="1" applyBorder="1" applyAlignment="1">
      <alignment horizontal="justify" vertical="top" wrapText="1"/>
    </xf>
    <xf numFmtId="0" fontId="38" fillId="5" borderId="19" xfId="0" applyFont="1" applyFill="1" applyBorder="1" applyAlignment="1">
      <alignment horizontal="justify" vertical="top" wrapText="1"/>
    </xf>
    <xf numFmtId="0" fontId="38" fillId="5" borderId="19" xfId="0" applyFont="1" applyFill="1" applyBorder="1" applyAlignment="1">
      <alignment horizontal="justify" vertical="top"/>
    </xf>
    <xf numFmtId="0" fontId="35" fillId="5" borderId="19" xfId="113" applyFont="1" applyFill="1" applyBorder="1" applyAlignment="1">
      <alignment horizontal="justify" vertical="top"/>
    </xf>
    <xf numFmtId="49" fontId="35" fillId="5" borderId="19" xfId="113" applyNumberFormat="1" applyFont="1" applyFill="1" applyBorder="1" applyAlignment="1">
      <alignment horizontal="center" vertical="top" wrapText="1"/>
    </xf>
    <xf numFmtId="44" fontId="35" fillId="5" borderId="45" xfId="10" applyFont="1" applyFill="1" applyBorder="1" applyAlignment="1">
      <alignment horizontal="center" vertical="center" wrapText="1"/>
    </xf>
    <xf numFmtId="44" fontId="35" fillId="5" borderId="47" xfId="10" applyFont="1" applyFill="1" applyBorder="1" applyAlignment="1">
      <alignment horizontal="center" vertical="center" wrapText="1"/>
    </xf>
    <xf numFmtId="0" fontId="15" fillId="5" borderId="19" xfId="113" applyFont="1" applyFill="1" applyBorder="1" applyAlignment="1">
      <alignment horizontal="left" vertical="center" wrapText="1"/>
    </xf>
    <xf numFmtId="0" fontId="35" fillId="5" borderId="19" xfId="119" applyFont="1" applyFill="1" applyBorder="1" applyAlignment="1">
      <alignment horizontal="center" vertical="center" wrapText="1"/>
    </xf>
    <xf numFmtId="42" fontId="15" fillId="5" borderId="19" xfId="114" applyFont="1" applyFill="1" applyBorder="1" applyAlignment="1">
      <alignment horizontal="center" vertical="top"/>
    </xf>
    <xf numFmtId="0" fontId="35" fillId="5" borderId="19" xfId="121" applyFont="1" applyFill="1" applyBorder="1" applyAlignment="1">
      <alignment horizontal="left" vertical="center" wrapText="1"/>
    </xf>
    <xf numFmtId="0" fontId="52" fillId="5" borderId="19" xfId="11" applyFont="1" applyFill="1" applyBorder="1" applyAlignment="1">
      <alignment horizontal="center" vertical="center"/>
    </xf>
    <xf numFmtId="0" fontId="52" fillId="5" borderId="19" xfId="11" applyFont="1" applyFill="1" applyBorder="1" applyAlignment="1">
      <alignment horizontal="justify" vertical="center"/>
    </xf>
    <xf numFmtId="0" fontId="52" fillId="5" borderId="19" xfId="11" applyFont="1" applyFill="1" applyBorder="1" applyAlignment="1">
      <alignment horizontal="justify" vertical="top"/>
    </xf>
    <xf numFmtId="0" fontId="46" fillId="12" borderId="12" xfId="0" applyFont="1" applyFill="1" applyBorder="1" applyAlignment="1">
      <alignment horizontal="center" vertical="center"/>
    </xf>
    <xf numFmtId="0" fontId="46" fillId="12" borderId="12" xfId="0" applyFont="1" applyFill="1" applyBorder="1" applyAlignment="1"/>
    <xf numFmtId="0" fontId="46" fillId="12" borderId="4" xfId="0" applyFont="1" applyFill="1" applyBorder="1" applyAlignment="1"/>
    <xf numFmtId="0" fontId="46" fillId="12" borderId="6" xfId="0" applyFont="1" applyFill="1" applyBorder="1" applyAlignment="1"/>
    <xf numFmtId="0" fontId="46" fillId="12" borderId="4" xfId="0" applyFont="1" applyFill="1" applyBorder="1" applyAlignment="1">
      <alignment horizontal="center" vertical="center"/>
    </xf>
    <xf numFmtId="0" fontId="46" fillId="16" borderId="5"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5" borderId="12" xfId="0" applyFont="1" applyFill="1" applyBorder="1" applyAlignment="1"/>
    <xf numFmtId="0" fontId="46" fillId="5" borderId="5" xfId="0" applyFont="1" applyFill="1" applyBorder="1" applyAlignment="1"/>
    <xf numFmtId="0" fontId="46" fillId="5" borderId="4" xfId="0" applyFont="1" applyFill="1" applyBorder="1" applyAlignment="1"/>
    <xf numFmtId="0" fontId="46" fillId="5" borderId="7" xfId="0" applyFont="1" applyFill="1" applyBorder="1" applyAlignment="1"/>
    <xf numFmtId="0" fontId="46" fillId="5" borderId="13" xfId="0" applyFont="1" applyFill="1" applyBorder="1" applyAlignment="1"/>
    <xf numFmtId="0" fontId="46" fillId="2" borderId="1" xfId="0" applyFont="1" applyFill="1" applyBorder="1" applyAlignment="1">
      <alignment horizontal="center" vertical="center" wrapText="1"/>
    </xf>
    <xf numFmtId="0" fontId="46" fillId="5" borderId="11" xfId="0" applyFont="1" applyFill="1" applyBorder="1" applyAlignment="1"/>
    <xf numFmtId="0" fontId="38" fillId="5" borderId="31" xfId="0" applyFont="1" applyFill="1" applyBorder="1" applyAlignment="1">
      <alignment horizontal="center" vertical="center" wrapText="1"/>
    </xf>
    <xf numFmtId="0" fontId="38" fillId="5" borderId="19" xfId="0" applyFont="1" applyFill="1" applyBorder="1" applyAlignment="1">
      <alignment horizontal="center" vertical="center" wrapText="1"/>
    </xf>
    <xf numFmtId="3" fontId="52" fillId="5" borderId="19" xfId="11" applyNumberFormat="1" applyFont="1" applyFill="1" applyBorder="1" applyAlignment="1">
      <alignment horizontal="center" vertical="center" wrapText="1"/>
    </xf>
    <xf numFmtId="3" fontId="52" fillId="5" borderId="19" xfId="11" applyNumberFormat="1" applyFont="1" applyFill="1" applyBorder="1" applyAlignment="1">
      <alignment horizontal="justify" vertical="top" wrapText="1"/>
    </xf>
    <xf numFmtId="44" fontId="35" fillId="5" borderId="43" xfId="10" applyFont="1" applyFill="1" applyBorder="1" applyAlignment="1">
      <alignment horizontal="center" vertical="center" wrapText="1"/>
    </xf>
    <xf numFmtId="44" fontId="35" fillId="5" borderId="46" xfId="10" applyFont="1" applyFill="1" applyBorder="1" applyAlignment="1">
      <alignment horizontal="center" vertical="center" wrapText="1"/>
    </xf>
    <xf numFmtId="44" fontId="35" fillId="5" borderId="48" xfId="10" applyFont="1" applyFill="1" applyBorder="1" applyAlignment="1">
      <alignment horizontal="center" vertical="center" wrapText="1"/>
    </xf>
    <xf numFmtId="164" fontId="35" fillId="5" borderId="19" xfId="124" applyNumberFormat="1" applyFont="1" applyFill="1" applyBorder="1" applyAlignment="1">
      <alignment horizontal="center" vertical="center" wrapText="1"/>
    </xf>
    <xf numFmtId="164" fontId="35" fillId="5" borderId="30" xfId="124" applyNumberFormat="1" applyFont="1" applyFill="1" applyBorder="1" applyAlignment="1">
      <alignment horizontal="center" vertical="center" wrapText="1"/>
    </xf>
    <xf numFmtId="44" fontId="35" fillId="5" borderId="50" xfId="10" applyFont="1" applyFill="1" applyBorder="1" applyAlignment="1">
      <alignment horizontal="center" vertical="center" wrapText="1"/>
    </xf>
    <xf numFmtId="44" fontId="35" fillId="5" borderId="51" xfId="10" applyFont="1" applyFill="1" applyBorder="1" applyAlignment="1">
      <alignment horizontal="center" vertical="center" wrapText="1"/>
    </xf>
    <xf numFmtId="44" fontId="35" fillId="5" borderId="56" xfId="10" applyFont="1" applyFill="1" applyBorder="1" applyAlignment="1">
      <alignment horizontal="center" vertical="center" wrapText="1"/>
    </xf>
    <xf numFmtId="44" fontId="35" fillId="5" borderId="52" xfId="10" applyFont="1" applyFill="1" applyBorder="1" applyAlignment="1">
      <alignment horizontal="center" vertical="center" wrapText="1"/>
    </xf>
    <xf numFmtId="0" fontId="52" fillId="5" borderId="19" xfId="11" applyFont="1" applyFill="1" applyBorder="1" applyAlignment="1">
      <alignment horizontal="justify" vertical="center" wrapText="1"/>
    </xf>
    <xf numFmtId="0" fontId="38" fillId="5" borderId="19" xfId="0" applyFont="1" applyFill="1" applyBorder="1" applyAlignment="1">
      <alignment horizontal="center" vertical="center"/>
    </xf>
    <xf numFmtId="0" fontId="52" fillId="5" borderId="19" xfId="11" applyFont="1" applyFill="1" applyBorder="1" applyAlignment="1">
      <alignment horizontal="left" vertical="top" wrapText="1"/>
    </xf>
    <xf numFmtId="0" fontId="52" fillId="5" borderId="19" xfId="11" applyFont="1" applyFill="1" applyBorder="1" applyAlignment="1">
      <alignment horizontal="center" vertical="top" wrapText="1"/>
    </xf>
    <xf numFmtId="49" fontId="52" fillId="5" borderId="19" xfId="11" applyNumberFormat="1" applyFont="1" applyFill="1" applyBorder="1" applyAlignment="1">
      <alignment vertical="top" wrapText="1"/>
    </xf>
    <xf numFmtId="0" fontId="52" fillId="5" borderId="20" xfId="11" applyFont="1" applyFill="1" applyBorder="1" applyAlignment="1">
      <alignment horizontal="left" vertical="top" wrapText="1"/>
    </xf>
    <xf numFmtId="0" fontId="35" fillId="5" borderId="19" xfId="113" applyFont="1" applyFill="1" applyBorder="1" applyAlignment="1">
      <alignment horizontal="left" vertical="top"/>
    </xf>
    <xf numFmtId="9" fontId="38" fillId="5" borderId="31" xfId="110" applyFont="1" applyFill="1" applyBorder="1" applyAlignment="1">
      <alignment horizontal="center" vertical="center"/>
    </xf>
    <xf numFmtId="164" fontId="56" fillId="5" borderId="31" xfId="124" applyNumberFormat="1" applyFont="1" applyFill="1" applyBorder="1" applyAlignment="1">
      <alignment horizontal="center" vertical="center"/>
    </xf>
    <xf numFmtId="0" fontId="38" fillId="5" borderId="33" xfId="0" applyFont="1" applyFill="1" applyBorder="1" applyAlignment="1">
      <alignment horizontal="center" vertical="center"/>
    </xf>
    <xf numFmtId="0" fontId="38" fillId="5" borderId="25" xfId="0" applyFont="1" applyFill="1" applyBorder="1" applyAlignment="1">
      <alignment horizontal="center" vertical="center"/>
    </xf>
    <xf numFmtId="0" fontId="38" fillId="5" borderId="31" xfId="0" applyFont="1" applyFill="1" applyBorder="1" applyAlignment="1">
      <alignment horizontal="center" vertical="center"/>
    </xf>
    <xf numFmtId="0" fontId="45" fillId="5" borderId="33" xfId="0" applyFont="1" applyFill="1" applyBorder="1" applyAlignment="1">
      <alignment horizontal="center" vertical="center"/>
    </xf>
    <xf numFmtId="0" fontId="45" fillId="5" borderId="25" xfId="0" applyFont="1" applyFill="1" applyBorder="1" applyAlignment="1">
      <alignment horizontal="center" vertical="center"/>
    </xf>
    <xf numFmtId="0" fontId="45" fillId="5" borderId="31" xfId="0" applyFont="1" applyFill="1" applyBorder="1" applyAlignment="1">
      <alignment horizontal="center" vertical="center"/>
    </xf>
    <xf numFmtId="165" fontId="38" fillId="5" borderId="33" xfId="10" applyNumberFormat="1" applyFont="1" applyFill="1" applyBorder="1" applyAlignment="1">
      <alignment horizontal="center" vertical="center" wrapText="1"/>
    </xf>
    <xf numFmtId="165" fontId="38" fillId="5" borderId="25" xfId="10" applyNumberFormat="1" applyFont="1" applyFill="1" applyBorder="1" applyAlignment="1">
      <alignment horizontal="center" vertical="center" wrapText="1"/>
    </xf>
    <xf numFmtId="165" fontId="38" fillId="5" borderId="31" xfId="10" applyNumberFormat="1" applyFont="1" applyFill="1" applyBorder="1" applyAlignment="1">
      <alignment horizontal="center" vertical="center" wrapText="1"/>
    </xf>
    <xf numFmtId="0" fontId="59" fillId="5" borderId="19" xfId="11" applyFont="1" applyFill="1" applyBorder="1" applyAlignment="1">
      <alignment horizontal="center" vertical="center" wrapText="1"/>
    </xf>
    <xf numFmtId="0" fontId="38" fillId="5" borderId="25" xfId="0" applyFont="1" applyFill="1" applyBorder="1" applyAlignment="1">
      <alignment horizontal="center" vertical="center" wrapText="1"/>
    </xf>
    <xf numFmtId="14" fontId="38" fillId="5" borderId="33" xfId="0" applyNumberFormat="1" applyFont="1" applyFill="1" applyBorder="1" applyAlignment="1">
      <alignment horizontal="center" vertical="center"/>
    </xf>
    <xf numFmtId="14" fontId="38" fillId="5" borderId="25" xfId="0" applyNumberFormat="1" applyFont="1" applyFill="1" applyBorder="1" applyAlignment="1">
      <alignment horizontal="center" vertical="center"/>
    </xf>
    <xf numFmtId="14" fontId="38" fillId="5" borderId="31" xfId="0" applyNumberFormat="1" applyFont="1" applyFill="1" applyBorder="1" applyAlignment="1">
      <alignment horizontal="center" vertical="center"/>
    </xf>
    <xf numFmtId="0" fontId="38" fillId="5" borderId="33" xfId="0" applyFont="1" applyFill="1" applyBorder="1" applyAlignment="1">
      <alignment horizontal="center" vertical="center" wrapText="1"/>
    </xf>
    <xf numFmtId="3" fontId="38" fillId="5" borderId="19" xfId="0" applyNumberFormat="1" applyFont="1" applyFill="1" applyBorder="1" applyAlignment="1">
      <alignment horizontal="justify" vertical="top" wrapText="1"/>
    </xf>
    <xf numFmtId="164" fontId="38" fillId="5" borderId="19" xfId="124" applyNumberFormat="1" applyFont="1" applyFill="1" applyBorder="1" applyAlignment="1">
      <alignment horizontal="center" vertical="center" wrapText="1"/>
    </xf>
    <xf numFmtId="164" fontId="38" fillId="5" borderId="33" xfId="124" applyNumberFormat="1" applyFont="1" applyFill="1" applyBorder="1" applyAlignment="1">
      <alignment horizontal="center" vertical="center" wrapText="1"/>
    </xf>
    <xf numFmtId="49" fontId="38" fillId="5" borderId="19" xfId="0" applyNumberFormat="1"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3" xfId="0" applyFont="1" applyFill="1" applyBorder="1" applyAlignment="1">
      <alignment horizontal="center" vertical="center" wrapText="1"/>
    </xf>
    <xf numFmtId="0" fontId="38" fillId="5" borderId="25" xfId="0" applyFont="1" applyFill="1" applyBorder="1" applyAlignment="1">
      <alignment horizontal="center"/>
    </xf>
    <xf numFmtId="0" fontId="56" fillId="5" borderId="19" xfId="113" applyFont="1" applyFill="1" applyBorder="1" applyAlignment="1">
      <alignment horizontal="center" vertical="center" wrapText="1"/>
    </xf>
    <xf numFmtId="0" fontId="56" fillId="5" borderId="33" xfId="113" applyFont="1" applyFill="1" applyBorder="1" applyAlignment="1">
      <alignment horizontal="center" vertical="center" wrapText="1"/>
    </xf>
    <xf numFmtId="164" fontId="45" fillId="5" borderId="25" xfId="124" applyNumberFormat="1" applyFont="1" applyFill="1" applyBorder="1" applyAlignment="1">
      <alignment horizontal="center" vertical="center"/>
    </xf>
    <xf numFmtId="164" fontId="45" fillId="5" borderId="54" xfId="124" applyNumberFormat="1" applyFont="1" applyFill="1" applyBorder="1" applyAlignment="1">
      <alignment horizontal="center" vertical="center"/>
    </xf>
    <xf numFmtId="0" fontId="51" fillId="12" borderId="19" xfId="0" applyFont="1" applyFill="1" applyBorder="1" applyAlignment="1">
      <alignment horizontal="center" vertical="center" wrapText="1"/>
    </xf>
    <xf numFmtId="0" fontId="65" fillId="12" borderId="44" xfId="0" applyFont="1" applyFill="1" applyBorder="1" applyAlignment="1">
      <alignment horizontal="center" vertical="center" wrapText="1"/>
    </xf>
    <xf numFmtId="0" fontId="65" fillId="12" borderId="45" xfId="0" applyFont="1" applyFill="1" applyBorder="1" applyAlignment="1">
      <alignment horizontal="center" vertical="center" wrapText="1"/>
    </xf>
    <xf numFmtId="0" fontId="38" fillId="12" borderId="40" xfId="0" applyFont="1" applyFill="1" applyBorder="1" applyAlignment="1">
      <alignment horizontal="center" vertical="center" wrapText="1"/>
    </xf>
    <xf numFmtId="0" fontId="38" fillId="12" borderId="44" xfId="0" applyFont="1" applyFill="1" applyBorder="1" applyAlignment="1">
      <alignment horizontal="center" vertical="center" wrapText="1"/>
    </xf>
    <xf numFmtId="0" fontId="38" fillId="12" borderId="49" xfId="0" applyFont="1" applyFill="1" applyBorder="1" applyAlignment="1">
      <alignment horizontal="center" vertical="center" wrapText="1"/>
    </xf>
    <xf numFmtId="0" fontId="38" fillId="12" borderId="41" xfId="0" applyFont="1" applyFill="1" applyBorder="1" applyAlignment="1">
      <alignment horizontal="center" vertical="center" wrapText="1"/>
    </xf>
    <xf numFmtId="164" fontId="38" fillId="5" borderId="25" xfId="124" applyNumberFormat="1" applyFont="1" applyFill="1" applyBorder="1" applyAlignment="1">
      <alignment horizontal="center" vertical="center" wrapText="1"/>
    </xf>
    <xf numFmtId="164" fontId="38" fillId="5" borderId="31" xfId="124" applyNumberFormat="1" applyFont="1" applyFill="1" applyBorder="1" applyAlignment="1">
      <alignment horizontal="center" vertical="center" wrapText="1"/>
    </xf>
    <xf numFmtId="9" fontId="35" fillId="5" borderId="33" xfId="110" applyFont="1" applyFill="1" applyBorder="1" applyAlignment="1">
      <alignment horizontal="center" vertical="center"/>
    </xf>
    <xf numFmtId="9" fontId="35" fillId="5" borderId="19" xfId="110" applyFont="1" applyFill="1" applyBorder="1" applyAlignment="1">
      <alignment horizontal="center" vertical="top"/>
    </xf>
    <xf numFmtId="9" fontId="35" fillId="5" borderId="33" xfId="110" applyFont="1" applyFill="1" applyBorder="1" applyAlignment="1">
      <alignment horizontal="center" vertical="top"/>
    </xf>
    <xf numFmtId="1" fontId="35" fillId="5" borderId="31" xfId="113" applyNumberFormat="1" applyFont="1" applyFill="1" applyBorder="1" applyAlignment="1">
      <alignment horizontal="center" vertical="top"/>
    </xf>
    <xf numFmtId="1" fontId="35" fillId="5" borderId="19" xfId="113" applyNumberFormat="1" applyFont="1" applyFill="1" applyBorder="1" applyAlignment="1">
      <alignment horizontal="center" vertical="top"/>
    </xf>
    <xf numFmtId="1" fontId="35" fillId="5" borderId="33" xfId="113" applyNumberFormat="1" applyFont="1" applyFill="1" applyBorder="1" applyAlignment="1">
      <alignment horizontal="center" vertical="top"/>
    </xf>
    <xf numFmtId="10" fontId="35" fillId="5" borderId="31" xfId="113" applyNumberFormat="1" applyFont="1" applyFill="1" applyBorder="1" applyAlignment="1">
      <alignment horizontal="center" vertical="top"/>
    </xf>
    <xf numFmtId="10" fontId="35" fillId="5" borderId="19" xfId="113" applyNumberFormat="1" applyFont="1" applyFill="1" applyBorder="1" applyAlignment="1">
      <alignment horizontal="center" vertical="top"/>
    </xf>
    <xf numFmtId="10" fontId="35" fillId="5" borderId="33" xfId="113" applyNumberFormat="1" applyFont="1" applyFill="1" applyBorder="1" applyAlignment="1">
      <alignment horizontal="center" vertical="top"/>
    </xf>
    <xf numFmtId="0" fontId="54" fillId="5" borderId="19" xfId="113" applyFont="1" applyFill="1" applyBorder="1" applyAlignment="1">
      <alignment horizontal="center" vertical="center" wrapText="1"/>
    </xf>
    <xf numFmtId="0" fontId="54" fillId="5" borderId="33" xfId="113" applyFont="1" applyFill="1" applyBorder="1" applyAlignment="1">
      <alignment horizontal="center" vertical="center" wrapText="1"/>
    </xf>
    <xf numFmtId="164" fontId="56" fillId="5" borderId="19" xfId="113" applyNumberFormat="1" applyFont="1" applyFill="1" applyBorder="1" applyAlignment="1">
      <alignment horizontal="center" vertical="center"/>
    </xf>
    <xf numFmtId="164" fontId="56" fillId="5" borderId="33" xfId="113" applyNumberFormat="1" applyFont="1" applyFill="1" applyBorder="1" applyAlignment="1">
      <alignment horizontal="center" vertical="center"/>
    </xf>
    <xf numFmtId="0" fontId="35" fillId="5" borderId="33" xfId="113" applyFont="1" applyFill="1" applyBorder="1" applyAlignment="1">
      <alignment horizontal="center" vertical="top"/>
    </xf>
    <xf numFmtId="1" fontId="56" fillId="5" borderId="31" xfId="113" applyNumberFormat="1" applyFont="1" applyFill="1" applyBorder="1" applyAlignment="1">
      <alignment horizontal="center" vertical="center" wrapText="1"/>
    </xf>
    <xf numFmtId="1" fontId="56" fillId="5" borderId="19" xfId="113" applyNumberFormat="1" applyFont="1" applyFill="1" applyBorder="1" applyAlignment="1">
      <alignment horizontal="center" vertical="center" wrapText="1"/>
    </xf>
    <xf numFmtId="1" fontId="56" fillId="5" borderId="33" xfId="113" applyNumberFormat="1" applyFont="1" applyFill="1" applyBorder="1" applyAlignment="1">
      <alignment horizontal="center" vertical="center" wrapText="1"/>
    </xf>
    <xf numFmtId="0" fontId="54" fillId="5" borderId="31" xfId="113" applyFont="1" applyFill="1" applyBorder="1" applyAlignment="1">
      <alignment horizontal="center" vertical="top" wrapText="1"/>
    </xf>
    <xf numFmtId="0" fontId="54" fillId="5" borderId="33" xfId="113" applyFont="1" applyFill="1" applyBorder="1" applyAlignment="1">
      <alignment horizontal="center" vertical="top" wrapText="1"/>
    </xf>
    <xf numFmtId="0" fontId="54" fillId="5" borderId="31" xfId="113" applyFont="1" applyFill="1" applyBorder="1" applyAlignment="1">
      <alignment horizontal="center" vertical="center" wrapText="1"/>
    </xf>
    <xf numFmtId="0" fontId="55" fillId="5" borderId="19" xfId="113" applyFont="1" applyFill="1" applyBorder="1" applyAlignment="1">
      <alignment horizontal="left" vertical="center" wrapText="1"/>
    </xf>
    <xf numFmtId="1" fontId="35" fillId="5" borderId="31" xfId="113" applyNumberFormat="1" applyFont="1" applyFill="1" applyBorder="1" applyAlignment="1">
      <alignment horizontal="center" vertical="center" wrapText="1"/>
    </xf>
    <xf numFmtId="1" fontId="35" fillId="5" borderId="19" xfId="113" applyNumberFormat="1" applyFont="1" applyFill="1" applyBorder="1" applyAlignment="1">
      <alignment horizontal="center" vertical="center" wrapText="1"/>
    </xf>
    <xf numFmtId="1" fontId="35" fillId="5" borderId="33" xfId="113" applyNumberFormat="1" applyFont="1" applyFill="1" applyBorder="1" applyAlignment="1">
      <alignment horizontal="center" vertical="center" wrapText="1"/>
    </xf>
    <xf numFmtId="0" fontId="35" fillId="5" borderId="31" xfId="113" applyFont="1" applyFill="1" applyBorder="1" applyAlignment="1">
      <alignment horizontal="center" vertical="top" wrapText="1"/>
    </xf>
    <xf numFmtId="0" fontId="35" fillId="5" borderId="33" xfId="113" applyFont="1" applyFill="1" applyBorder="1" applyAlignment="1">
      <alignment horizontal="center" vertical="top" wrapText="1"/>
    </xf>
    <xf numFmtId="0" fontId="35" fillId="5" borderId="19" xfId="110" applyNumberFormat="1" applyFont="1" applyFill="1" applyBorder="1" applyAlignment="1">
      <alignment horizontal="center" vertical="center"/>
    </xf>
    <xf numFmtId="0" fontId="35" fillId="5" borderId="31" xfId="113" applyFont="1" applyFill="1" applyBorder="1" applyAlignment="1">
      <alignment vertical="center"/>
    </xf>
    <xf numFmtId="9" fontId="38" fillId="5" borderId="19" xfId="113" applyNumberFormat="1" applyFont="1" applyFill="1" applyBorder="1" applyAlignment="1">
      <alignment horizontal="center" vertical="top"/>
    </xf>
    <xf numFmtId="9" fontId="56" fillId="5" borderId="31" xfId="124" applyFont="1" applyFill="1" applyBorder="1" applyAlignment="1">
      <alignment horizontal="center" vertical="center"/>
    </xf>
    <xf numFmtId="9" fontId="56" fillId="5" borderId="19" xfId="124" applyFont="1" applyFill="1" applyBorder="1" applyAlignment="1">
      <alignment horizontal="center" vertical="center"/>
    </xf>
    <xf numFmtId="0" fontId="35" fillId="5" borderId="33" xfId="113" applyFont="1" applyFill="1" applyBorder="1" applyAlignment="1">
      <alignment horizontal="left" vertical="center"/>
    </xf>
    <xf numFmtId="0" fontId="51" fillId="18" borderId="58" xfId="0" applyFont="1" applyFill="1" applyBorder="1" applyAlignment="1">
      <alignment horizontal="center" vertical="center" wrapText="1"/>
    </xf>
    <xf numFmtId="0" fontId="51" fillId="18" borderId="59" xfId="0" applyFont="1" applyFill="1" applyBorder="1" applyAlignment="1">
      <alignment horizontal="center" vertical="center" wrapText="1"/>
    </xf>
    <xf numFmtId="0" fontId="51" fillId="18" borderId="60" xfId="0" applyFont="1" applyFill="1" applyBorder="1" applyAlignment="1">
      <alignment horizontal="center" vertical="center" wrapText="1"/>
    </xf>
    <xf numFmtId="164" fontId="69" fillId="5" borderId="51" xfId="124" applyNumberFormat="1" applyFont="1" applyFill="1" applyBorder="1" applyAlignment="1">
      <alignment horizontal="center" vertical="center"/>
    </xf>
    <xf numFmtId="164" fontId="69" fillId="5" borderId="56" xfId="124" applyNumberFormat="1" applyFont="1" applyFill="1" applyBorder="1" applyAlignment="1">
      <alignment horizontal="center" vertical="center"/>
    </xf>
    <xf numFmtId="164" fontId="69" fillId="5" borderId="52" xfId="124" applyNumberFormat="1" applyFont="1" applyFill="1" applyBorder="1" applyAlignment="1">
      <alignment horizontal="center" vertical="center"/>
    </xf>
    <xf numFmtId="0" fontId="38" fillId="5" borderId="31" xfId="115" applyFont="1" applyFill="1" applyBorder="1" applyAlignment="1">
      <alignment horizontal="left" vertical="center" wrapText="1"/>
    </xf>
    <xf numFmtId="0" fontId="38" fillId="5" borderId="19" xfId="115" applyFont="1" applyFill="1" applyBorder="1" applyAlignment="1">
      <alignment horizontal="left" vertical="center" wrapText="1"/>
    </xf>
    <xf numFmtId="0" fontId="38" fillId="5" borderId="33" xfId="115" applyFont="1" applyFill="1" applyBorder="1" applyAlignment="1">
      <alignment horizontal="left" vertical="center" wrapText="1"/>
    </xf>
    <xf numFmtId="164" fontId="63" fillId="5" borderId="31" xfId="124" applyNumberFormat="1" applyFont="1" applyFill="1" applyBorder="1" applyAlignment="1">
      <alignment horizontal="center" vertical="center"/>
    </xf>
    <xf numFmtId="164" fontId="63" fillId="5" borderId="19" xfId="124" applyNumberFormat="1" applyFont="1" applyFill="1" applyBorder="1" applyAlignment="1">
      <alignment horizontal="center" vertical="center"/>
    </xf>
    <xf numFmtId="0" fontId="38" fillId="5" borderId="31" xfId="115" applyFont="1" applyFill="1" applyBorder="1" applyAlignment="1">
      <alignment horizontal="center" vertical="center" wrapText="1"/>
    </xf>
    <xf numFmtId="0" fontId="38" fillId="5" borderId="19" xfId="115" applyFont="1" applyFill="1" applyBorder="1" applyAlignment="1">
      <alignment horizontal="center" vertical="center" wrapText="1"/>
    </xf>
    <xf numFmtId="0" fontId="38" fillId="5" borderId="33" xfId="115" applyFont="1" applyFill="1" applyBorder="1" applyAlignment="1">
      <alignment horizontal="center" vertical="center" wrapText="1"/>
    </xf>
    <xf numFmtId="164" fontId="35" fillId="5" borderId="31" xfId="110" applyNumberFormat="1" applyFont="1" applyFill="1" applyBorder="1" applyAlignment="1">
      <alignment horizontal="center" vertical="top"/>
    </xf>
    <xf numFmtId="164" fontId="35" fillId="5" borderId="19" xfId="110" applyNumberFormat="1" applyFont="1" applyFill="1" applyBorder="1" applyAlignment="1">
      <alignment horizontal="center" vertical="top"/>
    </xf>
    <xf numFmtId="164" fontId="35" fillId="5" borderId="33" xfId="110" applyNumberFormat="1" applyFont="1" applyFill="1" applyBorder="1" applyAlignment="1">
      <alignment horizontal="center" vertical="top"/>
    </xf>
    <xf numFmtId="9" fontId="35" fillId="5" borderId="19" xfId="113" applyNumberFormat="1" applyFont="1" applyFill="1" applyBorder="1" applyAlignment="1">
      <alignment horizontal="center" vertical="top"/>
    </xf>
    <xf numFmtId="9" fontId="35" fillId="5" borderId="33" xfId="113" applyNumberFormat="1" applyFont="1" applyFill="1" applyBorder="1" applyAlignment="1">
      <alignment horizontal="center" vertical="top"/>
    </xf>
    <xf numFmtId="9" fontId="35" fillId="5" borderId="33" xfId="113" applyNumberFormat="1" applyFont="1" applyFill="1" applyBorder="1" applyAlignment="1">
      <alignment horizontal="center" vertical="center"/>
    </xf>
    <xf numFmtId="0" fontId="38" fillId="5" borderId="57" xfId="0" applyFont="1" applyFill="1" applyBorder="1" applyAlignment="1">
      <alignment horizontal="center" vertical="center" wrapText="1"/>
    </xf>
    <xf numFmtId="0" fontId="38" fillId="5" borderId="55" xfId="0" applyFont="1" applyFill="1" applyBorder="1" applyAlignment="1">
      <alignment horizontal="center" vertical="center" wrapText="1"/>
    </xf>
    <xf numFmtId="164" fontId="56" fillId="5" borderId="30" xfId="124" applyNumberFormat="1" applyFont="1" applyFill="1" applyBorder="1" applyAlignment="1">
      <alignment horizontal="center" vertical="center"/>
    </xf>
    <xf numFmtId="9" fontId="62" fillId="5" borderId="31" xfId="124" applyFont="1" applyFill="1" applyBorder="1" applyAlignment="1">
      <alignment horizontal="center" vertical="center" wrapText="1"/>
    </xf>
    <xf numFmtId="9" fontId="62" fillId="5" borderId="19" xfId="124" applyFont="1" applyFill="1" applyBorder="1" applyAlignment="1">
      <alignment horizontal="center" vertical="center" wrapText="1"/>
    </xf>
    <xf numFmtId="9" fontId="56" fillId="5" borderId="33" xfId="124" applyFont="1" applyFill="1" applyBorder="1" applyAlignment="1">
      <alignment horizontal="center" vertical="center"/>
    </xf>
    <xf numFmtId="0" fontId="58" fillId="5" borderId="19" xfId="113" applyFont="1" applyFill="1" applyBorder="1" applyAlignment="1">
      <alignment horizontal="center" vertical="top"/>
    </xf>
    <xf numFmtId="164" fontId="45" fillId="5" borderId="31" xfId="124" applyNumberFormat="1" applyFont="1" applyFill="1" applyBorder="1" applyAlignment="1">
      <alignment horizontal="center" vertical="center"/>
    </xf>
    <xf numFmtId="1" fontId="66" fillId="5" borderId="19" xfId="0" applyNumberFormat="1" applyFont="1" applyFill="1" applyBorder="1" applyAlignment="1">
      <alignment horizontal="center" vertical="center" wrapText="1"/>
    </xf>
    <xf numFmtId="0" fontId="38" fillId="5" borderId="19" xfId="1" applyFont="1" applyFill="1" applyBorder="1" applyAlignment="1">
      <alignment horizontal="center" vertical="center" wrapText="1"/>
    </xf>
    <xf numFmtId="0" fontId="38" fillId="5" borderId="30" xfId="0" applyFont="1" applyFill="1" applyBorder="1" applyAlignment="1">
      <alignment horizontal="center" vertical="top"/>
    </xf>
    <xf numFmtId="0" fontId="38" fillId="5" borderId="32" xfId="0" applyFont="1" applyFill="1" applyBorder="1" applyAlignment="1">
      <alignment horizontal="center" vertical="top"/>
    </xf>
    <xf numFmtId="0" fontId="38" fillId="5" borderId="20" xfId="0" applyFont="1" applyFill="1" applyBorder="1" applyAlignment="1">
      <alignment horizontal="center" vertical="top"/>
    </xf>
    <xf numFmtId="0" fontId="45" fillId="5" borderId="19" xfId="1" applyFont="1" applyFill="1" applyBorder="1" applyAlignment="1">
      <alignment horizontal="center" vertical="top" wrapText="1"/>
    </xf>
    <xf numFmtId="0" fontId="45" fillId="5" borderId="33" xfId="1" applyFont="1" applyFill="1" applyBorder="1" applyAlignment="1">
      <alignment horizontal="center" vertical="center" wrapText="1"/>
    </xf>
    <xf numFmtId="0" fontId="45" fillId="5" borderId="25" xfId="1" applyFont="1" applyFill="1" applyBorder="1" applyAlignment="1">
      <alignment horizontal="center" vertical="center" wrapText="1"/>
    </xf>
    <xf numFmtId="0" fontId="45" fillId="5" borderId="31" xfId="1" applyFont="1" applyFill="1" applyBorder="1" applyAlignment="1">
      <alignment horizontal="center" vertical="center" wrapText="1"/>
    </xf>
    <xf numFmtId="0" fontId="55" fillId="5" borderId="33" xfId="113" applyFont="1" applyFill="1" applyBorder="1" applyAlignment="1">
      <alignment horizontal="center" vertical="center" wrapText="1"/>
    </xf>
    <xf numFmtId="0" fontId="66" fillId="5" borderId="19" xfId="0" applyFont="1" applyFill="1" applyBorder="1" applyAlignment="1">
      <alignment horizontal="center" vertical="center"/>
    </xf>
    <xf numFmtId="0" fontId="66" fillId="5" borderId="19" xfId="0" applyFont="1" applyFill="1" applyBorder="1" applyAlignment="1">
      <alignment horizontal="center" vertical="center" wrapText="1"/>
    </xf>
    <xf numFmtId="0" fontId="67" fillId="0" borderId="39"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41" xfId="0" applyFont="1" applyBorder="1" applyAlignment="1">
      <alignment horizontal="center" vertical="center" wrapText="1"/>
    </xf>
    <xf numFmtId="0" fontId="56" fillId="5" borderId="33" xfId="113" applyFont="1" applyFill="1" applyBorder="1" applyAlignment="1">
      <alignment horizontal="center" vertical="center"/>
    </xf>
    <xf numFmtId="0" fontId="56" fillId="5" borderId="25" xfId="113" applyFont="1" applyFill="1" applyBorder="1" applyAlignment="1">
      <alignment horizontal="center" vertical="center"/>
    </xf>
    <xf numFmtId="0" fontId="56" fillId="5" borderId="31" xfId="113" applyFont="1" applyFill="1" applyBorder="1" applyAlignment="1">
      <alignment horizontal="center" vertical="center"/>
    </xf>
    <xf numFmtId="49" fontId="35" fillId="5" borderId="53" xfId="113" applyNumberFormat="1" applyFont="1" applyFill="1" applyBorder="1" applyAlignment="1">
      <alignment horizontal="center" vertical="center" wrapText="1"/>
    </xf>
    <xf numFmtId="49" fontId="35" fillId="5" borderId="25" xfId="113" applyNumberFormat="1" applyFont="1" applyFill="1" applyBorder="1" applyAlignment="1">
      <alignment horizontal="center" vertical="center" wrapText="1"/>
    </xf>
    <xf numFmtId="49" fontId="35" fillId="5" borderId="54" xfId="113" applyNumberFormat="1" applyFont="1" applyFill="1" applyBorder="1" applyAlignment="1">
      <alignment horizontal="center" vertical="center" wrapText="1"/>
    </xf>
    <xf numFmtId="0" fontId="51" fillId="12" borderId="44" xfId="0" applyFont="1" applyFill="1" applyBorder="1" applyAlignment="1">
      <alignment horizontal="center" vertical="center" wrapText="1"/>
    </xf>
    <xf numFmtId="0" fontId="51" fillId="12" borderId="4" xfId="0" applyFont="1" applyFill="1" applyBorder="1" applyAlignment="1">
      <alignment horizontal="center" vertical="center" wrapText="1"/>
    </xf>
    <xf numFmtId="0" fontId="51" fillId="12" borderId="45" xfId="0" applyFont="1" applyFill="1" applyBorder="1" applyAlignment="1">
      <alignment horizontal="center" vertical="center" wrapText="1"/>
    </xf>
    <xf numFmtId="0" fontId="38" fillId="5" borderId="61" xfId="0" applyFont="1" applyFill="1" applyBorder="1" applyAlignment="1">
      <alignment horizontal="center" vertical="center" wrapText="1"/>
    </xf>
    <xf numFmtId="0" fontId="38" fillId="5" borderId="47" xfId="0" applyFont="1" applyFill="1" applyBorder="1" applyAlignment="1">
      <alignment horizontal="center" vertical="center" wrapText="1"/>
    </xf>
    <xf numFmtId="0" fontId="38" fillId="5" borderId="19" xfId="0" applyFont="1" applyFill="1" applyBorder="1" applyAlignment="1">
      <alignment horizontal="center"/>
    </xf>
    <xf numFmtId="0" fontId="38" fillId="5" borderId="33" xfId="0" applyFont="1" applyFill="1" applyBorder="1" applyAlignment="1">
      <alignment horizontal="center"/>
    </xf>
    <xf numFmtId="0" fontId="38" fillId="5" borderId="62"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63" xfId="0" applyFont="1" applyFill="1" applyBorder="1" applyAlignment="1">
      <alignment horizontal="center" vertical="center"/>
    </xf>
    <xf numFmtId="0" fontId="66" fillId="5" borderId="30" xfId="0" applyFont="1" applyFill="1" applyBorder="1" applyAlignment="1">
      <alignment horizontal="center" vertical="center" wrapText="1"/>
    </xf>
    <xf numFmtId="0" fontId="66" fillId="5" borderId="32" xfId="0" applyFont="1" applyFill="1" applyBorder="1" applyAlignment="1">
      <alignment horizontal="center" vertical="center" wrapText="1"/>
    </xf>
    <xf numFmtId="1" fontId="38" fillId="5" borderId="57" xfId="0" applyNumberFormat="1" applyFont="1" applyFill="1" applyBorder="1" applyAlignment="1">
      <alignment horizontal="center" vertical="center"/>
    </xf>
    <xf numFmtId="1" fontId="38" fillId="5" borderId="55" xfId="0" applyNumberFormat="1" applyFont="1" applyFill="1" applyBorder="1" applyAlignment="1">
      <alignment horizontal="center" vertical="center"/>
    </xf>
    <xf numFmtId="0" fontId="38" fillId="5" borderId="64" xfId="0" applyFont="1" applyFill="1" applyBorder="1" applyAlignment="1">
      <alignment horizontal="center" vertical="center" wrapText="1"/>
    </xf>
    <xf numFmtId="1" fontId="38" fillId="5" borderId="19" xfId="0" applyNumberFormat="1" applyFont="1" applyFill="1" applyBorder="1" applyAlignment="1">
      <alignment horizontal="center" vertical="center" wrapText="1"/>
    </xf>
    <xf numFmtId="0" fontId="45" fillId="5" borderId="19" xfId="0" applyFont="1" applyFill="1" applyBorder="1" applyAlignment="1">
      <alignment horizontal="center"/>
    </xf>
    <xf numFmtId="0" fontId="45" fillId="5" borderId="33" xfId="0" applyFont="1" applyFill="1" applyBorder="1" applyAlignment="1">
      <alignment horizontal="center"/>
    </xf>
    <xf numFmtId="0" fontId="51" fillId="12" borderId="33" xfId="0" applyFont="1" applyFill="1" applyBorder="1" applyAlignment="1">
      <alignment horizontal="center" vertical="center" wrapText="1"/>
    </xf>
    <xf numFmtId="0" fontId="54" fillId="5" borderId="33" xfId="113" applyFont="1" applyFill="1" applyBorder="1" applyAlignment="1">
      <alignment horizontal="left" vertical="center" wrapText="1"/>
    </xf>
    <xf numFmtId="0" fontId="38" fillId="5" borderId="31" xfId="113" applyFont="1" applyFill="1" applyBorder="1" applyAlignment="1">
      <alignment horizontal="left" vertical="top" wrapText="1"/>
    </xf>
    <xf numFmtId="0" fontId="38" fillId="5" borderId="31" xfId="113" applyFont="1" applyFill="1" applyBorder="1" applyAlignment="1">
      <alignment horizontal="center" vertical="top"/>
    </xf>
    <xf numFmtId="0" fontId="38" fillId="5" borderId="31" xfId="113" applyFont="1" applyFill="1" applyBorder="1" applyAlignment="1">
      <alignment horizontal="center" vertical="center"/>
    </xf>
    <xf numFmtId="0" fontId="16" fillId="0" borderId="1" xfId="0" applyFont="1" applyBorder="1" applyAlignment="1">
      <alignment horizontal="center" vertical="center"/>
    </xf>
    <xf numFmtId="0" fontId="24" fillId="3" borderId="14" xfId="0" applyFont="1" applyFill="1" applyBorder="1" applyAlignment="1">
      <alignment horizontal="center" vertical="center"/>
    </xf>
    <xf numFmtId="0" fontId="15" fillId="0" borderId="15" xfId="0" applyFont="1" applyBorder="1" applyAlignment="1"/>
    <xf numFmtId="0" fontId="15" fillId="0" borderId="16" xfId="0" applyFont="1" applyBorder="1" applyAlignment="1"/>
    <xf numFmtId="0" fontId="17" fillId="3"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wrapText="1"/>
    </xf>
  </cellXfs>
  <cellStyles count="125">
    <cellStyle name="BodyStyle" xfId="32" xr:uid="{00000000-0005-0000-0000-000000000000}"/>
    <cellStyle name="HeaderStyle" xfId="34" xr:uid="{00000000-0005-0000-0000-000001000000}"/>
    <cellStyle name="Hipervínculo" xfId="11" builtinId="8"/>
    <cellStyle name="Millares [0] 2" xfId="5" xr:uid="{00000000-0005-0000-0000-000003000000}"/>
    <cellStyle name="Millares [0] 2 2" xfId="17" xr:uid="{00000000-0005-0000-0000-000004000000}"/>
    <cellStyle name="Millares [0] 2 3" xfId="26" xr:uid="{00000000-0005-0000-0000-000005000000}"/>
    <cellStyle name="Millares 10" xfId="51" xr:uid="{00000000-0005-0000-0000-000006000000}"/>
    <cellStyle name="Millares 11" xfId="53" xr:uid="{00000000-0005-0000-0000-000007000000}"/>
    <cellStyle name="Millares 12" xfId="56" xr:uid="{00000000-0005-0000-0000-000008000000}"/>
    <cellStyle name="Millares 13" xfId="62" xr:uid="{00000000-0005-0000-0000-000009000000}"/>
    <cellStyle name="Millares 14" xfId="66" xr:uid="{00000000-0005-0000-0000-00000A000000}"/>
    <cellStyle name="Millares 15" xfId="67" xr:uid="{00000000-0005-0000-0000-00000B000000}"/>
    <cellStyle name="Millares 16" xfId="65" xr:uid="{00000000-0005-0000-0000-00000C000000}"/>
    <cellStyle name="Millares 17" xfId="68" xr:uid="{00000000-0005-0000-0000-00000D000000}"/>
    <cellStyle name="Millares 18" xfId="71" xr:uid="{00000000-0005-0000-0000-00000E000000}"/>
    <cellStyle name="Millares 19" xfId="76" xr:uid="{00000000-0005-0000-0000-00000F000000}"/>
    <cellStyle name="Millares 2" xfId="2" xr:uid="{00000000-0005-0000-0000-000010000000}"/>
    <cellStyle name="Millares 2 2" xfId="14" xr:uid="{00000000-0005-0000-0000-000011000000}"/>
    <cellStyle name="Millares 2 3" xfId="23" xr:uid="{00000000-0005-0000-0000-000012000000}"/>
    <cellStyle name="Millares 2 4" xfId="36" xr:uid="{00000000-0005-0000-0000-000013000000}"/>
    <cellStyle name="Millares 2 5" xfId="57" xr:uid="{00000000-0005-0000-0000-000014000000}"/>
    <cellStyle name="Millares 2 6" xfId="95" xr:uid="{00000000-0005-0000-0000-000015000000}"/>
    <cellStyle name="Millares 20" xfId="75" xr:uid="{00000000-0005-0000-0000-000016000000}"/>
    <cellStyle name="Millares 21" xfId="73" xr:uid="{00000000-0005-0000-0000-000017000000}"/>
    <cellStyle name="Millares 22" xfId="79" xr:uid="{00000000-0005-0000-0000-000018000000}"/>
    <cellStyle name="Millares 23" xfId="82" xr:uid="{00000000-0005-0000-0000-000019000000}"/>
    <cellStyle name="Millares 24" xfId="85" xr:uid="{00000000-0005-0000-0000-00001A000000}"/>
    <cellStyle name="Millares 25" xfId="86" xr:uid="{00000000-0005-0000-0000-00001B000000}"/>
    <cellStyle name="Millares 26" xfId="83" xr:uid="{00000000-0005-0000-0000-00001C000000}"/>
    <cellStyle name="Millares 27" xfId="90" xr:uid="{00000000-0005-0000-0000-00001D000000}"/>
    <cellStyle name="Millares 28" xfId="92" xr:uid="{00000000-0005-0000-0000-00001E000000}"/>
    <cellStyle name="Millares 29" xfId="94" xr:uid="{00000000-0005-0000-0000-00001F000000}"/>
    <cellStyle name="Millares 3" xfId="8" xr:uid="{00000000-0005-0000-0000-000020000000}"/>
    <cellStyle name="Millares 3 2" xfId="19" xr:uid="{00000000-0005-0000-0000-000021000000}"/>
    <cellStyle name="Millares 3 3" xfId="28" xr:uid="{00000000-0005-0000-0000-000022000000}"/>
    <cellStyle name="Millares 30" xfId="99" xr:uid="{00000000-0005-0000-0000-000023000000}"/>
    <cellStyle name="Millares 31" xfId="102" xr:uid="{00000000-0005-0000-0000-000024000000}"/>
    <cellStyle name="Millares 32" xfId="103" xr:uid="{00000000-0005-0000-0000-000025000000}"/>
    <cellStyle name="Millares 33" xfId="116" xr:uid="{00000000-0005-0000-0000-000026000000}"/>
    <cellStyle name="Millares 4" xfId="30" xr:uid="{00000000-0005-0000-0000-000027000000}"/>
    <cellStyle name="Millares 5" xfId="35" xr:uid="{00000000-0005-0000-0000-000028000000}"/>
    <cellStyle name="Millares 6" xfId="43" xr:uid="{00000000-0005-0000-0000-000029000000}"/>
    <cellStyle name="Millares 7" xfId="47" xr:uid="{00000000-0005-0000-0000-00002A000000}"/>
    <cellStyle name="Millares 8" xfId="45" xr:uid="{00000000-0005-0000-0000-00002B000000}"/>
    <cellStyle name="Millares 9" xfId="50" xr:uid="{00000000-0005-0000-0000-00002C000000}"/>
    <cellStyle name="Moneda" xfId="10" builtinId="4"/>
    <cellStyle name="Moneda [0] 2" xfId="42" xr:uid="{00000000-0005-0000-0000-00002E000000}"/>
    <cellStyle name="Moneda [0] 3" xfId="70" xr:uid="{00000000-0005-0000-0000-00002F000000}"/>
    <cellStyle name="Moneda [0] 3 2" xfId="120" xr:uid="{00000000-0005-0000-0000-000030000000}"/>
    <cellStyle name="Moneda [0] 4" xfId="98" xr:uid="{00000000-0005-0000-0000-000031000000}"/>
    <cellStyle name="Moneda [0] 4 2" xfId="123" xr:uid="{00000000-0005-0000-0000-000032000000}"/>
    <cellStyle name="Moneda [0] 5" xfId="114" xr:uid="{00000000-0005-0000-0000-000033000000}"/>
    <cellStyle name="Moneda 10" xfId="58" xr:uid="{00000000-0005-0000-0000-000034000000}"/>
    <cellStyle name="Moneda 11" xfId="64" xr:uid="{00000000-0005-0000-0000-000035000000}"/>
    <cellStyle name="Moneda 12" xfId="63" xr:uid="{00000000-0005-0000-0000-000036000000}"/>
    <cellStyle name="Moneda 13" xfId="60" xr:uid="{00000000-0005-0000-0000-000037000000}"/>
    <cellStyle name="Moneda 14" xfId="61" xr:uid="{00000000-0005-0000-0000-000038000000}"/>
    <cellStyle name="Moneda 15" xfId="69" xr:uid="{00000000-0005-0000-0000-000039000000}"/>
    <cellStyle name="Moneda 16" xfId="72" xr:uid="{00000000-0005-0000-0000-00003A000000}"/>
    <cellStyle name="Moneda 17" xfId="77" xr:uid="{00000000-0005-0000-0000-00003B000000}"/>
    <cellStyle name="Moneda 18" xfId="78" xr:uid="{00000000-0005-0000-0000-00003C000000}"/>
    <cellStyle name="Moneda 19" xfId="74" xr:uid="{00000000-0005-0000-0000-00003D000000}"/>
    <cellStyle name="Moneda 2" xfId="7" xr:uid="{00000000-0005-0000-0000-00003E000000}"/>
    <cellStyle name="Moneda 2 2" xfId="18" xr:uid="{00000000-0005-0000-0000-00003F000000}"/>
    <cellStyle name="Moneda 2 3" xfId="27" xr:uid="{00000000-0005-0000-0000-000040000000}"/>
    <cellStyle name="Moneda 20" xfId="80" xr:uid="{00000000-0005-0000-0000-000041000000}"/>
    <cellStyle name="Moneda 21" xfId="84" xr:uid="{00000000-0005-0000-0000-000042000000}"/>
    <cellStyle name="Moneda 22" xfId="81" xr:uid="{00000000-0005-0000-0000-000043000000}"/>
    <cellStyle name="Moneda 23" xfId="88" xr:uid="{00000000-0005-0000-0000-000044000000}"/>
    <cellStyle name="Moneda 24" xfId="87" xr:uid="{00000000-0005-0000-0000-000045000000}"/>
    <cellStyle name="Moneda 25" xfId="91" xr:uid="{00000000-0005-0000-0000-000046000000}"/>
    <cellStyle name="Moneda 26" xfId="89" xr:uid="{00000000-0005-0000-0000-000047000000}"/>
    <cellStyle name="Moneda 27" xfId="96" xr:uid="{00000000-0005-0000-0000-000048000000}"/>
    <cellStyle name="Moneda 28" xfId="100" xr:uid="{00000000-0005-0000-0000-000049000000}"/>
    <cellStyle name="Moneda 28 2" xfId="122" xr:uid="{00000000-0005-0000-0000-00004A000000}"/>
    <cellStyle name="Moneda 29" xfId="104" xr:uid="{00000000-0005-0000-0000-00004B000000}"/>
    <cellStyle name="Moneda 3" xfId="37" xr:uid="{00000000-0005-0000-0000-00004C000000}"/>
    <cellStyle name="Moneda 30" xfId="101" xr:uid="{00000000-0005-0000-0000-00004D000000}"/>
    <cellStyle name="Moneda 31" xfId="106" xr:uid="{00000000-0005-0000-0000-00004E000000}"/>
    <cellStyle name="Moneda 32" xfId="112" xr:uid="{00000000-0005-0000-0000-00004F000000}"/>
    <cellStyle name="Moneda 4" xfId="44" xr:uid="{00000000-0005-0000-0000-000050000000}"/>
    <cellStyle name="Moneda 5" xfId="49" xr:uid="{00000000-0005-0000-0000-000051000000}"/>
    <cellStyle name="Moneda 6" xfId="46" xr:uid="{00000000-0005-0000-0000-000052000000}"/>
    <cellStyle name="Moneda 7" xfId="48" xr:uid="{00000000-0005-0000-0000-000053000000}"/>
    <cellStyle name="Moneda 8" xfId="52" xr:uid="{00000000-0005-0000-0000-000054000000}"/>
    <cellStyle name="Moneda 9" xfId="54" xr:uid="{00000000-0005-0000-0000-000055000000}"/>
    <cellStyle name="Normal" xfId="0" builtinId="0"/>
    <cellStyle name="Normal 10" xfId="105" xr:uid="{00000000-0005-0000-0000-000057000000}"/>
    <cellStyle name="Normal 11" xfId="108" xr:uid="{00000000-0005-0000-0000-000058000000}"/>
    <cellStyle name="Normal 2" xfId="1" xr:uid="{00000000-0005-0000-0000-000059000000}"/>
    <cellStyle name="Normal 2 2" xfId="6" xr:uid="{00000000-0005-0000-0000-00005A000000}"/>
    <cellStyle name="Normal 2 2 2" xfId="115" xr:uid="{00000000-0005-0000-0000-00005B000000}"/>
    <cellStyle name="Normal 2 3" xfId="9" xr:uid="{00000000-0005-0000-0000-00005C000000}"/>
    <cellStyle name="Normal 2 3 2" xfId="20" xr:uid="{00000000-0005-0000-0000-00005D000000}"/>
    <cellStyle name="Normal 2 3 2 2" xfId="117" xr:uid="{00000000-0005-0000-0000-00005E000000}"/>
    <cellStyle name="Normal 2 3 3" xfId="29" xr:uid="{00000000-0005-0000-0000-00005F000000}"/>
    <cellStyle name="Normal 2 4" xfId="13" xr:uid="{00000000-0005-0000-0000-000060000000}"/>
    <cellStyle name="Normal 2 5" xfId="22" xr:uid="{00000000-0005-0000-0000-000061000000}"/>
    <cellStyle name="Normal 2 6" xfId="41" xr:uid="{00000000-0005-0000-0000-000062000000}"/>
    <cellStyle name="Normal 2 7" xfId="107" xr:uid="{00000000-0005-0000-0000-000063000000}"/>
    <cellStyle name="Normal 2 7 2" xfId="111" xr:uid="{00000000-0005-0000-0000-000064000000}"/>
    <cellStyle name="Normal 2 8" xfId="109" xr:uid="{00000000-0005-0000-0000-000065000000}"/>
    <cellStyle name="Normal 2 9" xfId="113" xr:uid="{00000000-0005-0000-0000-000066000000}"/>
    <cellStyle name="Normal 3" xfId="3" xr:uid="{00000000-0005-0000-0000-000067000000}"/>
    <cellStyle name="Normal 3 2" xfId="15" xr:uid="{00000000-0005-0000-0000-000068000000}"/>
    <cellStyle name="Normal 3 3" xfId="24" xr:uid="{00000000-0005-0000-0000-000069000000}"/>
    <cellStyle name="Normal 3 4" xfId="40" xr:uid="{00000000-0005-0000-0000-00006A000000}"/>
    <cellStyle name="Normal 4" xfId="12" xr:uid="{00000000-0005-0000-0000-00006B000000}"/>
    <cellStyle name="Normal 5" xfId="21" xr:uid="{00000000-0005-0000-0000-00006C000000}"/>
    <cellStyle name="Normal 6" xfId="33" xr:uid="{00000000-0005-0000-0000-00006D000000}"/>
    <cellStyle name="Normal 6 2" xfId="118" xr:uid="{00000000-0005-0000-0000-00006E000000}"/>
    <cellStyle name="Normal 7" xfId="38" xr:uid="{00000000-0005-0000-0000-00006F000000}"/>
    <cellStyle name="Normal 8" xfId="55" xr:uid="{00000000-0005-0000-0000-000070000000}"/>
    <cellStyle name="Normal 8 2" xfId="119" xr:uid="{00000000-0005-0000-0000-000071000000}"/>
    <cellStyle name="Normal 9" xfId="93" xr:uid="{00000000-0005-0000-0000-000072000000}"/>
    <cellStyle name="Normal 9 2" xfId="121" xr:uid="{00000000-0005-0000-0000-000073000000}"/>
    <cellStyle name="Porcentaje" xfId="124" builtinId="5"/>
    <cellStyle name="Porcentaje 2" xfId="4" xr:uid="{00000000-0005-0000-0000-000075000000}"/>
    <cellStyle name="Porcentaje 2 2" xfId="16" xr:uid="{00000000-0005-0000-0000-000076000000}"/>
    <cellStyle name="Porcentaje 2 3" xfId="25" xr:uid="{00000000-0005-0000-0000-000077000000}"/>
    <cellStyle name="Porcentaje 3" xfId="31" xr:uid="{00000000-0005-0000-0000-000078000000}"/>
    <cellStyle name="Porcentaje 4" xfId="39" xr:uid="{00000000-0005-0000-0000-000079000000}"/>
    <cellStyle name="Porcentaje 5" xfId="59" xr:uid="{00000000-0005-0000-0000-00007A000000}"/>
    <cellStyle name="Porcentaje 6" xfId="97" xr:uid="{00000000-0005-0000-0000-00007B000000}"/>
    <cellStyle name="Porcentaje 7" xfId="110" xr:uid="{00000000-0005-0000-0000-00007C000000}"/>
  </cellStyles>
  <dxfs count="0"/>
  <tableStyles count="0" defaultTableStyle="TableStyleMedium2" defaultPivotStyle="PivotStyleLight16"/>
  <colors>
    <mruColors>
      <color rgb="FFFFCC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19300" cy="1495425"/>
    <xdr:pic>
      <xdr:nvPicPr>
        <xdr:cNvPr id="3"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019300" cy="1495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0</xdr:rowOff>
    </xdr:from>
    <xdr:ext cx="1656931" cy="942033"/>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66750" y="0"/>
          <a:ext cx="1656931" cy="942033"/>
        </a:xfrm>
        <a:prstGeom prst="rect">
          <a:avLst/>
        </a:prstGeom>
        <a:noFill/>
      </xdr:spPr>
    </xdr:pic>
    <xdr:clientData fLocksWithSheet="0"/>
  </xdr:oneCellAnchor>
  <xdr:oneCellAnchor>
    <xdr:from>
      <xdr:col>17</xdr:col>
      <xdr:colOff>0</xdr:colOff>
      <xdr:row>19</xdr:row>
      <xdr:rowOff>0</xdr:rowOff>
    </xdr:from>
    <xdr:ext cx="95250" cy="171450"/>
    <xdr:sp macro="" textlink="">
      <xdr:nvSpPr>
        <xdr:cNvPr id="3"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4"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5" name="Text Box 18">
          <a:extLst>
            <a:ext uri="{FF2B5EF4-FFF2-40B4-BE49-F238E27FC236}">
              <a16:creationId xmlns:a16="http://schemas.microsoft.com/office/drawing/2014/main" id="{00000000-0008-0000-0200-000005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6" name="Text Box 19">
          <a:extLst>
            <a:ext uri="{FF2B5EF4-FFF2-40B4-BE49-F238E27FC236}">
              <a16:creationId xmlns:a16="http://schemas.microsoft.com/office/drawing/2014/main" id="{00000000-0008-0000-0200-000006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7" name="Text Box 16">
          <a:extLst>
            <a:ext uri="{FF2B5EF4-FFF2-40B4-BE49-F238E27FC236}">
              <a16:creationId xmlns:a16="http://schemas.microsoft.com/office/drawing/2014/main" id="{00000000-0008-0000-0200-000007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8" name="Text Box 17">
          <a:extLst>
            <a:ext uri="{FF2B5EF4-FFF2-40B4-BE49-F238E27FC236}">
              <a16:creationId xmlns:a16="http://schemas.microsoft.com/office/drawing/2014/main" id="{00000000-0008-0000-0200-000008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9" name="Text Box 18">
          <a:extLst>
            <a:ext uri="{FF2B5EF4-FFF2-40B4-BE49-F238E27FC236}">
              <a16:creationId xmlns:a16="http://schemas.microsoft.com/office/drawing/2014/main" id="{00000000-0008-0000-0200-000009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10" name="Text Box 19">
          <a:extLst>
            <a:ext uri="{FF2B5EF4-FFF2-40B4-BE49-F238E27FC236}">
              <a16:creationId xmlns:a16="http://schemas.microsoft.com/office/drawing/2014/main" id="{00000000-0008-0000-0200-00000A000000}"/>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213632"/>
    <xdr:sp macro="" textlink="">
      <xdr:nvSpPr>
        <xdr:cNvPr id="11" name="Text Box 15">
          <a:extLst>
            <a:ext uri="{FF2B5EF4-FFF2-40B4-BE49-F238E27FC236}">
              <a16:creationId xmlns:a16="http://schemas.microsoft.com/office/drawing/2014/main" id="{00000000-0008-0000-0200-00000B000000}"/>
            </a:ext>
          </a:extLst>
        </xdr:cNvPr>
        <xdr:cNvSpPr txBox="1">
          <a:spLocks noChangeArrowheads="1"/>
        </xdr:cNvSpPr>
      </xdr:nvSpPr>
      <xdr:spPr bwMode="auto">
        <a:xfrm>
          <a:off x="42729150" y="68770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444331"/>
    <xdr:sp macro="" textlink="">
      <xdr:nvSpPr>
        <xdr:cNvPr id="12" name="Text Box 15">
          <a:extLst>
            <a:ext uri="{FF2B5EF4-FFF2-40B4-BE49-F238E27FC236}">
              <a16:creationId xmlns:a16="http://schemas.microsoft.com/office/drawing/2014/main" id="{00000000-0008-0000-0200-00000C000000}"/>
            </a:ext>
          </a:extLst>
        </xdr:cNvPr>
        <xdr:cNvSpPr txBox="1">
          <a:spLocks noChangeArrowheads="1"/>
        </xdr:cNvSpPr>
      </xdr:nvSpPr>
      <xdr:spPr bwMode="auto">
        <a:xfrm>
          <a:off x="42729150" y="687705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5942"/>
    <xdr:sp macro="" textlink="">
      <xdr:nvSpPr>
        <xdr:cNvPr id="13" name="Text Box 15">
          <a:extLst>
            <a:ext uri="{FF2B5EF4-FFF2-40B4-BE49-F238E27FC236}">
              <a16:creationId xmlns:a16="http://schemas.microsoft.com/office/drawing/2014/main" id="{00000000-0008-0000-0200-00000D000000}"/>
            </a:ext>
          </a:extLst>
        </xdr:cNvPr>
        <xdr:cNvSpPr txBox="1">
          <a:spLocks noChangeArrowheads="1"/>
        </xdr:cNvSpPr>
      </xdr:nvSpPr>
      <xdr:spPr bwMode="auto">
        <a:xfrm>
          <a:off x="42729150" y="687705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4" name="Text Box 15">
          <a:extLst>
            <a:ext uri="{FF2B5EF4-FFF2-40B4-BE49-F238E27FC236}">
              <a16:creationId xmlns:a16="http://schemas.microsoft.com/office/drawing/2014/main" id="{00000000-0008-0000-0200-00000E000000}"/>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5" name="Text Box 15">
          <a:extLst>
            <a:ext uri="{FF2B5EF4-FFF2-40B4-BE49-F238E27FC236}">
              <a16:creationId xmlns:a16="http://schemas.microsoft.com/office/drawing/2014/main" id="{00000000-0008-0000-0200-00000F000000}"/>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6" name="Text Box 15">
          <a:extLst>
            <a:ext uri="{FF2B5EF4-FFF2-40B4-BE49-F238E27FC236}">
              <a16:creationId xmlns:a16="http://schemas.microsoft.com/office/drawing/2014/main" id="{00000000-0008-0000-0200-000010000000}"/>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7" name="Text Box 15">
          <a:extLst>
            <a:ext uri="{FF2B5EF4-FFF2-40B4-BE49-F238E27FC236}">
              <a16:creationId xmlns:a16="http://schemas.microsoft.com/office/drawing/2014/main" id="{00000000-0008-0000-0200-000011000000}"/>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18" name="Text Box 15">
          <a:extLst>
            <a:ext uri="{FF2B5EF4-FFF2-40B4-BE49-F238E27FC236}">
              <a16:creationId xmlns:a16="http://schemas.microsoft.com/office/drawing/2014/main" id="{00000000-0008-0000-0200-000012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19" name="Text Box 15">
          <a:extLst>
            <a:ext uri="{FF2B5EF4-FFF2-40B4-BE49-F238E27FC236}">
              <a16:creationId xmlns:a16="http://schemas.microsoft.com/office/drawing/2014/main" id="{00000000-0008-0000-0200-000013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0" name="Text Box 15">
          <a:extLst>
            <a:ext uri="{FF2B5EF4-FFF2-40B4-BE49-F238E27FC236}">
              <a16:creationId xmlns:a16="http://schemas.microsoft.com/office/drawing/2014/main" id="{00000000-0008-0000-0200-000014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1" name="Text Box 15">
          <a:extLst>
            <a:ext uri="{FF2B5EF4-FFF2-40B4-BE49-F238E27FC236}">
              <a16:creationId xmlns:a16="http://schemas.microsoft.com/office/drawing/2014/main" id="{00000000-0008-0000-0200-000015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2" name="Text Box 15">
          <a:extLst>
            <a:ext uri="{FF2B5EF4-FFF2-40B4-BE49-F238E27FC236}">
              <a16:creationId xmlns:a16="http://schemas.microsoft.com/office/drawing/2014/main" id="{00000000-0008-0000-0200-000016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3" name="Text Box 15">
          <a:extLst>
            <a:ext uri="{FF2B5EF4-FFF2-40B4-BE49-F238E27FC236}">
              <a16:creationId xmlns:a16="http://schemas.microsoft.com/office/drawing/2014/main" id="{00000000-0008-0000-0200-000017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4" name="Text Box 15">
          <a:extLst>
            <a:ext uri="{FF2B5EF4-FFF2-40B4-BE49-F238E27FC236}">
              <a16:creationId xmlns:a16="http://schemas.microsoft.com/office/drawing/2014/main" id="{00000000-0008-0000-0200-000018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5" name="Text Box 15">
          <a:extLst>
            <a:ext uri="{FF2B5EF4-FFF2-40B4-BE49-F238E27FC236}">
              <a16:creationId xmlns:a16="http://schemas.microsoft.com/office/drawing/2014/main" id="{00000000-0008-0000-0200-000019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6" name="Text Box 15">
          <a:extLst>
            <a:ext uri="{FF2B5EF4-FFF2-40B4-BE49-F238E27FC236}">
              <a16:creationId xmlns:a16="http://schemas.microsoft.com/office/drawing/2014/main" id="{00000000-0008-0000-0200-00001A00000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7" name="Text Box 16">
          <a:extLst>
            <a:ext uri="{FF2B5EF4-FFF2-40B4-BE49-F238E27FC236}">
              <a16:creationId xmlns:a16="http://schemas.microsoft.com/office/drawing/2014/main" id="{00000000-0008-0000-0200-00001B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8" name="Text Box 17">
          <a:extLst>
            <a:ext uri="{FF2B5EF4-FFF2-40B4-BE49-F238E27FC236}">
              <a16:creationId xmlns:a16="http://schemas.microsoft.com/office/drawing/2014/main" id="{00000000-0008-0000-0200-00001C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9" name="Text Box 18">
          <a:extLst>
            <a:ext uri="{FF2B5EF4-FFF2-40B4-BE49-F238E27FC236}">
              <a16:creationId xmlns:a16="http://schemas.microsoft.com/office/drawing/2014/main" id="{00000000-0008-0000-0200-00001D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0" name="Text Box 19">
          <a:extLst>
            <a:ext uri="{FF2B5EF4-FFF2-40B4-BE49-F238E27FC236}">
              <a16:creationId xmlns:a16="http://schemas.microsoft.com/office/drawing/2014/main" id="{00000000-0008-0000-0200-00001E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1" name="Text Box 16">
          <a:extLst>
            <a:ext uri="{FF2B5EF4-FFF2-40B4-BE49-F238E27FC236}">
              <a16:creationId xmlns:a16="http://schemas.microsoft.com/office/drawing/2014/main" id="{00000000-0008-0000-0200-00001F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2" name="Text Box 17">
          <a:extLst>
            <a:ext uri="{FF2B5EF4-FFF2-40B4-BE49-F238E27FC236}">
              <a16:creationId xmlns:a16="http://schemas.microsoft.com/office/drawing/2014/main" id="{00000000-0008-0000-0200-000020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3" name="Text Box 18">
          <a:extLst>
            <a:ext uri="{FF2B5EF4-FFF2-40B4-BE49-F238E27FC236}">
              <a16:creationId xmlns:a16="http://schemas.microsoft.com/office/drawing/2014/main" id="{00000000-0008-0000-0200-000021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4" name="Text Box 19">
          <a:extLst>
            <a:ext uri="{FF2B5EF4-FFF2-40B4-BE49-F238E27FC236}">
              <a16:creationId xmlns:a16="http://schemas.microsoft.com/office/drawing/2014/main" id="{00000000-0008-0000-0200-00002200000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213632"/>
    <xdr:sp macro="" textlink="">
      <xdr:nvSpPr>
        <xdr:cNvPr id="35" name="Text Box 15">
          <a:extLst>
            <a:ext uri="{FF2B5EF4-FFF2-40B4-BE49-F238E27FC236}">
              <a16:creationId xmlns:a16="http://schemas.microsoft.com/office/drawing/2014/main" id="{00000000-0008-0000-0200-000023000000}"/>
            </a:ext>
          </a:extLst>
        </xdr:cNvPr>
        <xdr:cNvSpPr txBox="1">
          <a:spLocks noChangeArrowheads="1"/>
        </xdr:cNvSpPr>
      </xdr:nvSpPr>
      <xdr:spPr bwMode="auto">
        <a:xfrm>
          <a:off x="42729150" y="8915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444331"/>
    <xdr:sp macro="" textlink="">
      <xdr:nvSpPr>
        <xdr:cNvPr id="36" name="Text Box 15">
          <a:extLst>
            <a:ext uri="{FF2B5EF4-FFF2-40B4-BE49-F238E27FC236}">
              <a16:creationId xmlns:a16="http://schemas.microsoft.com/office/drawing/2014/main" id="{00000000-0008-0000-0200-000024000000}"/>
            </a:ext>
          </a:extLst>
        </xdr:cNvPr>
        <xdr:cNvSpPr txBox="1">
          <a:spLocks noChangeArrowheads="1"/>
        </xdr:cNvSpPr>
      </xdr:nvSpPr>
      <xdr:spPr bwMode="auto">
        <a:xfrm>
          <a:off x="42729150" y="891540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5942"/>
    <xdr:sp macro="" textlink="">
      <xdr:nvSpPr>
        <xdr:cNvPr id="37" name="Text Box 15">
          <a:extLst>
            <a:ext uri="{FF2B5EF4-FFF2-40B4-BE49-F238E27FC236}">
              <a16:creationId xmlns:a16="http://schemas.microsoft.com/office/drawing/2014/main" id="{00000000-0008-0000-0200-000025000000}"/>
            </a:ext>
          </a:extLst>
        </xdr:cNvPr>
        <xdr:cNvSpPr txBox="1">
          <a:spLocks noChangeArrowheads="1"/>
        </xdr:cNvSpPr>
      </xdr:nvSpPr>
      <xdr:spPr bwMode="auto">
        <a:xfrm>
          <a:off x="42729150" y="891540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38" name="Text Box 15">
          <a:extLst>
            <a:ext uri="{FF2B5EF4-FFF2-40B4-BE49-F238E27FC236}">
              <a16:creationId xmlns:a16="http://schemas.microsoft.com/office/drawing/2014/main" id="{00000000-0008-0000-0200-000026000000}"/>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39" name="Text Box 15">
          <a:extLst>
            <a:ext uri="{FF2B5EF4-FFF2-40B4-BE49-F238E27FC236}">
              <a16:creationId xmlns:a16="http://schemas.microsoft.com/office/drawing/2014/main" id="{00000000-0008-0000-0200-000027000000}"/>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40" name="Text Box 15">
          <a:extLst>
            <a:ext uri="{FF2B5EF4-FFF2-40B4-BE49-F238E27FC236}">
              <a16:creationId xmlns:a16="http://schemas.microsoft.com/office/drawing/2014/main" id="{00000000-0008-0000-0200-000028000000}"/>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41" name="Text Box 15">
          <a:extLst>
            <a:ext uri="{FF2B5EF4-FFF2-40B4-BE49-F238E27FC236}">
              <a16:creationId xmlns:a16="http://schemas.microsoft.com/office/drawing/2014/main" id="{00000000-0008-0000-0200-000029000000}"/>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2" name="Text Box 15">
          <a:extLst>
            <a:ext uri="{FF2B5EF4-FFF2-40B4-BE49-F238E27FC236}">
              <a16:creationId xmlns:a16="http://schemas.microsoft.com/office/drawing/2014/main" id="{00000000-0008-0000-0200-00002A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3" name="Text Box 15">
          <a:extLst>
            <a:ext uri="{FF2B5EF4-FFF2-40B4-BE49-F238E27FC236}">
              <a16:creationId xmlns:a16="http://schemas.microsoft.com/office/drawing/2014/main" id="{00000000-0008-0000-0200-00002B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4" name="Text Box 15">
          <a:extLst>
            <a:ext uri="{FF2B5EF4-FFF2-40B4-BE49-F238E27FC236}">
              <a16:creationId xmlns:a16="http://schemas.microsoft.com/office/drawing/2014/main" id="{00000000-0008-0000-0200-00002C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5" name="Text Box 15">
          <a:extLst>
            <a:ext uri="{FF2B5EF4-FFF2-40B4-BE49-F238E27FC236}">
              <a16:creationId xmlns:a16="http://schemas.microsoft.com/office/drawing/2014/main" id="{00000000-0008-0000-0200-00002D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6" name="Text Box 15">
          <a:extLst>
            <a:ext uri="{FF2B5EF4-FFF2-40B4-BE49-F238E27FC236}">
              <a16:creationId xmlns:a16="http://schemas.microsoft.com/office/drawing/2014/main" id="{00000000-0008-0000-0200-00002E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7" name="Text Box 15">
          <a:extLst>
            <a:ext uri="{FF2B5EF4-FFF2-40B4-BE49-F238E27FC236}">
              <a16:creationId xmlns:a16="http://schemas.microsoft.com/office/drawing/2014/main" id="{00000000-0008-0000-0200-00002F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8" name="Text Box 15">
          <a:extLst>
            <a:ext uri="{FF2B5EF4-FFF2-40B4-BE49-F238E27FC236}">
              <a16:creationId xmlns:a16="http://schemas.microsoft.com/office/drawing/2014/main" id="{00000000-0008-0000-0200-000030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9" name="Text Box 15">
          <a:extLst>
            <a:ext uri="{FF2B5EF4-FFF2-40B4-BE49-F238E27FC236}">
              <a16:creationId xmlns:a16="http://schemas.microsoft.com/office/drawing/2014/main" id="{00000000-0008-0000-0200-000031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50" name="Text Box 15">
          <a:extLst>
            <a:ext uri="{FF2B5EF4-FFF2-40B4-BE49-F238E27FC236}">
              <a16:creationId xmlns:a16="http://schemas.microsoft.com/office/drawing/2014/main" id="{00000000-0008-0000-0200-00003200000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0</xdr:colOff>
      <xdr:row>71</xdr:row>
      <xdr:rowOff>0</xdr:rowOff>
    </xdr:from>
    <xdr:ext cx="95250" cy="171450"/>
    <xdr:sp macro="" textlink="">
      <xdr:nvSpPr>
        <xdr:cNvPr id="3" name="Text Box 16">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5" name="Text Box 18">
          <a:extLst>
            <a:ext uri="{FF2B5EF4-FFF2-40B4-BE49-F238E27FC236}">
              <a16:creationId xmlns:a16="http://schemas.microsoft.com/office/drawing/2014/main" id="{00000000-0008-0000-0300-000005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6" name="Text Box 19">
          <a:extLst>
            <a:ext uri="{FF2B5EF4-FFF2-40B4-BE49-F238E27FC236}">
              <a16:creationId xmlns:a16="http://schemas.microsoft.com/office/drawing/2014/main" id="{00000000-0008-0000-0300-000006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7" name="Text Box 16">
          <a:extLst>
            <a:ext uri="{FF2B5EF4-FFF2-40B4-BE49-F238E27FC236}">
              <a16:creationId xmlns:a16="http://schemas.microsoft.com/office/drawing/2014/main" id="{00000000-0008-0000-0300-000007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 name="Text Box 17">
          <a:extLst>
            <a:ext uri="{FF2B5EF4-FFF2-40B4-BE49-F238E27FC236}">
              <a16:creationId xmlns:a16="http://schemas.microsoft.com/office/drawing/2014/main" id="{00000000-0008-0000-0300-000008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9" name="Text Box 18">
          <a:extLst>
            <a:ext uri="{FF2B5EF4-FFF2-40B4-BE49-F238E27FC236}">
              <a16:creationId xmlns:a16="http://schemas.microsoft.com/office/drawing/2014/main" id="{00000000-0008-0000-0300-000009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0" name="Text Box 19">
          <a:extLst>
            <a:ext uri="{FF2B5EF4-FFF2-40B4-BE49-F238E27FC236}">
              <a16:creationId xmlns:a16="http://schemas.microsoft.com/office/drawing/2014/main" id="{00000000-0008-0000-0300-00000A00000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11" name="Text Box 15">
          <a:extLst>
            <a:ext uri="{FF2B5EF4-FFF2-40B4-BE49-F238E27FC236}">
              <a16:creationId xmlns:a16="http://schemas.microsoft.com/office/drawing/2014/main" id="{00000000-0008-0000-0300-00000B000000}"/>
            </a:ext>
          </a:extLst>
        </xdr:cNvPr>
        <xdr:cNvSpPr txBox="1">
          <a:spLocks noChangeArrowheads="1"/>
        </xdr:cNvSpPr>
      </xdr:nvSpPr>
      <xdr:spPr bwMode="auto">
        <a:xfrm>
          <a:off x="3619500" y="44500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2" name="Text Box 15">
          <a:extLst>
            <a:ext uri="{FF2B5EF4-FFF2-40B4-BE49-F238E27FC236}">
              <a16:creationId xmlns:a16="http://schemas.microsoft.com/office/drawing/2014/main" id="{00000000-0008-0000-0300-00000C000000}"/>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3" name="Text Box 15">
          <a:extLst>
            <a:ext uri="{FF2B5EF4-FFF2-40B4-BE49-F238E27FC236}">
              <a16:creationId xmlns:a16="http://schemas.microsoft.com/office/drawing/2014/main" id="{00000000-0008-0000-0300-00000D000000}"/>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4" name="Text Box 15">
          <a:extLst>
            <a:ext uri="{FF2B5EF4-FFF2-40B4-BE49-F238E27FC236}">
              <a16:creationId xmlns:a16="http://schemas.microsoft.com/office/drawing/2014/main" id="{00000000-0008-0000-0300-00000E000000}"/>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5" name="Text Box 15">
          <a:extLst>
            <a:ext uri="{FF2B5EF4-FFF2-40B4-BE49-F238E27FC236}">
              <a16:creationId xmlns:a16="http://schemas.microsoft.com/office/drawing/2014/main" id="{00000000-0008-0000-0300-00000F000000}"/>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 name="Text Box 15">
          <a:extLst>
            <a:ext uri="{FF2B5EF4-FFF2-40B4-BE49-F238E27FC236}">
              <a16:creationId xmlns:a16="http://schemas.microsoft.com/office/drawing/2014/main" id="{00000000-0008-0000-0300-000011000000}"/>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8" name="Text Box 15">
          <a:extLst>
            <a:ext uri="{FF2B5EF4-FFF2-40B4-BE49-F238E27FC236}">
              <a16:creationId xmlns:a16="http://schemas.microsoft.com/office/drawing/2014/main" id="{00000000-0008-0000-0300-000012000000}"/>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 name="Text Box 15">
          <a:extLst>
            <a:ext uri="{FF2B5EF4-FFF2-40B4-BE49-F238E27FC236}">
              <a16:creationId xmlns:a16="http://schemas.microsoft.com/office/drawing/2014/main" id="{00000000-0008-0000-0300-000013000000}"/>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0" name="Text Box 15">
          <a:extLst>
            <a:ext uri="{FF2B5EF4-FFF2-40B4-BE49-F238E27FC236}">
              <a16:creationId xmlns:a16="http://schemas.microsoft.com/office/drawing/2014/main" id="{00000000-0008-0000-0300-000014000000}"/>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1" name="Text Box 15">
          <a:extLst>
            <a:ext uri="{FF2B5EF4-FFF2-40B4-BE49-F238E27FC236}">
              <a16:creationId xmlns:a16="http://schemas.microsoft.com/office/drawing/2014/main" id="{00000000-0008-0000-0300-000015000000}"/>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22" name="Text Box 15">
          <a:extLst>
            <a:ext uri="{FF2B5EF4-FFF2-40B4-BE49-F238E27FC236}">
              <a16:creationId xmlns:a16="http://schemas.microsoft.com/office/drawing/2014/main" id="{00000000-0008-0000-0300-000016000000}"/>
            </a:ext>
          </a:extLst>
        </xdr:cNvPr>
        <xdr:cNvSpPr txBox="1">
          <a:spLocks noChangeArrowheads="1"/>
        </xdr:cNvSpPr>
      </xdr:nvSpPr>
      <xdr:spPr bwMode="auto">
        <a:xfrm>
          <a:off x="3619500" y="4613910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3" name="Text Box 16">
          <a:extLst>
            <a:ext uri="{FF2B5EF4-FFF2-40B4-BE49-F238E27FC236}">
              <a16:creationId xmlns:a16="http://schemas.microsoft.com/office/drawing/2014/main" id="{00000000-0008-0000-0300-000017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4" name="Text Box 17">
          <a:extLst>
            <a:ext uri="{FF2B5EF4-FFF2-40B4-BE49-F238E27FC236}">
              <a16:creationId xmlns:a16="http://schemas.microsoft.com/office/drawing/2014/main" id="{00000000-0008-0000-0300-000018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 name="Text Box 18">
          <a:extLst>
            <a:ext uri="{FF2B5EF4-FFF2-40B4-BE49-F238E27FC236}">
              <a16:creationId xmlns:a16="http://schemas.microsoft.com/office/drawing/2014/main" id="{00000000-0008-0000-0300-000019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6" name="Text Box 19">
          <a:extLst>
            <a:ext uri="{FF2B5EF4-FFF2-40B4-BE49-F238E27FC236}">
              <a16:creationId xmlns:a16="http://schemas.microsoft.com/office/drawing/2014/main" id="{00000000-0008-0000-0300-00001A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7" name="Text Box 16">
          <a:extLst>
            <a:ext uri="{FF2B5EF4-FFF2-40B4-BE49-F238E27FC236}">
              <a16:creationId xmlns:a16="http://schemas.microsoft.com/office/drawing/2014/main" id="{00000000-0008-0000-0300-00001B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9" name="Text Box 18">
          <a:extLst>
            <a:ext uri="{FF2B5EF4-FFF2-40B4-BE49-F238E27FC236}">
              <a16:creationId xmlns:a16="http://schemas.microsoft.com/office/drawing/2014/main" id="{00000000-0008-0000-0300-00001D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0" name="Text Box 19">
          <a:extLst>
            <a:ext uri="{FF2B5EF4-FFF2-40B4-BE49-F238E27FC236}">
              <a16:creationId xmlns:a16="http://schemas.microsoft.com/office/drawing/2014/main" id="{00000000-0008-0000-0300-00001E000000}"/>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31" name="Text Box 15">
          <a:extLst>
            <a:ext uri="{FF2B5EF4-FFF2-40B4-BE49-F238E27FC236}">
              <a16:creationId xmlns:a16="http://schemas.microsoft.com/office/drawing/2014/main" id="{00000000-0008-0000-0300-00001F000000}"/>
            </a:ext>
          </a:extLst>
        </xdr:cNvPr>
        <xdr:cNvSpPr txBox="1">
          <a:spLocks noChangeArrowheads="1"/>
        </xdr:cNvSpPr>
      </xdr:nvSpPr>
      <xdr:spPr bwMode="auto">
        <a:xfrm>
          <a:off x="3619500" y="48548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32" name="Text Box 15">
          <a:extLst>
            <a:ext uri="{FF2B5EF4-FFF2-40B4-BE49-F238E27FC236}">
              <a16:creationId xmlns:a16="http://schemas.microsoft.com/office/drawing/2014/main" id="{00000000-0008-0000-0300-000020000000}"/>
            </a:ext>
          </a:extLst>
        </xdr:cNvPr>
        <xdr:cNvSpPr txBox="1">
          <a:spLocks noChangeArrowheads="1"/>
        </xdr:cNvSpPr>
      </xdr:nvSpPr>
      <xdr:spPr bwMode="auto">
        <a:xfrm>
          <a:off x="43791768" y="323455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 name="Text Box 16">
          <a:extLst>
            <a:ext uri="{FF2B5EF4-FFF2-40B4-BE49-F238E27FC236}">
              <a16:creationId xmlns:a16="http://schemas.microsoft.com/office/drawing/2014/main" id="{00000000-0008-0000-0300-000021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4" name="Text Box 17">
          <a:extLst>
            <a:ext uri="{FF2B5EF4-FFF2-40B4-BE49-F238E27FC236}">
              <a16:creationId xmlns:a16="http://schemas.microsoft.com/office/drawing/2014/main" id="{00000000-0008-0000-0300-000022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5" name="Text Box 18">
          <a:extLst>
            <a:ext uri="{FF2B5EF4-FFF2-40B4-BE49-F238E27FC236}">
              <a16:creationId xmlns:a16="http://schemas.microsoft.com/office/drawing/2014/main" id="{00000000-0008-0000-0300-000023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6" name="Text Box 19">
          <a:extLst>
            <a:ext uri="{FF2B5EF4-FFF2-40B4-BE49-F238E27FC236}">
              <a16:creationId xmlns:a16="http://schemas.microsoft.com/office/drawing/2014/main" id="{00000000-0008-0000-0300-000024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7" name="Text Box 16">
          <a:extLst>
            <a:ext uri="{FF2B5EF4-FFF2-40B4-BE49-F238E27FC236}">
              <a16:creationId xmlns:a16="http://schemas.microsoft.com/office/drawing/2014/main" id="{00000000-0008-0000-0300-000025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8" name="Text Box 17">
          <a:extLst>
            <a:ext uri="{FF2B5EF4-FFF2-40B4-BE49-F238E27FC236}">
              <a16:creationId xmlns:a16="http://schemas.microsoft.com/office/drawing/2014/main" id="{00000000-0008-0000-0300-000026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9" name="Text Box 18">
          <a:extLst>
            <a:ext uri="{FF2B5EF4-FFF2-40B4-BE49-F238E27FC236}">
              <a16:creationId xmlns:a16="http://schemas.microsoft.com/office/drawing/2014/main" id="{00000000-0008-0000-0300-000027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0" name="Text Box 19">
          <a:extLst>
            <a:ext uri="{FF2B5EF4-FFF2-40B4-BE49-F238E27FC236}">
              <a16:creationId xmlns:a16="http://schemas.microsoft.com/office/drawing/2014/main" id="{00000000-0008-0000-0300-000028000000}"/>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41" name="Text Box 15">
          <a:extLst>
            <a:ext uri="{FF2B5EF4-FFF2-40B4-BE49-F238E27FC236}">
              <a16:creationId xmlns:a16="http://schemas.microsoft.com/office/drawing/2014/main" id="{00000000-0008-0000-0300-000029000000}"/>
            </a:ext>
          </a:extLst>
        </xdr:cNvPr>
        <xdr:cNvSpPr txBox="1">
          <a:spLocks noChangeArrowheads="1"/>
        </xdr:cNvSpPr>
      </xdr:nvSpPr>
      <xdr:spPr bwMode="auto">
        <a:xfrm>
          <a:off x="43791768" y="546479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2" name="Text Box 16">
          <a:extLst>
            <a:ext uri="{FF2B5EF4-FFF2-40B4-BE49-F238E27FC236}">
              <a16:creationId xmlns:a16="http://schemas.microsoft.com/office/drawing/2014/main" id="{00000000-0008-0000-0300-00002A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4" name="Text Box 18">
          <a:extLst>
            <a:ext uri="{FF2B5EF4-FFF2-40B4-BE49-F238E27FC236}">
              <a16:creationId xmlns:a16="http://schemas.microsoft.com/office/drawing/2014/main" id="{00000000-0008-0000-0300-00002C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5" name="Text Box 19">
          <a:extLst>
            <a:ext uri="{FF2B5EF4-FFF2-40B4-BE49-F238E27FC236}">
              <a16:creationId xmlns:a16="http://schemas.microsoft.com/office/drawing/2014/main" id="{00000000-0008-0000-0300-00002D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6" name="Text Box 16">
          <a:extLst>
            <a:ext uri="{FF2B5EF4-FFF2-40B4-BE49-F238E27FC236}">
              <a16:creationId xmlns:a16="http://schemas.microsoft.com/office/drawing/2014/main" id="{00000000-0008-0000-0300-00002E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7" name="Text Box 17">
          <a:extLst>
            <a:ext uri="{FF2B5EF4-FFF2-40B4-BE49-F238E27FC236}">
              <a16:creationId xmlns:a16="http://schemas.microsoft.com/office/drawing/2014/main" id="{00000000-0008-0000-0300-00002F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8" name="Text Box 18">
          <a:extLst>
            <a:ext uri="{FF2B5EF4-FFF2-40B4-BE49-F238E27FC236}">
              <a16:creationId xmlns:a16="http://schemas.microsoft.com/office/drawing/2014/main" id="{00000000-0008-0000-0300-000030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49" name="Text Box 19">
          <a:extLst>
            <a:ext uri="{FF2B5EF4-FFF2-40B4-BE49-F238E27FC236}">
              <a16:creationId xmlns:a16="http://schemas.microsoft.com/office/drawing/2014/main" id="{00000000-0008-0000-0300-000031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213632"/>
    <xdr:sp macro="" textlink="">
      <xdr:nvSpPr>
        <xdr:cNvPr id="50" name="Text Box 15">
          <a:extLst>
            <a:ext uri="{FF2B5EF4-FFF2-40B4-BE49-F238E27FC236}">
              <a16:creationId xmlns:a16="http://schemas.microsoft.com/office/drawing/2014/main" id="{00000000-0008-0000-0300-000032000000}"/>
            </a:ext>
          </a:extLst>
        </xdr:cNvPr>
        <xdr:cNvSpPr txBox="1">
          <a:spLocks noChangeArrowheads="1"/>
        </xdr:cNvSpPr>
      </xdr:nvSpPr>
      <xdr:spPr bwMode="auto">
        <a:xfrm>
          <a:off x="5830062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7541"/>
    <xdr:sp macro="" textlink="">
      <xdr:nvSpPr>
        <xdr:cNvPr id="51" name="Text Box 15">
          <a:extLst>
            <a:ext uri="{FF2B5EF4-FFF2-40B4-BE49-F238E27FC236}">
              <a16:creationId xmlns:a16="http://schemas.microsoft.com/office/drawing/2014/main" id="{00000000-0008-0000-0300-000033000000}"/>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7541"/>
    <xdr:sp macro="" textlink="">
      <xdr:nvSpPr>
        <xdr:cNvPr id="52" name="Text Box 15">
          <a:extLst>
            <a:ext uri="{FF2B5EF4-FFF2-40B4-BE49-F238E27FC236}">
              <a16:creationId xmlns:a16="http://schemas.microsoft.com/office/drawing/2014/main" id="{00000000-0008-0000-0300-000034000000}"/>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7541"/>
    <xdr:sp macro="" textlink="">
      <xdr:nvSpPr>
        <xdr:cNvPr id="53" name="Text Box 15">
          <a:extLst>
            <a:ext uri="{FF2B5EF4-FFF2-40B4-BE49-F238E27FC236}">
              <a16:creationId xmlns:a16="http://schemas.microsoft.com/office/drawing/2014/main" id="{00000000-0008-0000-0300-000035000000}"/>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7541"/>
    <xdr:sp macro="" textlink="">
      <xdr:nvSpPr>
        <xdr:cNvPr id="54" name="Text Box 15">
          <a:extLst>
            <a:ext uri="{FF2B5EF4-FFF2-40B4-BE49-F238E27FC236}">
              <a16:creationId xmlns:a16="http://schemas.microsoft.com/office/drawing/2014/main" id="{00000000-0008-0000-0300-000036000000}"/>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112531"/>
    <xdr:sp macro="" textlink="">
      <xdr:nvSpPr>
        <xdr:cNvPr id="55" name="Text Box 15">
          <a:extLst>
            <a:ext uri="{FF2B5EF4-FFF2-40B4-BE49-F238E27FC236}">
              <a16:creationId xmlns:a16="http://schemas.microsoft.com/office/drawing/2014/main" id="{00000000-0008-0000-0300-000037000000}"/>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112531"/>
    <xdr:sp macro="" textlink="">
      <xdr:nvSpPr>
        <xdr:cNvPr id="56" name="Text Box 15">
          <a:extLst>
            <a:ext uri="{FF2B5EF4-FFF2-40B4-BE49-F238E27FC236}">
              <a16:creationId xmlns:a16="http://schemas.microsoft.com/office/drawing/2014/main" id="{00000000-0008-0000-0300-000038000000}"/>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112531"/>
    <xdr:sp macro="" textlink="">
      <xdr:nvSpPr>
        <xdr:cNvPr id="57" name="Text Box 15">
          <a:extLst>
            <a:ext uri="{FF2B5EF4-FFF2-40B4-BE49-F238E27FC236}">
              <a16:creationId xmlns:a16="http://schemas.microsoft.com/office/drawing/2014/main" id="{00000000-0008-0000-0300-000039000000}"/>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112531"/>
    <xdr:sp macro="" textlink="">
      <xdr:nvSpPr>
        <xdr:cNvPr id="58" name="Text Box 15">
          <a:extLst>
            <a:ext uri="{FF2B5EF4-FFF2-40B4-BE49-F238E27FC236}">
              <a16:creationId xmlns:a16="http://schemas.microsoft.com/office/drawing/2014/main" id="{00000000-0008-0000-0300-00003A000000}"/>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112531"/>
    <xdr:sp macro="" textlink="">
      <xdr:nvSpPr>
        <xdr:cNvPr id="59" name="Text Box 15">
          <a:extLst>
            <a:ext uri="{FF2B5EF4-FFF2-40B4-BE49-F238E27FC236}">
              <a16:creationId xmlns:a16="http://schemas.microsoft.com/office/drawing/2014/main" id="{00000000-0008-0000-0300-00003B000000}"/>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7630" cy="112531"/>
    <xdr:sp macro="" textlink="">
      <xdr:nvSpPr>
        <xdr:cNvPr id="60" name="Text Box 15">
          <a:extLst>
            <a:ext uri="{FF2B5EF4-FFF2-40B4-BE49-F238E27FC236}">
              <a16:creationId xmlns:a16="http://schemas.microsoft.com/office/drawing/2014/main" id="{00000000-0008-0000-0300-00003C000000}"/>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444014"/>
    <xdr:sp macro="" textlink="">
      <xdr:nvSpPr>
        <xdr:cNvPr id="61" name="Text Box 15">
          <a:extLst>
            <a:ext uri="{FF2B5EF4-FFF2-40B4-BE49-F238E27FC236}">
              <a16:creationId xmlns:a16="http://schemas.microsoft.com/office/drawing/2014/main" id="{00000000-0008-0000-0300-00003D000000}"/>
            </a:ext>
          </a:extLst>
        </xdr:cNvPr>
        <xdr:cNvSpPr txBox="1">
          <a:spLocks noChangeArrowheads="1"/>
        </xdr:cNvSpPr>
      </xdr:nvSpPr>
      <xdr:spPr bwMode="auto">
        <a:xfrm>
          <a:off x="54894480" y="106375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2" name="Text Box 16">
          <a:extLst>
            <a:ext uri="{FF2B5EF4-FFF2-40B4-BE49-F238E27FC236}">
              <a16:creationId xmlns:a16="http://schemas.microsoft.com/office/drawing/2014/main" id="{00000000-0008-0000-0300-00003E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3" name="Text Box 17">
          <a:extLst>
            <a:ext uri="{FF2B5EF4-FFF2-40B4-BE49-F238E27FC236}">
              <a16:creationId xmlns:a16="http://schemas.microsoft.com/office/drawing/2014/main" id="{00000000-0008-0000-0300-00003F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4" name="Text Box 18">
          <a:extLst>
            <a:ext uri="{FF2B5EF4-FFF2-40B4-BE49-F238E27FC236}">
              <a16:creationId xmlns:a16="http://schemas.microsoft.com/office/drawing/2014/main" id="{00000000-0008-0000-0300-000040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5" name="Text Box 19">
          <a:extLst>
            <a:ext uri="{FF2B5EF4-FFF2-40B4-BE49-F238E27FC236}">
              <a16:creationId xmlns:a16="http://schemas.microsoft.com/office/drawing/2014/main" id="{00000000-0008-0000-0300-000041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6" name="Text Box 16">
          <a:extLst>
            <a:ext uri="{FF2B5EF4-FFF2-40B4-BE49-F238E27FC236}">
              <a16:creationId xmlns:a16="http://schemas.microsoft.com/office/drawing/2014/main" id="{00000000-0008-0000-0300-000042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7" name="Text Box 17">
          <a:extLst>
            <a:ext uri="{FF2B5EF4-FFF2-40B4-BE49-F238E27FC236}">
              <a16:creationId xmlns:a16="http://schemas.microsoft.com/office/drawing/2014/main" id="{00000000-0008-0000-0300-000043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8" name="Text Box 18">
          <a:extLst>
            <a:ext uri="{FF2B5EF4-FFF2-40B4-BE49-F238E27FC236}">
              <a16:creationId xmlns:a16="http://schemas.microsoft.com/office/drawing/2014/main" id="{00000000-0008-0000-0300-000044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69" name="Text Box 19">
          <a:extLst>
            <a:ext uri="{FF2B5EF4-FFF2-40B4-BE49-F238E27FC236}">
              <a16:creationId xmlns:a16="http://schemas.microsoft.com/office/drawing/2014/main" id="{00000000-0008-0000-0300-000045000000}"/>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213632"/>
    <xdr:sp macro="" textlink="">
      <xdr:nvSpPr>
        <xdr:cNvPr id="70" name="Text Box 15">
          <a:extLst>
            <a:ext uri="{FF2B5EF4-FFF2-40B4-BE49-F238E27FC236}">
              <a16:creationId xmlns:a16="http://schemas.microsoft.com/office/drawing/2014/main" id="{00000000-0008-0000-0300-000046000000}"/>
            </a:ext>
          </a:extLst>
        </xdr:cNvPr>
        <xdr:cNvSpPr txBox="1">
          <a:spLocks noChangeArrowheads="1"/>
        </xdr:cNvSpPr>
      </xdr:nvSpPr>
      <xdr:spPr bwMode="auto">
        <a:xfrm>
          <a:off x="5489448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444014"/>
    <xdr:sp macro="" textlink="">
      <xdr:nvSpPr>
        <xdr:cNvPr id="71" name="Text Box 15">
          <a:extLst>
            <a:ext uri="{FF2B5EF4-FFF2-40B4-BE49-F238E27FC236}">
              <a16:creationId xmlns:a16="http://schemas.microsoft.com/office/drawing/2014/main" id="{00000000-0008-0000-0300-000047000000}"/>
            </a:ext>
          </a:extLst>
        </xdr:cNvPr>
        <xdr:cNvSpPr txBox="1">
          <a:spLocks noChangeArrowheads="1"/>
        </xdr:cNvSpPr>
      </xdr:nvSpPr>
      <xdr:spPr bwMode="auto">
        <a:xfrm>
          <a:off x="58300620" y="106375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2" name="Text Box 16">
          <a:extLst>
            <a:ext uri="{FF2B5EF4-FFF2-40B4-BE49-F238E27FC236}">
              <a16:creationId xmlns:a16="http://schemas.microsoft.com/office/drawing/2014/main" id="{00000000-0008-0000-0300-000048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3" name="Text Box 17">
          <a:extLst>
            <a:ext uri="{FF2B5EF4-FFF2-40B4-BE49-F238E27FC236}">
              <a16:creationId xmlns:a16="http://schemas.microsoft.com/office/drawing/2014/main" id="{00000000-0008-0000-0300-000049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4" name="Text Box 18">
          <a:extLst>
            <a:ext uri="{FF2B5EF4-FFF2-40B4-BE49-F238E27FC236}">
              <a16:creationId xmlns:a16="http://schemas.microsoft.com/office/drawing/2014/main" id="{00000000-0008-0000-0300-00004A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5" name="Text Box 19">
          <a:extLst>
            <a:ext uri="{FF2B5EF4-FFF2-40B4-BE49-F238E27FC236}">
              <a16:creationId xmlns:a16="http://schemas.microsoft.com/office/drawing/2014/main" id="{00000000-0008-0000-0300-00004B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6" name="Text Box 16">
          <a:extLst>
            <a:ext uri="{FF2B5EF4-FFF2-40B4-BE49-F238E27FC236}">
              <a16:creationId xmlns:a16="http://schemas.microsoft.com/office/drawing/2014/main" id="{00000000-0008-0000-0300-00004C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7" name="Text Box 17">
          <a:extLst>
            <a:ext uri="{FF2B5EF4-FFF2-40B4-BE49-F238E27FC236}">
              <a16:creationId xmlns:a16="http://schemas.microsoft.com/office/drawing/2014/main" id="{00000000-0008-0000-0300-00004D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8" name="Text Box 18">
          <a:extLst>
            <a:ext uri="{FF2B5EF4-FFF2-40B4-BE49-F238E27FC236}">
              <a16:creationId xmlns:a16="http://schemas.microsoft.com/office/drawing/2014/main" id="{00000000-0008-0000-0300-00004E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171450"/>
    <xdr:sp macro="" textlink="">
      <xdr:nvSpPr>
        <xdr:cNvPr id="79" name="Text Box 19">
          <a:extLst>
            <a:ext uri="{FF2B5EF4-FFF2-40B4-BE49-F238E27FC236}">
              <a16:creationId xmlns:a16="http://schemas.microsoft.com/office/drawing/2014/main" id="{00000000-0008-0000-0300-00004F00000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13</xdr:row>
      <xdr:rowOff>0</xdr:rowOff>
    </xdr:from>
    <xdr:ext cx="95250" cy="213632"/>
    <xdr:sp macro="" textlink="">
      <xdr:nvSpPr>
        <xdr:cNvPr id="80" name="Text Box 15">
          <a:extLst>
            <a:ext uri="{FF2B5EF4-FFF2-40B4-BE49-F238E27FC236}">
              <a16:creationId xmlns:a16="http://schemas.microsoft.com/office/drawing/2014/main" id="{00000000-0008-0000-0300-000050000000}"/>
            </a:ext>
          </a:extLst>
        </xdr:cNvPr>
        <xdr:cNvSpPr txBox="1">
          <a:spLocks noChangeArrowheads="1"/>
        </xdr:cNvSpPr>
      </xdr:nvSpPr>
      <xdr:spPr bwMode="auto">
        <a:xfrm>
          <a:off x="5830062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1" name="Text Box 16">
          <a:extLst>
            <a:ext uri="{FF2B5EF4-FFF2-40B4-BE49-F238E27FC236}">
              <a16:creationId xmlns:a16="http://schemas.microsoft.com/office/drawing/2014/main" id="{00000000-0008-0000-0300-000051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2" name="Text Box 17">
          <a:extLst>
            <a:ext uri="{FF2B5EF4-FFF2-40B4-BE49-F238E27FC236}">
              <a16:creationId xmlns:a16="http://schemas.microsoft.com/office/drawing/2014/main" id="{00000000-0008-0000-0300-000052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3" name="Text Box 18">
          <a:extLst>
            <a:ext uri="{FF2B5EF4-FFF2-40B4-BE49-F238E27FC236}">
              <a16:creationId xmlns:a16="http://schemas.microsoft.com/office/drawing/2014/main" id="{00000000-0008-0000-0300-000053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4" name="Text Box 19">
          <a:extLst>
            <a:ext uri="{FF2B5EF4-FFF2-40B4-BE49-F238E27FC236}">
              <a16:creationId xmlns:a16="http://schemas.microsoft.com/office/drawing/2014/main" id="{00000000-0008-0000-0300-000054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5" name="Text Box 16">
          <a:extLst>
            <a:ext uri="{FF2B5EF4-FFF2-40B4-BE49-F238E27FC236}">
              <a16:creationId xmlns:a16="http://schemas.microsoft.com/office/drawing/2014/main" id="{00000000-0008-0000-0300-000055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6" name="Text Box 17">
          <a:extLst>
            <a:ext uri="{FF2B5EF4-FFF2-40B4-BE49-F238E27FC236}">
              <a16:creationId xmlns:a16="http://schemas.microsoft.com/office/drawing/2014/main" id="{00000000-0008-0000-0300-000056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88" name="Text Box 19">
          <a:extLst>
            <a:ext uri="{FF2B5EF4-FFF2-40B4-BE49-F238E27FC236}">
              <a16:creationId xmlns:a16="http://schemas.microsoft.com/office/drawing/2014/main" id="{00000000-0008-0000-0300-000058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89" name="Text Box 15">
          <a:extLst>
            <a:ext uri="{FF2B5EF4-FFF2-40B4-BE49-F238E27FC236}">
              <a16:creationId xmlns:a16="http://schemas.microsoft.com/office/drawing/2014/main" id="{00000000-0008-0000-0300-000059000000}"/>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90" name="Text Box 15">
          <a:extLst>
            <a:ext uri="{FF2B5EF4-FFF2-40B4-BE49-F238E27FC236}">
              <a16:creationId xmlns:a16="http://schemas.microsoft.com/office/drawing/2014/main" id="{00000000-0008-0000-0300-00005A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91" name="Text Box 15">
          <a:extLst>
            <a:ext uri="{FF2B5EF4-FFF2-40B4-BE49-F238E27FC236}">
              <a16:creationId xmlns:a16="http://schemas.microsoft.com/office/drawing/2014/main" id="{00000000-0008-0000-0300-00005B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92" name="Text Box 15">
          <a:extLst>
            <a:ext uri="{FF2B5EF4-FFF2-40B4-BE49-F238E27FC236}">
              <a16:creationId xmlns:a16="http://schemas.microsoft.com/office/drawing/2014/main" id="{00000000-0008-0000-0300-00005C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93" name="Text Box 15">
          <a:extLst>
            <a:ext uri="{FF2B5EF4-FFF2-40B4-BE49-F238E27FC236}">
              <a16:creationId xmlns:a16="http://schemas.microsoft.com/office/drawing/2014/main" id="{00000000-0008-0000-0300-00005D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94" name="Text Box 15">
          <a:extLst>
            <a:ext uri="{FF2B5EF4-FFF2-40B4-BE49-F238E27FC236}">
              <a16:creationId xmlns:a16="http://schemas.microsoft.com/office/drawing/2014/main" id="{00000000-0008-0000-0300-00005E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95" name="Text Box 15">
          <a:extLst>
            <a:ext uri="{FF2B5EF4-FFF2-40B4-BE49-F238E27FC236}">
              <a16:creationId xmlns:a16="http://schemas.microsoft.com/office/drawing/2014/main" id="{00000000-0008-0000-0300-00005F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96" name="Text Box 15">
          <a:extLst>
            <a:ext uri="{FF2B5EF4-FFF2-40B4-BE49-F238E27FC236}">
              <a16:creationId xmlns:a16="http://schemas.microsoft.com/office/drawing/2014/main" id="{00000000-0008-0000-0300-000060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97" name="Text Box 15">
          <a:extLst>
            <a:ext uri="{FF2B5EF4-FFF2-40B4-BE49-F238E27FC236}">
              <a16:creationId xmlns:a16="http://schemas.microsoft.com/office/drawing/2014/main" id="{00000000-0008-0000-0300-000061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98" name="Text Box 15">
          <a:extLst>
            <a:ext uri="{FF2B5EF4-FFF2-40B4-BE49-F238E27FC236}">
              <a16:creationId xmlns:a16="http://schemas.microsoft.com/office/drawing/2014/main" id="{00000000-0008-0000-0300-000062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99" name="Text Box 15">
          <a:extLst>
            <a:ext uri="{FF2B5EF4-FFF2-40B4-BE49-F238E27FC236}">
              <a16:creationId xmlns:a16="http://schemas.microsoft.com/office/drawing/2014/main" id="{00000000-0008-0000-0300-000063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100" name="Text Box 15">
          <a:extLst>
            <a:ext uri="{FF2B5EF4-FFF2-40B4-BE49-F238E27FC236}">
              <a16:creationId xmlns:a16="http://schemas.microsoft.com/office/drawing/2014/main" id="{00000000-0008-0000-0300-000064000000}"/>
            </a:ext>
          </a:extLst>
        </xdr:cNvPr>
        <xdr:cNvSpPr txBox="1">
          <a:spLocks noChangeArrowheads="1"/>
        </xdr:cNvSpPr>
      </xdr:nvSpPr>
      <xdr:spPr bwMode="auto">
        <a:xfrm>
          <a:off x="61539120" y="6922198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1" name="Text Box 16">
          <a:extLst>
            <a:ext uri="{FF2B5EF4-FFF2-40B4-BE49-F238E27FC236}">
              <a16:creationId xmlns:a16="http://schemas.microsoft.com/office/drawing/2014/main" id="{00000000-0008-0000-0300-000065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2" name="Text Box 17">
          <a:extLst>
            <a:ext uri="{FF2B5EF4-FFF2-40B4-BE49-F238E27FC236}">
              <a16:creationId xmlns:a16="http://schemas.microsoft.com/office/drawing/2014/main" id="{00000000-0008-0000-0300-000066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3" name="Text Box 18">
          <a:extLst>
            <a:ext uri="{FF2B5EF4-FFF2-40B4-BE49-F238E27FC236}">
              <a16:creationId xmlns:a16="http://schemas.microsoft.com/office/drawing/2014/main" id="{00000000-0008-0000-0300-000067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4" name="Text Box 19">
          <a:extLst>
            <a:ext uri="{FF2B5EF4-FFF2-40B4-BE49-F238E27FC236}">
              <a16:creationId xmlns:a16="http://schemas.microsoft.com/office/drawing/2014/main" id="{00000000-0008-0000-0300-000068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5" name="Text Box 16">
          <a:extLst>
            <a:ext uri="{FF2B5EF4-FFF2-40B4-BE49-F238E27FC236}">
              <a16:creationId xmlns:a16="http://schemas.microsoft.com/office/drawing/2014/main" id="{00000000-0008-0000-0300-000069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6" name="Text Box 17">
          <a:extLst>
            <a:ext uri="{FF2B5EF4-FFF2-40B4-BE49-F238E27FC236}">
              <a16:creationId xmlns:a16="http://schemas.microsoft.com/office/drawing/2014/main" id="{00000000-0008-0000-0300-00006A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7" name="Text Box 18">
          <a:extLst>
            <a:ext uri="{FF2B5EF4-FFF2-40B4-BE49-F238E27FC236}">
              <a16:creationId xmlns:a16="http://schemas.microsoft.com/office/drawing/2014/main" id="{00000000-0008-0000-0300-00006B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08" name="Text Box 19">
          <a:extLst>
            <a:ext uri="{FF2B5EF4-FFF2-40B4-BE49-F238E27FC236}">
              <a16:creationId xmlns:a16="http://schemas.microsoft.com/office/drawing/2014/main" id="{00000000-0008-0000-0300-00006C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109" name="Text Box 15">
          <a:extLst>
            <a:ext uri="{FF2B5EF4-FFF2-40B4-BE49-F238E27FC236}">
              <a16:creationId xmlns:a16="http://schemas.microsoft.com/office/drawing/2014/main" id="{00000000-0008-0000-0300-00006D000000}"/>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110" name="Text Box 15">
          <a:extLst>
            <a:ext uri="{FF2B5EF4-FFF2-40B4-BE49-F238E27FC236}">
              <a16:creationId xmlns:a16="http://schemas.microsoft.com/office/drawing/2014/main" id="{00000000-0008-0000-0300-00006E000000}"/>
            </a:ext>
          </a:extLst>
        </xdr:cNvPr>
        <xdr:cNvSpPr txBox="1">
          <a:spLocks noChangeArrowheads="1"/>
        </xdr:cNvSpPr>
      </xdr:nvSpPr>
      <xdr:spPr bwMode="auto">
        <a:xfrm>
          <a:off x="64945260" y="6922198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1" name="Text Box 16">
          <a:extLst>
            <a:ext uri="{FF2B5EF4-FFF2-40B4-BE49-F238E27FC236}">
              <a16:creationId xmlns:a16="http://schemas.microsoft.com/office/drawing/2014/main" id="{00000000-0008-0000-0300-00006F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2" name="Text Box 17">
          <a:extLst>
            <a:ext uri="{FF2B5EF4-FFF2-40B4-BE49-F238E27FC236}">
              <a16:creationId xmlns:a16="http://schemas.microsoft.com/office/drawing/2014/main" id="{00000000-0008-0000-0300-000070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3" name="Text Box 18">
          <a:extLst>
            <a:ext uri="{FF2B5EF4-FFF2-40B4-BE49-F238E27FC236}">
              <a16:creationId xmlns:a16="http://schemas.microsoft.com/office/drawing/2014/main" id="{00000000-0008-0000-0300-000071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4" name="Text Box 19">
          <a:extLst>
            <a:ext uri="{FF2B5EF4-FFF2-40B4-BE49-F238E27FC236}">
              <a16:creationId xmlns:a16="http://schemas.microsoft.com/office/drawing/2014/main" id="{00000000-0008-0000-0300-000072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5" name="Text Box 16">
          <a:extLst>
            <a:ext uri="{FF2B5EF4-FFF2-40B4-BE49-F238E27FC236}">
              <a16:creationId xmlns:a16="http://schemas.microsoft.com/office/drawing/2014/main" id="{00000000-0008-0000-0300-000073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6" name="Text Box 17">
          <a:extLst>
            <a:ext uri="{FF2B5EF4-FFF2-40B4-BE49-F238E27FC236}">
              <a16:creationId xmlns:a16="http://schemas.microsoft.com/office/drawing/2014/main" id="{00000000-0008-0000-0300-000074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7" name="Text Box 18">
          <a:extLst>
            <a:ext uri="{FF2B5EF4-FFF2-40B4-BE49-F238E27FC236}">
              <a16:creationId xmlns:a16="http://schemas.microsoft.com/office/drawing/2014/main" id="{00000000-0008-0000-0300-000075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18" name="Text Box 19">
          <a:extLst>
            <a:ext uri="{FF2B5EF4-FFF2-40B4-BE49-F238E27FC236}">
              <a16:creationId xmlns:a16="http://schemas.microsoft.com/office/drawing/2014/main" id="{00000000-0008-0000-0300-000076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119" name="Text Box 15">
          <a:extLst>
            <a:ext uri="{FF2B5EF4-FFF2-40B4-BE49-F238E27FC236}">
              <a16:creationId xmlns:a16="http://schemas.microsoft.com/office/drawing/2014/main" id="{00000000-0008-0000-0300-000077000000}"/>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0" name="Text Box 16">
          <a:extLst>
            <a:ext uri="{FF2B5EF4-FFF2-40B4-BE49-F238E27FC236}">
              <a16:creationId xmlns:a16="http://schemas.microsoft.com/office/drawing/2014/main" id="{00000000-0008-0000-0300-000078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1" name="Text Box 17">
          <a:extLst>
            <a:ext uri="{FF2B5EF4-FFF2-40B4-BE49-F238E27FC236}">
              <a16:creationId xmlns:a16="http://schemas.microsoft.com/office/drawing/2014/main" id="{00000000-0008-0000-0300-000079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2" name="Text Box 18">
          <a:extLst>
            <a:ext uri="{FF2B5EF4-FFF2-40B4-BE49-F238E27FC236}">
              <a16:creationId xmlns:a16="http://schemas.microsoft.com/office/drawing/2014/main" id="{00000000-0008-0000-0300-00007A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3" name="Text Box 19">
          <a:extLst>
            <a:ext uri="{FF2B5EF4-FFF2-40B4-BE49-F238E27FC236}">
              <a16:creationId xmlns:a16="http://schemas.microsoft.com/office/drawing/2014/main" id="{00000000-0008-0000-0300-00007B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4" name="Text Box 16">
          <a:extLst>
            <a:ext uri="{FF2B5EF4-FFF2-40B4-BE49-F238E27FC236}">
              <a16:creationId xmlns:a16="http://schemas.microsoft.com/office/drawing/2014/main" id="{00000000-0008-0000-0300-00007C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5" name="Text Box 17">
          <a:extLst>
            <a:ext uri="{FF2B5EF4-FFF2-40B4-BE49-F238E27FC236}">
              <a16:creationId xmlns:a16="http://schemas.microsoft.com/office/drawing/2014/main" id="{00000000-0008-0000-0300-00007D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6" name="Text Box 18">
          <a:extLst>
            <a:ext uri="{FF2B5EF4-FFF2-40B4-BE49-F238E27FC236}">
              <a16:creationId xmlns:a16="http://schemas.microsoft.com/office/drawing/2014/main" id="{00000000-0008-0000-0300-00007E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27" name="Text Box 19">
          <a:extLst>
            <a:ext uri="{FF2B5EF4-FFF2-40B4-BE49-F238E27FC236}">
              <a16:creationId xmlns:a16="http://schemas.microsoft.com/office/drawing/2014/main" id="{00000000-0008-0000-0300-00007F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128" name="Text Box 15">
          <a:extLst>
            <a:ext uri="{FF2B5EF4-FFF2-40B4-BE49-F238E27FC236}">
              <a16:creationId xmlns:a16="http://schemas.microsoft.com/office/drawing/2014/main" id="{00000000-0008-0000-0300-000080000000}"/>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29" name="Text Box 15">
          <a:extLst>
            <a:ext uri="{FF2B5EF4-FFF2-40B4-BE49-F238E27FC236}">
              <a16:creationId xmlns:a16="http://schemas.microsoft.com/office/drawing/2014/main" id="{00000000-0008-0000-0300-000081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30" name="Text Box 15">
          <a:extLst>
            <a:ext uri="{FF2B5EF4-FFF2-40B4-BE49-F238E27FC236}">
              <a16:creationId xmlns:a16="http://schemas.microsoft.com/office/drawing/2014/main" id="{00000000-0008-0000-0300-000082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31" name="Text Box 15">
          <a:extLst>
            <a:ext uri="{FF2B5EF4-FFF2-40B4-BE49-F238E27FC236}">
              <a16:creationId xmlns:a16="http://schemas.microsoft.com/office/drawing/2014/main" id="{00000000-0008-0000-0300-000083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32" name="Text Box 15">
          <a:extLst>
            <a:ext uri="{FF2B5EF4-FFF2-40B4-BE49-F238E27FC236}">
              <a16:creationId xmlns:a16="http://schemas.microsoft.com/office/drawing/2014/main" id="{00000000-0008-0000-0300-000084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33" name="Text Box 15">
          <a:extLst>
            <a:ext uri="{FF2B5EF4-FFF2-40B4-BE49-F238E27FC236}">
              <a16:creationId xmlns:a16="http://schemas.microsoft.com/office/drawing/2014/main" id="{00000000-0008-0000-0300-000085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34" name="Text Box 15">
          <a:extLst>
            <a:ext uri="{FF2B5EF4-FFF2-40B4-BE49-F238E27FC236}">
              <a16:creationId xmlns:a16="http://schemas.microsoft.com/office/drawing/2014/main" id="{00000000-0008-0000-0300-000086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35" name="Text Box 15">
          <a:extLst>
            <a:ext uri="{FF2B5EF4-FFF2-40B4-BE49-F238E27FC236}">
              <a16:creationId xmlns:a16="http://schemas.microsoft.com/office/drawing/2014/main" id="{00000000-0008-0000-0300-000087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36" name="Text Box 15">
          <a:extLst>
            <a:ext uri="{FF2B5EF4-FFF2-40B4-BE49-F238E27FC236}">
              <a16:creationId xmlns:a16="http://schemas.microsoft.com/office/drawing/2014/main" id="{00000000-0008-0000-0300-000088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37" name="Text Box 15">
          <a:extLst>
            <a:ext uri="{FF2B5EF4-FFF2-40B4-BE49-F238E27FC236}">
              <a16:creationId xmlns:a16="http://schemas.microsoft.com/office/drawing/2014/main" id="{00000000-0008-0000-0300-000089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38" name="Text Box 15">
          <a:extLst>
            <a:ext uri="{FF2B5EF4-FFF2-40B4-BE49-F238E27FC236}">
              <a16:creationId xmlns:a16="http://schemas.microsoft.com/office/drawing/2014/main" id="{00000000-0008-0000-0300-00008A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139" name="Text Box 15">
          <a:extLst>
            <a:ext uri="{FF2B5EF4-FFF2-40B4-BE49-F238E27FC236}">
              <a16:creationId xmlns:a16="http://schemas.microsoft.com/office/drawing/2014/main" id="{00000000-0008-0000-0300-00008B000000}"/>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0" name="Text Box 16">
          <a:extLst>
            <a:ext uri="{FF2B5EF4-FFF2-40B4-BE49-F238E27FC236}">
              <a16:creationId xmlns:a16="http://schemas.microsoft.com/office/drawing/2014/main" id="{00000000-0008-0000-0300-00008C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1" name="Text Box 17">
          <a:extLst>
            <a:ext uri="{FF2B5EF4-FFF2-40B4-BE49-F238E27FC236}">
              <a16:creationId xmlns:a16="http://schemas.microsoft.com/office/drawing/2014/main" id="{00000000-0008-0000-0300-00008D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2" name="Text Box 18">
          <a:extLst>
            <a:ext uri="{FF2B5EF4-FFF2-40B4-BE49-F238E27FC236}">
              <a16:creationId xmlns:a16="http://schemas.microsoft.com/office/drawing/2014/main" id="{00000000-0008-0000-0300-00008E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3" name="Text Box 19">
          <a:extLst>
            <a:ext uri="{FF2B5EF4-FFF2-40B4-BE49-F238E27FC236}">
              <a16:creationId xmlns:a16="http://schemas.microsoft.com/office/drawing/2014/main" id="{00000000-0008-0000-0300-00008F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4" name="Text Box 16">
          <a:extLst>
            <a:ext uri="{FF2B5EF4-FFF2-40B4-BE49-F238E27FC236}">
              <a16:creationId xmlns:a16="http://schemas.microsoft.com/office/drawing/2014/main" id="{00000000-0008-0000-0300-000090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5" name="Text Box 17">
          <a:extLst>
            <a:ext uri="{FF2B5EF4-FFF2-40B4-BE49-F238E27FC236}">
              <a16:creationId xmlns:a16="http://schemas.microsoft.com/office/drawing/2014/main" id="{00000000-0008-0000-0300-000091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6" name="Text Box 18">
          <a:extLst>
            <a:ext uri="{FF2B5EF4-FFF2-40B4-BE49-F238E27FC236}">
              <a16:creationId xmlns:a16="http://schemas.microsoft.com/office/drawing/2014/main" id="{00000000-0008-0000-0300-000092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47" name="Text Box 19">
          <a:extLst>
            <a:ext uri="{FF2B5EF4-FFF2-40B4-BE49-F238E27FC236}">
              <a16:creationId xmlns:a16="http://schemas.microsoft.com/office/drawing/2014/main" id="{00000000-0008-0000-0300-000093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148" name="Text Box 15">
          <a:extLst>
            <a:ext uri="{FF2B5EF4-FFF2-40B4-BE49-F238E27FC236}">
              <a16:creationId xmlns:a16="http://schemas.microsoft.com/office/drawing/2014/main" id="{00000000-0008-0000-0300-000094000000}"/>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149" name="Text Box 15">
          <a:extLst>
            <a:ext uri="{FF2B5EF4-FFF2-40B4-BE49-F238E27FC236}">
              <a16:creationId xmlns:a16="http://schemas.microsoft.com/office/drawing/2014/main" id="{00000000-0008-0000-0300-000095000000}"/>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50" name="Text Box 16">
          <a:extLst>
            <a:ext uri="{FF2B5EF4-FFF2-40B4-BE49-F238E27FC236}">
              <a16:creationId xmlns:a16="http://schemas.microsoft.com/office/drawing/2014/main" id="{00000000-0008-0000-0300-000096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51" name="Text Box 17">
          <a:extLst>
            <a:ext uri="{FF2B5EF4-FFF2-40B4-BE49-F238E27FC236}">
              <a16:creationId xmlns:a16="http://schemas.microsoft.com/office/drawing/2014/main" id="{00000000-0008-0000-0300-000097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52" name="Text Box 18">
          <a:extLst>
            <a:ext uri="{FF2B5EF4-FFF2-40B4-BE49-F238E27FC236}">
              <a16:creationId xmlns:a16="http://schemas.microsoft.com/office/drawing/2014/main" id="{00000000-0008-0000-0300-000098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53" name="Text Box 19">
          <a:extLst>
            <a:ext uri="{FF2B5EF4-FFF2-40B4-BE49-F238E27FC236}">
              <a16:creationId xmlns:a16="http://schemas.microsoft.com/office/drawing/2014/main" id="{00000000-0008-0000-0300-000099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154" name="Text Box 19">
          <a:extLst>
            <a:ext uri="{FF2B5EF4-FFF2-40B4-BE49-F238E27FC236}">
              <a16:creationId xmlns:a16="http://schemas.microsoft.com/office/drawing/2014/main" id="{00000000-0008-0000-0300-00009A000000}"/>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155" name="Text Box 15">
          <a:extLst>
            <a:ext uri="{FF2B5EF4-FFF2-40B4-BE49-F238E27FC236}">
              <a16:creationId xmlns:a16="http://schemas.microsoft.com/office/drawing/2014/main" id="{00000000-0008-0000-0300-00009B000000}"/>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156" name="Text Box 15">
          <a:extLst>
            <a:ext uri="{FF2B5EF4-FFF2-40B4-BE49-F238E27FC236}">
              <a16:creationId xmlns:a16="http://schemas.microsoft.com/office/drawing/2014/main" id="{00000000-0008-0000-0300-00009C000000}"/>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157" name="Text Box 19">
          <a:extLst>
            <a:ext uri="{FF2B5EF4-FFF2-40B4-BE49-F238E27FC236}">
              <a16:creationId xmlns:a16="http://schemas.microsoft.com/office/drawing/2014/main" id="{00000000-0008-0000-0300-00009D000000}"/>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58" name="Text Box 16">
          <a:extLst>
            <a:ext uri="{FF2B5EF4-FFF2-40B4-BE49-F238E27FC236}">
              <a16:creationId xmlns:a16="http://schemas.microsoft.com/office/drawing/2014/main" id="{00000000-0008-0000-0300-00009E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59" name="Text Box 17">
          <a:extLst>
            <a:ext uri="{FF2B5EF4-FFF2-40B4-BE49-F238E27FC236}">
              <a16:creationId xmlns:a16="http://schemas.microsoft.com/office/drawing/2014/main" id="{00000000-0008-0000-0300-00009F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60" name="Text Box 18">
          <a:extLst>
            <a:ext uri="{FF2B5EF4-FFF2-40B4-BE49-F238E27FC236}">
              <a16:creationId xmlns:a16="http://schemas.microsoft.com/office/drawing/2014/main" id="{00000000-0008-0000-0300-0000A0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61" name="Text Box 19">
          <a:extLst>
            <a:ext uri="{FF2B5EF4-FFF2-40B4-BE49-F238E27FC236}">
              <a16:creationId xmlns:a16="http://schemas.microsoft.com/office/drawing/2014/main" id="{00000000-0008-0000-0300-0000A1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62" name="Text Box 16">
          <a:extLst>
            <a:ext uri="{FF2B5EF4-FFF2-40B4-BE49-F238E27FC236}">
              <a16:creationId xmlns:a16="http://schemas.microsoft.com/office/drawing/2014/main" id="{00000000-0008-0000-0300-0000A2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63" name="Text Box 17">
          <a:extLst>
            <a:ext uri="{FF2B5EF4-FFF2-40B4-BE49-F238E27FC236}">
              <a16:creationId xmlns:a16="http://schemas.microsoft.com/office/drawing/2014/main" id="{00000000-0008-0000-0300-0000A3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64" name="Text Box 18">
          <a:extLst>
            <a:ext uri="{FF2B5EF4-FFF2-40B4-BE49-F238E27FC236}">
              <a16:creationId xmlns:a16="http://schemas.microsoft.com/office/drawing/2014/main" id="{00000000-0008-0000-0300-0000A4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65" name="Text Box 19">
          <a:extLst>
            <a:ext uri="{FF2B5EF4-FFF2-40B4-BE49-F238E27FC236}">
              <a16:creationId xmlns:a16="http://schemas.microsoft.com/office/drawing/2014/main" id="{00000000-0008-0000-0300-0000A5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166" name="Text Box 15">
          <a:extLst>
            <a:ext uri="{FF2B5EF4-FFF2-40B4-BE49-F238E27FC236}">
              <a16:creationId xmlns:a16="http://schemas.microsoft.com/office/drawing/2014/main" id="{00000000-0008-0000-0300-0000A6000000}"/>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67" name="Text Box 15">
          <a:extLst>
            <a:ext uri="{FF2B5EF4-FFF2-40B4-BE49-F238E27FC236}">
              <a16:creationId xmlns:a16="http://schemas.microsoft.com/office/drawing/2014/main" id="{00000000-0008-0000-0300-0000A7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68" name="Text Box 15">
          <a:extLst>
            <a:ext uri="{FF2B5EF4-FFF2-40B4-BE49-F238E27FC236}">
              <a16:creationId xmlns:a16="http://schemas.microsoft.com/office/drawing/2014/main" id="{00000000-0008-0000-0300-0000A8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69" name="Text Box 15">
          <a:extLst>
            <a:ext uri="{FF2B5EF4-FFF2-40B4-BE49-F238E27FC236}">
              <a16:creationId xmlns:a16="http://schemas.microsoft.com/office/drawing/2014/main" id="{00000000-0008-0000-0300-0000A9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70" name="Text Box 15">
          <a:extLst>
            <a:ext uri="{FF2B5EF4-FFF2-40B4-BE49-F238E27FC236}">
              <a16:creationId xmlns:a16="http://schemas.microsoft.com/office/drawing/2014/main" id="{00000000-0008-0000-0300-0000AA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1" name="Text Box 15">
          <a:extLst>
            <a:ext uri="{FF2B5EF4-FFF2-40B4-BE49-F238E27FC236}">
              <a16:creationId xmlns:a16="http://schemas.microsoft.com/office/drawing/2014/main" id="{00000000-0008-0000-0300-0000AB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2" name="Text Box 15">
          <a:extLst>
            <a:ext uri="{FF2B5EF4-FFF2-40B4-BE49-F238E27FC236}">
              <a16:creationId xmlns:a16="http://schemas.microsoft.com/office/drawing/2014/main" id="{00000000-0008-0000-0300-0000AC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3" name="Text Box 15">
          <a:extLst>
            <a:ext uri="{FF2B5EF4-FFF2-40B4-BE49-F238E27FC236}">
              <a16:creationId xmlns:a16="http://schemas.microsoft.com/office/drawing/2014/main" id="{00000000-0008-0000-0300-0000AD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4" name="Text Box 15">
          <a:extLst>
            <a:ext uri="{FF2B5EF4-FFF2-40B4-BE49-F238E27FC236}">
              <a16:creationId xmlns:a16="http://schemas.microsoft.com/office/drawing/2014/main" id="{00000000-0008-0000-0300-0000AE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5" name="Text Box 15">
          <a:extLst>
            <a:ext uri="{FF2B5EF4-FFF2-40B4-BE49-F238E27FC236}">
              <a16:creationId xmlns:a16="http://schemas.microsoft.com/office/drawing/2014/main" id="{00000000-0008-0000-0300-0000AF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76" name="Text Box 15">
          <a:extLst>
            <a:ext uri="{FF2B5EF4-FFF2-40B4-BE49-F238E27FC236}">
              <a16:creationId xmlns:a16="http://schemas.microsoft.com/office/drawing/2014/main" id="{00000000-0008-0000-0300-0000B0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77" name="Text Box 16">
          <a:extLst>
            <a:ext uri="{FF2B5EF4-FFF2-40B4-BE49-F238E27FC236}">
              <a16:creationId xmlns:a16="http://schemas.microsoft.com/office/drawing/2014/main" id="{00000000-0008-0000-0300-0000B1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78" name="Text Box 17">
          <a:extLst>
            <a:ext uri="{FF2B5EF4-FFF2-40B4-BE49-F238E27FC236}">
              <a16:creationId xmlns:a16="http://schemas.microsoft.com/office/drawing/2014/main" id="{00000000-0008-0000-0300-0000B2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79" name="Text Box 18">
          <a:extLst>
            <a:ext uri="{FF2B5EF4-FFF2-40B4-BE49-F238E27FC236}">
              <a16:creationId xmlns:a16="http://schemas.microsoft.com/office/drawing/2014/main" id="{00000000-0008-0000-0300-0000B3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80" name="Text Box 19">
          <a:extLst>
            <a:ext uri="{FF2B5EF4-FFF2-40B4-BE49-F238E27FC236}">
              <a16:creationId xmlns:a16="http://schemas.microsoft.com/office/drawing/2014/main" id="{00000000-0008-0000-0300-0000B4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81" name="Text Box 16">
          <a:extLst>
            <a:ext uri="{FF2B5EF4-FFF2-40B4-BE49-F238E27FC236}">
              <a16:creationId xmlns:a16="http://schemas.microsoft.com/office/drawing/2014/main" id="{00000000-0008-0000-0300-0000B5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82" name="Text Box 17">
          <a:extLst>
            <a:ext uri="{FF2B5EF4-FFF2-40B4-BE49-F238E27FC236}">
              <a16:creationId xmlns:a16="http://schemas.microsoft.com/office/drawing/2014/main" id="{00000000-0008-0000-0300-0000B6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83" name="Text Box 18">
          <a:extLst>
            <a:ext uri="{FF2B5EF4-FFF2-40B4-BE49-F238E27FC236}">
              <a16:creationId xmlns:a16="http://schemas.microsoft.com/office/drawing/2014/main" id="{00000000-0008-0000-0300-0000B7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184" name="Text Box 19">
          <a:extLst>
            <a:ext uri="{FF2B5EF4-FFF2-40B4-BE49-F238E27FC236}">
              <a16:creationId xmlns:a16="http://schemas.microsoft.com/office/drawing/2014/main" id="{00000000-0008-0000-0300-0000B8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185" name="Text Box 15">
          <a:extLst>
            <a:ext uri="{FF2B5EF4-FFF2-40B4-BE49-F238E27FC236}">
              <a16:creationId xmlns:a16="http://schemas.microsoft.com/office/drawing/2014/main" id="{00000000-0008-0000-0300-0000B9000000}"/>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86" name="Text Box 15">
          <a:extLst>
            <a:ext uri="{FF2B5EF4-FFF2-40B4-BE49-F238E27FC236}">
              <a16:creationId xmlns:a16="http://schemas.microsoft.com/office/drawing/2014/main" id="{00000000-0008-0000-0300-0000BA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87" name="Text Box 15">
          <a:extLst>
            <a:ext uri="{FF2B5EF4-FFF2-40B4-BE49-F238E27FC236}">
              <a16:creationId xmlns:a16="http://schemas.microsoft.com/office/drawing/2014/main" id="{00000000-0008-0000-0300-0000BB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88" name="Text Box 15">
          <a:extLst>
            <a:ext uri="{FF2B5EF4-FFF2-40B4-BE49-F238E27FC236}">
              <a16:creationId xmlns:a16="http://schemas.microsoft.com/office/drawing/2014/main" id="{00000000-0008-0000-0300-0000BC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189" name="Text Box 15">
          <a:extLst>
            <a:ext uri="{FF2B5EF4-FFF2-40B4-BE49-F238E27FC236}">
              <a16:creationId xmlns:a16="http://schemas.microsoft.com/office/drawing/2014/main" id="{00000000-0008-0000-0300-0000BD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0" name="Text Box 15">
          <a:extLst>
            <a:ext uri="{FF2B5EF4-FFF2-40B4-BE49-F238E27FC236}">
              <a16:creationId xmlns:a16="http://schemas.microsoft.com/office/drawing/2014/main" id="{00000000-0008-0000-0300-0000BE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1" name="Text Box 15">
          <a:extLst>
            <a:ext uri="{FF2B5EF4-FFF2-40B4-BE49-F238E27FC236}">
              <a16:creationId xmlns:a16="http://schemas.microsoft.com/office/drawing/2014/main" id="{00000000-0008-0000-0300-0000BF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2" name="Text Box 15">
          <a:extLst>
            <a:ext uri="{FF2B5EF4-FFF2-40B4-BE49-F238E27FC236}">
              <a16:creationId xmlns:a16="http://schemas.microsoft.com/office/drawing/2014/main" id="{00000000-0008-0000-0300-0000C0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3" name="Text Box 15">
          <a:extLst>
            <a:ext uri="{FF2B5EF4-FFF2-40B4-BE49-F238E27FC236}">
              <a16:creationId xmlns:a16="http://schemas.microsoft.com/office/drawing/2014/main" id="{00000000-0008-0000-0300-0000C1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4" name="Text Box 15">
          <a:extLst>
            <a:ext uri="{FF2B5EF4-FFF2-40B4-BE49-F238E27FC236}">
              <a16:creationId xmlns:a16="http://schemas.microsoft.com/office/drawing/2014/main" id="{00000000-0008-0000-0300-0000C2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195" name="Text Box 15">
          <a:extLst>
            <a:ext uri="{FF2B5EF4-FFF2-40B4-BE49-F238E27FC236}">
              <a16:creationId xmlns:a16="http://schemas.microsoft.com/office/drawing/2014/main" id="{00000000-0008-0000-0300-0000C3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196" name="Text Box 15">
          <a:extLst>
            <a:ext uri="{FF2B5EF4-FFF2-40B4-BE49-F238E27FC236}">
              <a16:creationId xmlns:a16="http://schemas.microsoft.com/office/drawing/2014/main" id="{00000000-0008-0000-0300-0000C4000000}"/>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97" name="Text Box 16">
          <a:extLst>
            <a:ext uri="{FF2B5EF4-FFF2-40B4-BE49-F238E27FC236}">
              <a16:creationId xmlns:a16="http://schemas.microsoft.com/office/drawing/2014/main" id="{00000000-0008-0000-0300-0000C5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98" name="Text Box 17">
          <a:extLst>
            <a:ext uri="{FF2B5EF4-FFF2-40B4-BE49-F238E27FC236}">
              <a16:creationId xmlns:a16="http://schemas.microsoft.com/office/drawing/2014/main" id="{00000000-0008-0000-0300-0000C6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199" name="Text Box 18">
          <a:extLst>
            <a:ext uri="{FF2B5EF4-FFF2-40B4-BE49-F238E27FC236}">
              <a16:creationId xmlns:a16="http://schemas.microsoft.com/office/drawing/2014/main" id="{00000000-0008-0000-0300-0000C7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00" name="Text Box 19">
          <a:extLst>
            <a:ext uri="{FF2B5EF4-FFF2-40B4-BE49-F238E27FC236}">
              <a16:creationId xmlns:a16="http://schemas.microsoft.com/office/drawing/2014/main" id="{00000000-0008-0000-0300-0000C8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01" name="Text Box 16">
          <a:extLst>
            <a:ext uri="{FF2B5EF4-FFF2-40B4-BE49-F238E27FC236}">
              <a16:creationId xmlns:a16="http://schemas.microsoft.com/office/drawing/2014/main" id="{00000000-0008-0000-0300-0000C9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02" name="Text Box 17">
          <a:extLst>
            <a:ext uri="{FF2B5EF4-FFF2-40B4-BE49-F238E27FC236}">
              <a16:creationId xmlns:a16="http://schemas.microsoft.com/office/drawing/2014/main" id="{00000000-0008-0000-0300-0000CA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03" name="Text Box 18">
          <a:extLst>
            <a:ext uri="{FF2B5EF4-FFF2-40B4-BE49-F238E27FC236}">
              <a16:creationId xmlns:a16="http://schemas.microsoft.com/office/drawing/2014/main" id="{00000000-0008-0000-0300-0000CB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04" name="Text Box 19">
          <a:extLst>
            <a:ext uri="{FF2B5EF4-FFF2-40B4-BE49-F238E27FC236}">
              <a16:creationId xmlns:a16="http://schemas.microsoft.com/office/drawing/2014/main" id="{00000000-0008-0000-0300-0000CC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205" name="Text Box 15">
          <a:extLst>
            <a:ext uri="{FF2B5EF4-FFF2-40B4-BE49-F238E27FC236}">
              <a16:creationId xmlns:a16="http://schemas.microsoft.com/office/drawing/2014/main" id="{00000000-0008-0000-0300-0000CD000000}"/>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206" name="Text Box 15">
          <a:extLst>
            <a:ext uri="{FF2B5EF4-FFF2-40B4-BE49-F238E27FC236}">
              <a16:creationId xmlns:a16="http://schemas.microsoft.com/office/drawing/2014/main" id="{00000000-0008-0000-0300-0000CE000000}"/>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07" name="Text Box 16">
          <a:extLst>
            <a:ext uri="{FF2B5EF4-FFF2-40B4-BE49-F238E27FC236}">
              <a16:creationId xmlns:a16="http://schemas.microsoft.com/office/drawing/2014/main" id="{00000000-0008-0000-0300-0000CF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08" name="Text Box 17">
          <a:extLst>
            <a:ext uri="{FF2B5EF4-FFF2-40B4-BE49-F238E27FC236}">
              <a16:creationId xmlns:a16="http://schemas.microsoft.com/office/drawing/2014/main" id="{00000000-0008-0000-0300-0000D0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09" name="Text Box 18">
          <a:extLst>
            <a:ext uri="{FF2B5EF4-FFF2-40B4-BE49-F238E27FC236}">
              <a16:creationId xmlns:a16="http://schemas.microsoft.com/office/drawing/2014/main" id="{00000000-0008-0000-0300-0000D1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10" name="Text Box 19">
          <a:extLst>
            <a:ext uri="{FF2B5EF4-FFF2-40B4-BE49-F238E27FC236}">
              <a16:creationId xmlns:a16="http://schemas.microsoft.com/office/drawing/2014/main" id="{00000000-0008-0000-0300-0000D2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211" name="Text Box 19">
          <a:extLst>
            <a:ext uri="{FF2B5EF4-FFF2-40B4-BE49-F238E27FC236}">
              <a16:creationId xmlns:a16="http://schemas.microsoft.com/office/drawing/2014/main" id="{00000000-0008-0000-0300-0000D3000000}"/>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212" name="Text Box 15">
          <a:extLst>
            <a:ext uri="{FF2B5EF4-FFF2-40B4-BE49-F238E27FC236}">
              <a16:creationId xmlns:a16="http://schemas.microsoft.com/office/drawing/2014/main" id="{00000000-0008-0000-0300-0000D4000000}"/>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213" name="Text Box 15">
          <a:extLst>
            <a:ext uri="{FF2B5EF4-FFF2-40B4-BE49-F238E27FC236}">
              <a16:creationId xmlns:a16="http://schemas.microsoft.com/office/drawing/2014/main" id="{00000000-0008-0000-0300-0000D5000000}"/>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214" name="Text Box 19">
          <a:extLst>
            <a:ext uri="{FF2B5EF4-FFF2-40B4-BE49-F238E27FC236}">
              <a16:creationId xmlns:a16="http://schemas.microsoft.com/office/drawing/2014/main" id="{00000000-0008-0000-0300-0000D6000000}"/>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15" name="Text Box 16">
          <a:extLst>
            <a:ext uri="{FF2B5EF4-FFF2-40B4-BE49-F238E27FC236}">
              <a16:creationId xmlns:a16="http://schemas.microsoft.com/office/drawing/2014/main" id="{00000000-0008-0000-0300-0000D7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16" name="Text Box 17">
          <a:extLst>
            <a:ext uri="{FF2B5EF4-FFF2-40B4-BE49-F238E27FC236}">
              <a16:creationId xmlns:a16="http://schemas.microsoft.com/office/drawing/2014/main" id="{00000000-0008-0000-0300-0000D8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17" name="Text Box 18">
          <a:extLst>
            <a:ext uri="{FF2B5EF4-FFF2-40B4-BE49-F238E27FC236}">
              <a16:creationId xmlns:a16="http://schemas.microsoft.com/office/drawing/2014/main" id="{00000000-0008-0000-0300-0000D9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18" name="Text Box 19">
          <a:extLst>
            <a:ext uri="{FF2B5EF4-FFF2-40B4-BE49-F238E27FC236}">
              <a16:creationId xmlns:a16="http://schemas.microsoft.com/office/drawing/2014/main" id="{00000000-0008-0000-0300-0000DA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19" name="Text Box 16">
          <a:extLst>
            <a:ext uri="{FF2B5EF4-FFF2-40B4-BE49-F238E27FC236}">
              <a16:creationId xmlns:a16="http://schemas.microsoft.com/office/drawing/2014/main" id="{00000000-0008-0000-0300-0000DB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20" name="Text Box 17">
          <a:extLst>
            <a:ext uri="{FF2B5EF4-FFF2-40B4-BE49-F238E27FC236}">
              <a16:creationId xmlns:a16="http://schemas.microsoft.com/office/drawing/2014/main" id="{00000000-0008-0000-0300-0000DC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21" name="Text Box 18">
          <a:extLst>
            <a:ext uri="{FF2B5EF4-FFF2-40B4-BE49-F238E27FC236}">
              <a16:creationId xmlns:a16="http://schemas.microsoft.com/office/drawing/2014/main" id="{00000000-0008-0000-0300-0000DD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22" name="Text Box 19">
          <a:extLst>
            <a:ext uri="{FF2B5EF4-FFF2-40B4-BE49-F238E27FC236}">
              <a16:creationId xmlns:a16="http://schemas.microsoft.com/office/drawing/2014/main" id="{00000000-0008-0000-0300-0000DE00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223" name="Text Box 15">
          <a:extLst>
            <a:ext uri="{FF2B5EF4-FFF2-40B4-BE49-F238E27FC236}">
              <a16:creationId xmlns:a16="http://schemas.microsoft.com/office/drawing/2014/main" id="{00000000-0008-0000-0300-0000DF000000}"/>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24" name="Text Box 15">
          <a:extLst>
            <a:ext uri="{FF2B5EF4-FFF2-40B4-BE49-F238E27FC236}">
              <a16:creationId xmlns:a16="http://schemas.microsoft.com/office/drawing/2014/main" id="{00000000-0008-0000-0300-0000E0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25" name="Text Box 15">
          <a:extLst>
            <a:ext uri="{FF2B5EF4-FFF2-40B4-BE49-F238E27FC236}">
              <a16:creationId xmlns:a16="http://schemas.microsoft.com/office/drawing/2014/main" id="{00000000-0008-0000-0300-0000E1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26" name="Text Box 15">
          <a:extLst>
            <a:ext uri="{FF2B5EF4-FFF2-40B4-BE49-F238E27FC236}">
              <a16:creationId xmlns:a16="http://schemas.microsoft.com/office/drawing/2014/main" id="{00000000-0008-0000-0300-0000E2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27" name="Text Box 15">
          <a:extLst>
            <a:ext uri="{FF2B5EF4-FFF2-40B4-BE49-F238E27FC236}">
              <a16:creationId xmlns:a16="http://schemas.microsoft.com/office/drawing/2014/main" id="{00000000-0008-0000-0300-0000E300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28" name="Text Box 15">
          <a:extLst>
            <a:ext uri="{FF2B5EF4-FFF2-40B4-BE49-F238E27FC236}">
              <a16:creationId xmlns:a16="http://schemas.microsoft.com/office/drawing/2014/main" id="{00000000-0008-0000-0300-0000E4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29" name="Text Box 15">
          <a:extLst>
            <a:ext uri="{FF2B5EF4-FFF2-40B4-BE49-F238E27FC236}">
              <a16:creationId xmlns:a16="http://schemas.microsoft.com/office/drawing/2014/main" id="{00000000-0008-0000-0300-0000E5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30" name="Text Box 15">
          <a:extLst>
            <a:ext uri="{FF2B5EF4-FFF2-40B4-BE49-F238E27FC236}">
              <a16:creationId xmlns:a16="http://schemas.microsoft.com/office/drawing/2014/main" id="{00000000-0008-0000-0300-0000E6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31" name="Text Box 15">
          <a:extLst>
            <a:ext uri="{FF2B5EF4-FFF2-40B4-BE49-F238E27FC236}">
              <a16:creationId xmlns:a16="http://schemas.microsoft.com/office/drawing/2014/main" id="{00000000-0008-0000-0300-0000E7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32" name="Text Box 15">
          <a:extLst>
            <a:ext uri="{FF2B5EF4-FFF2-40B4-BE49-F238E27FC236}">
              <a16:creationId xmlns:a16="http://schemas.microsoft.com/office/drawing/2014/main" id="{00000000-0008-0000-0300-0000E8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33" name="Text Box 15">
          <a:extLst>
            <a:ext uri="{FF2B5EF4-FFF2-40B4-BE49-F238E27FC236}">
              <a16:creationId xmlns:a16="http://schemas.microsoft.com/office/drawing/2014/main" id="{00000000-0008-0000-0300-0000E900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34" name="Text Box 16">
          <a:extLst>
            <a:ext uri="{FF2B5EF4-FFF2-40B4-BE49-F238E27FC236}">
              <a16:creationId xmlns:a16="http://schemas.microsoft.com/office/drawing/2014/main" id="{00000000-0008-0000-0300-0000EA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35" name="Text Box 17">
          <a:extLst>
            <a:ext uri="{FF2B5EF4-FFF2-40B4-BE49-F238E27FC236}">
              <a16:creationId xmlns:a16="http://schemas.microsoft.com/office/drawing/2014/main" id="{00000000-0008-0000-0300-0000EB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36" name="Text Box 18">
          <a:extLst>
            <a:ext uri="{FF2B5EF4-FFF2-40B4-BE49-F238E27FC236}">
              <a16:creationId xmlns:a16="http://schemas.microsoft.com/office/drawing/2014/main" id="{00000000-0008-0000-0300-0000EC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37" name="Text Box 19">
          <a:extLst>
            <a:ext uri="{FF2B5EF4-FFF2-40B4-BE49-F238E27FC236}">
              <a16:creationId xmlns:a16="http://schemas.microsoft.com/office/drawing/2014/main" id="{00000000-0008-0000-0300-0000ED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38" name="Text Box 16">
          <a:extLst>
            <a:ext uri="{FF2B5EF4-FFF2-40B4-BE49-F238E27FC236}">
              <a16:creationId xmlns:a16="http://schemas.microsoft.com/office/drawing/2014/main" id="{00000000-0008-0000-0300-0000EE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39" name="Text Box 17">
          <a:extLst>
            <a:ext uri="{FF2B5EF4-FFF2-40B4-BE49-F238E27FC236}">
              <a16:creationId xmlns:a16="http://schemas.microsoft.com/office/drawing/2014/main" id="{00000000-0008-0000-0300-0000EF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40" name="Text Box 18">
          <a:extLst>
            <a:ext uri="{FF2B5EF4-FFF2-40B4-BE49-F238E27FC236}">
              <a16:creationId xmlns:a16="http://schemas.microsoft.com/office/drawing/2014/main" id="{00000000-0008-0000-0300-0000F0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41" name="Text Box 19">
          <a:extLst>
            <a:ext uri="{FF2B5EF4-FFF2-40B4-BE49-F238E27FC236}">
              <a16:creationId xmlns:a16="http://schemas.microsoft.com/office/drawing/2014/main" id="{00000000-0008-0000-0300-0000F1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242" name="Text Box 15">
          <a:extLst>
            <a:ext uri="{FF2B5EF4-FFF2-40B4-BE49-F238E27FC236}">
              <a16:creationId xmlns:a16="http://schemas.microsoft.com/office/drawing/2014/main" id="{00000000-0008-0000-0300-0000F2000000}"/>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43" name="Text Box 15">
          <a:extLst>
            <a:ext uri="{FF2B5EF4-FFF2-40B4-BE49-F238E27FC236}">
              <a16:creationId xmlns:a16="http://schemas.microsoft.com/office/drawing/2014/main" id="{00000000-0008-0000-0300-0000F3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44" name="Text Box 15">
          <a:extLst>
            <a:ext uri="{FF2B5EF4-FFF2-40B4-BE49-F238E27FC236}">
              <a16:creationId xmlns:a16="http://schemas.microsoft.com/office/drawing/2014/main" id="{00000000-0008-0000-0300-0000F4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45" name="Text Box 15">
          <a:extLst>
            <a:ext uri="{FF2B5EF4-FFF2-40B4-BE49-F238E27FC236}">
              <a16:creationId xmlns:a16="http://schemas.microsoft.com/office/drawing/2014/main" id="{00000000-0008-0000-0300-0000F5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46" name="Text Box 15">
          <a:extLst>
            <a:ext uri="{FF2B5EF4-FFF2-40B4-BE49-F238E27FC236}">
              <a16:creationId xmlns:a16="http://schemas.microsoft.com/office/drawing/2014/main" id="{00000000-0008-0000-0300-0000F6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47" name="Text Box 15">
          <a:extLst>
            <a:ext uri="{FF2B5EF4-FFF2-40B4-BE49-F238E27FC236}">
              <a16:creationId xmlns:a16="http://schemas.microsoft.com/office/drawing/2014/main" id="{00000000-0008-0000-0300-0000F7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48" name="Text Box 15">
          <a:extLst>
            <a:ext uri="{FF2B5EF4-FFF2-40B4-BE49-F238E27FC236}">
              <a16:creationId xmlns:a16="http://schemas.microsoft.com/office/drawing/2014/main" id="{00000000-0008-0000-0300-0000F8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49" name="Text Box 15">
          <a:extLst>
            <a:ext uri="{FF2B5EF4-FFF2-40B4-BE49-F238E27FC236}">
              <a16:creationId xmlns:a16="http://schemas.microsoft.com/office/drawing/2014/main" id="{00000000-0008-0000-0300-0000F9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50" name="Text Box 15">
          <a:extLst>
            <a:ext uri="{FF2B5EF4-FFF2-40B4-BE49-F238E27FC236}">
              <a16:creationId xmlns:a16="http://schemas.microsoft.com/office/drawing/2014/main" id="{00000000-0008-0000-0300-0000FA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51" name="Text Box 15">
          <a:extLst>
            <a:ext uri="{FF2B5EF4-FFF2-40B4-BE49-F238E27FC236}">
              <a16:creationId xmlns:a16="http://schemas.microsoft.com/office/drawing/2014/main" id="{00000000-0008-0000-0300-0000FB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52" name="Text Box 15">
          <a:extLst>
            <a:ext uri="{FF2B5EF4-FFF2-40B4-BE49-F238E27FC236}">
              <a16:creationId xmlns:a16="http://schemas.microsoft.com/office/drawing/2014/main" id="{00000000-0008-0000-0300-0000FC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253" name="Text Box 15">
          <a:extLst>
            <a:ext uri="{FF2B5EF4-FFF2-40B4-BE49-F238E27FC236}">
              <a16:creationId xmlns:a16="http://schemas.microsoft.com/office/drawing/2014/main" id="{00000000-0008-0000-0300-0000FD000000}"/>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4" name="Text Box 16">
          <a:extLst>
            <a:ext uri="{FF2B5EF4-FFF2-40B4-BE49-F238E27FC236}">
              <a16:creationId xmlns:a16="http://schemas.microsoft.com/office/drawing/2014/main" id="{00000000-0008-0000-0300-0000FE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5" name="Text Box 17">
          <a:extLst>
            <a:ext uri="{FF2B5EF4-FFF2-40B4-BE49-F238E27FC236}">
              <a16:creationId xmlns:a16="http://schemas.microsoft.com/office/drawing/2014/main" id="{00000000-0008-0000-0300-0000FF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6" name="Text Box 18">
          <a:extLst>
            <a:ext uri="{FF2B5EF4-FFF2-40B4-BE49-F238E27FC236}">
              <a16:creationId xmlns:a16="http://schemas.microsoft.com/office/drawing/2014/main" id="{00000000-0008-0000-0300-000000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7" name="Text Box 19">
          <a:extLst>
            <a:ext uri="{FF2B5EF4-FFF2-40B4-BE49-F238E27FC236}">
              <a16:creationId xmlns:a16="http://schemas.microsoft.com/office/drawing/2014/main" id="{00000000-0008-0000-0300-000001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8" name="Text Box 16">
          <a:extLst>
            <a:ext uri="{FF2B5EF4-FFF2-40B4-BE49-F238E27FC236}">
              <a16:creationId xmlns:a16="http://schemas.microsoft.com/office/drawing/2014/main" id="{00000000-0008-0000-0300-000002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59" name="Text Box 17">
          <a:extLst>
            <a:ext uri="{FF2B5EF4-FFF2-40B4-BE49-F238E27FC236}">
              <a16:creationId xmlns:a16="http://schemas.microsoft.com/office/drawing/2014/main" id="{00000000-0008-0000-0300-000003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60" name="Text Box 18">
          <a:extLst>
            <a:ext uri="{FF2B5EF4-FFF2-40B4-BE49-F238E27FC236}">
              <a16:creationId xmlns:a16="http://schemas.microsoft.com/office/drawing/2014/main" id="{00000000-0008-0000-0300-000004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261" name="Text Box 19">
          <a:extLst>
            <a:ext uri="{FF2B5EF4-FFF2-40B4-BE49-F238E27FC236}">
              <a16:creationId xmlns:a16="http://schemas.microsoft.com/office/drawing/2014/main" id="{00000000-0008-0000-0300-000005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262" name="Text Box 15">
          <a:extLst>
            <a:ext uri="{FF2B5EF4-FFF2-40B4-BE49-F238E27FC236}">
              <a16:creationId xmlns:a16="http://schemas.microsoft.com/office/drawing/2014/main" id="{00000000-0008-0000-0300-000006010000}"/>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263" name="Text Box 15">
          <a:extLst>
            <a:ext uri="{FF2B5EF4-FFF2-40B4-BE49-F238E27FC236}">
              <a16:creationId xmlns:a16="http://schemas.microsoft.com/office/drawing/2014/main" id="{00000000-0008-0000-0300-000007010000}"/>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64" name="Text Box 16">
          <a:extLst>
            <a:ext uri="{FF2B5EF4-FFF2-40B4-BE49-F238E27FC236}">
              <a16:creationId xmlns:a16="http://schemas.microsoft.com/office/drawing/2014/main" id="{00000000-0008-0000-0300-000008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65" name="Text Box 17">
          <a:extLst>
            <a:ext uri="{FF2B5EF4-FFF2-40B4-BE49-F238E27FC236}">
              <a16:creationId xmlns:a16="http://schemas.microsoft.com/office/drawing/2014/main" id="{00000000-0008-0000-0300-000009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66" name="Text Box 18">
          <a:extLst>
            <a:ext uri="{FF2B5EF4-FFF2-40B4-BE49-F238E27FC236}">
              <a16:creationId xmlns:a16="http://schemas.microsoft.com/office/drawing/2014/main" id="{00000000-0008-0000-0300-00000A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67" name="Text Box 19">
          <a:extLst>
            <a:ext uri="{FF2B5EF4-FFF2-40B4-BE49-F238E27FC236}">
              <a16:creationId xmlns:a16="http://schemas.microsoft.com/office/drawing/2014/main" id="{00000000-0008-0000-0300-00000B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268" name="Text Box 19">
          <a:extLst>
            <a:ext uri="{FF2B5EF4-FFF2-40B4-BE49-F238E27FC236}">
              <a16:creationId xmlns:a16="http://schemas.microsoft.com/office/drawing/2014/main" id="{00000000-0008-0000-0300-00000C010000}"/>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269" name="Text Box 15">
          <a:extLst>
            <a:ext uri="{FF2B5EF4-FFF2-40B4-BE49-F238E27FC236}">
              <a16:creationId xmlns:a16="http://schemas.microsoft.com/office/drawing/2014/main" id="{00000000-0008-0000-0300-00000D010000}"/>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270" name="Text Box 15">
          <a:extLst>
            <a:ext uri="{FF2B5EF4-FFF2-40B4-BE49-F238E27FC236}">
              <a16:creationId xmlns:a16="http://schemas.microsoft.com/office/drawing/2014/main" id="{00000000-0008-0000-0300-00000E010000}"/>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271" name="Text Box 19">
          <a:extLst>
            <a:ext uri="{FF2B5EF4-FFF2-40B4-BE49-F238E27FC236}">
              <a16:creationId xmlns:a16="http://schemas.microsoft.com/office/drawing/2014/main" id="{00000000-0008-0000-0300-00000F010000}"/>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2" name="Text Box 16">
          <a:extLst>
            <a:ext uri="{FF2B5EF4-FFF2-40B4-BE49-F238E27FC236}">
              <a16:creationId xmlns:a16="http://schemas.microsoft.com/office/drawing/2014/main" id="{00000000-0008-0000-0300-000010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3" name="Text Box 17">
          <a:extLst>
            <a:ext uri="{FF2B5EF4-FFF2-40B4-BE49-F238E27FC236}">
              <a16:creationId xmlns:a16="http://schemas.microsoft.com/office/drawing/2014/main" id="{00000000-0008-0000-0300-000011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4" name="Text Box 18">
          <a:extLst>
            <a:ext uri="{FF2B5EF4-FFF2-40B4-BE49-F238E27FC236}">
              <a16:creationId xmlns:a16="http://schemas.microsoft.com/office/drawing/2014/main" id="{00000000-0008-0000-0300-000012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5" name="Text Box 19">
          <a:extLst>
            <a:ext uri="{FF2B5EF4-FFF2-40B4-BE49-F238E27FC236}">
              <a16:creationId xmlns:a16="http://schemas.microsoft.com/office/drawing/2014/main" id="{00000000-0008-0000-0300-000013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6" name="Text Box 16">
          <a:extLst>
            <a:ext uri="{FF2B5EF4-FFF2-40B4-BE49-F238E27FC236}">
              <a16:creationId xmlns:a16="http://schemas.microsoft.com/office/drawing/2014/main" id="{00000000-0008-0000-0300-000014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7" name="Text Box 17">
          <a:extLst>
            <a:ext uri="{FF2B5EF4-FFF2-40B4-BE49-F238E27FC236}">
              <a16:creationId xmlns:a16="http://schemas.microsoft.com/office/drawing/2014/main" id="{00000000-0008-0000-0300-000015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8" name="Text Box 18">
          <a:extLst>
            <a:ext uri="{FF2B5EF4-FFF2-40B4-BE49-F238E27FC236}">
              <a16:creationId xmlns:a16="http://schemas.microsoft.com/office/drawing/2014/main" id="{00000000-0008-0000-0300-000016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79" name="Text Box 19">
          <a:extLst>
            <a:ext uri="{FF2B5EF4-FFF2-40B4-BE49-F238E27FC236}">
              <a16:creationId xmlns:a16="http://schemas.microsoft.com/office/drawing/2014/main" id="{00000000-0008-0000-0300-000017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280" name="Text Box 15">
          <a:extLst>
            <a:ext uri="{FF2B5EF4-FFF2-40B4-BE49-F238E27FC236}">
              <a16:creationId xmlns:a16="http://schemas.microsoft.com/office/drawing/2014/main" id="{00000000-0008-0000-0300-000018010000}"/>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81" name="Text Box 15">
          <a:extLst>
            <a:ext uri="{FF2B5EF4-FFF2-40B4-BE49-F238E27FC236}">
              <a16:creationId xmlns:a16="http://schemas.microsoft.com/office/drawing/2014/main" id="{00000000-0008-0000-0300-000019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82" name="Text Box 15">
          <a:extLst>
            <a:ext uri="{FF2B5EF4-FFF2-40B4-BE49-F238E27FC236}">
              <a16:creationId xmlns:a16="http://schemas.microsoft.com/office/drawing/2014/main" id="{00000000-0008-0000-0300-00001A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83" name="Text Box 15">
          <a:extLst>
            <a:ext uri="{FF2B5EF4-FFF2-40B4-BE49-F238E27FC236}">
              <a16:creationId xmlns:a16="http://schemas.microsoft.com/office/drawing/2014/main" id="{00000000-0008-0000-0300-00001B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284" name="Text Box 15">
          <a:extLst>
            <a:ext uri="{FF2B5EF4-FFF2-40B4-BE49-F238E27FC236}">
              <a16:creationId xmlns:a16="http://schemas.microsoft.com/office/drawing/2014/main" id="{00000000-0008-0000-0300-00001C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85" name="Text Box 15">
          <a:extLst>
            <a:ext uri="{FF2B5EF4-FFF2-40B4-BE49-F238E27FC236}">
              <a16:creationId xmlns:a16="http://schemas.microsoft.com/office/drawing/2014/main" id="{00000000-0008-0000-0300-00001D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86" name="Text Box 15">
          <a:extLst>
            <a:ext uri="{FF2B5EF4-FFF2-40B4-BE49-F238E27FC236}">
              <a16:creationId xmlns:a16="http://schemas.microsoft.com/office/drawing/2014/main" id="{00000000-0008-0000-0300-00001E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87" name="Text Box 15">
          <a:extLst>
            <a:ext uri="{FF2B5EF4-FFF2-40B4-BE49-F238E27FC236}">
              <a16:creationId xmlns:a16="http://schemas.microsoft.com/office/drawing/2014/main" id="{00000000-0008-0000-0300-00001F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88" name="Text Box 15">
          <a:extLst>
            <a:ext uri="{FF2B5EF4-FFF2-40B4-BE49-F238E27FC236}">
              <a16:creationId xmlns:a16="http://schemas.microsoft.com/office/drawing/2014/main" id="{00000000-0008-0000-0300-000020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89" name="Text Box 15">
          <a:extLst>
            <a:ext uri="{FF2B5EF4-FFF2-40B4-BE49-F238E27FC236}">
              <a16:creationId xmlns:a16="http://schemas.microsoft.com/office/drawing/2014/main" id="{00000000-0008-0000-0300-000021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290" name="Text Box 15">
          <a:extLst>
            <a:ext uri="{FF2B5EF4-FFF2-40B4-BE49-F238E27FC236}">
              <a16:creationId xmlns:a16="http://schemas.microsoft.com/office/drawing/2014/main" id="{00000000-0008-0000-0300-000022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1" name="Text Box 16">
          <a:extLst>
            <a:ext uri="{FF2B5EF4-FFF2-40B4-BE49-F238E27FC236}">
              <a16:creationId xmlns:a16="http://schemas.microsoft.com/office/drawing/2014/main" id="{00000000-0008-0000-0300-000023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2" name="Text Box 17">
          <a:extLst>
            <a:ext uri="{FF2B5EF4-FFF2-40B4-BE49-F238E27FC236}">
              <a16:creationId xmlns:a16="http://schemas.microsoft.com/office/drawing/2014/main" id="{00000000-0008-0000-0300-000024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3" name="Text Box 18">
          <a:extLst>
            <a:ext uri="{FF2B5EF4-FFF2-40B4-BE49-F238E27FC236}">
              <a16:creationId xmlns:a16="http://schemas.microsoft.com/office/drawing/2014/main" id="{00000000-0008-0000-0300-000025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4" name="Text Box 19">
          <a:extLst>
            <a:ext uri="{FF2B5EF4-FFF2-40B4-BE49-F238E27FC236}">
              <a16:creationId xmlns:a16="http://schemas.microsoft.com/office/drawing/2014/main" id="{00000000-0008-0000-0300-000026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5" name="Text Box 16">
          <a:extLst>
            <a:ext uri="{FF2B5EF4-FFF2-40B4-BE49-F238E27FC236}">
              <a16:creationId xmlns:a16="http://schemas.microsoft.com/office/drawing/2014/main" id="{00000000-0008-0000-0300-000027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6" name="Text Box 17">
          <a:extLst>
            <a:ext uri="{FF2B5EF4-FFF2-40B4-BE49-F238E27FC236}">
              <a16:creationId xmlns:a16="http://schemas.microsoft.com/office/drawing/2014/main" id="{00000000-0008-0000-0300-000028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7" name="Text Box 18">
          <a:extLst>
            <a:ext uri="{FF2B5EF4-FFF2-40B4-BE49-F238E27FC236}">
              <a16:creationId xmlns:a16="http://schemas.microsoft.com/office/drawing/2014/main" id="{00000000-0008-0000-0300-000029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98" name="Text Box 19">
          <a:extLst>
            <a:ext uri="{FF2B5EF4-FFF2-40B4-BE49-F238E27FC236}">
              <a16:creationId xmlns:a16="http://schemas.microsoft.com/office/drawing/2014/main" id="{00000000-0008-0000-0300-00002A01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299" name="Text Box 15">
          <a:extLst>
            <a:ext uri="{FF2B5EF4-FFF2-40B4-BE49-F238E27FC236}">
              <a16:creationId xmlns:a16="http://schemas.microsoft.com/office/drawing/2014/main" id="{00000000-0008-0000-0300-00002B010000}"/>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00" name="Text Box 15">
          <a:extLst>
            <a:ext uri="{FF2B5EF4-FFF2-40B4-BE49-F238E27FC236}">
              <a16:creationId xmlns:a16="http://schemas.microsoft.com/office/drawing/2014/main" id="{00000000-0008-0000-0300-00002C01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01" name="Text Box 15">
          <a:extLst>
            <a:ext uri="{FF2B5EF4-FFF2-40B4-BE49-F238E27FC236}">
              <a16:creationId xmlns:a16="http://schemas.microsoft.com/office/drawing/2014/main" id="{00000000-0008-0000-0300-00002D01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02" name="Text Box 15">
          <a:extLst>
            <a:ext uri="{FF2B5EF4-FFF2-40B4-BE49-F238E27FC236}">
              <a16:creationId xmlns:a16="http://schemas.microsoft.com/office/drawing/2014/main" id="{00000000-0008-0000-0300-00002E01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03" name="Text Box 15">
          <a:extLst>
            <a:ext uri="{FF2B5EF4-FFF2-40B4-BE49-F238E27FC236}">
              <a16:creationId xmlns:a16="http://schemas.microsoft.com/office/drawing/2014/main" id="{00000000-0008-0000-0300-00002F01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04" name="Text Box 15">
          <a:extLst>
            <a:ext uri="{FF2B5EF4-FFF2-40B4-BE49-F238E27FC236}">
              <a16:creationId xmlns:a16="http://schemas.microsoft.com/office/drawing/2014/main" id="{00000000-0008-0000-0300-00003001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05" name="Text Box 15">
          <a:extLst>
            <a:ext uri="{FF2B5EF4-FFF2-40B4-BE49-F238E27FC236}">
              <a16:creationId xmlns:a16="http://schemas.microsoft.com/office/drawing/2014/main" id="{00000000-0008-0000-0300-00003101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06" name="Text Box 15">
          <a:extLst>
            <a:ext uri="{FF2B5EF4-FFF2-40B4-BE49-F238E27FC236}">
              <a16:creationId xmlns:a16="http://schemas.microsoft.com/office/drawing/2014/main" id="{00000000-0008-0000-0300-00003201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07" name="Text Box 15">
          <a:extLst>
            <a:ext uri="{FF2B5EF4-FFF2-40B4-BE49-F238E27FC236}">
              <a16:creationId xmlns:a16="http://schemas.microsoft.com/office/drawing/2014/main" id="{00000000-0008-0000-0300-00003301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08" name="Text Box 15">
          <a:extLst>
            <a:ext uri="{FF2B5EF4-FFF2-40B4-BE49-F238E27FC236}">
              <a16:creationId xmlns:a16="http://schemas.microsoft.com/office/drawing/2014/main" id="{00000000-0008-0000-0300-00003401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09" name="Text Box 15">
          <a:extLst>
            <a:ext uri="{FF2B5EF4-FFF2-40B4-BE49-F238E27FC236}">
              <a16:creationId xmlns:a16="http://schemas.microsoft.com/office/drawing/2014/main" id="{00000000-0008-0000-0300-00003501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310" name="Text Box 15">
          <a:extLst>
            <a:ext uri="{FF2B5EF4-FFF2-40B4-BE49-F238E27FC236}">
              <a16:creationId xmlns:a16="http://schemas.microsoft.com/office/drawing/2014/main" id="{00000000-0008-0000-0300-000036010000}"/>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1" name="Text Box 16">
          <a:extLst>
            <a:ext uri="{FF2B5EF4-FFF2-40B4-BE49-F238E27FC236}">
              <a16:creationId xmlns:a16="http://schemas.microsoft.com/office/drawing/2014/main" id="{00000000-0008-0000-0300-000037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2" name="Text Box 17">
          <a:extLst>
            <a:ext uri="{FF2B5EF4-FFF2-40B4-BE49-F238E27FC236}">
              <a16:creationId xmlns:a16="http://schemas.microsoft.com/office/drawing/2014/main" id="{00000000-0008-0000-0300-000038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3" name="Text Box 18">
          <a:extLst>
            <a:ext uri="{FF2B5EF4-FFF2-40B4-BE49-F238E27FC236}">
              <a16:creationId xmlns:a16="http://schemas.microsoft.com/office/drawing/2014/main" id="{00000000-0008-0000-0300-000039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4" name="Text Box 19">
          <a:extLst>
            <a:ext uri="{FF2B5EF4-FFF2-40B4-BE49-F238E27FC236}">
              <a16:creationId xmlns:a16="http://schemas.microsoft.com/office/drawing/2014/main" id="{00000000-0008-0000-0300-00003A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5" name="Text Box 16">
          <a:extLst>
            <a:ext uri="{FF2B5EF4-FFF2-40B4-BE49-F238E27FC236}">
              <a16:creationId xmlns:a16="http://schemas.microsoft.com/office/drawing/2014/main" id="{00000000-0008-0000-0300-00003B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6" name="Text Box 17">
          <a:extLst>
            <a:ext uri="{FF2B5EF4-FFF2-40B4-BE49-F238E27FC236}">
              <a16:creationId xmlns:a16="http://schemas.microsoft.com/office/drawing/2014/main" id="{00000000-0008-0000-0300-00003C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7" name="Text Box 18">
          <a:extLst>
            <a:ext uri="{FF2B5EF4-FFF2-40B4-BE49-F238E27FC236}">
              <a16:creationId xmlns:a16="http://schemas.microsoft.com/office/drawing/2014/main" id="{00000000-0008-0000-0300-00003D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318" name="Text Box 19">
          <a:extLst>
            <a:ext uri="{FF2B5EF4-FFF2-40B4-BE49-F238E27FC236}">
              <a16:creationId xmlns:a16="http://schemas.microsoft.com/office/drawing/2014/main" id="{00000000-0008-0000-0300-00003E01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319" name="Text Box 15">
          <a:extLst>
            <a:ext uri="{FF2B5EF4-FFF2-40B4-BE49-F238E27FC236}">
              <a16:creationId xmlns:a16="http://schemas.microsoft.com/office/drawing/2014/main" id="{00000000-0008-0000-0300-00003F010000}"/>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320" name="Text Box 15">
          <a:extLst>
            <a:ext uri="{FF2B5EF4-FFF2-40B4-BE49-F238E27FC236}">
              <a16:creationId xmlns:a16="http://schemas.microsoft.com/office/drawing/2014/main" id="{00000000-0008-0000-0300-000040010000}"/>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21" name="Text Box 16">
          <a:extLst>
            <a:ext uri="{FF2B5EF4-FFF2-40B4-BE49-F238E27FC236}">
              <a16:creationId xmlns:a16="http://schemas.microsoft.com/office/drawing/2014/main" id="{00000000-0008-0000-0300-000041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22" name="Text Box 17">
          <a:extLst>
            <a:ext uri="{FF2B5EF4-FFF2-40B4-BE49-F238E27FC236}">
              <a16:creationId xmlns:a16="http://schemas.microsoft.com/office/drawing/2014/main" id="{00000000-0008-0000-0300-000042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23" name="Text Box 18">
          <a:extLst>
            <a:ext uri="{FF2B5EF4-FFF2-40B4-BE49-F238E27FC236}">
              <a16:creationId xmlns:a16="http://schemas.microsoft.com/office/drawing/2014/main" id="{00000000-0008-0000-0300-000043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24" name="Text Box 19">
          <a:extLst>
            <a:ext uri="{FF2B5EF4-FFF2-40B4-BE49-F238E27FC236}">
              <a16:creationId xmlns:a16="http://schemas.microsoft.com/office/drawing/2014/main" id="{00000000-0008-0000-0300-00004401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325" name="Text Box 19">
          <a:extLst>
            <a:ext uri="{FF2B5EF4-FFF2-40B4-BE49-F238E27FC236}">
              <a16:creationId xmlns:a16="http://schemas.microsoft.com/office/drawing/2014/main" id="{00000000-0008-0000-0300-000045010000}"/>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326" name="Text Box 15">
          <a:extLst>
            <a:ext uri="{FF2B5EF4-FFF2-40B4-BE49-F238E27FC236}">
              <a16:creationId xmlns:a16="http://schemas.microsoft.com/office/drawing/2014/main" id="{00000000-0008-0000-0300-000046010000}"/>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327" name="Text Box 15">
          <a:extLst>
            <a:ext uri="{FF2B5EF4-FFF2-40B4-BE49-F238E27FC236}">
              <a16:creationId xmlns:a16="http://schemas.microsoft.com/office/drawing/2014/main" id="{00000000-0008-0000-0300-000047010000}"/>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1809750</xdr:colOff>
      <xdr:row>71</xdr:row>
      <xdr:rowOff>0</xdr:rowOff>
    </xdr:from>
    <xdr:ext cx="95250" cy="171450"/>
    <xdr:sp macro="" textlink="">
      <xdr:nvSpPr>
        <xdr:cNvPr id="328" name="Text Box 19">
          <a:extLst>
            <a:ext uri="{FF2B5EF4-FFF2-40B4-BE49-F238E27FC236}">
              <a16:creationId xmlns:a16="http://schemas.microsoft.com/office/drawing/2014/main" id="{00000000-0008-0000-0300-000048010000}"/>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29" name="Text Box 16">
          <a:extLst>
            <a:ext uri="{FF2B5EF4-FFF2-40B4-BE49-F238E27FC236}">
              <a16:creationId xmlns:a16="http://schemas.microsoft.com/office/drawing/2014/main" id="{00000000-0008-0000-0300-000049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0" name="Text Box 17">
          <a:extLst>
            <a:ext uri="{FF2B5EF4-FFF2-40B4-BE49-F238E27FC236}">
              <a16:creationId xmlns:a16="http://schemas.microsoft.com/office/drawing/2014/main" id="{00000000-0008-0000-0300-00004A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1" name="Text Box 18">
          <a:extLst>
            <a:ext uri="{FF2B5EF4-FFF2-40B4-BE49-F238E27FC236}">
              <a16:creationId xmlns:a16="http://schemas.microsoft.com/office/drawing/2014/main" id="{00000000-0008-0000-0300-00004B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2" name="Text Box 19">
          <a:extLst>
            <a:ext uri="{FF2B5EF4-FFF2-40B4-BE49-F238E27FC236}">
              <a16:creationId xmlns:a16="http://schemas.microsoft.com/office/drawing/2014/main" id="{00000000-0008-0000-0300-00004C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3" name="Text Box 16">
          <a:extLst>
            <a:ext uri="{FF2B5EF4-FFF2-40B4-BE49-F238E27FC236}">
              <a16:creationId xmlns:a16="http://schemas.microsoft.com/office/drawing/2014/main" id="{00000000-0008-0000-0300-00004D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4" name="Text Box 17">
          <a:extLst>
            <a:ext uri="{FF2B5EF4-FFF2-40B4-BE49-F238E27FC236}">
              <a16:creationId xmlns:a16="http://schemas.microsoft.com/office/drawing/2014/main" id="{00000000-0008-0000-0300-00004E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5" name="Text Box 18">
          <a:extLst>
            <a:ext uri="{FF2B5EF4-FFF2-40B4-BE49-F238E27FC236}">
              <a16:creationId xmlns:a16="http://schemas.microsoft.com/office/drawing/2014/main" id="{00000000-0008-0000-0300-00004F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36" name="Text Box 19">
          <a:extLst>
            <a:ext uri="{FF2B5EF4-FFF2-40B4-BE49-F238E27FC236}">
              <a16:creationId xmlns:a16="http://schemas.microsoft.com/office/drawing/2014/main" id="{00000000-0008-0000-0300-000050010000}"/>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337" name="Text Box 15">
          <a:extLst>
            <a:ext uri="{FF2B5EF4-FFF2-40B4-BE49-F238E27FC236}">
              <a16:creationId xmlns:a16="http://schemas.microsoft.com/office/drawing/2014/main" id="{00000000-0008-0000-0300-000051010000}"/>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38" name="Text Box 15">
          <a:extLst>
            <a:ext uri="{FF2B5EF4-FFF2-40B4-BE49-F238E27FC236}">
              <a16:creationId xmlns:a16="http://schemas.microsoft.com/office/drawing/2014/main" id="{00000000-0008-0000-0300-000052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39" name="Text Box 15">
          <a:extLst>
            <a:ext uri="{FF2B5EF4-FFF2-40B4-BE49-F238E27FC236}">
              <a16:creationId xmlns:a16="http://schemas.microsoft.com/office/drawing/2014/main" id="{00000000-0008-0000-0300-000053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40" name="Text Box 15">
          <a:extLst>
            <a:ext uri="{FF2B5EF4-FFF2-40B4-BE49-F238E27FC236}">
              <a16:creationId xmlns:a16="http://schemas.microsoft.com/office/drawing/2014/main" id="{00000000-0008-0000-0300-000054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41" name="Text Box 15">
          <a:extLst>
            <a:ext uri="{FF2B5EF4-FFF2-40B4-BE49-F238E27FC236}">
              <a16:creationId xmlns:a16="http://schemas.microsoft.com/office/drawing/2014/main" id="{00000000-0008-0000-0300-00005501000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42" name="Text Box 15">
          <a:extLst>
            <a:ext uri="{FF2B5EF4-FFF2-40B4-BE49-F238E27FC236}">
              <a16:creationId xmlns:a16="http://schemas.microsoft.com/office/drawing/2014/main" id="{00000000-0008-0000-0300-000056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43" name="Text Box 15">
          <a:extLst>
            <a:ext uri="{FF2B5EF4-FFF2-40B4-BE49-F238E27FC236}">
              <a16:creationId xmlns:a16="http://schemas.microsoft.com/office/drawing/2014/main" id="{00000000-0008-0000-0300-000057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44" name="Text Box 15">
          <a:extLst>
            <a:ext uri="{FF2B5EF4-FFF2-40B4-BE49-F238E27FC236}">
              <a16:creationId xmlns:a16="http://schemas.microsoft.com/office/drawing/2014/main" id="{00000000-0008-0000-0300-000058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45" name="Text Box 15">
          <a:extLst>
            <a:ext uri="{FF2B5EF4-FFF2-40B4-BE49-F238E27FC236}">
              <a16:creationId xmlns:a16="http://schemas.microsoft.com/office/drawing/2014/main" id="{00000000-0008-0000-0300-000059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46" name="Text Box 15">
          <a:extLst>
            <a:ext uri="{FF2B5EF4-FFF2-40B4-BE49-F238E27FC236}">
              <a16:creationId xmlns:a16="http://schemas.microsoft.com/office/drawing/2014/main" id="{00000000-0008-0000-0300-00005A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47" name="Text Box 15">
          <a:extLst>
            <a:ext uri="{FF2B5EF4-FFF2-40B4-BE49-F238E27FC236}">
              <a16:creationId xmlns:a16="http://schemas.microsoft.com/office/drawing/2014/main" id="{00000000-0008-0000-0300-00005B01000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2" name="Text Box 16">
          <a:extLst>
            <a:ext uri="{FF2B5EF4-FFF2-40B4-BE49-F238E27FC236}">
              <a16:creationId xmlns:a16="http://schemas.microsoft.com/office/drawing/2014/main" id="{151DEC7D-77AF-4038-9D4E-EEA235B0E140}"/>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48" name="Text Box 17">
          <a:extLst>
            <a:ext uri="{FF2B5EF4-FFF2-40B4-BE49-F238E27FC236}">
              <a16:creationId xmlns:a16="http://schemas.microsoft.com/office/drawing/2014/main" id="{993317FA-29E7-4B44-B46D-D987A989BA9F}"/>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49" name="Text Box 18">
          <a:extLst>
            <a:ext uri="{FF2B5EF4-FFF2-40B4-BE49-F238E27FC236}">
              <a16:creationId xmlns:a16="http://schemas.microsoft.com/office/drawing/2014/main" id="{6FF45B78-4F84-49C2-80C0-B1AEAE8D30B5}"/>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50" name="Text Box 19">
          <a:extLst>
            <a:ext uri="{FF2B5EF4-FFF2-40B4-BE49-F238E27FC236}">
              <a16:creationId xmlns:a16="http://schemas.microsoft.com/office/drawing/2014/main" id="{D1B45999-E166-4083-AD01-293796A5556A}"/>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51" name="Text Box 16">
          <a:extLst>
            <a:ext uri="{FF2B5EF4-FFF2-40B4-BE49-F238E27FC236}">
              <a16:creationId xmlns:a16="http://schemas.microsoft.com/office/drawing/2014/main" id="{C52E0419-BC77-492B-B688-29E2910D7728}"/>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52" name="Text Box 17">
          <a:extLst>
            <a:ext uri="{FF2B5EF4-FFF2-40B4-BE49-F238E27FC236}">
              <a16:creationId xmlns:a16="http://schemas.microsoft.com/office/drawing/2014/main" id="{95D49BC6-47A1-4538-812E-896007AFA166}"/>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53" name="Text Box 18">
          <a:extLst>
            <a:ext uri="{FF2B5EF4-FFF2-40B4-BE49-F238E27FC236}">
              <a16:creationId xmlns:a16="http://schemas.microsoft.com/office/drawing/2014/main" id="{D4D6141C-D7E1-4C1C-A7AD-69AE3DEFE86B}"/>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54" name="Text Box 19">
          <a:extLst>
            <a:ext uri="{FF2B5EF4-FFF2-40B4-BE49-F238E27FC236}">
              <a16:creationId xmlns:a16="http://schemas.microsoft.com/office/drawing/2014/main" id="{B3931B40-399C-455E-9B38-11A344F1D608}"/>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355" name="Text Box 15">
          <a:extLst>
            <a:ext uri="{FF2B5EF4-FFF2-40B4-BE49-F238E27FC236}">
              <a16:creationId xmlns:a16="http://schemas.microsoft.com/office/drawing/2014/main" id="{08763B66-0A02-4DD9-9A8F-90C370C83393}"/>
            </a:ext>
          </a:extLst>
        </xdr:cNvPr>
        <xdr:cNvSpPr txBox="1">
          <a:spLocks noChangeArrowheads="1"/>
        </xdr:cNvSpPr>
      </xdr:nvSpPr>
      <xdr:spPr bwMode="auto">
        <a:xfrm>
          <a:off x="58056780" y="142494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56" name="Text Box 15">
          <a:extLst>
            <a:ext uri="{FF2B5EF4-FFF2-40B4-BE49-F238E27FC236}">
              <a16:creationId xmlns:a16="http://schemas.microsoft.com/office/drawing/2014/main" id="{6F4C8076-8F16-4CBF-9DB3-D102811A7C08}"/>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57" name="Text Box 15">
          <a:extLst>
            <a:ext uri="{FF2B5EF4-FFF2-40B4-BE49-F238E27FC236}">
              <a16:creationId xmlns:a16="http://schemas.microsoft.com/office/drawing/2014/main" id="{C9A0D0EB-2272-4E76-85E2-4E62642403A2}"/>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58" name="Text Box 15">
          <a:extLst>
            <a:ext uri="{FF2B5EF4-FFF2-40B4-BE49-F238E27FC236}">
              <a16:creationId xmlns:a16="http://schemas.microsoft.com/office/drawing/2014/main" id="{47DA6E5B-FAD7-4DA5-A785-7B1A22B152DE}"/>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59" name="Text Box 15">
          <a:extLst>
            <a:ext uri="{FF2B5EF4-FFF2-40B4-BE49-F238E27FC236}">
              <a16:creationId xmlns:a16="http://schemas.microsoft.com/office/drawing/2014/main" id="{F70BFE52-B464-453F-B652-64BB357FF0DF}"/>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60" name="Text Box 15">
          <a:extLst>
            <a:ext uri="{FF2B5EF4-FFF2-40B4-BE49-F238E27FC236}">
              <a16:creationId xmlns:a16="http://schemas.microsoft.com/office/drawing/2014/main" id="{6497943E-0B44-44D2-8FB3-97DA04AE0A6F}"/>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61" name="Text Box 15">
          <a:extLst>
            <a:ext uri="{FF2B5EF4-FFF2-40B4-BE49-F238E27FC236}">
              <a16:creationId xmlns:a16="http://schemas.microsoft.com/office/drawing/2014/main" id="{D45FBDA9-C1CC-4C0F-B311-BDDC7CD89D1B}"/>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62" name="Text Box 15">
          <a:extLst>
            <a:ext uri="{FF2B5EF4-FFF2-40B4-BE49-F238E27FC236}">
              <a16:creationId xmlns:a16="http://schemas.microsoft.com/office/drawing/2014/main" id="{CF020CF2-9739-4DD1-91B2-A60B053F94B7}"/>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63" name="Text Box 15">
          <a:extLst>
            <a:ext uri="{FF2B5EF4-FFF2-40B4-BE49-F238E27FC236}">
              <a16:creationId xmlns:a16="http://schemas.microsoft.com/office/drawing/2014/main" id="{8A0DB3E4-AA1A-421B-9CF2-94E92EAE5A92}"/>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64" name="Text Box 15">
          <a:extLst>
            <a:ext uri="{FF2B5EF4-FFF2-40B4-BE49-F238E27FC236}">
              <a16:creationId xmlns:a16="http://schemas.microsoft.com/office/drawing/2014/main" id="{2AD3891C-A754-488F-B312-3AD5C7A08643}"/>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65" name="Text Box 15">
          <a:extLst>
            <a:ext uri="{FF2B5EF4-FFF2-40B4-BE49-F238E27FC236}">
              <a16:creationId xmlns:a16="http://schemas.microsoft.com/office/drawing/2014/main" id="{8244682D-1918-48AD-A798-6158176BEB57}"/>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72</xdr:row>
      <xdr:rowOff>504825</xdr:rowOff>
    </xdr:from>
    <xdr:ext cx="95250" cy="444014"/>
    <xdr:sp macro="" textlink="">
      <xdr:nvSpPr>
        <xdr:cNvPr id="366" name="Text Box 15">
          <a:extLst>
            <a:ext uri="{FF2B5EF4-FFF2-40B4-BE49-F238E27FC236}">
              <a16:creationId xmlns:a16="http://schemas.microsoft.com/office/drawing/2014/main" id="{71766975-C23B-4A43-AD93-D7CB5813CDF8}"/>
            </a:ext>
          </a:extLst>
        </xdr:cNvPr>
        <xdr:cNvSpPr txBox="1">
          <a:spLocks noChangeArrowheads="1"/>
        </xdr:cNvSpPr>
      </xdr:nvSpPr>
      <xdr:spPr bwMode="auto">
        <a:xfrm>
          <a:off x="54985920" y="320992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67" name="Text Box 16">
          <a:extLst>
            <a:ext uri="{FF2B5EF4-FFF2-40B4-BE49-F238E27FC236}">
              <a16:creationId xmlns:a16="http://schemas.microsoft.com/office/drawing/2014/main" id="{26D3C3CC-CCEF-4E75-BBB4-C0E8B267235D}"/>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68" name="Text Box 17">
          <a:extLst>
            <a:ext uri="{FF2B5EF4-FFF2-40B4-BE49-F238E27FC236}">
              <a16:creationId xmlns:a16="http://schemas.microsoft.com/office/drawing/2014/main" id="{145E3B4A-054E-457A-8FE3-E5D2E6257339}"/>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69" name="Text Box 18">
          <a:extLst>
            <a:ext uri="{FF2B5EF4-FFF2-40B4-BE49-F238E27FC236}">
              <a16:creationId xmlns:a16="http://schemas.microsoft.com/office/drawing/2014/main" id="{3B5E9898-7FB4-4CC1-BB02-885DAF20BB36}"/>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70" name="Text Box 19">
          <a:extLst>
            <a:ext uri="{FF2B5EF4-FFF2-40B4-BE49-F238E27FC236}">
              <a16:creationId xmlns:a16="http://schemas.microsoft.com/office/drawing/2014/main" id="{034B1860-AD55-492E-921B-FF13E93CFE7B}"/>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71" name="Text Box 16">
          <a:extLst>
            <a:ext uri="{FF2B5EF4-FFF2-40B4-BE49-F238E27FC236}">
              <a16:creationId xmlns:a16="http://schemas.microsoft.com/office/drawing/2014/main" id="{B4D76574-0A3B-43F0-8E9E-A361E5BAF020}"/>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72" name="Text Box 17">
          <a:extLst>
            <a:ext uri="{FF2B5EF4-FFF2-40B4-BE49-F238E27FC236}">
              <a16:creationId xmlns:a16="http://schemas.microsoft.com/office/drawing/2014/main" id="{095C6474-70EE-475B-9B2F-ABCA85D7345C}"/>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73" name="Text Box 18">
          <a:extLst>
            <a:ext uri="{FF2B5EF4-FFF2-40B4-BE49-F238E27FC236}">
              <a16:creationId xmlns:a16="http://schemas.microsoft.com/office/drawing/2014/main" id="{FDCA7BE3-95FB-4A83-96DA-D3EBF44D03A2}"/>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0</xdr:rowOff>
    </xdr:from>
    <xdr:ext cx="95250" cy="171450"/>
    <xdr:sp macro="" textlink="">
      <xdr:nvSpPr>
        <xdr:cNvPr id="374" name="Text Box 19">
          <a:extLst>
            <a:ext uri="{FF2B5EF4-FFF2-40B4-BE49-F238E27FC236}">
              <a16:creationId xmlns:a16="http://schemas.microsoft.com/office/drawing/2014/main" id="{344D5346-37EA-40D1-A51A-CCE1F1133764}"/>
            </a:ext>
          </a:extLst>
        </xdr:cNvPr>
        <xdr:cNvSpPr txBox="1">
          <a:spLocks noChangeArrowheads="1"/>
        </xdr:cNvSpPr>
      </xdr:nvSpPr>
      <xdr:spPr bwMode="auto">
        <a:xfrm>
          <a:off x="5498592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74</xdr:row>
      <xdr:rowOff>504825</xdr:rowOff>
    </xdr:from>
    <xdr:ext cx="95250" cy="213632"/>
    <xdr:sp macro="" textlink="">
      <xdr:nvSpPr>
        <xdr:cNvPr id="375" name="Text Box 15">
          <a:extLst>
            <a:ext uri="{FF2B5EF4-FFF2-40B4-BE49-F238E27FC236}">
              <a16:creationId xmlns:a16="http://schemas.microsoft.com/office/drawing/2014/main" id="{24E9F559-0E7A-43E4-BFDE-5FE2EC6693D6}"/>
            </a:ext>
          </a:extLst>
        </xdr:cNvPr>
        <xdr:cNvSpPr txBox="1">
          <a:spLocks noChangeArrowheads="1"/>
        </xdr:cNvSpPr>
      </xdr:nvSpPr>
      <xdr:spPr bwMode="auto">
        <a:xfrm>
          <a:off x="54985920" y="691324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504825</xdr:rowOff>
    </xdr:from>
    <xdr:ext cx="95250" cy="444014"/>
    <xdr:sp macro="" textlink="">
      <xdr:nvSpPr>
        <xdr:cNvPr id="376" name="Text Box 15">
          <a:extLst>
            <a:ext uri="{FF2B5EF4-FFF2-40B4-BE49-F238E27FC236}">
              <a16:creationId xmlns:a16="http://schemas.microsoft.com/office/drawing/2014/main" id="{1147A106-D6AF-4C47-9EFD-66D68458EC72}"/>
            </a:ext>
          </a:extLst>
        </xdr:cNvPr>
        <xdr:cNvSpPr txBox="1">
          <a:spLocks noChangeArrowheads="1"/>
        </xdr:cNvSpPr>
      </xdr:nvSpPr>
      <xdr:spPr bwMode="auto">
        <a:xfrm>
          <a:off x="58056780" y="320992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77" name="Text Box 16">
          <a:extLst>
            <a:ext uri="{FF2B5EF4-FFF2-40B4-BE49-F238E27FC236}">
              <a16:creationId xmlns:a16="http://schemas.microsoft.com/office/drawing/2014/main" id="{8E99447E-EC4E-4A9A-9C2F-7307E33F8CB8}"/>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78" name="Text Box 17">
          <a:extLst>
            <a:ext uri="{FF2B5EF4-FFF2-40B4-BE49-F238E27FC236}">
              <a16:creationId xmlns:a16="http://schemas.microsoft.com/office/drawing/2014/main" id="{B00EF651-129D-440E-A386-9AABDAACA278}"/>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79" name="Text Box 18">
          <a:extLst>
            <a:ext uri="{FF2B5EF4-FFF2-40B4-BE49-F238E27FC236}">
              <a16:creationId xmlns:a16="http://schemas.microsoft.com/office/drawing/2014/main" id="{B3768B81-E3B1-4230-806A-3D2DB8235C4A}"/>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80" name="Text Box 19">
          <a:extLst>
            <a:ext uri="{FF2B5EF4-FFF2-40B4-BE49-F238E27FC236}">
              <a16:creationId xmlns:a16="http://schemas.microsoft.com/office/drawing/2014/main" id="{5543D246-681F-4736-98AB-AE887FDFF008}"/>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81" name="Text Box 16">
          <a:extLst>
            <a:ext uri="{FF2B5EF4-FFF2-40B4-BE49-F238E27FC236}">
              <a16:creationId xmlns:a16="http://schemas.microsoft.com/office/drawing/2014/main" id="{9199E114-8F86-4CB7-A301-CE72E9324F59}"/>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82" name="Text Box 17">
          <a:extLst>
            <a:ext uri="{FF2B5EF4-FFF2-40B4-BE49-F238E27FC236}">
              <a16:creationId xmlns:a16="http://schemas.microsoft.com/office/drawing/2014/main" id="{06309CA4-04C4-4452-8727-9F975485B602}"/>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83" name="Text Box 18">
          <a:extLst>
            <a:ext uri="{FF2B5EF4-FFF2-40B4-BE49-F238E27FC236}">
              <a16:creationId xmlns:a16="http://schemas.microsoft.com/office/drawing/2014/main" id="{1D4CEAAE-2773-48DB-9246-C02571AE445D}"/>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0</xdr:rowOff>
    </xdr:from>
    <xdr:ext cx="95250" cy="171450"/>
    <xdr:sp macro="" textlink="">
      <xdr:nvSpPr>
        <xdr:cNvPr id="384" name="Text Box 19">
          <a:extLst>
            <a:ext uri="{FF2B5EF4-FFF2-40B4-BE49-F238E27FC236}">
              <a16:creationId xmlns:a16="http://schemas.microsoft.com/office/drawing/2014/main" id="{84A8B9DE-C698-4347-A047-E6E7851601E6}"/>
            </a:ext>
          </a:extLst>
        </xdr:cNvPr>
        <xdr:cNvSpPr txBox="1">
          <a:spLocks noChangeArrowheads="1"/>
        </xdr:cNvSpPr>
      </xdr:nvSpPr>
      <xdr:spPr bwMode="auto">
        <a:xfrm>
          <a:off x="58056780" y="64084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74</xdr:row>
      <xdr:rowOff>504825</xdr:rowOff>
    </xdr:from>
    <xdr:ext cx="95250" cy="213632"/>
    <xdr:sp macro="" textlink="">
      <xdr:nvSpPr>
        <xdr:cNvPr id="385" name="Text Box 15">
          <a:extLst>
            <a:ext uri="{FF2B5EF4-FFF2-40B4-BE49-F238E27FC236}">
              <a16:creationId xmlns:a16="http://schemas.microsoft.com/office/drawing/2014/main" id="{A55C259F-D9FD-402F-A890-61F96D9B2C30}"/>
            </a:ext>
          </a:extLst>
        </xdr:cNvPr>
        <xdr:cNvSpPr txBox="1">
          <a:spLocks noChangeArrowheads="1"/>
        </xdr:cNvSpPr>
      </xdr:nvSpPr>
      <xdr:spPr bwMode="auto">
        <a:xfrm>
          <a:off x="58056780" y="691324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86" name="Text Box 16">
          <a:extLst>
            <a:ext uri="{FF2B5EF4-FFF2-40B4-BE49-F238E27FC236}">
              <a16:creationId xmlns:a16="http://schemas.microsoft.com/office/drawing/2014/main" id="{85A0730C-0B8E-4BF0-9EEC-C384F2C0D4B5}"/>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87" name="Text Box 17">
          <a:extLst>
            <a:ext uri="{FF2B5EF4-FFF2-40B4-BE49-F238E27FC236}">
              <a16:creationId xmlns:a16="http://schemas.microsoft.com/office/drawing/2014/main" id="{5ABCF362-BE06-43B6-9E4A-55C8B1B2EF27}"/>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88" name="Text Box 18">
          <a:extLst>
            <a:ext uri="{FF2B5EF4-FFF2-40B4-BE49-F238E27FC236}">
              <a16:creationId xmlns:a16="http://schemas.microsoft.com/office/drawing/2014/main" id="{FE573F99-11C0-45F7-BEE1-DA125A1013E6}"/>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89" name="Text Box 19">
          <a:extLst>
            <a:ext uri="{FF2B5EF4-FFF2-40B4-BE49-F238E27FC236}">
              <a16:creationId xmlns:a16="http://schemas.microsoft.com/office/drawing/2014/main" id="{009A1384-2F44-4B6D-A4DF-F57002F96091}"/>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90" name="Text Box 16">
          <a:extLst>
            <a:ext uri="{FF2B5EF4-FFF2-40B4-BE49-F238E27FC236}">
              <a16:creationId xmlns:a16="http://schemas.microsoft.com/office/drawing/2014/main" id="{0E099FFD-7459-4F24-8B5D-73D4A8BAB168}"/>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91" name="Text Box 17">
          <a:extLst>
            <a:ext uri="{FF2B5EF4-FFF2-40B4-BE49-F238E27FC236}">
              <a16:creationId xmlns:a16="http://schemas.microsoft.com/office/drawing/2014/main" id="{B865FF74-2E00-4626-965B-874C28B83BB6}"/>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92" name="Text Box 18">
          <a:extLst>
            <a:ext uri="{FF2B5EF4-FFF2-40B4-BE49-F238E27FC236}">
              <a16:creationId xmlns:a16="http://schemas.microsoft.com/office/drawing/2014/main" id="{B7E9C27B-1383-439C-B54F-0CA47CD5D08E}"/>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393" name="Text Box 19">
          <a:extLst>
            <a:ext uri="{FF2B5EF4-FFF2-40B4-BE49-F238E27FC236}">
              <a16:creationId xmlns:a16="http://schemas.microsoft.com/office/drawing/2014/main" id="{A603E6EA-633F-44D3-913A-091C069F8121}"/>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394" name="Text Box 15">
          <a:extLst>
            <a:ext uri="{FF2B5EF4-FFF2-40B4-BE49-F238E27FC236}">
              <a16:creationId xmlns:a16="http://schemas.microsoft.com/office/drawing/2014/main" id="{1B34B3FD-6B83-4FE7-992B-0C4E33FF51A9}"/>
            </a:ext>
          </a:extLst>
        </xdr:cNvPr>
        <xdr:cNvSpPr txBox="1">
          <a:spLocks noChangeArrowheads="1"/>
        </xdr:cNvSpPr>
      </xdr:nvSpPr>
      <xdr:spPr bwMode="auto">
        <a:xfrm>
          <a:off x="58056780" y="142494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95" name="Text Box 15">
          <a:extLst>
            <a:ext uri="{FF2B5EF4-FFF2-40B4-BE49-F238E27FC236}">
              <a16:creationId xmlns:a16="http://schemas.microsoft.com/office/drawing/2014/main" id="{09A0E545-020E-49E1-8C6F-97F61C5C257D}"/>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96" name="Text Box 15">
          <a:extLst>
            <a:ext uri="{FF2B5EF4-FFF2-40B4-BE49-F238E27FC236}">
              <a16:creationId xmlns:a16="http://schemas.microsoft.com/office/drawing/2014/main" id="{BD030CDE-3B74-42B6-B6A1-49851E7B5E28}"/>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97" name="Text Box 15">
          <a:extLst>
            <a:ext uri="{FF2B5EF4-FFF2-40B4-BE49-F238E27FC236}">
              <a16:creationId xmlns:a16="http://schemas.microsoft.com/office/drawing/2014/main" id="{A77F8D3B-360E-4BA0-8271-D19D52191161}"/>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7541"/>
    <xdr:sp macro="" textlink="">
      <xdr:nvSpPr>
        <xdr:cNvPr id="398" name="Text Box 15">
          <a:extLst>
            <a:ext uri="{FF2B5EF4-FFF2-40B4-BE49-F238E27FC236}">
              <a16:creationId xmlns:a16="http://schemas.microsoft.com/office/drawing/2014/main" id="{69EF702F-EB04-4791-90BC-4AF6F47E3C0A}"/>
            </a:ext>
          </a:extLst>
        </xdr:cNvPr>
        <xdr:cNvSpPr txBox="1">
          <a:spLocks noChangeArrowheads="1"/>
        </xdr:cNvSpPr>
      </xdr:nvSpPr>
      <xdr:spPr bwMode="auto">
        <a:xfrm>
          <a:off x="58056780" y="142494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399" name="Text Box 15">
          <a:extLst>
            <a:ext uri="{FF2B5EF4-FFF2-40B4-BE49-F238E27FC236}">
              <a16:creationId xmlns:a16="http://schemas.microsoft.com/office/drawing/2014/main" id="{692BB6FD-4A84-49D3-9A98-86C5FF04775B}"/>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400" name="Text Box 15">
          <a:extLst>
            <a:ext uri="{FF2B5EF4-FFF2-40B4-BE49-F238E27FC236}">
              <a16:creationId xmlns:a16="http://schemas.microsoft.com/office/drawing/2014/main" id="{040C80F5-54E0-4DE5-86D1-902F792A17D8}"/>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401" name="Text Box 15">
          <a:extLst>
            <a:ext uri="{FF2B5EF4-FFF2-40B4-BE49-F238E27FC236}">
              <a16:creationId xmlns:a16="http://schemas.microsoft.com/office/drawing/2014/main" id="{A6415846-9D27-4B57-AB42-63619E5FBA86}"/>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402" name="Text Box 15">
          <a:extLst>
            <a:ext uri="{FF2B5EF4-FFF2-40B4-BE49-F238E27FC236}">
              <a16:creationId xmlns:a16="http://schemas.microsoft.com/office/drawing/2014/main" id="{9D58B473-1422-4E65-8C59-A2D08F195612}"/>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403" name="Text Box 15">
          <a:extLst>
            <a:ext uri="{FF2B5EF4-FFF2-40B4-BE49-F238E27FC236}">
              <a16:creationId xmlns:a16="http://schemas.microsoft.com/office/drawing/2014/main" id="{2AC53AD3-A9B2-468A-B22F-940283145F09}"/>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7630" cy="112531"/>
    <xdr:sp macro="" textlink="">
      <xdr:nvSpPr>
        <xdr:cNvPr id="404" name="Text Box 15">
          <a:extLst>
            <a:ext uri="{FF2B5EF4-FFF2-40B4-BE49-F238E27FC236}">
              <a16:creationId xmlns:a16="http://schemas.microsoft.com/office/drawing/2014/main" id="{D4A4113C-5D27-45C5-ACF7-2EA9B53ABA09}"/>
            </a:ext>
          </a:extLst>
        </xdr:cNvPr>
        <xdr:cNvSpPr txBox="1">
          <a:spLocks noChangeArrowheads="1"/>
        </xdr:cNvSpPr>
      </xdr:nvSpPr>
      <xdr:spPr bwMode="auto">
        <a:xfrm>
          <a:off x="58056780" y="142494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444014"/>
    <xdr:sp macro="" textlink="">
      <xdr:nvSpPr>
        <xdr:cNvPr id="405" name="Text Box 15">
          <a:extLst>
            <a:ext uri="{FF2B5EF4-FFF2-40B4-BE49-F238E27FC236}">
              <a16:creationId xmlns:a16="http://schemas.microsoft.com/office/drawing/2014/main" id="{554BCF1D-86BF-46B1-A4AC-2AFFFEE7CF85}"/>
            </a:ext>
          </a:extLst>
        </xdr:cNvPr>
        <xdr:cNvSpPr txBox="1">
          <a:spLocks noChangeArrowheads="1"/>
        </xdr:cNvSpPr>
      </xdr:nvSpPr>
      <xdr:spPr bwMode="auto">
        <a:xfrm>
          <a:off x="54985920" y="142494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06" name="Text Box 16">
          <a:extLst>
            <a:ext uri="{FF2B5EF4-FFF2-40B4-BE49-F238E27FC236}">
              <a16:creationId xmlns:a16="http://schemas.microsoft.com/office/drawing/2014/main" id="{3653FDBF-6B65-44B3-A5B0-A4BB4479D474}"/>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07" name="Text Box 17">
          <a:extLst>
            <a:ext uri="{FF2B5EF4-FFF2-40B4-BE49-F238E27FC236}">
              <a16:creationId xmlns:a16="http://schemas.microsoft.com/office/drawing/2014/main" id="{3825EE77-2F23-48F7-9F84-5F14F98B6AB2}"/>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08" name="Text Box 18">
          <a:extLst>
            <a:ext uri="{FF2B5EF4-FFF2-40B4-BE49-F238E27FC236}">
              <a16:creationId xmlns:a16="http://schemas.microsoft.com/office/drawing/2014/main" id="{1BE15DA3-3905-4019-B944-D14902EBBEFC}"/>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09" name="Text Box 19">
          <a:extLst>
            <a:ext uri="{FF2B5EF4-FFF2-40B4-BE49-F238E27FC236}">
              <a16:creationId xmlns:a16="http://schemas.microsoft.com/office/drawing/2014/main" id="{CC09FED3-CB49-4C53-A5A1-442C391EAB79}"/>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10" name="Text Box 16">
          <a:extLst>
            <a:ext uri="{FF2B5EF4-FFF2-40B4-BE49-F238E27FC236}">
              <a16:creationId xmlns:a16="http://schemas.microsoft.com/office/drawing/2014/main" id="{ADCC578F-7532-464A-BCE4-3BCCAAD82F9E}"/>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11" name="Text Box 17">
          <a:extLst>
            <a:ext uri="{FF2B5EF4-FFF2-40B4-BE49-F238E27FC236}">
              <a16:creationId xmlns:a16="http://schemas.microsoft.com/office/drawing/2014/main" id="{7B401E1A-D400-479C-89FE-72D29E9DB08E}"/>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12" name="Text Box 18">
          <a:extLst>
            <a:ext uri="{FF2B5EF4-FFF2-40B4-BE49-F238E27FC236}">
              <a16:creationId xmlns:a16="http://schemas.microsoft.com/office/drawing/2014/main" id="{9DB9FC82-0400-4CCB-8145-9F97C0769406}"/>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171450"/>
    <xdr:sp macro="" textlink="">
      <xdr:nvSpPr>
        <xdr:cNvPr id="413" name="Text Box 19">
          <a:extLst>
            <a:ext uri="{FF2B5EF4-FFF2-40B4-BE49-F238E27FC236}">
              <a16:creationId xmlns:a16="http://schemas.microsoft.com/office/drawing/2014/main" id="{6B928FD3-C7C2-47E2-8D2C-74BA8C9B0377}"/>
            </a:ext>
          </a:extLst>
        </xdr:cNvPr>
        <xdr:cNvSpPr txBox="1">
          <a:spLocks noChangeArrowheads="1"/>
        </xdr:cNvSpPr>
      </xdr:nvSpPr>
      <xdr:spPr bwMode="auto">
        <a:xfrm>
          <a:off x="5498592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71</xdr:row>
      <xdr:rowOff>0</xdr:rowOff>
    </xdr:from>
    <xdr:ext cx="95250" cy="213632"/>
    <xdr:sp macro="" textlink="">
      <xdr:nvSpPr>
        <xdr:cNvPr id="414" name="Text Box 15">
          <a:extLst>
            <a:ext uri="{FF2B5EF4-FFF2-40B4-BE49-F238E27FC236}">
              <a16:creationId xmlns:a16="http://schemas.microsoft.com/office/drawing/2014/main" id="{EACA122B-89E3-4107-B38E-DCC70B98D0EB}"/>
            </a:ext>
          </a:extLst>
        </xdr:cNvPr>
        <xdr:cNvSpPr txBox="1">
          <a:spLocks noChangeArrowheads="1"/>
        </xdr:cNvSpPr>
      </xdr:nvSpPr>
      <xdr:spPr bwMode="auto">
        <a:xfrm>
          <a:off x="54985920" y="142494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444014"/>
    <xdr:sp macro="" textlink="">
      <xdr:nvSpPr>
        <xdr:cNvPr id="415" name="Text Box 15">
          <a:extLst>
            <a:ext uri="{FF2B5EF4-FFF2-40B4-BE49-F238E27FC236}">
              <a16:creationId xmlns:a16="http://schemas.microsoft.com/office/drawing/2014/main" id="{D60703BD-E012-447D-947F-43301D047BBB}"/>
            </a:ext>
          </a:extLst>
        </xdr:cNvPr>
        <xdr:cNvSpPr txBox="1">
          <a:spLocks noChangeArrowheads="1"/>
        </xdr:cNvSpPr>
      </xdr:nvSpPr>
      <xdr:spPr bwMode="auto">
        <a:xfrm>
          <a:off x="58056780" y="142494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16" name="Text Box 16">
          <a:extLst>
            <a:ext uri="{FF2B5EF4-FFF2-40B4-BE49-F238E27FC236}">
              <a16:creationId xmlns:a16="http://schemas.microsoft.com/office/drawing/2014/main" id="{8227C7AF-F590-4228-9951-8BE407F02530}"/>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17" name="Text Box 17">
          <a:extLst>
            <a:ext uri="{FF2B5EF4-FFF2-40B4-BE49-F238E27FC236}">
              <a16:creationId xmlns:a16="http://schemas.microsoft.com/office/drawing/2014/main" id="{E1D7822A-E7D2-4D81-AE73-1585FC7E58BB}"/>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18" name="Text Box 18">
          <a:extLst>
            <a:ext uri="{FF2B5EF4-FFF2-40B4-BE49-F238E27FC236}">
              <a16:creationId xmlns:a16="http://schemas.microsoft.com/office/drawing/2014/main" id="{4F7B1E37-488F-4E80-9A82-40248362A674}"/>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19" name="Text Box 19">
          <a:extLst>
            <a:ext uri="{FF2B5EF4-FFF2-40B4-BE49-F238E27FC236}">
              <a16:creationId xmlns:a16="http://schemas.microsoft.com/office/drawing/2014/main" id="{6ECABE8B-C948-4354-BCB3-A9E06A8BE6B4}"/>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20" name="Text Box 16">
          <a:extLst>
            <a:ext uri="{FF2B5EF4-FFF2-40B4-BE49-F238E27FC236}">
              <a16:creationId xmlns:a16="http://schemas.microsoft.com/office/drawing/2014/main" id="{DC8B514A-E767-4A4C-A300-FAF91C013100}"/>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21" name="Text Box 17">
          <a:extLst>
            <a:ext uri="{FF2B5EF4-FFF2-40B4-BE49-F238E27FC236}">
              <a16:creationId xmlns:a16="http://schemas.microsoft.com/office/drawing/2014/main" id="{1D9639EA-661D-4F59-A32B-DDA965E0E39F}"/>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22" name="Text Box 18">
          <a:extLst>
            <a:ext uri="{FF2B5EF4-FFF2-40B4-BE49-F238E27FC236}">
              <a16:creationId xmlns:a16="http://schemas.microsoft.com/office/drawing/2014/main" id="{77B8E066-4FB0-4C2F-95D9-E514680B3ABA}"/>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171450"/>
    <xdr:sp macro="" textlink="">
      <xdr:nvSpPr>
        <xdr:cNvPr id="423" name="Text Box 19">
          <a:extLst>
            <a:ext uri="{FF2B5EF4-FFF2-40B4-BE49-F238E27FC236}">
              <a16:creationId xmlns:a16="http://schemas.microsoft.com/office/drawing/2014/main" id="{0ED593DF-5F9B-4DE1-9CD0-AD44F975599D}"/>
            </a:ext>
          </a:extLst>
        </xdr:cNvPr>
        <xdr:cNvSpPr txBox="1">
          <a:spLocks noChangeArrowheads="1"/>
        </xdr:cNvSpPr>
      </xdr:nvSpPr>
      <xdr:spPr bwMode="auto">
        <a:xfrm>
          <a:off x="58056780" y="142494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71</xdr:row>
      <xdr:rowOff>0</xdr:rowOff>
    </xdr:from>
    <xdr:ext cx="95250" cy="213632"/>
    <xdr:sp macro="" textlink="">
      <xdr:nvSpPr>
        <xdr:cNvPr id="424" name="Text Box 15">
          <a:extLst>
            <a:ext uri="{FF2B5EF4-FFF2-40B4-BE49-F238E27FC236}">
              <a16:creationId xmlns:a16="http://schemas.microsoft.com/office/drawing/2014/main" id="{123CFF4D-CC30-438C-8F1C-6A4C68A5CA42}"/>
            </a:ext>
          </a:extLst>
        </xdr:cNvPr>
        <xdr:cNvSpPr txBox="1">
          <a:spLocks noChangeArrowheads="1"/>
        </xdr:cNvSpPr>
      </xdr:nvSpPr>
      <xdr:spPr bwMode="auto">
        <a:xfrm>
          <a:off x="58056780" y="142494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635000</xdr:colOff>
      <xdr:row>0</xdr:row>
      <xdr:rowOff>0</xdr:rowOff>
    </xdr:from>
    <xdr:ext cx="1564821" cy="1224643"/>
    <xdr:pic>
      <xdr:nvPicPr>
        <xdr:cNvPr id="425" name="image1.png">
          <a:extLst>
            <a:ext uri="{FF2B5EF4-FFF2-40B4-BE49-F238E27FC236}">
              <a16:creationId xmlns:a16="http://schemas.microsoft.com/office/drawing/2014/main" id="{34449EB3-80C0-4F50-8A82-D767E30F4152}"/>
            </a:ext>
          </a:extLst>
        </xdr:cNvPr>
        <xdr:cNvPicPr preferRelativeResize="0"/>
      </xdr:nvPicPr>
      <xdr:blipFill>
        <a:blip xmlns:r="http://schemas.openxmlformats.org/officeDocument/2006/relationships" r:embed="rId1" cstate="print"/>
        <a:stretch>
          <a:fillRect/>
        </a:stretch>
      </xdr:blipFill>
      <xdr:spPr>
        <a:xfrm>
          <a:off x="635000" y="0"/>
          <a:ext cx="1564821" cy="1224643"/>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SAR\Archivos%20Rec\Seguiplan%202016\SEGUIMIENTO\PLAN%20INDICATIVO\Anexo-1%20Plan-Indicativo%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orrea\Desktop\SEGUIMIENTO%20PLAN%20DE%20ACCI&#211;N%20JUNIO%20AGOSTO%202024%20SP\SALUD%20INFANTIL-IRA-EDA-Seguimiento%20Plan%20de%20Acci&#243;n%20Institucional%2026082024%20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correa\Desktop\SEGUIMIENTO%20PLAN%20DE%20ACCI&#211;N%20JUNIO%20AGOSTO%202024%20SP\PAI%20CORREGIDOSeguimiento%20Plan%20de%20Accio&#769;n%20Institucional%2026082024%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PAU\Seguimiento%20Plan%20de%20Acci&#243;n%20Institucional%2026082024%20promo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CONSOLIDADO\Seguimiento%20Plan%20de%20Acci&#243;n%20Institucional%20DAD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CRUED\Seguimiento%20Plan%20de%20Acci&#243;n%20Institucional%20CRUED%202608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5\1.PLAN%20DE%20ACCION%202025\CONSOLIDAR\4.matriz%20Plan%20de%20Acci&#243;n%20Institucional%202025-%20VIGILANCIA%20Y%20CONTROL%20(1)%20OK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lcart-my.sharepoint.com/Dadis/2024/PROYECTO/ACTUALIZACIONES%20PROYECTO%20202413001001515%20%2009%202024%20ok/PTDGI02-F002%20-%20FORMATO%20DE%20ACTUALIZACI&#211;N%20PRESUPUESTAL%20DE%20PROYECTOS%20DE%20INVERSI&#211;N%202024-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Seguimiento%20Plan%20de%20Acci&#243;n%20Institucional%2026082024%20ASE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Seguimiento%20Plan%20de%20Acci&#243;n%20Institucional%2026082024%20Pres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 val="ANEXO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27">
          <cell r="E27" t="str">
            <v>Reducir la razón de mortalidad materna (a 42 días) a 32 por cada 100.000 nacidos vivos</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30">
          <cell r="E30" t="str">
            <v>Lograr un 95% de cobertura útil de vacunación de biológicos trazadores en el Distrito de Cartagena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_presentados_OCAD"/>
      <sheetName val="PRESUPUESTO"/>
      <sheetName val="Hoja1"/>
      <sheetName val="CONTROL DE CAMBIOS"/>
      <sheetName val="Tipo_Compromiso"/>
      <sheetName val="Hoj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13" Type="http://schemas.openxmlformats.org/officeDocument/2006/relationships/hyperlink" Target="https://alcart-my.sharepoint.com/:f:/g/personal/gestiondadis_cartagena_gov_co/Ejj2H6ZScldGjvYw6nkWcaMB7TzptCkT6FHWmjX2d9mTdg?e=NmKOfg" TargetMode="External"/><Relationship Id="rId18" Type="http://schemas.openxmlformats.org/officeDocument/2006/relationships/hyperlink" Target="https://alcart-my.sharepoint.com/:f:/g/personal/gestiondadis_cartagena_gov_co/ElhVgWwHbWlMjKvxwzRD4RIBakHNk593LKP_umpBv_VNEA?e=EEc82Q" TargetMode="External"/><Relationship Id="rId26" Type="http://schemas.openxmlformats.org/officeDocument/2006/relationships/hyperlink" Target="https://alcart-my.sharepoint.com/:f:/g/personal/gestiondadis_cartagena_gov_co/EnXYTepHyCNHqDjEW-xx75kBo9wjNxV6SPuN20cSkGmb8A?e=nVs6YG" TargetMode="External"/><Relationship Id="rId3" Type="http://schemas.openxmlformats.org/officeDocument/2006/relationships/hyperlink" Target="https://alcart-my.sharepoint.com/:f:/g/personal/jquinterob_cartagena_gov_co/EsHXPS-dTjRCh4Fo1aFT8iwB-psRKbxbyiU11pyC2iP44w?e=MtiJKy" TargetMode="External"/><Relationship Id="rId21" Type="http://schemas.openxmlformats.org/officeDocument/2006/relationships/hyperlink" Target="https://alcart-my.sharepoint.com/:f:/g/personal/gestiondadis_cartagena_gov_co/EqAc6KyhkyhGmlfxTlaDE6kB_l9fF9gsRnI47qKonwpCWw?e=Ze8tm7" TargetMode="External"/><Relationship Id="rId7" Type="http://schemas.openxmlformats.org/officeDocument/2006/relationships/hyperlink" Target="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 TargetMode="External"/><Relationship Id="rId12" Type="http://schemas.openxmlformats.org/officeDocument/2006/relationships/hyperlink" Target="https://alcart-my.sharepoint.com/:f:/g/personal/gestiondadis_cartagena_gov_co/Er45jHmpoKJLhV_yaGQsVs4B55d6EBjHBmdCqcyuPJSvow?e=eioz5w" TargetMode="External"/><Relationship Id="rId17" Type="http://schemas.openxmlformats.org/officeDocument/2006/relationships/hyperlink" Target="https://alcart-my.sharepoint.com/:f:/g/personal/gestiondadis_cartagena_gov_co/EtAH7W0zajlDsuvOp5WhRSsBsr7Dow-rzIy-atIcF43a0w?e=fyXnWq" TargetMode="External"/><Relationship Id="rId25" Type="http://schemas.openxmlformats.org/officeDocument/2006/relationships/hyperlink" Target="https://alcart-my.sharepoint.com/:f:/g/personal/gestiondadis_cartagena_gov_co/EsAlrqwFJLFAnLf1G3zkmDYBEqa42RfmRjhwwXtW6ct3lA?e=0SkIXp" TargetMode="External"/><Relationship Id="rId2" Type="http://schemas.openxmlformats.org/officeDocument/2006/relationships/hyperlink" Target="https://alcart-my.sharepoint.com/:f:/g/personal/dmartinezr_cartagena_gov_co/Em4zJEIV2P1Dqjl3u8x2eEABTc0yHSnoFaj6AEb6pkDIWg?e=uifSxn" TargetMode="External"/><Relationship Id="rId16" Type="http://schemas.openxmlformats.org/officeDocument/2006/relationships/hyperlink" Target="https://alcart-my.sharepoint.com/:f:/g/personal/gestiondadis_cartagena_gov_co/EjPhnmdfFhFFnjI7ob8pNCYBpEDm8h5JrLDCgjQ1j4tLaw?e=nS80bD" TargetMode="External"/><Relationship Id="rId20" Type="http://schemas.openxmlformats.org/officeDocument/2006/relationships/hyperlink" Target="https://alcart-my.sharepoint.com/:f:/g/personal/gestiondadis_cartagena_gov_co/EqUqZ5CDurBEnGYcKlDHcCoBjFOfYfNRf0EWQm2FYsHvtA?e=pWp4JE" TargetMode="External"/><Relationship Id="rId29" Type="http://schemas.openxmlformats.org/officeDocument/2006/relationships/printerSettings" Target="../printerSettings/printerSettings1.bin"/><Relationship Id="rId1" Type="http://schemas.openxmlformats.org/officeDocument/2006/relationships/hyperlink" Target="https://alcart-my.sharepoint.com/:f:/g/personal/dmartinezr_cartagena_gov_co/Em4zJEIV2P1Dqjl3u8x2eEABTc0yHSnoFaj6AEb6pkDIWg?e=uifSxn" TargetMode="External"/><Relationship Id="rId6" Type="http://schemas.openxmlformats.org/officeDocument/2006/relationships/hyperlink" Target="https://alcart-my.sharepoint.com/:f:/g/personal/coespdadis_cartagena_gov_co/Elk2I5O0E4hCnre2xqpeM_wBtH5zSfe6ByJop6G1NEeH6g" TargetMode="External"/><Relationship Id="rId11" Type="http://schemas.openxmlformats.org/officeDocument/2006/relationships/hyperlink" Target="https://alcart-my.sharepoint.com/:f:/g/personal/gestiondadis_cartagena_gov_co/EgKuaz_UgjRMtBxmDDUzCaABghy-FTsGZh-oQ66i_dQ5Nw?e=V079Ay" TargetMode="External"/><Relationship Id="rId24" Type="http://schemas.openxmlformats.org/officeDocument/2006/relationships/hyperlink" Target="https://alcart-my.sharepoint.com/:f:/g/personal/gestiondadis_cartagena_gov_co/EsAlrqwFJLFAnLf1G3zkmDYBEqa42RfmRjhwwXtW6ct3lA?e=0SkIXp" TargetMode="External"/><Relationship Id="rId32" Type="http://schemas.openxmlformats.org/officeDocument/2006/relationships/comments" Target="../comments2.xml"/><Relationship Id="rId5" Type="http://schemas.openxmlformats.org/officeDocument/2006/relationships/hyperlink" Target="https://alcart-my.sharepoint.com/:f:/g/personal/gestiondadis_cartagena_gov_co/Eqn-dCdLZl9Fq0VinS0uSR0BU7GJ8Ym7G5bLcQOUIEA4fg?e=2MDfBT" TargetMode="External"/><Relationship Id="rId15" Type="http://schemas.openxmlformats.org/officeDocument/2006/relationships/hyperlink" Target="https://alcart-my.sharepoint.com/:f:/g/personal/gestiondadis_cartagena_gov_co/EjJpWU3fiTlEsDAPraEmtgIBlasdrIuR2bE29N2VQOKejQ?e=qk64iB" TargetMode="External"/><Relationship Id="rId23" Type="http://schemas.openxmlformats.org/officeDocument/2006/relationships/hyperlink" Target="https://alcart-my.sharepoint.com/:f:/g/personal/gestiondadis_cartagena_gov_co/ElGfkIuwGFVKlIql2aUKXlMB8YUz2JH7Kec6zFmNa2ZOCA?e=AsGxvy" TargetMode="External"/><Relationship Id="rId28" Type="http://schemas.openxmlformats.org/officeDocument/2006/relationships/hyperlink" Target="https://community.secop.gov.co/Public/Tendering/OpportunityDetail/Index?noticeUID=CO1.NT" TargetMode="External"/><Relationship Id="rId10" Type="http://schemas.openxmlformats.org/officeDocument/2006/relationships/hyperlink" Target="https://alcart-my.sharepoint.com/:f:/g/personal/gestiondadis_cartagena_gov_co/EgxVemLre2ZHlJpWy6v0HXsBli97ioEqv0tB-eSwQGLDEw?e=JzsPnT" TargetMode="External"/><Relationship Id="rId19" Type="http://schemas.openxmlformats.org/officeDocument/2006/relationships/hyperlink" Target="https://alcart-my.sharepoint.com/:f:/g/personal/gestiondadis_cartagena_gov_co/EmWcGxZGtq9Fhv0gtoKSFhABZGpskII7Esg57nlBLtc6OQ?e=RHwoNj" TargetMode="External"/><Relationship Id="rId31" Type="http://schemas.openxmlformats.org/officeDocument/2006/relationships/vmlDrawing" Target="../drawings/vmlDrawing2.vml"/><Relationship Id="rId4" Type="http://schemas.openxmlformats.org/officeDocument/2006/relationships/hyperlink" Target="https://alcart-my.sharepoint.com/:f:/g/personal/jquinterob_cartagena_gov_co/EpeRjHbaYzFNve5RwtwjjRABj8bS10liWuUNyc-4a8Emow?e=bKRDJM" TargetMode="External"/><Relationship Id="rId9" Type="http://schemas.openxmlformats.org/officeDocument/2006/relationships/hyperlink" Target="https://alcart-my.sharepoint.com/:f:/g/personal/gestiondadis_cartagena_gov_co/Ejj2H6ZScldGjvYw6nkWcaMB7TzptCkT6FHWmjX2d9mTdg?e=ImxIU5" TargetMode="External"/><Relationship Id="rId14" Type="http://schemas.openxmlformats.org/officeDocument/2006/relationships/hyperlink" Target="https://alcart-my.sharepoint.com/:f:/g/personal/gestiondadis_cartagena_gov_co/ErzdA5eHcDNDqL6Yd7C6wcAB_0gVLToYWJJtyfkhcQYFSQ?e=rZnbXT" TargetMode="External"/><Relationship Id="rId22" Type="http://schemas.openxmlformats.org/officeDocument/2006/relationships/hyperlink" Target="https://alcart-my.sharepoint.com/:f:/g/personal/gestiondadis_cartagena_gov_co/Evb8t8as7MROuIcNjA4W430B7lR2ZTnjG_9AsjoctIeKQg?e=3hsGta" TargetMode="External"/><Relationship Id="rId27" Type="http://schemas.openxmlformats.org/officeDocument/2006/relationships/hyperlink" Target="https://alcart-my.sharepoint.com/:f:/g/personal/gestiondadis_cartagena_gov_co/EgKuaz_UgjRMtBxmDDUzCaABghy-FTsGZh-oQ66i_dQ5Nw?e=V079Ay" TargetMode="External"/><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file:///C:\:x:\r\personal\dmartinezr_cartagena_gov_co\Documents\EVIDENCIAS\3%20%20%20MARZO%20estadisticas_2025.xlsx%3fd=w52e8a22146324fb784b4ada76751a11f&amp;csf=1&amp;web=1&amp;e=QSfTiQ" TargetMode="External"/><Relationship Id="rId18" Type="http://schemas.openxmlformats.org/officeDocument/2006/relationships/hyperlink" Target="https://drive.google.com/drive/folders/1WsAZFyUMgEFu51Wr-BuL3IzNmAQg261l?usp=sharing" TargetMode="External"/><Relationship Id="rId26"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39" Type="http://schemas.openxmlformats.org/officeDocument/2006/relationships/hyperlink" Target="https://alcart-my.sharepoint.com/:f:/g/personal/coespdadis_cartagena_gov_co/EsUBlJmYzLlJn-2KKjk3GQMBBwjGdGfZqZNnN844dEl08Q?e=yRKASC" TargetMode="External"/><Relationship Id="rId21"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34"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42" Type="http://schemas.openxmlformats.org/officeDocument/2006/relationships/hyperlink" Target="https://alcart-my.sharepoint.com/:f:/g/personal/coespdadis_cartagena_gov_co/EsgEiYgFLdlDjiyipKvDCp8BkDQ5CkW_dGcRLH_yxrFFeA?e=ct93pV" TargetMode="External"/><Relationship Id="rId47" Type="http://schemas.openxmlformats.org/officeDocument/2006/relationships/hyperlink" Target="https://alcart-my.sharepoint.com/:f:/g/personal/gestiondadis_cartagena_gov_co/EtAH7W0zajlDsuvOp5WhRSsBsr7Dow-rzIy-atIcF43a0w?e=BtHmy5" TargetMode="External"/><Relationship Id="rId50" Type="http://schemas.openxmlformats.org/officeDocument/2006/relationships/hyperlink" Target="https://alcart-my.sharepoint.com/:f:/g/personal/gestiondadis_cartagena_gov_co/Ejj2H6ZScldGjvYw6nkWcaMB7TzptCkT6FHWmjX2d9mTdg?e=eEaYRN" TargetMode="External"/><Relationship Id="rId55" Type="http://schemas.openxmlformats.org/officeDocument/2006/relationships/hyperlink" Target="https://alcart-my.sharepoint.com/:f:/g/personal/gestiondadis_cartagena_gov_co/EjJpWU3fiTlEsDAPraEmtgIBlasdrIuR2bE29N2VQOKejQ?e=DRIbIb" TargetMode="External"/><Relationship Id="rId63" Type="http://schemas.openxmlformats.org/officeDocument/2006/relationships/hyperlink" Target="https://alcart-my.sharepoint.com/:f:/g/personal/gestiondadis_cartagena_gov_co/ElGfkIuwGFVKlIql2aUKXlMB8YUz2JH7Kec6zFmNa2ZOCA?e=Que5wd" TargetMode="External"/><Relationship Id="rId68" Type="http://schemas.openxmlformats.org/officeDocument/2006/relationships/drawing" Target="../drawings/drawing3.xml"/><Relationship Id="rId7" Type="http://schemas.openxmlformats.org/officeDocument/2006/relationships/hyperlink" Target="https://alcart-my.sharepoint.com/:f:/g/personal/jquinterob_cartagena_gov_co/EgLoroJ96d5DhoHQINOkfLgBYNjFU94u8pyFNzyWZIdhxg?e=FX2LVQ" TargetMode="External"/><Relationship Id="rId2" Type="http://schemas.openxmlformats.org/officeDocument/2006/relationships/hyperlink" Target="file:///C:\:x:\r\personal\dmartinezr_cartagena_gov_co\Documents\EVIDENCIAS\3%20%20%20MARZO%20estadisticas_2025.xlsx%3fd=w52e8a22146324fb784b4ada76751a11f&amp;csf=1&amp;web=1&amp;e=QSfTiQ" TargetMode="External"/><Relationship Id="rId16" Type="http://schemas.openxmlformats.org/officeDocument/2006/relationships/hyperlink" Target="https://alcart-my.sharepoint.com/:f:/g/personal/dmartinezr_cartagena_gov_co/Em4zJEIV2P1Dqjl3u8x2eEABTc0yHSnoFaj6AEb6pkDIWg?e=uifSxn" TargetMode="External"/><Relationship Id="rId29"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1" Type="http://schemas.openxmlformats.org/officeDocument/2006/relationships/hyperlink" Target="file:///C:\:x:\r\personal\dmartinezr_cartagena_gov_co\Documents\EVIDENCIAS\3%20%20%20MARZO%20estadisticas_2025.xlsx%3fd=w52e8a22146324fb784b4ada76751a11f&amp;csf=1&amp;web=1&amp;e=QSfTiQ" TargetMode="External"/><Relationship Id="rId6" Type="http://schemas.openxmlformats.org/officeDocument/2006/relationships/hyperlink" Target="https://alcart-my.sharepoint.com/:f:/g/personal/jquinterob_cartagena_gov_co/Eu2Bj30q-oVAtECVoywZMCgBUZl4g97XaZHRvW7YJ-wCGw?e=VyUryb" TargetMode="External"/><Relationship Id="rId11" Type="http://schemas.openxmlformats.org/officeDocument/2006/relationships/hyperlink" Target="https://alcart-my.sharepoint.com/:f:/g/personal/jquinterob_cartagena_gov_co/EuiDYTjvld9Kg1k11AOhxLoB5N3t3mlIir_pXtqAAXEm6g?e=npc1v7" TargetMode="External"/><Relationship Id="rId24"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20Contrato%20de%20prestaci&#243;n%20de%20servicios%20profesionales%20de%20apoyo,%20por%20un%20valor%20total%20$31.500.000,%20suscrito%20en%20el%20marco%20de%20la%20ejecuci&#243;n%20del%20componente%20operativo%20del%20proyecto.%20https://alcart-my.sharepoint.com/personal/niconsuegrac_cartagena_gov_co/_layouts/15/one" TargetMode="External"/><Relationship Id="rId32"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37" Type="http://schemas.openxmlformats.org/officeDocument/2006/relationships/hyperlink" Target="https://alcart-my.sharepoint.com/:f:/g/personal/coespdadis_cartagena_gov_co/Emm3UKexWkhDiVWUYOhW74cBMwD9Vgq-skgo8NUrWi62TQ?e=oBL8eQ" TargetMode="External"/><Relationship Id="rId40" Type="http://schemas.openxmlformats.org/officeDocument/2006/relationships/hyperlink" Target="https://alcart-my.sharepoint.com/:f:/g/personal/coespdadis_cartagena_gov_co/EpfgOUxKM3lOtZVF7XM37g0BTW4RndSWu4UUK4e4jenxqA?e=jU5gcC" TargetMode="External"/><Relationship Id="rId45" Type="http://schemas.openxmlformats.org/officeDocument/2006/relationships/hyperlink" Target="https://alcart-my.sharepoint.com/:f:/g/personal/gestiondadis_cartagena_gov_co/EgKuaz_UgjRMtBxmDDUzCaABghy-FTsGZh-oQ66i_dQ5Nw?e=Dd54qb" TargetMode="External"/><Relationship Id="rId53" Type="http://schemas.openxmlformats.org/officeDocument/2006/relationships/hyperlink" Target="https://alcart-my.sharepoint.com/:f:/g/personal/gestiondadis_cartagena_gov_co/EpE_smIPTjRMroQKdmRZ0vABE4D6yxGpf9k_iJSDD6S5bw?e=fHCjXP" TargetMode="External"/><Relationship Id="rId58" Type="http://schemas.openxmlformats.org/officeDocument/2006/relationships/hyperlink" Target="https://alcart-my.sharepoint.com/:f:/g/personal/gestiondadis_cartagena_gov_co/ElhVgWwHbWlMjKvxwzRD4RIBakHNk593LKP_umpBv_VNEA?e=cshfjf" TargetMode="External"/><Relationship Id="rId66" Type="http://schemas.openxmlformats.org/officeDocument/2006/relationships/hyperlink" Target="https://alcart-my.sharepoint.com/:f:/g/personal/gestiondadis_cartagena_gov_co/EnXYTepHyCNHqDjEW-xx75kBo9wjNxV6SPuN20cSkGmb8A?e=sSwgel" TargetMode="External"/><Relationship Id="rId5" Type="http://schemas.openxmlformats.org/officeDocument/2006/relationships/hyperlink" Target="https://alcart-my.sharepoint.com/:f:/g/personal/jquinterob_cartagena_gov_co/EsHXPS-dTjRCh4Fo1aFT8iwB-psRKbxbyiU11pyC2iP44w?e=MtiJKy" TargetMode="External"/><Relationship Id="rId15" Type="http://schemas.openxmlformats.org/officeDocument/2006/relationships/hyperlink" Target="https://alcart-my.sharepoint.com/:f:/g/personal/dmartinezr_cartagena_gov_co/Em4zJEIV2P1Dqjl3u8x2eEABTc0yHSnoFaj6AEb6pkDIWg?e=uifSxn" TargetMode="External"/><Relationship Id="rId23"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28"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36" Type="http://schemas.openxmlformats.org/officeDocument/2006/relationships/hyperlink" Target="https://alcart-my.sharepoint.com/:f:/g/personal/coespdadis_cartagena_gov_co/EiM5lVmt-PtFt4sXEw4rFkcB6XG07TzSzS0-pff9vyfClA?e=lcmhLi" TargetMode="External"/><Relationship Id="rId49" Type="http://schemas.openxmlformats.org/officeDocument/2006/relationships/hyperlink" Target="https://alcart-my.sharepoint.com/:f:/g/personal/gestiondadis_cartagena_gov_co/EjLyFBTCQNhIvln9Yu2Nd5gB0x-nQCzrP9nKZImm5vCt_g?e=F57PQg" TargetMode="External"/><Relationship Id="rId57" Type="http://schemas.openxmlformats.org/officeDocument/2006/relationships/hyperlink" Target="https://alcart-my.sharepoint.com/:f:/g/personal/gestiondadis_cartagena_gov_co/EtAH7W0zajlDsuvOp5WhRSsBsr7Dow-rzIy-atIcF43a0w?e=nucIri" TargetMode="External"/><Relationship Id="rId61" Type="http://schemas.openxmlformats.org/officeDocument/2006/relationships/hyperlink" Target="https://alcart-my.sharepoint.com/:f:/g/personal/gestiondadis_cartagena_gov_co/EqAc6KyhkyhGmlfxTlaDE6kB_l9fF9gsRnI47qKonwpCWw?e=3zyrIO" TargetMode="External"/><Relationship Id="rId10" Type="http://schemas.openxmlformats.org/officeDocument/2006/relationships/hyperlink" Target="https://alcart-my.sharepoint.com/:f:/g/personal/jquinterob_cartagena_gov_co/EjYELYafN29AiWbePXWVe0gBn4K1nT5GaUUTg4SpHmXkkA?e=AIoAjQ" TargetMode="External"/><Relationship Id="rId19" Type="http://schemas.openxmlformats.org/officeDocument/2006/relationships/hyperlink" Target="https://drive.google.com/drive/folders/1WsAZFyUMgEFu51Wr-BuL3IzNmAQg261l?usp=sharing" TargetMode="External"/><Relationship Id="rId31"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44" Type="http://schemas.openxmlformats.org/officeDocument/2006/relationships/hyperlink" Target="https://alcart-my.sharepoint.com/:f:/g/personal/gestiondadis_cartagena_gov_co/EtAH7W0zajlDsuvOp5WhRSsBsr7Dow-rzIy-atIcF43a0w?e=BtHmy5" TargetMode="External"/><Relationship Id="rId52" Type="http://schemas.openxmlformats.org/officeDocument/2006/relationships/hyperlink" Target="https://alcart-my.sharepoint.com/:f:/g/personal/gestiondadis_cartagena_gov_co/ErzdA5eHcDNDqL6Yd7C6wcAB_0gVLToYWJJtyfkhcQYFSQ?e=kmivxT" TargetMode="External"/><Relationship Id="rId60" Type="http://schemas.openxmlformats.org/officeDocument/2006/relationships/hyperlink" Target="https://alcart-my.sharepoint.com/:f:/g/personal/gestiondadis_cartagena_gov_co/EqUqZ5CDurBEnGYcKlDHcCoBjFOfYfNRf0EWQm2FYsHvtA?e=wiJUEb" TargetMode="External"/><Relationship Id="rId65" Type="http://schemas.openxmlformats.org/officeDocument/2006/relationships/hyperlink" Target="https://alcart-my.sharepoint.com/:f:/g/personal/gestiondadis_cartagena_gov_co/EsAlrqwFJLFAnLf1G3zkmDYBEqa42RfmRjhwwXtW6ct3lA?e=viijQ3" TargetMode="External"/><Relationship Id="rId4" Type="http://schemas.openxmlformats.org/officeDocument/2006/relationships/hyperlink" Target="https://alcart-my.sharepoint.com/:f:/g/personal/jquinterob_cartagena_gov_co/Es-eFtOaeNhLpb9iKZmP38cBimoWkHgV95R2-kmPhFJJeA?e=zkI79H" TargetMode="External"/><Relationship Id="rId9" Type="http://schemas.openxmlformats.org/officeDocument/2006/relationships/hyperlink" Target="https://alcart-my.sharepoint.com/:f:/g/personal/jquinterob_cartagena_gov_co/EmF3F79iM-9Fnd6_RkwC7KcBWJHrAV9XOCC82p5H-rilnQ?e=aLI0M8" TargetMode="External"/><Relationship Id="rId14" Type="http://schemas.openxmlformats.org/officeDocument/2006/relationships/hyperlink" Target="https://alcart-my.sharepoint.com/:f:/g/personal/gestiondadis_cartagena_gov_co/EgKuaz_UgjRMtBxmDDUzCaABghy-FTsGZh-oQ66i_dQ5Nw?e=Dd54qb" TargetMode="External"/><Relationship Id="rId22"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27"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30"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35"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43" Type="http://schemas.openxmlformats.org/officeDocument/2006/relationships/hyperlink" Target="https://alcart-my.sharepoint.com/:f:/g/personal/gestiondadis_cartagena_gov_co/EtAH7W0zajlDsuvOp5WhRSsBsr7Dow-rzIy-atIcF43a0w?e=BtHmy5" TargetMode="External"/><Relationship Id="rId48" Type="http://schemas.openxmlformats.org/officeDocument/2006/relationships/hyperlink" Target="https://alcart-my.sharepoint.com/:f:/g/personal/gestiondadis_cartagena_gov_co/EjLyFBTCQNhIvln9Yu2Nd5gB0x-nQCzrP9nKZImm5vCt_g?e=F57PQg" TargetMode="External"/><Relationship Id="rId56" Type="http://schemas.openxmlformats.org/officeDocument/2006/relationships/hyperlink" Target="https://alcart-my.sharepoint.com/:f:/g/personal/gestiondadis_cartagena_gov_co/EjPhnmdfFhFFnjI7ob8pNCYBpEDm8h5JrLDCgjQ1j4tLaw?e=ABIgrF" TargetMode="External"/><Relationship Id="rId64" Type="http://schemas.openxmlformats.org/officeDocument/2006/relationships/hyperlink" Target="https://alcart-my.sharepoint.com/:f:/g/personal/gestiondadis_cartagena_gov_co/EsAlrqwFJLFAnLf1G3zkmDYBEqa42RfmRjhwwXtW6ct3lA?e=viijQ3" TargetMode="External"/><Relationship Id="rId69" Type="http://schemas.openxmlformats.org/officeDocument/2006/relationships/vmlDrawing" Target="../drawings/vmlDrawing3.vml"/><Relationship Id="rId8" Type="http://schemas.openxmlformats.org/officeDocument/2006/relationships/hyperlink" Target="https://alcart-my.sharepoint.com/:f:/g/personal/jquinterob_cartagena_gov_co/EgLoroJ96d5DhoHQINOkfLgBYNjFU94u8pyFNzyWZIdhxg?e=FX2LVQ" TargetMode="External"/><Relationship Id="rId51" Type="http://schemas.openxmlformats.org/officeDocument/2006/relationships/hyperlink" Target="https://alcart-my.sharepoint.com/:f:/g/personal/gestiondadis_cartagena_gov_co/Ejj2H6ZScldGjvYw6nkWcaMB7TzptCkT6FHWmjX2d9mTdg?e=eEaYRN" TargetMode="External"/><Relationship Id="rId3" Type="http://schemas.openxmlformats.org/officeDocument/2006/relationships/hyperlink" Target="https://alcart-my.sharepoint.com/:f:/g/personal/jquinterob_cartagena_gov_co/Eql08qyBJPdLjxDfrVP3BSIBwSjFEzirkJ5xdN5bskvbKw?e=KOAzkx" TargetMode="External"/><Relationship Id="rId12" Type="http://schemas.openxmlformats.org/officeDocument/2006/relationships/hyperlink" Target="https://alcart-my.sharepoint.com/:f:/g/personal/jquinterob_cartagena_gov_co/EpeRjHbaYzFNve5RwtwjjRABj8bS10liWuUNyc-4a8Emow?e=bKRDJM" TargetMode="External"/><Relationship Id="rId17" Type="http://schemas.openxmlformats.org/officeDocument/2006/relationships/hyperlink" Target="https://drive.google.com/drive/folders/1WsAZFyUMgEFu51Wr-BuL3IzNmAQg261l?usp=sharing" TargetMode="External"/><Relationship Id="rId25"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33" Type="http://schemas.openxmlformats.org/officeDocument/2006/relationships/hyperlink" Target="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TargetMode="External"/><Relationship Id="rId38" Type="http://schemas.openxmlformats.org/officeDocument/2006/relationships/hyperlink" Target="https://alcart-my.sharepoint.com/:f:/g/personal/coespdadis_cartagena_gov_co/EgwLuHetTyZPiwzcARkZinMB_iQpH0eImfd2phPVoHqcHA?e=TfzhVN" TargetMode="External"/><Relationship Id="rId46" Type="http://schemas.openxmlformats.org/officeDocument/2006/relationships/hyperlink" Target="https://alcart-my.sharepoint.com/:f:/g/personal/gestiondadis_cartagena_gov_co/EtAH7W0zajlDsuvOp5WhRSsBsr7Dow-rzIy-atIcF43a0w?e=BtHmy5" TargetMode="External"/><Relationship Id="rId59" Type="http://schemas.openxmlformats.org/officeDocument/2006/relationships/hyperlink" Target="https://alcart-my.sharepoint.com/:f:/g/personal/gestiondadis_cartagena_gov_co/EmWcGxZGtq9Fhv0gtoKSFhABZGpskII7Esg57nlBLtc6OQ?e=SREK7Q" TargetMode="External"/><Relationship Id="rId67" Type="http://schemas.openxmlformats.org/officeDocument/2006/relationships/printerSettings" Target="../printerSettings/printerSettings2.bin"/><Relationship Id="rId20" Type="http://schemas.openxmlformats.org/officeDocument/2006/relationships/hyperlink" Target="https://alcart-my.sharepoint.com/personal/niconsuegrac_cartagena_gov_co/_layouts/15/onedrive.aspx?id=%2Fpersonal%2Fniconsuegrac%5Fcartagena%5Fgov%5Fco%2FDocuments%2FDADIS%202025%2FREPORTE%20METAS%20Y%20EVIDENCIAS%20PROYECTO%202025%2FMETA%202%2D%20ESTRATEGIAS%20DE%20PROMOCION%20DE%20LA%20PARTICIPACION%20SOCIAL&amp;ga=1%20;Se%20cuenta%20con%20el%20PROCESO%20DE%20SELECCI&#211;N%20ABREVIADA%20DE%20MENOR%20CUANT&#205;A%20No.%20SAMC-DADIS-001-2025%20por%20valor%20de%20$499.990.737%20para%20iniciar%20el%20proceso%20de%20contrataci&#243;n%20con%20una%20IPS%20autorizada,%20con%20el%20fin%20de%20realizar%20valoraciones%20cl&#237;nicas%20multidisciplinarias%20para%20la%20certificaci&#243;n%20de%20discapacidad.%20https://alcart-my.sharepoint.com/personal/niconsuegrac_cartagena_gov_co/_layouts/15/onedrive.aspx?id=%2Fpersonal%2Fniconsuegrac%5Fcartagena%5Fgov%5Fco%2FDocuments%2FDADIS%202025%2FREPORTE%20METAS%20Y%20EVIDENCIAS%20PROYECTO%202025%2FMETA%202%2D%20ESTRATEGIAS%20DE%20PROMOCION%20DE%20LA%20PARTICIPACION%20SOCIAL&amp;ga=1;Contrato%20de%20prestaci&#243;n%20de%20servicios%20profesionales%20de%20apoyo,%20por%20un%20valor%20total%20de%20$42.000.000,%20suscrito%20en%20el%20marco%20de%20la%20ejecuci&#243;n%20del%20componente%20operativo%20del%20proyecto.%20https://alcart-my.sharepoint.com/personal/niconsuegrac_cartagena_gov_co/_layouts/15/onedrive.aspx?id=%2Fpersonal%2Fniconsuegrac%5Fcartagena%5Fgov%5Fco%2FDocuments%2FDADIS%202025%2FREPORTE%20METAS%20Y%20EVIDENCIAS%20PROYECTO%202025%2FMETA%202%2D%20ESTRATEGIAS%20DE%20PROMOCION%20DE%20LA%20PARTICIPACION%20SOCIAL&amp;ga=1" TargetMode="External"/><Relationship Id="rId41" Type="http://schemas.openxmlformats.org/officeDocument/2006/relationships/hyperlink" Target="https://alcart-my.sharepoint.com/:f:/g/personal/coespdadis_cartagena_gov_co/EsUBlJmYzLlJn-2KKjk3GQMBBwjGdGfZqZNnN844dEl08Q?e=yRKASC" TargetMode="External"/><Relationship Id="rId54" Type="http://schemas.openxmlformats.org/officeDocument/2006/relationships/hyperlink" Target="https://alcart-my.sharepoint.com/:f:/g/personal/gestiondadis_cartagena_gov_co/EpE_smIPTjRMroQKdmRZ0vABE4D6yxGpf9k_iJSDD6S5bw?e=fHCjXP" TargetMode="External"/><Relationship Id="rId62" Type="http://schemas.openxmlformats.org/officeDocument/2006/relationships/hyperlink" Target="https://alcart-my.sharepoint.com/:f:/g/personal/gestiondadis_cartagena_gov_co/Evb8t8as7MROuIcNjA4W430B7lR2ZTnjG_9AsjoctIeKQg?e=IRT6wk" TargetMode="External"/><Relationship Id="rId70"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00"/>
  <sheetViews>
    <sheetView topLeftCell="A63" zoomScale="82" zoomScaleNormal="82" workbookViewId="0">
      <selection activeCell="B48" sqref="B48:H48"/>
    </sheetView>
  </sheetViews>
  <sheetFormatPr baseColWidth="10" defaultColWidth="10.875" defaultRowHeight="15" customHeight="1"/>
  <cols>
    <col min="1" max="1" width="34.125" style="3" customWidth="1"/>
    <col min="2" max="2" width="10.875" style="1"/>
    <col min="3" max="3" width="28.25" style="1" customWidth="1"/>
    <col min="4" max="4" width="21.25" style="1" customWidth="1"/>
    <col min="5" max="5" width="19.25" style="1" customWidth="1"/>
    <col min="6" max="6" width="27.25" style="1" customWidth="1"/>
    <col min="7" max="7" width="17.25" style="1" customWidth="1"/>
    <col min="8" max="8" width="27.25" style="1" customWidth="1"/>
    <col min="9" max="9" width="15.25" style="1" customWidth="1"/>
    <col min="10" max="10" width="17.875" style="1" customWidth="1"/>
    <col min="11" max="11" width="19.25" style="1" customWidth="1"/>
    <col min="12" max="12" width="25.25" style="1" customWidth="1"/>
    <col min="13" max="13" width="20.75" style="1" customWidth="1"/>
    <col min="14" max="15" width="10.875" style="1"/>
    <col min="16" max="16" width="16.75" style="1" customWidth="1"/>
    <col min="17" max="17" width="20.25" style="1" customWidth="1"/>
    <col min="18" max="18" width="18.75" style="1" customWidth="1"/>
    <col min="19" max="19" width="22.875" style="1" customWidth="1"/>
    <col min="20" max="20" width="22.125" style="1" customWidth="1"/>
    <col min="21" max="21" width="25.25" style="1" customWidth="1"/>
    <col min="22" max="22" width="21.125" style="1" customWidth="1"/>
    <col min="23" max="23" width="19.125" style="1" customWidth="1"/>
    <col min="24" max="24" width="17.25" style="1" customWidth="1"/>
    <col min="25" max="26" width="16.25" style="1" customWidth="1"/>
    <col min="27" max="27" width="28.75" style="1" customWidth="1"/>
    <col min="28" max="28" width="19.25" style="1" customWidth="1"/>
    <col min="29" max="29" width="21.125" style="1" customWidth="1"/>
    <col min="30" max="30" width="21.875" style="1" customWidth="1"/>
    <col min="31" max="31" width="25.25" style="1" customWidth="1"/>
    <col min="32" max="32" width="22.25" style="1" customWidth="1"/>
    <col min="33" max="33" width="29.75" style="1" customWidth="1"/>
    <col min="34" max="34" width="18.75" style="1" customWidth="1"/>
    <col min="35" max="35" width="18.25" style="1" customWidth="1"/>
    <col min="36" max="36" width="22.25" style="1" customWidth="1"/>
    <col min="37" max="16384" width="10.875" style="1"/>
  </cols>
  <sheetData>
    <row r="1" spans="1:50" ht="54.75" customHeight="1">
      <c r="A1" s="750" t="s">
        <v>0</v>
      </c>
      <c r="B1" s="750"/>
      <c r="C1" s="750"/>
      <c r="D1" s="750"/>
      <c r="E1" s="750"/>
      <c r="F1" s="750"/>
      <c r="G1" s="750"/>
      <c r="H1" s="750"/>
    </row>
    <row r="2" spans="1:50" ht="33" customHeight="1">
      <c r="A2" s="751" t="s">
        <v>1</v>
      </c>
      <c r="B2" s="751"/>
      <c r="C2" s="751"/>
      <c r="D2" s="751"/>
      <c r="E2" s="751"/>
      <c r="F2" s="751"/>
      <c r="G2" s="751"/>
      <c r="H2" s="751"/>
      <c r="I2" s="2"/>
      <c r="J2" s="2"/>
      <c r="K2" s="2"/>
      <c r="L2" s="2"/>
      <c r="M2" s="2"/>
      <c r="N2" s="2"/>
      <c r="O2" s="2"/>
      <c r="P2" s="2"/>
      <c r="Q2" s="2"/>
      <c r="R2" s="2"/>
      <c r="S2" s="2"/>
      <c r="T2" s="2"/>
      <c r="U2" s="2"/>
      <c r="V2" s="2"/>
      <c r="W2" s="2"/>
      <c r="X2" s="2"/>
      <c r="Y2" s="2"/>
      <c r="Z2" s="2"/>
      <c r="AA2" s="28"/>
      <c r="AB2" s="28"/>
      <c r="AC2" s="28"/>
      <c r="AD2" s="28"/>
      <c r="AE2" s="28"/>
      <c r="AF2" s="28"/>
      <c r="AG2" s="29"/>
      <c r="AH2" s="29"/>
      <c r="AI2" s="29"/>
      <c r="AJ2" s="29"/>
      <c r="AK2" s="29"/>
      <c r="AL2" s="29"/>
      <c r="AM2" s="29"/>
      <c r="AN2" s="29"/>
      <c r="AO2" s="29"/>
      <c r="AP2" s="29"/>
      <c r="AQ2" s="2"/>
      <c r="AR2" s="2"/>
      <c r="AS2" s="2"/>
      <c r="AT2" s="2"/>
      <c r="AU2" s="2"/>
      <c r="AV2" s="2"/>
      <c r="AW2" s="2"/>
      <c r="AX2" s="2"/>
    </row>
    <row r="3" spans="1:50" ht="48" customHeight="1">
      <c r="A3" s="30" t="s">
        <v>2</v>
      </c>
      <c r="B3" s="752" t="s">
        <v>3</v>
      </c>
      <c r="C3" s="752"/>
      <c r="D3" s="752"/>
      <c r="E3" s="752"/>
      <c r="F3" s="752"/>
      <c r="G3" s="752"/>
      <c r="H3" s="752"/>
    </row>
    <row r="4" spans="1:50" ht="48" customHeight="1">
      <c r="A4" s="30" t="s">
        <v>4</v>
      </c>
      <c r="B4" s="753" t="s">
        <v>5</v>
      </c>
      <c r="C4" s="754"/>
      <c r="D4" s="754"/>
      <c r="E4" s="754"/>
      <c r="F4" s="754"/>
      <c r="G4" s="754"/>
      <c r="H4" s="755"/>
    </row>
    <row r="5" spans="1:50" ht="31.5" customHeight="1">
      <c r="A5" s="30" t="s">
        <v>6</v>
      </c>
      <c r="B5" s="752" t="s">
        <v>7</v>
      </c>
      <c r="C5" s="752"/>
      <c r="D5" s="752"/>
      <c r="E5" s="752"/>
      <c r="F5" s="752"/>
      <c r="G5" s="752"/>
      <c r="H5" s="752"/>
    </row>
    <row r="6" spans="1:50" ht="40.5" customHeight="1">
      <c r="A6" s="30" t="s">
        <v>8</v>
      </c>
      <c r="B6" s="753" t="s">
        <v>9</v>
      </c>
      <c r="C6" s="754"/>
      <c r="D6" s="754"/>
      <c r="E6" s="754"/>
      <c r="F6" s="754"/>
      <c r="G6" s="754"/>
      <c r="H6" s="755"/>
    </row>
    <row r="7" spans="1:50" ht="41.1" customHeight="1">
      <c r="A7" s="30" t="s">
        <v>10</v>
      </c>
      <c r="B7" s="752" t="s">
        <v>11</v>
      </c>
      <c r="C7" s="752"/>
      <c r="D7" s="752"/>
      <c r="E7" s="752"/>
      <c r="F7" s="752"/>
      <c r="G7" s="752"/>
      <c r="H7" s="752"/>
    </row>
    <row r="8" spans="1:50" ht="48.95" customHeight="1">
      <c r="A8" s="30" t="s">
        <v>12</v>
      </c>
      <c r="B8" s="752" t="s">
        <v>13</v>
      </c>
      <c r="C8" s="752"/>
      <c r="D8" s="752"/>
      <c r="E8" s="752"/>
      <c r="F8" s="752"/>
      <c r="G8" s="752"/>
      <c r="H8" s="752"/>
    </row>
    <row r="9" spans="1:50" ht="48.95" customHeight="1">
      <c r="A9" s="30" t="s">
        <v>14</v>
      </c>
      <c r="B9" s="753" t="s">
        <v>15</v>
      </c>
      <c r="C9" s="754"/>
      <c r="D9" s="754"/>
      <c r="E9" s="754"/>
      <c r="F9" s="754"/>
      <c r="G9" s="754"/>
      <c r="H9" s="755"/>
    </row>
    <row r="10" spans="1:50" ht="30">
      <c r="A10" s="30" t="s">
        <v>16</v>
      </c>
      <c r="B10" s="752" t="s">
        <v>17</v>
      </c>
      <c r="C10" s="752"/>
      <c r="D10" s="752"/>
      <c r="E10" s="752"/>
      <c r="F10" s="752"/>
      <c r="G10" s="752"/>
      <c r="H10" s="752"/>
    </row>
    <row r="11" spans="1:50" ht="30">
      <c r="A11" s="30" t="s">
        <v>18</v>
      </c>
      <c r="B11" s="752" t="s">
        <v>19</v>
      </c>
      <c r="C11" s="752"/>
      <c r="D11" s="752"/>
      <c r="E11" s="752"/>
      <c r="F11" s="752"/>
      <c r="G11" s="752"/>
      <c r="H11" s="752"/>
    </row>
    <row r="12" spans="1:50" ht="33.950000000000003" customHeight="1">
      <c r="A12" s="30" t="s">
        <v>20</v>
      </c>
      <c r="B12" s="752" t="s">
        <v>21</v>
      </c>
      <c r="C12" s="752"/>
      <c r="D12" s="752"/>
      <c r="E12" s="752"/>
      <c r="F12" s="752"/>
      <c r="G12" s="752"/>
      <c r="H12" s="752"/>
    </row>
    <row r="13" spans="1:50" ht="30">
      <c r="A13" s="30" t="s">
        <v>22</v>
      </c>
      <c r="B13" s="752" t="s">
        <v>23</v>
      </c>
      <c r="C13" s="752"/>
      <c r="D13" s="752"/>
      <c r="E13" s="752"/>
      <c r="F13" s="752"/>
      <c r="G13" s="752"/>
      <c r="H13" s="752"/>
    </row>
    <row r="14" spans="1:50" ht="30">
      <c r="A14" s="30" t="s">
        <v>24</v>
      </c>
      <c r="B14" s="752" t="s">
        <v>25</v>
      </c>
      <c r="C14" s="752"/>
      <c r="D14" s="752"/>
      <c r="E14" s="752"/>
      <c r="F14" s="752"/>
      <c r="G14" s="752"/>
      <c r="H14" s="752"/>
    </row>
    <row r="15" spans="1:50" ht="44.1" customHeight="1">
      <c r="A15" s="30" t="s">
        <v>26</v>
      </c>
      <c r="B15" s="752" t="s">
        <v>27</v>
      </c>
      <c r="C15" s="752"/>
      <c r="D15" s="752"/>
      <c r="E15" s="752"/>
      <c r="F15" s="752"/>
      <c r="G15" s="752"/>
      <c r="H15" s="752"/>
    </row>
    <row r="16" spans="1:50" ht="60">
      <c r="A16" s="30" t="s">
        <v>28</v>
      </c>
      <c r="B16" s="752" t="s">
        <v>29</v>
      </c>
      <c r="C16" s="752"/>
      <c r="D16" s="752"/>
      <c r="E16" s="752"/>
      <c r="F16" s="752"/>
      <c r="G16" s="752"/>
      <c r="H16" s="752"/>
    </row>
    <row r="17" spans="1:8" ht="58.5" customHeight="1">
      <c r="A17" s="30" t="s">
        <v>30</v>
      </c>
      <c r="B17" s="752" t="s">
        <v>31</v>
      </c>
      <c r="C17" s="752"/>
      <c r="D17" s="752"/>
      <c r="E17" s="752"/>
      <c r="F17" s="752"/>
      <c r="G17" s="752"/>
      <c r="H17" s="752"/>
    </row>
    <row r="18" spans="1:8" ht="48" customHeight="1">
      <c r="A18" s="30" t="s">
        <v>32</v>
      </c>
      <c r="B18" s="752" t="s">
        <v>33</v>
      </c>
      <c r="C18" s="752"/>
      <c r="D18" s="752"/>
      <c r="E18" s="752"/>
      <c r="F18" s="752"/>
      <c r="G18" s="752"/>
      <c r="H18" s="752"/>
    </row>
    <row r="19" spans="1:8" ht="30" customHeight="1">
      <c r="A19" s="756"/>
      <c r="B19" s="757"/>
      <c r="C19" s="757"/>
      <c r="D19" s="757"/>
      <c r="E19" s="757"/>
      <c r="F19" s="757"/>
      <c r="G19" s="757"/>
      <c r="H19" s="758"/>
    </row>
    <row r="20" spans="1:8" ht="37.5" customHeight="1">
      <c r="A20" s="751" t="s">
        <v>34</v>
      </c>
      <c r="B20" s="751"/>
      <c r="C20" s="751"/>
      <c r="D20" s="751"/>
      <c r="E20" s="751"/>
      <c r="F20" s="751"/>
      <c r="G20" s="751"/>
      <c r="H20" s="751"/>
    </row>
    <row r="21" spans="1:8" ht="117" customHeight="1">
      <c r="A21" s="759" t="s">
        <v>35</v>
      </c>
      <c r="B21" s="759"/>
      <c r="C21" s="759"/>
      <c r="D21" s="759"/>
      <c r="E21" s="759"/>
      <c r="F21" s="759"/>
      <c r="G21" s="759"/>
      <c r="H21" s="759"/>
    </row>
    <row r="22" spans="1:8" ht="117" customHeight="1">
      <c r="A22" s="30" t="s">
        <v>10</v>
      </c>
      <c r="B22" s="752" t="s">
        <v>11</v>
      </c>
      <c r="C22" s="752"/>
      <c r="D22" s="752"/>
      <c r="E22" s="752"/>
      <c r="F22" s="752"/>
      <c r="G22" s="752"/>
      <c r="H22" s="752"/>
    </row>
    <row r="23" spans="1:8" ht="166.5" customHeight="1">
      <c r="A23" s="30" t="s">
        <v>36</v>
      </c>
      <c r="B23" s="759" t="s">
        <v>37</v>
      </c>
      <c r="C23" s="759"/>
      <c r="D23" s="759"/>
      <c r="E23" s="759"/>
      <c r="F23" s="759"/>
      <c r="G23" s="759"/>
      <c r="H23" s="759"/>
    </row>
    <row r="24" spans="1:8" ht="69.75" customHeight="1">
      <c r="A24" s="30" t="s">
        <v>38</v>
      </c>
      <c r="B24" s="759" t="s">
        <v>39</v>
      </c>
      <c r="C24" s="759"/>
      <c r="D24" s="759"/>
      <c r="E24" s="759"/>
      <c r="F24" s="759"/>
      <c r="G24" s="759"/>
      <c r="H24" s="759"/>
    </row>
    <row r="25" spans="1:8" ht="60" customHeight="1">
      <c r="A25" s="30" t="s">
        <v>40</v>
      </c>
      <c r="B25" s="759" t="s">
        <v>41</v>
      </c>
      <c r="C25" s="759"/>
      <c r="D25" s="759"/>
      <c r="E25" s="759"/>
      <c r="F25" s="759"/>
      <c r="G25" s="759"/>
      <c r="H25" s="759"/>
    </row>
    <row r="26" spans="1:8" ht="24.75" customHeight="1">
      <c r="A26" s="31" t="s">
        <v>42</v>
      </c>
      <c r="B26" s="760" t="s">
        <v>43</v>
      </c>
      <c r="C26" s="760"/>
      <c r="D26" s="760"/>
      <c r="E26" s="760"/>
      <c r="F26" s="760"/>
      <c r="G26" s="760"/>
      <c r="H26" s="760"/>
    </row>
    <row r="27" spans="1:8" ht="26.25" customHeight="1">
      <c r="A27" s="31" t="s">
        <v>44</v>
      </c>
      <c r="B27" s="760" t="s">
        <v>45</v>
      </c>
      <c r="C27" s="760"/>
      <c r="D27" s="760"/>
      <c r="E27" s="760"/>
      <c r="F27" s="760"/>
      <c r="G27" s="760"/>
      <c r="H27" s="760"/>
    </row>
    <row r="28" spans="1:8" ht="28.5" customHeight="1">
      <c r="A28" s="30" t="s">
        <v>46</v>
      </c>
      <c r="B28" s="759" t="s">
        <v>47</v>
      </c>
      <c r="C28" s="759"/>
      <c r="D28" s="759"/>
      <c r="E28" s="759"/>
      <c r="F28" s="759"/>
      <c r="G28" s="759"/>
      <c r="H28" s="759"/>
    </row>
    <row r="29" spans="1:8" ht="53.25" customHeight="1">
      <c r="A29" s="30" t="s">
        <v>48</v>
      </c>
      <c r="B29" s="761" t="s">
        <v>49</v>
      </c>
      <c r="C29" s="762"/>
      <c r="D29" s="762"/>
      <c r="E29" s="762"/>
      <c r="F29" s="762"/>
      <c r="G29" s="762"/>
      <c r="H29" s="763"/>
    </row>
    <row r="30" spans="1:8" ht="45" customHeight="1">
      <c r="A30" s="30" t="s">
        <v>50</v>
      </c>
      <c r="B30" s="761" t="s">
        <v>51</v>
      </c>
      <c r="C30" s="762"/>
      <c r="D30" s="762"/>
      <c r="E30" s="762"/>
      <c r="F30" s="762"/>
      <c r="G30" s="762"/>
      <c r="H30" s="763"/>
    </row>
    <row r="31" spans="1:8" ht="45" customHeight="1">
      <c r="A31" s="30" t="s">
        <v>52</v>
      </c>
      <c r="B31" s="761" t="s">
        <v>53</v>
      </c>
      <c r="C31" s="762"/>
      <c r="D31" s="762"/>
      <c r="E31" s="762"/>
      <c r="F31" s="762"/>
      <c r="G31" s="762"/>
      <c r="H31" s="763"/>
    </row>
    <row r="32" spans="1:8" ht="45" customHeight="1">
      <c r="A32" s="31" t="s">
        <v>54</v>
      </c>
      <c r="B32" s="759" t="s">
        <v>55</v>
      </c>
      <c r="C32" s="759"/>
      <c r="D32" s="759"/>
      <c r="E32" s="759"/>
      <c r="F32" s="759"/>
      <c r="G32" s="759"/>
      <c r="H32" s="759"/>
    </row>
    <row r="33" spans="1:8" ht="33" customHeight="1">
      <c r="A33" s="30" t="s">
        <v>56</v>
      </c>
      <c r="B33" s="760" t="s">
        <v>57</v>
      </c>
      <c r="C33" s="760"/>
      <c r="D33" s="760"/>
      <c r="E33" s="760"/>
      <c r="F33" s="760"/>
      <c r="G33" s="760"/>
      <c r="H33" s="760"/>
    </row>
    <row r="34" spans="1:8" ht="33" customHeight="1">
      <c r="A34" s="751" t="s">
        <v>58</v>
      </c>
      <c r="B34" s="751"/>
      <c r="C34" s="751"/>
      <c r="D34" s="751"/>
      <c r="E34" s="751"/>
      <c r="F34" s="751"/>
      <c r="G34" s="751"/>
      <c r="H34" s="751"/>
    </row>
    <row r="35" spans="1:8" ht="57" customHeight="1">
      <c r="A35" s="753" t="s">
        <v>59</v>
      </c>
      <c r="B35" s="754"/>
      <c r="C35" s="754"/>
      <c r="D35" s="754"/>
      <c r="E35" s="754"/>
      <c r="F35" s="754"/>
      <c r="G35" s="754"/>
      <c r="H35" s="755"/>
    </row>
    <row r="36" spans="1:8" ht="34.5" customHeight="1">
      <c r="A36" s="30" t="s">
        <v>60</v>
      </c>
      <c r="B36" s="759" t="s">
        <v>61</v>
      </c>
      <c r="C36" s="759"/>
      <c r="D36" s="759"/>
      <c r="E36" s="759"/>
      <c r="F36" s="759"/>
      <c r="G36" s="759"/>
      <c r="H36" s="759"/>
    </row>
    <row r="37" spans="1:8" ht="29.25" customHeight="1">
      <c r="A37" s="30" t="s">
        <v>62</v>
      </c>
      <c r="B37" s="759" t="s">
        <v>63</v>
      </c>
      <c r="C37" s="759"/>
      <c r="D37" s="759"/>
      <c r="E37" s="759"/>
      <c r="F37" s="759"/>
      <c r="G37" s="759"/>
      <c r="H37" s="759"/>
    </row>
    <row r="38" spans="1:8" ht="42" customHeight="1">
      <c r="A38" s="32"/>
      <c r="B38" s="33"/>
      <c r="C38" s="33"/>
      <c r="D38" s="33"/>
      <c r="E38" s="33"/>
      <c r="F38" s="33"/>
      <c r="G38" s="33"/>
      <c r="H38" s="34"/>
    </row>
    <row r="39" spans="1:8" ht="42" customHeight="1">
      <c r="A39" s="751" t="s">
        <v>64</v>
      </c>
      <c r="B39" s="751"/>
      <c r="C39" s="751"/>
      <c r="D39" s="751"/>
      <c r="E39" s="751"/>
      <c r="F39" s="751"/>
      <c r="G39" s="751"/>
      <c r="H39" s="751"/>
    </row>
    <row r="40" spans="1:8" ht="42" customHeight="1">
      <c r="A40" s="30" t="s">
        <v>65</v>
      </c>
      <c r="B40" s="759" t="s">
        <v>66</v>
      </c>
      <c r="C40" s="759"/>
      <c r="D40" s="759"/>
      <c r="E40" s="759"/>
      <c r="F40" s="759"/>
      <c r="G40" s="759"/>
      <c r="H40" s="759"/>
    </row>
    <row r="41" spans="1:8" ht="42" customHeight="1">
      <c r="A41" s="30" t="s">
        <v>67</v>
      </c>
      <c r="B41" s="759" t="s">
        <v>68</v>
      </c>
      <c r="C41" s="759"/>
      <c r="D41" s="759"/>
      <c r="E41" s="759"/>
      <c r="F41" s="759"/>
      <c r="G41" s="759"/>
      <c r="H41" s="759"/>
    </row>
    <row r="42" spans="1:8" ht="85.5" customHeight="1">
      <c r="A42" s="30" t="s">
        <v>69</v>
      </c>
      <c r="B42" s="759" t="s">
        <v>70</v>
      </c>
      <c r="C42" s="759"/>
      <c r="D42" s="759"/>
      <c r="E42" s="759"/>
      <c r="F42" s="759"/>
      <c r="G42" s="759"/>
      <c r="H42" s="759"/>
    </row>
    <row r="43" spans="1:8" ht="31.5" customHeight="1">
      <c r="A43" s="30" t="s">
        <v>71</v>
      </c>
      <c r="B43" s="761" t="s">
        <v>72</v>
      </c>
      <c r="C43" s="762"/>
      <c r="D43" s="762"/>
      <c r="E43" s="762"/>
      <c r="F43" s="762"/>
      <c r="G43" s="762"/>
      <c r="H43" s="763"/>
    </row>
    <row r="44" spans="1:8" ht="15.75" customHeight="1">
      <c r="A44" s="30" t="s">
        <v>73</v>
      </c>
      <c r="B44" s="761" t="s">
        <v>74</v>
      </c>
      <c r="C44" s="762"/>
      <c r="D44" s="762"/>
      <c r="E44" s="762"/>
      <c r="F44" s="762"/>
      <c r="G44" s="762"/>
      <c r="H44" s="763"/>
    </row>
    <row r="45" spans="1:8" ht="43.5" customHeight="1">
      <c r="A45" s="30" t="s">
        <v>75</v>
      </c>
      <c r="B45" s="761" t="s">
        <v>76</v>
      </c>
      <c r="C45" s="762"/>
      <c r="D45" s="762"/>
      <c r="E45" s="762"/>
      <c r="F45" s="762"/>
      <c r="G45" s="762"/>
      <c r="H45" s="763"/>
    </row>
    <row r="46" spans="1:8" ht="40.5" customHeight="1">
      <c r="A46" s="35" t="s">
        <v>77</v>
      </c>
      <c r="B46" s="741" t="s">
        <v>78</v>
      </c>
      <c r="C46" s="741"/>
      <c r="D46" s="741"/>
      <c r="E46" s="741"/>
      <c r="F46" s="741"/>
      <c r="G46" s="741"/>
      <c r="H46" s="741"/>
    </row>
    <row r="47" spans="1:8" ht="75.75" customHeight="1">
      <c r="A47" s="35" t="s">
        <v>79</v>
      </c>
      <c r="B47" s="765" t="s">
        <v>80</v>
      </c>
      <c r="C47" s="766"/>
      <c r="D47" s="766"/>
      <c r="E47" s="766"/>
      <c r="F47" s="766"/>
      <c r="G47" s="766"/>
      <c r="H47" s="767"/>
    </row>
    <row r="48" spans="1:8" ht="41.25" customHeight="1">
      <c r="A48" s="35" t="s">
        <v>81</v>
      </c>
      <c r="B48" s="741" t="s">
        <v>82</v>
      </c>
      <c r="C48" s="741"/>
      <c r="D48" s="741"/>
      <c r="E48" s="741"/>
      <c r="F48" s="741"/>
      <c r="G48" s="741"/>
      <c r="H48" s="741"/>
    </row>
    <row r="49" spans="1:10" ht="47.25" customHeight="1">
      <c r="A49" s="35" t="s">
        <v>83</v>
      </c>
      <c r="B49" s="741" t="s">
        <v>84</v>
      </c>
      <c r="C49" s="741"/>
      <c r="D49" s="741"/>
      <c r="E49" s="741"/>
      <c r="F49" s="741"/>
      <c r="G49" s="741"/>
      <c r="H49" s="741"/>
    </row>
    <row r="50" spans="1:10" ht="57" customHeight="1">
      <c r="A50" s="35" t="s">
        <v>85</v>
      </c>
      <c r="B50" s="741" t="s">
        <v>86</v>
      </c>
      <c r="C50" s="741"/>
      <c r="D50" s="741"/>
      <c r="E50" s="741"/>
      <c r="F50" s="741"/>
      <c r="G50" s="741"/>
      <c r="H50" s="741"/>
    </row>
    <row r="51" spans="1:10" ht="31.5" customHeight="1">
      <c r="A51" s="35" t="s">
        <v>87</v>
      </c>
      <c r="B51" s="741" t="s">
        <v>88</v>
      </c>
      <c r="C51" s="741"/>
      <c r="D51" s="741"/>
      <c r="E51" s="741"/>
      <c r="F51" s="741"/>
      <c r="G51" s="741"/>
      <c r="H51" s="741"/>
    </row>
    <row r="52" spans="1:10" ht="70.5" customHeight="1">
      <c r="A52" s="36" t="s">
        <v>89</v>
      </c>
      <c r="B52" s="742" t="s">
        <v>90</v>
      </c>
      <c r="C52" s="742"/>
      <c r="D52" s="742"/>
      <c r="E52" s="742"/>
      <c r="F52" s="742"/>
      <c r="G52" s="742"/>
      <c r="H52" s="742"/>
    </row>
    <row r="53" spans="1:10" ht="33.75" customHeight="1">
      <c r="A53" s="36" t="s">
        <v>91</v>
      </c>
      <c r="B53" s="742" t="s">
        <v>92</v>
      </c>
      <c r="C53" s="742"/>
      <c r="D53" s="742"/>
      <c r="E53" s="742"/>
      <c r="F53" s="742"/>
      <c r="G53" s="742"/>
      <c r="H53" s="742"/>
    </row>
    <row r="54" spans="1:10" ht="32.25" customHeight="1">
      <c r="A54" s="36" t="s">
        <v>93</v>
      </c>
      <c r="B54" s="742" t="s">
        <v>94</v>
      </c>
      <c r="C54" s="742"/>
      <c r="D54" s="742"/>
      <c r="E54" s="742"/>
      <c r="F54" s="742"/>
      <c r="G54" s="742"/>
      <c r="H54" s="742"/>
    </row>
    <row r="55" spans="1:10" ht="34.5" customHeight="1">
      <c r="A55" s="36" t="s">
        <v>95</v>
      </c>
      <c r="B55" s="742" t="s">
        <v>96</v>
      </c>
      <c r="C55" s="742"/>
      <c r="D55" s="742"/>
      <c r="E55" s="742"/>
      <c r="F55" s="742"/>
      <c r="G55" s="742"/>
      <c r="H55" s="742"/>
    </row>
    <row r="56" spans="1:10" ht="60" customHeight="1">
      <c r="A56" s="36" t="s">
        <v>97</v>
      </c>
      <c r="B56" s="742" t="s">
        <v>98</v>
      </c>
      <c r="C56" s="742"/>
      <c r="D56" s="742"/>
      <c r="E56" s="742"/>
      <c r="F56" s="742"/>
      <c r="G56" s="742"/>
      <c r="H56" s="742"/>
    </row>
    <row r="57" spans="1:10" ht="41.25" customHeight="1">
      <c r="A57" s="36" t="s">
        <v>99</v>
      </c>
      <c r="B57" s="742" t="s">
        <v>100</v>
      </c>
      <c r="C57" s="742"/>
      <c r="D57" s="742"/>
      <c r="E57" s="742"/>
      <c r="F57" s="742"/>
      <c r="G57" s="742"/>
      <c r="H57" s="742"/>
      <c r="J57" s="1">
        <f>1100000/3000</f>
        <v>366.66666666666669</v>
      </c>
    </row>
    <row r="58" spans="1:10" ht="42" customHeight="1">
      <c r="A58" s="747"/>
      <c r="B58" s="747"/>
      <c r="C58" s="747"/>
      <c r="D58" s="747"/>
      <c r="E58" s="747"/>
      <c r="F58" s="747"/>
      <c r="G58" s="747"/>
      <c r="H58" s="748"/>
    </row>
    <row r="59" spans="1:10" ht="31.5" customHeight="1">
      <c r="A59" s="749" t="s">
        <v>101</v>
      </c>
      <c r="B59" s="749"/>
      <c r="C59" s="749"/>
      <c r="D59" s="749"/>
      <c r="E59" s="749"/>
      <c r="F59" s="749"/>
      <c r="G59" s="749"/>
      <c r="H59" s="749"/>
    </row>
    <row r="60" spans="1:10" ht="45.75" customHeight="1">
      <c r="A60" s="30" t="s">
        <v>102</v>
      </c>
      <c r="B60" s="768" t="s">
        <v>103</v>
      </c>
      <c r="C60" s="768"/>
      <c r="D60" s="768"/>
      <c r="E60" s="768"/>
      <c r="F60" s="768"/>
      <c r="G60" s="768"/>
      <c r="H60" s="768"/>
    </row>
    <row r="61" spans="1:10" ht="30.75" customHeight="1">
      <c r="A61" s="30" t="s">
        <v>104</v>
      </c>
      <c r="B61" s="743" t="s">
        <v>105</v>
      </c>
      <c r="C61" s="743"/>
      <c r="D61" s="743"/>
      <c r="E61" s="743"/>
      <c r="F61" s="743"/>
      <c r="G61" s="743"/>
      <c r="H61" s="743"/>
    </row>
    <row r="62" spans="1:10" ht="34.5" customHeight="1">
      <c r="A62" s="30" t="s">
        <v>106</v>
      </c>
      <c r="B62" s="744" t="s">
        <v>107</v>
      </c>
      <c r="C62" s="745"/>
      <c r="D62" s="745"/>
      <c r="E62" s="745"/>
      <c r="F62" s="745"/>
      <c r="G62" s="745"/>
      <c r="H62" s="746"/>
    </row>
    <row r="63" spans="1:10" ht="39.75" customHeight="1">
      <c r="A63" s="30" t="s">
        <v>108</v>
      </c>
      <c r="B63" s="759" t="s">
        <v>109</v>
      </c>
      <c r="C63" s="759"/>
      <c r="D63" s="759"/>
      <c r="E63" s="759"/>
      <c r="F63" s="759"/>
      <c r="G63" s="759"/>
      <c r="H63" s="759"/>
    </row>
    <row r="64" spans="1:10" ht="39.75" customHeight="1">
      <c r="A64" s="30" t="s">
        <v>110</v>
      </c>
      <c r="B64" s="768" t="s">
        <v>111</v>
      </c>
      <c r="C64" s="768"/>
      <c r="D64" s="768"/>
      <c r="E64" s="768"/>
      <c r="F64" s="768"/>
      <c r="G64" s="768"/>
      <c r="H64" s="768"/>
    </row>
    <row r="65" spans="1:8" ht="42" customHeight="1">
      <c r="A65" s="30" t="s">
        <v>112</v>
      </c>
      <c r="B65" s="768" t="s">
        <v>113</v>
      </c>
      <c r="C65" s="768"/>
      <c r="D65" s="768"/>
      <c r="E65" s="768"/>
      <c r="F65" s="768"/>
      <c r="G65" s="768"/>
      <c r="H65" s="768"/>
    </row>
    <row r="66" spans="1:8" ht="33.75" customHeight="1">
      <c r="A66" s="769"/>
      <c r="B66" s="769"/>
      <c r="C66" s="769"/>
      <c r="D66" s="769"/>
      <c r="E66" s="769"/>
      <c r="F66" s="769"/>
      <c r="G66" s="769"/>
      <c r="H66" s="769"/>
    </row>
    <row r="67" spans="1:8" ht="33" customHeight="1">
      <c r="A67" s="749" t="s">
        <v>114</v>
      </c>
      <c r="B67" s="749"/>
      <c r="C67" s="749"/>
      <c r="D67" s="749"/>
      <c r="E67" s="749"/>
      <c r="F67" s="749"/>
      <c r="G67" s="749"/>
      <c r="H67" s="749"/>
    </row>
    <row r="68" spans="1:8" ht="33.75" customHeight="1">
      <c r="A68" s="36" t="s">
        <v>115</v>
      </c>
      <c r="B68" s="768" t="s">
        <v>116</v>
      </c>
      <c r="C68" s="768"/>
      <c r="D68" s="768"/>
      <c r="E68" s="768"/>
      <c r="F68" s="768"/>
      <c r="G68" s="768"/>
      <c r="H68" s="768"/>
    </row>
    <row r="69" spans="1:8" ht="152.25" customHeight="1">
      <c r="A69" s="36" t="s">
        <v>117</v>
      </c>
      <c r="B69" s="768" t="s">
        <v>118</v>
      </c>
      <c r="C69" s="768"/>
      <c r="D69" s="768"/>
      <c r="E69" s="768"/>
      <c r="F69" s="768"/>
      <c r="G69" s="768"/>
      <c r="H69" s="768"/>
    </row>
    <row r="70" spans="1:8" ht="40.5" customHeight="1">
      <c r="A70" s="36" t="s">
        <v>119</v>
      </c>
      <c r="B70" s="742" t="s">
        <v>120</v>
      </c>
      <c r="C70" s="742"/>
      <c r="D70" s="742"/>
      <c r="E70" s="742"/>
      <c r="F70" s="742"/>
      <c r="G70" s="742"/>
      <c r="H70" s="742"/>
    </row>
    <row r="71" spans="1:8" ht="55.5" customHeight="1">
      <c r="A71" s="36" t="s">
        <v>121</v>
      </c>
      <c r="B71" s="768" t="s">
        <v>122</v>
      </c>
      <c r="C71" s="768"/>
      <c r="D71" s="768"/>
      <c r="E71" s="768"/>
      <c r="F71" s="768"/>
      <c r="G71" s="768"/>
      <c r="H71" s="768"/>
    </row>
    <row r="72" spans="1:8" ht="58.5" customHeight="1">
      <c r="A72" s="36" t="s">
        <v>123</v>
      </c>
      <c r="B72" s="768" t="s">
        <v>124</v>
      </c>
      <c r="C72" s="768"/>
      <c r="D72" s="768"/>
      <c r="E72" s="768"/>
      <c r="F72" s="768"/>
      <c r="G72" s="768"/>
      <c r="H72" s="768"/>
    </row>
    <row r="73" spans="1:8" ht="54.75" customHeight="1">
      <c r="A73" s="764"/>
      <c r="B73" s="764"/>
      <c r="C73" s="764"/>
      <c r="D73" s="764"/>
      <c r="E73" s="764"/>
      <c r="F73" s="764"/>
      <c r="G73" s="764"/>
      <c r="H73" s="764"/>
    </row>
    <row r="74" spans="1:8" ht="15.75" customHeight="1"/>
    <row r="75" spans="1:8" ht="134.25" customHeight="1"/>
    <row r="76" spans="1:8" ht="64.5" customHeight="1"/>
    <row r="77" spans="1:8" ht="49.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40.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A73:H73"/>
    <mergeCell ref="B46:H46"/>
    <mergeCell ref="B47:H47"/>
    <mergeCell ref="B48:H48"/>
    <mergeCell ref="B49:H49"/>
    <mergeCell ref="B72:H72"/>
    <mergeCell ref="B64:H64"/>
    <mergeCell ref="B65:H65"/>
    <mergeCell ref="B70:H70"/>
    <mergeCell ref="A66:H66"/>
    <mergeCell ref="A67:H67"/>
    <mergeCell ref="B68:H68"/>
    <mergeCell ref="B69:H69"/>
    <mergeCell ref="B60:H60"/>
    <mergeCell ref="B63:H63"/>
    <mergeCell ref="B71:H71"/>
    <mergeCell ref="B41:H41"/>
    <mergeCell ref="B42:H42"/>
    <mergeCell ref="B43:H43"/>
    <mergeCell ref="B44:H44"/>
    <mergeCell ref="B45:H45"/>
    <mergeCell ref="B36:H36"/>
    <mergeCell ref="B37:H37"/>
    <mergeCell ref="B40:H40"/>
    <mergeCell ref="A39:H39"/>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B61:H61"/>
    <mergeCell ref="B62:H62"/>
    <mergeCell ref="B55:H55"/>
    <mergeCell ref="B56:H56"/>
    <mergeCell ref="B57:H57"/>
    <mergeCell ref="A58:H58"/>
    <mergeCell ref="A59:H59"/>
    <mergeCell ref="B50:H50"/>
    <mergeCell ref="B51:H51"/>
    <mergeCell ref="B52:H52"/>
    <mergeCell ref="B53:H53"/>
    <mergeCell ref="B54:H54"/>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9"/>
  <sheetViews>
    <sheetView zoomScale="30" zoomScaleNormal="30" workbookViewId="0">
      <selection activeCell="O13" sqref="O13"/>
    </sheetView>
  </sheetViews>
  <sheetFormatPr baseColWidth="10" defaultColWidth="12.375" defaultRowHeight="15" customHeight="1"/>
  <cols>
    <col min="1" max="1" width="23.375" style="155" customWidth="1"/>
    <col min="2" max="2" width="22.875" style="155" customWidth="1"/>
    <col min="3" max="3" width="22.25" style="79" customWidth="1"/>
    <col min="4" max="4" width="34" style="79" customWidth="1"/>
    <col min="5" max="5" width="37.25" style="79" customWidth="1"/>
    <col min="6" max="6" width="36.25" style="79" customWidth="1"/>
    <col min="7" max="7" width="25.75" style="151" customWidth="1"/>
    <col min="8" max="8" width="33" style="152" customWidth="1"/>
    <col min="9" max="9" width="23.375" style="79" customWidth="1"/>
    <col min="10" max="10" width="27.375" style="79" customWidth="1"/>
    <col min="11" max="11" width="41.625" style="152" customWidth="1"/>
    <col min="12" max="12" width="25.875" style="79" customWidth="1"/>
    <col min="13" max="13" width="24" style="79" customWidth="1"/>
    <col min="14" max="14" width="34.75" style="79" customWidth="1"/>
    <col min="15" max="16" width="27.375" style="79" customWidth="1"/>
    <col min="17" max="21" width="28.25" style="79" customWidth="1"/>
    <col min="22" max="22" width="24.375" style="79" hidden="1" customWidth="1"/>
    <col min="23" max="23" width="24" style="79" hidden="1" customWidth="1"/>
    <col min="24" max="24" width="25.25" style="79" customWidth="1"/>
    <col min="25" max="25" width="36.25" style="79" customWidth="1"/>
    <col min="26" max="26" width="35.25" style="79" customWidth="1"/>
    <col min="27" max="27" width="27.375" style="79" hidden="1" customWidth="1"/>
    <col min="28" max="28" width="33.25" style="79" hidden="1" customWidth="1"/>
    <col min="29" max="29" width="29.125" style="79" customWidth="1"/>
    <col min="30" max="30" width="28.875" style="79" customWidth="1"/>
    <col min="31" max="31" width="30.125" style="79" customWidth="1"/>
    <col min="32" max="32" width="29.75" style="79" customWidth="1"/>
    <col min="33" max="33" width="23.375" style="151" hidden="1" customWidth="1"/>
    <col min="34" max="34" width="17.25" style="151" hidden="1" customWidth="1"/>
    <col min="35" max="35" width="57.25" style="79" customWidth="1"/>
    <col min="36" max="36" width="29.75" style="79" customWidth="1"/>
    <col min="37" max="41" width="11.375" style="79" customWidth="1"/>
    <col min="42" max="42" width="64.375" style="79" customWidth="1"/>
    <col min="43" max="43" width="39.75" style="79" bestFit="1" customWidth="1"/>
    <col min="44" max="45" width="12.375" style="79"/>
    <col min="46" max="46" width="24.125" style="79" bestFit="1" customWidth="1"/>
    <col min="47" max="16384" width="12.375" style="79"/>
  </cols>
  <sheetData>
    <row r="1" spans="1:41" ht="70.150000000000006" customHeight="1">
      <c r="A1" s="772"/>
      <c r="B1" s="773"/>
      <c r="C1" s="778" t="s">
        <v>125</v>
      </c>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158" t="s">
        <v>126</v>
      </c>
      <c r="AI1" s="78"/>
      <c r="AJ1" s="78"/>
      <c r="AK1" s="78"/>
      <c r="AL1" s="78"/>
      <c r="AM1" s="78"/>
      <c r="AN1" s="78"/>
      <c r="AO1" s="78"/>
    </row>
    <row r="2" spans="1:41" ht="62.45" customHeight="1">
      <c r="A2" s="774"/>
      <c r="B2" s="775"/>
      <c r="C2" s="778" t="s">
        <v>127</v>
      </c>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158" t="s">
        <v>128</v>
      </c>
      <c r="AI2" s="78"/>
      <c r="AJ2" s="78"/>
      <c r="AK2" s="78"/>
      <c r="AL2" s="78"/>
      <c r="AM2" s="78"/>
      <c r="AN2" s="78"/>
      <c r="AO2" s="78"/>
    </row>
    <row r="3" spans="1:41" ht="57" customHeight="1">
      <c r="A3" s="774"/>
      <c r="B3" s="775"/>
      <c r="C3" s="778" t="s">
        <v>129</v>
      </c>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158" t="s">
        <v>130</v>
      </c>
      <c r="AI3" s="78"/>
      <c r="AJ3" s="78"/>
      <c r="AK3" s="78"/>
      <c r="AL3" s="78"/>
      <c r="AM3" s="78"/>
      <c r="AN3" s="78"/>
      <c r="AO3" s="78"/>
    </row>
    <row r="4" spans="1:41" ht="32.450000000000003" customHeight="1">
      <c r="A4" s="776"/>
      <c r="B4" s="777"/>
      <c r="C4" s="778" t="s">
        <v>131</v>
      </c>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158" t="s">
        <v>132</v>
      </c>
      <c r="AI4" s="78"/>
      <c r="AJ4" s="78"/>
      <c r="AK4" s="78"/>
      <c r="AL4" s="78"/>
      <c r="AM4" s="78"/>
      <c r="AN4" s="78"/>
      <c r="AO4" s="78"/>
    </row>
    <row r="5" spans="1:41" ht="41.45" customHeight="1">
      <c r="A5" s="770" t="s">
        <v>133</v>
      </c>
      <c r="B5" s="771"/>
      <c r="C5" s="779" t="s">
        <v>134</v>
      </c>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8"/>
      <c r="AJ5" s="78"/>
      <c r="AK5" s="78"/>
      <c r="AL5" s="78"/>
      <c r="AM5" s="78"/>
      <c r="AN5" s="78"/>
      <c r="AO5" s="78"/>
    </row>
    <row r="6" spans="1:41" ht="70.150000000000006" customHeight="1">
      <c r="A6" s="783" t="s">
        <v>135</v>
      </c>
      <c r="B6" s="784"/>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6"/>
      <c r="AI6" s="78"/>
      <c r="AJ6" s="78"/>
      <c r="AK6" s="78"/>
      <c r="AL6" s="78"/>
      <c r="AM6" s="78"/>
      <c r="AN6" s="78"/>
      <c r="AO6" s="78"/>
    </row>
    <row r="7" spans="1:41" ht="123" customHeight="1">
      <c r="A7" s="790" t="s">
        <v>136</v>
      </c>
      <c r="B7" s="790"/>
      <c r="C7" s="790"/>
      <c r="D7" s="790"/>
      <c r="E7" s="790"/>
      <c r="F7" s="790"/>
      <c r="G7" s="790"/>
      <c r="H7" s="790"/>
      <c r="I7" s="790"/>
      <c r="J7" s="790"/>
      <c r="K7" s="790"/>
      <c r="L7" s="790"/>
      <c r="M7" s="790"/>
      <c r="N7" s="790"/>
      <c r="O7" s="790"/>
      <c r="P7" s="791" t="s">
        <v>137</v>
      </c>
      <c r="Q7" s="791"/>
      <c r="R7" s="791"/>
      <c r="S7" s="791"/>
      <c r="T7" s="794" t="s">
        <v>138</v>
      </c>
      <c r="U7" s="795"/>
      <c r="V7" s="795"/>
      <c r="W7" s="795"/>
      <c r="X7" s="796"/>
      <c r="Y7" s="792" t="s">
        <v>139</v>
      </c>
      <c r="Z7" s="792"/>
      <c r="AA7" s="792"/>
      <c r="AB7" s="792"/>
      <c r="AC7" s="793" t="s">
        <v>140</v>
      </c>
      <c r="AD7" s="793"/>
      <c r="AE7" s="793"/>
      <c r="AF7" s="793"/>
      <c r="AG7" s="81"/>
      <c r="AH7" s="81"/>
      <c r="AI7" s="78"/>
      <c r="AJ7" s="78"/>
      <c r="AK7" s="78"/>
      <c r="AL7" s="78"/>
      <c r="AM7" s="78"/>
      <c r="AN7" s="78"/>
      <c r="AO7" s="78"/>
    </row>
    <row r="8" spans="1:41" ht="67.5" customHeight="1">
      <c r="A8" s="82" t="s">
        <v>2</v>
      </c>
      <c r="B8" s="82" t="s">
        <v>4</v>
      </c>
      <c r="C8" s="83" t="s">
        <v>141</v>
      </c>
      <c r="D8" s="83" t="s">
        <v>142</v>
      </c>
      <c r="E8" s="82" t="s">
        <v>143</v>
      </c>
      <c r="F8" s="82" t="s">
        <v>144</v>
      </c>
      <c r="G8" s="82" t="s">
        <v>14</v>
      </c>
      <c r="H8" s="82" t="s">
        <v>16</v>
      </c>
      <c r="I8" s="82" t="s">
        <v>18</v>
      </c>
      <c r="J8" s="82" t="s">
        <v>145</v>
      </c>
      <c r="K8" s="82" t="s">
        <v>146</v>
      </c>
      <c r="L8" s="82" t="s">
        <v>147</v>
      </c>
      <c r="M8" s="82" t="s">
        <v>148</v>
      </c>
      <c r="N8" s="82" t="s">
        <v>28</v>
      </c>
      <c r="O8" s="83" t="s">
        <v>30</v>
      </c>
      <c r="P8" s="82" t="s">
        <v>149</v>
      </c>
      <c r="Q8" s="82" t="s">
        <v>150</v>
      </c>
      <c r="R8" s="82" t="s">
        <v>151</v>
      </c>
      <c r="S8" s="82" t="s">
        <v>152</v>
      </c>
      <c r="T8" s="84" t="s">
        <v>153</v>
      </c>
      <c r="U8" s="85" t="s">
        <v>154</v>
      </c>
      <c r="V8" s="84" t="s">
        <v>155</v>
      </c>
      <c r="W8" s="84" t="s">
        <v>156</v>
      </c>
      <c r="X8" s="85" t="s">
        <v>157</v>
      </c>
      <c r="Y8" s="84" t="s">
        <v>158</v>
      </c>
      <c r="Z8" s="84" t="s">
        <v>159</v>
      </c>
      <c r="AA8" s="84" t="s">
        <v>160</v>
      </c>
      <c r="AB8" s="84" t="s">
        <v>161</v>
      </c>
      <c r="AC8" s="86" t="s">
        <v>162</v>
      </c>
      <c r="AD8" s="86" t="s">
        <v>163</v>
      </c>
      <c r="AE8" s="86" t="s">
        <v>164</v>
      </c>
      <c r="AF8" s="86" t="s">
        <v>165</v>
      </c>
      <c r="AG8" s="82" t="s">
        <v>151</v>
      </c>
      <c r="AH8" s="87" t="s">
        <v>152</v>
      </c>
      <c r="AI8" s="88" t="s">
        <v>166</v>
      </c>
      <c r="AJ8" s="78"/>
      <c r="AK8" s="78"/>
      <c r="AL8" s="78"/>
      <c r="AM8" s="78"/>
      <c r="AN8" s="78"/>
      <c r="AO8" s="78"/>
    </row>
    <row r="9" spans="1:41" s="102" customFormat="1" ht="65.099999999999994" customHeight="1">
      <c r="A9" s="139" t="s">
        <v>167</v>
      </c>
      <c r="B9" s="139" t="s">
        <v>168</v>
      </c>
      <c r="C9" s="90" t="s">
        <v>169</v>
      </c>
      <c r="D9" s="89" t="s">
        <v>170</v>
      </c>
      <c r="E9" s="90" t="s">
        <v>171</v>
      </c>
      <c r="F9" s="91" t="s">
        <v>172</v>
      </c>
      <c r="G9" s="89" t="s">
        <v>173</v>
      </c>
      <c r="H9" s="92" t="s">
        <v>174</v>
      </c>
      <c r="I9" s="90" t="s">
        <v>175</v>
      </c>
      <c r="J9" s="90">
        <v>679555</v>
      </c>
      <c r="K9" s="92" t="s">
        <v>176</v>
      </c>
      <c r="L9" s="93">
        <v>0.4</v>
      </c>
      <c r="M9" s="94" t="s">
        <v>177</v>
      </c>
      <c r="N9" s="90" t="s">
        <v>178</v>
      </c>
      <c r="O9" s="90">
        <f>679555*4</f>
        <v>2718220</v>
      </c>
      <c r="P9" s="90">
        <v>679555</v>
      </c>
      <c r="Q9" s="90">
        <v>679555</v>
      </c>
      <c r="R9" s="90">
        <f>+AG9</f>
        <v>679555</v>
      </c>
      <c r="S9" s="90">
        <f>+AH9</f>
        <v>679555</v>
      </c>
      <c r="T9" s="86">
        <v>699118</v>
      </c>
      <c r="U9" s="95">
        <f>+Z9</f>
        <v>702671</v>
      </c>
      <c r="V9" s="95"/>
      <c r="W9" s="95"/>
      <c r="X9" s="95">
        <f>+T9+U9+V9+W9</f>
        <v>1401789</v>
      </c>
      <c r="Y9" s="96">
        <v>705359</v>
      </c>
      <c r="Z9" s="96">
        <v>702671</v>
      </c>
      <c r="AA9" s="96"/>
      <c r="AB9" s="96"/>
      <c r="AC9" s="97">
        <f>+(AE9)*L9</f>
        <v>0.2</v>
      </c>
      <c r="AD9" s="97">
        <f t="shared" ref="AD9:AD14" si="0">+AF9*L9</f>
        <v>0.15280000000000002</v>
      </c>
      <c r="AE9" s="98">
        <f>25%+25%</f>
        <v>0.5</v>
      </c>
      <c r="AF9" s="99">
        <f>25.7%+(6.25%*2)</f>
        <v>0.38200000000000001</v>
      </c>
      <c r="AG9" s="90">
        <v>679555</v>
      </c>
      <c r="AH9" s="90">
        <v>679555</v>
      </c>
      <c r="AI9" s="100" t="s">
        <v>179</v>
      </c>
      <c r="AJ9" s="101"/>
      <c r="AK9" s="101"/>
      <c r="AL9" s="101"/>
      <c r="AM9" s="101"/>
      <c r="AN9" s="101"/>
      <c r="AO9" s="101"/>
    </row>
    <row r="10" spans="1:41" s="102" customFormat="1" ht="65.099999999999994" customHeight="1">
      <c r="A10" s="139" t="s">
        <v>167</v>
      </c>
      <c r="B10" s="139" t="s">
        <v>168</v>
      </c>
      <c r="C10" s="90" t="s">
        <v>169</v>
      </c>
      <c r="D10" s="89" t="s">
        <v>170</v>
      </c>
      <c r="E10" s="90" t="s">
        <v>180</v>
      </c>
      <c r="F10" s="91" t="s">
        <v>172</v>
      </c>
      <c r="G10" s="89" t="s">
        <v>173</v>
      </c>
      <c r="H10" s="92" t="s">
        <v>181</v>
      </c>
      <c r="I10" s="90" t="s">
        <v>175</v>
      </c>
      <c r="J10" s="103">
        <v>0</v>
      </c>
      <c r="K10" s="92" t="s">
        <v>182</v>
      </c>
      <c r="L10" s="93">
        <v>0.1</v>
      </c>
      <c r="M10" s="94" t="s">
        <v>177</v>
      </c>
      <c r="N10" s="90" t="s">
        <v>183</v>
      </c>
      <c r="O10" s="103">
        <v>20000</v>
      </c>
      <c r="P10" s="103">
        <v>5000</v>
      </c>
      <c r="Q10" s="103">
        <v>5000</v>
      </c>
      <c r="R10" s="90">
        <f t="shared" ref="R10:S16" si="1">+AG10</f>
        <v>5000</v>
      </c>
      <c r="S10" s="90">
        <f>+AH10</f>
        <v>5000</v>
      </c>
      <c r="T10" s="86">
        <v>6376</v>
      </c>
      <c r="U10" s="95">
        <f>+(Y10+Z10)</f>
        <v>2553</v>
      </c>
      <c r="V10" s="95"/>
      <c r="W10" s="95"/>
      <c r="X10" s="95">
        <f t="shared" ref="X10:X45" si="2">+T10+U10+V10+W10</f>
        <v>8929</v>
      </c>
      <c r="Y10" s="104">
        <v>1509</v>
      </c>
      <c r="Z10" s="104">
        <v>1044</v>
      </c>
      <c r="AA10" s="104"/>
      <c r="AB10" s="104"/>
      <c r="AC10" s="97">
        <f>+(AE10)*L10</f>
        <v>5.1060000000000008E-2</v>
      </c>
      <c r="AD10" s="97">
        <f t="shared" si="0"/>
        <v>4.4645000000000004E-2</v>
      </c>
      <c r="AE10" s="98">
        <f>+U10/Q10</f>
        <v>0.51060000000000005</v>
      </c>
      <c r="AF10" s="99">
        <f>+(T10+U10)/O10</f>
        <v>0.44645000000000001</v>
      </c>
      <c r="AG10" s="103">
        <v>5000</v>
      </c>
      <c r="AH10" s="103">
        <v>5000</v>
      </c>
      <c r="AI10" s="100" t="s">
        <v>179</v>
      </c>
      <c r="AJ10" s="101"/>
      <c r="AK10" s="101"/>
      <c r="AL10" s="101"/>
      <c r="AM10" s="101"/>
      <c r="AN10" s="101"/>
      <c r="AO10" s="101"/>
    </row>
    <row r="11" spans="1:41" s="102" customFormat="1" ht="65.099999999999994" customHeight="1">
      <c r="A11" s="139" t="s">
        <v>167</v>
      </c>
      <c r="B11" s="139" t="s">
        <v>168</v>
      </c>
      <c r="C11" s="90" t="s">
        <v>169</v>
      </c>
      <c r="D11" s="89" t="s">
        <v>170</v>
      </c>
      <c r="E11" s="90" t="s">
        <v>180</v>
      </c>
      <c r="F11" s="91" t="s">
        <v>172</v>
      </c>
      <c r="G11" s="89" t="s">
        <v>173</v>
      </c>
      <c r="H11" s="92" t="s">
        <v>184</v>
      </c>
      <c r="I11" s="90" t="s">
        <v>175</v>
      </c>
      <c r="J11" s="103">
        <v>142</v>
      </c>
      <c r="K11" s="92" t="s">
        <v>185</v>
      </c>
      <c r="L11" s="93">
        <v>0.05</v>
      </c>
      <c r="M11" s="94" t="s">
        <v>177</v>
      </c>
      <c r="N11" s="90" t="s">
        <v>186</v>
      </c>
      <c r="O11" s="103">
        <f>142*4</f>
        <v>568</v>
      </c>
      <c r="P11" s="103">
        <v>142</v>
      </c>
      <c r="Q11" s="103">
        <v>142</v>
      </c>
      <c r="R11" s="90">
        <f t="shared" si="1"/>
        <v>142</v>
      </c>
      <c r="S11" s="90">
        <f>+AH11</f>
        <v>142</v>
      </c>
      <c r="T11" s="86">
        <v>142</v>
      </c>
      <c r="U11" s="95">
        <f>+Y11+Z11+AA11+AB11</f>
        <v>142</v>
      </c>
      <c r="V11" s="95"/>
      <c r="W11" s="95"/>
      <c r="X11" s="95">
        <f t="shared" si="2"/>
        <v>284</v>
      </c>
      <c r="Y11" s="103">
        <v>142</v>
      </c>
      <c r="Z11" s="103">
        <v>0</v>
      </c>
      <c r="AA11" s="103"/>
      <c r="AB11" s="103"/>
      <c r="AC11" s="97">
        <f>+(AE11)*L11</f>
        <v>2.5000000000000001E-2</v>
      </c>
      <c r="AD11" s="97">
        <f t="shared" si="0"/>
        <v>1.8750000000000003E-2</v>
      </c>
      <c r="AE11" s="98">
        <v>0.5</v>
      </c>
      <c r="AF11" s="105">
        <v>0.375</v>
      </c>
      <c r="AG11" s="103">
        <v>142</v>
      </c>
      <c r="AH11" s="103">
        <v>142</v>
      </c>
      <c r="AI11" s="106" t="s">
        <v>187</v>
      </c>
      <c r="AJ11" s="101"/>
      <c r="AK11" s="101"/>
      <c r="AL11" s="101"/>
      <c r="AM11" s="101"/>
      <c r="AN11" s="101"/>
      <c r="AO11" s="101"/>
    </row>
    <row r="12" spans="1:41" s="102" customFormat="1" ht="65.099999999999994" customHeight="1">
      <c r="A12" s="139" t="s">
        <v>167</v>
      </c>
      <c r="B12" s="139" t="s">
        <v>168</v>
      </c>
      <c r="C12" s="90" t="s">
        <v>169</v>
      </c>
      <c r="D12" s="89" t="s">
        <v>170</v>
      </c>
      <c r="E12" s="90" t="s">
        <v>180</v>
      </c>
      <c r="F12" s="91" t="s">
        <v>172</v>
      </c>
      <c r="G12" s="89" t="s">
        <v>173</v>
      </c>
      <c r="H12" s="92" t="s">
        <v>188</v>
      </c>
      <c r="I12" s="90" t="s">
        <v>175</v>
      </c>
      <c r="J12" s="103">
        <v>3</v>
      </c>
      <c r="K12" s="92" t="s">
        <v>189</v>
      </c>
      <c r="L12" s="93">
        <v>0.05</v>
      </c>
      <c r="M12" s="94" t="s">
        <v>177</v>
      </c>
      <c r="N12" s="90" t="s">
        <v>190</v>
      </c>
      <c r="O12" s="103">
        <f>62*4</f>
        <v>248</v>
      </c>
      <c r="P12" s="103">
        <v>62</v>
      </c>
      <c r="Q12" s="103">
        <v>62</v>
      </c>
      <c r="R12" s="90">
        <f t="shared" si="1"/>
        <v>62</v>
      </c>
      <c r="S12" s="90">
        <f>+AH12</f>
        <v>62</v>
      </c>
      <c r="T12" s="86">
        <v>50</v>
      </c>
      <c r="U12" s="95">
        <f>+Y12+Z12+AA12+AB12</f>
        <v>44</v>
      </c>
      <c r="V12" s="95"/>
      <c r="W12" s="95"/>
      <c r="X12" s="95">
        <f t="shared" si="2"/>
        <v>94</v>
      </c>
      <c r="Y12" s="103">
        <v>31</v>
      </c>
      <c r="Z12" s="103">
        <v>13</v>
      </c>
      <c r="AA12" s="103"/>
      <c r="AB12" s="103"/>
      <c r="AC12" s="97">
        <f>+(AE12)*L12</f>
        <v>3.5483870967741936E-2</v>
      </c>
      <c r="AD12" s="97">
        <f t="shared" si="0"/>
        <v>1.8951612903225806E-2</v>
      </c>
      <c r="AE12" s="98">
        <f>+U12/Q12</f>
        <v>0.70967741935483875</v>
      </c>
      <c r="AF12" s="105">
        <f>+(T12+U12)/O12</f>
        <v>0.37903225806451613</v>
      </c>
      <c r="AG12" s="103">
        <v>62</v>
      </c>
      <c r="AH12" s="103">
        <v>62</v>
      </c>
      <c r="AI12" s="106" t="s">
        <v>191</v>
      </c>
      <c r="AJ12" s="101"/>
      <c r="AK12" s="101"/>
      <c r="AL12" s="101"/>
      <c r="AM12" s="101"/>
      <c r="AN12" s="101"/>
      <c r="AO12" s="101"/>
    </row>
    <row r="13" spans="1:41" s="102" customFormat="1" ht="65.099999999999994" customHeight="1">
      <c r="A13" s="139" t="s">
        <v>167</v>
      </c>
      <c r="B13" s="139" t="s">
        <v>168</v>
      </c>
      <c r="C13" s="90" t="s">
        <v>169</v>
      </c>
      <c r="D13" s="89" t="s">
        <v>170</v>
      </c>
      <c r="E13" s="90" t="s">
        <v>180</v>
      </c>
      <c r="F13" s="91" t="s">
        <v>172</v>
      </c>
      <c r="G13" s="89" t="s">
        <v>173</v>
      </c>
      <c r="H13" s="92" t="s">
        <v>192</v>
      </c>
      <c r="I13" s="90" t="s">
        <v>175</v>
      </c>
      <c r="J13" s="103">
        <v>31</v>
      </c>
      <c r="K13" s="92" t="s">
        <v>193</v>
      </c>
      <c r="L13" s="93">
        <v>0.35</v>
      </c>
      <c r="M13" s="94" t="s">
        <v>194</v>
      </c>
      <c r="N13" s="90" t="s">
        <v>195</v>
      </c>
      <c r="O13" s="103">
        <v>2</v>
      </c>
      <c r="P13" s="103">
        <v>1</v>
      </c>
      <c r="Q13" s="103">
        <v>1</v>
      </c>
      <c r="R13" s="90">
        <f t="shared" si="1"/>
        <v>1</v>
      </c>
      <c r="S13" s="90">
        <f>+AH13</f>
        <v>0</v>
      </c>
      <c r="T13" s="107">
        <v>0</v>
      </c>
      <c r="U13" s="95">
        <f>+Y13+Z13+AA13+AB13</f>
        <v>0</v>
      </c>
      <c r="V13" s="95"/>
      <c r="W13" s="95"/>
      <c r="X13" s="95">
        <f t="shared" si="2"/>
        <v>0</v>
      </c>
      <c r="Y13" s="103">
        <v>0</v>
      </c>
      <c r="Z13" s="103">
        <v>0</v>
      </c>
      <c r="AA13" s="103"/>
      <c r="AB13" s="103"/>
      <c r="AC13" s="97">
        <f>+(AE12)*L12</f>
        <v>3.5483870967741936E-2</v>
      </c>
      <c r="AD13" s="97">
        <f t="shared" si="0"/>
        <v>0</v>
      </c>
      <c r="AE13" s="98">
        <f>+U13/Q13</f>
        <v>0</v>
      </c>
      <c r="AF13" s="105">
        <f>+(T13+U13)/O13</f>
        <v>0</v>
      </c>
      <c r="AG13" s="103">
        <v>1</v>
      </c>
      <c r="AH13" s="103">
        <v>0</v>
      </c>
      <c r="AI13" s="108" t="s">
        <v>196</v>
      </c>
      <c r="AK13" s="101"/>
      <c r="AL13" s="101"/>
      <c r="AM13" s="101"/>
      <c r="AN13" s="101"/>
      <c r="AO13" s="101"/>
    </row>
    <row r="14" spans="1:41" s="102" customFormat="1" ht="65.099999999999994" customHeight="1">
      <c r="A14" s="139" t="s">
        <v>167</v>
      </c>
      <c r="B14" s="139" t="s">
        <v>168</v>
      </c>
      <c r="C14" s="90" t="s">
        <v>169</v>
      </c>
      <c r="D14" s="89" t="s">
        <v>170</v>
      </c>
      <c r="E14" s="90" t="s">
        <v>180</v>
      </c>
      <c r="F14" s="91" t="s">
        <v>172</v>
      </c>
      <c r="G14" s="89" t="s">
        <v>173</v>
      </c>
      <c r="H14" s="92" t="s">
        <v>197</v>
      </c>
      <c r="I14" s="90" t="s">
        <v>175</v>
      </c>
      <c r="J14" s="103">
        <v>0</v>
      </c>
      <c r="K14" s="92" t="s">
        <v>198</v>
      </c>
      <c r="L14" s="93">
        <v>0.05</v>
      </c>
      <c r="M14" s="94" t="s">
        <v>177</v>
      </c>
      <c r="N14" s="90" t="s">
        <v>199</v>
      </c>
      <c r="O14" s="103">
        <v>60</v>
      </c>
      <c r="P14" s="103">
        <v>15</v>
      </c>
      <c r="Q14" s="103">
        <v>15</v>
      </c>
      <c r="R14" s="90">
        <f t="shared" si="1"/>
        <v>15</v>
      </c>
      <c r="S14" s="90">
        <f>+AH14</f>
        <v>15</v>
      </c>
      <c r="T14" s="107">
        <v>15</v>
      </c>
      <c r="U14" s="95">
        <f>+Y14+Z14+AA14+AB14</f>
        <v>8</v>
      </c>
      <c r="V14" s="95"/>
      <c r="W14" s="95"/>
      <c r="X14" s="95">
        <f t="shared" si="2"/>
        <v>23</v>
      </c>
      <c r="Y14" s="103">
        <v>0</v>
      </c>
      <c r="Z14" s="103">
        <v>8</v>
      </c>
      <c r="AA14" s="103"/>
      <c r="AB14" s="103"/>
      <c r="AC14" s="97">
        <f>+(AE14)*L14</f>
        <v>2.6666666666666668E-2</v>
      </c>
      <c r="AD14" s="97">
        <f t="shared" si="0"/>
        <v>1.9166666666666669E-2</v>
      </c>
      <c r="AE14" s="98">
        <f>+U14/Q14</f>
        <v>0.53333333333333333</v>
      </c>
      <c r="AF14" s="105">
        <f>+(T14+U14)/O14</f>
        <v>0.38333333333333336</v>
      </c>
      <c r="AG14" s="103">
        <v>15</v>
      </c>
      <c r="AH14" s="103">
        <v>15</v>
      </c>
      <c r="AI14" s="100" t="s">
        <v>200</v>
      </c>
      <c r="AJ14" s="101"/>
      <c r="AK14" s="101"/>
      <c r="AL14" s="101"/>
      <c r="AM14" s="101"/>
      <c r="AN14" s="101"/>
      <c r="AO14" s="101"/>
    </row>
    <row r="15" spans="1:41" ht="65.099999999999994" customHeight="1">
      <c r="A15" s="153"/>
      <c r="B15" s="153"/>
      <c r="C15" s="110"/>
      <c r="D15" s="109"/>
      <c r="E15" s="111"/>
      <c r="F15" s="787" t="s">
        <v>172</v>
      </c>
      <c r="G15" s="788"/>
      <c r="H15" s="788"/>
      <c r="I15" s="788"/>
      <c r="J15" s="788"/>
      <c r="K15" s="788"/>
      <c r="L15" s="788"/>
      <c r="M15" s="788"/>
      <c r="N15" s="788"/>
      <c r="O15" s="788"/>
      <c r="P15" s="788"/>
      <c r="Q15" s="788"/>
      <c r="R15" s="788"/>
      <c r="S15" s="788"/>
      <c r="T15" s="788"/>
      <c r="U15" s="788"/>
      <c r="V15" s="788"/>
      <c r="W15" s="788"/>
      <c r="X15" s="788"/>
      <c r="Y15" s="788"/>
      <c r="Z15" s="788"/>
      <c r="AA15" s="788"/>
      <c r="AB15" s="788"/>
      <c r="AC15" s="112">
        <f>SUM(AC9:AC14)</f>
        <v>0.37369440860215053</v>
      </c>
      <c r="AD15" s="112">
        <f>SUM(AD9:AD14)</f>
        <v>0.25431327956989253</v>
      </c>
      <c r="AE15" s="112">
        <f>AVERAGE(AE9:AE14)</f>
        <v>0.45893512544802872</v>
      </c>
      <c r="AF15" s="112">
        <f>AVERAGE(AF9:AF14)</f>
        <v>0.32763593189964157</v>
      </c>
      <c r="AG15" s="113"/>
      <c r="AH15" s="113"/>
      <c r="AI15" s="114"/>
      <c r="AJ15" s="78"/>
      <c r="AK15" s="78"/>
      <c r="AL15" s="78"/>
      <c r="AM15" s="78"/>
      <c r="AN15" s="78"/>
      <c r="AO15" s="78"/>
    </row>
    <row r="16" spans="1:41" ht="65.099999999999994" customHeight="1">
      <c r="A16" s="153" t="s">
        <v>167</v>
      </c>
      <c r="B16" s="153" t="s">
        <v>168</v>
      </c>
      <c r="C16" s="111" t="s">
        <v>169</v>
      </c>
      <c r="D16" s="109" t="s">
        <v>170</v>
      </c>
      <c r="E16" s="111" t="s">
        <v>201</v>
      </c>
      <c r="F16" s="91" t="s">
        <v>202</v>
      </c>
      <c r="G16" s="115" t="s">
        <v>203</v>
      </c>
      <c r="H16" s="116" t="s">
        <v>204</v>
      </c>
      <c r="I16" s="117" t="s">
        <v>175</v>
      </c>
      <c r="J16" s="113">
        <v>3686</v>
      </c>
      <c r="K16" s="116" t="s">
        <v>205</v>
      </c>
      <c r="L16" s="118">
        <v>0.4</v>
      </c>
      <c r="M16" s="111" t="s">
        <v>177</v>
      </c>
      <c r="N16" s="111" t="s">
        <v>206</v>
      </c>
      <c r="O16" s="103">
        <v>10000</v>
      </c>
      <c r="P16" s="103">
        <v>3000</v>
      </c>
      <c r="Q16" s="103">
        <v>3000</v>
      </c>
      <c r="R16" s="103">
        <f t="shared" si="1"/>
        <v>3000</v>
      </c>
      <c r="S16" s="103">
        <f t="shared" si="1"/>
        <v>3000</v>
      </c>
      <c r="T16" s="119">
        <v>1375</v>
      </c>
      <c r="U16" s="119">
        <f>+Y16+Z16+AA16+AB16</f>
        <v>0</v>
      </c>
      <c r="V16" s="119"/>
      <c r="W16" s="119"/>
      <c r="X16" s="119">
        <f t="shared" si="2"/>
        <v>1375</v>
      </c>
      <c r="Y16" s="103">
        <v>0</v>
      </c>
      <c r="Z16" s="103">
        <v>0</v>
      </c>
      <c r="AA16" s="103"/>
      <c r="AB16" s="103"/>
      <c r="AC16" s="97">
        <f>+(AE16)*L16</f>
        <v>0</v>
      </c>
      <c r="AD16" s="97">
        <f>+AF16*L16</f>
        <v>5.5000000000000007E-2</v>
      </c>
      <c r="AE16" s="120">
        <f>+U16/Q16</f>
        <v>0</v>
      </c>
      <c r="AF16" s="99">
        <f>+(T16+U16)/O16</f>
        <v>0.13750000000000001</v>
      </c>
      <c r="AG16" s="113">
        <v>3000</v>
      </c>
      <c r="AH16" s="113">
        <v>3000</v>
      </c>
      <c r="AI16" s="100" t="s">
        <v>207</v>
      </c>
      <c r="AJ16" s="78"/>
      <c r="AK16" s="78"/>
      <c r="AL16" s="78"/>
      <c r="AM16" s="78"/>
      <c r="AN16" s="78"/>
      <c r="AO16" s="78"/>
    </row>
    <row r="17" spans="1:41" ht="65.099999999999994" customHeight="1">
      <c r="A17" s="153" t="s">
        <v>167</v>
      </c>
      <c r="B17" s="153" t="s">
        <v>168</v>
      </c>
      <c r="C17" s="111" t="s">
        <v>169</v>
      </c>
      <c r="D17" s="110"/>
      <c r="E17" s="111" t="s">
        <v>201</v>
      </c>
      <c r="F17" s="91" t="s">
        <v>202</v>
      </c>
      <c r="G17" s="115" t="s">
        <v>203</v>
      </c>
      <c r="H17" s="116" t="s">
        <v>208</v>
      </c>
      <c r="I17" s="117" t="s">
        <v>175</v>
      </c>
      <c r="J17" s="113">
        <v>25000</v>
      </c>
      <c r="K17" s="116" t="s">
        <v>209</v>
      </c>
      <c r="L17" s="118">
        <v>0.6</v>
      </c>
      <c r="M17" s="111" t="s">
        <v>177</v>
      </c>
      <c r="N17" s="111" t="s">
        <v>210</v>
      </c>
      <c r="O17" s="103">
        <v>30000</v>
      </c>
      <c r="P17" s="103">
        <v>7500</v>
      </c>
      <c r="Q17" s="103">
        <v>7500</v>
      </c>
      <c r="R17" s="103">
        <f>+AG17</f>
        <v>7500</v>
      </c>
      <c r="S17" s="103">
        <f>+AH17</f>
        <v>7500</v>
      </c>
      <c r="T17" s="119">
        <v>7774</v>
      </c>
      <c r="U17" s="119">
        <f>+Y17+Z17+AA17+AB17</f>
        <v>1757</v>
      </c>
      <c r="V17" s="119"/>
      <c r="W17" s="119"/>
      <c r="X17" s="119">
        <f t="shared" si="2"/>
        <v>9531</v>
      </c>
      <c r="Y17" s="103">
        <v>934</v>
      </c>
      <c r="Z17" s="103">
        <v>823</v>
      </c>
      <c r="AA17" s="103"/>
      <c r="AB17" s="103"/>
      <c r="AC17" s="97">
        <f>+(AE17)*L17</f>
        <v>0.14055999999999999</v>
      </c>
      <c r="AD17" s="97">
        <f>+AF17*L17</f>
        <v>0.19061999999999998</v>
      </c>
      <c r="AE17" s="120">
        <f>+U17/Q17</f>
        <v>0.23426666666666668</v>
      </c>
      <c r="AF17" s="99">
        <f>+(T17+U17)/O17</f>
        <v>0.31769999999999998</v>
      </c>
      <c r="AG17" s="103">
        <v>7500</v>
      </c>
      <c r="AH17" s="103">
        <v>7500</v>
      </c>
      <c r="AI17" s="100" t="s">
        <v>211</v>
      </c>
      <c r="AJ17" s="78"/>
      <c r="AK17" s="78"/>
      <c r="AL17" s="78"/>
      <c r="AM17" s="78"/>
      <c r="AN17" s="78"/>
      <c r="AO17" s="78"/>
    </row>
    <row r="18" spans="1:41" ht="65.099999999999994" customHeight="1">
      <c r="A18" s="153"/>
      <c r="B18" s="153"/>
      <c r="C18" s="110"/>
      <c r="D18" s="110"/>
      <c r="E18" s="110"/>
      <c r="F18" s="787" t="s">
        <v>202</v>
      </c>
      <c r="G18" s="788"/>
      <c r="H18" s="788"/>
      <c r="I18" s="788"/>
      <c r="J18" s="788"/>
      <c r="K18" s="788"/>
      <c r="L18" s="788"/>
      <c r="M18" s="788"/>
      <c r="N18" s="788"/>
      <c r="O18" s="788"/>
      <c r="P18" s="788"/>
      <c r="Q18" s="788"/>
      <c r="R18" s="788"/>
      <c r="S18" s="788"/>
      <c r="T18" s="788"/>
      <c r="U18" s="788"/>
      <c r="V18" s="788"/>
      <c r="W18" s="788"/>
      <c r="X18" s="788"/>
      <c r="Y18" s="788"/>
      <c r="Z18" s="788"/>
      <c r="AA18" s="788"/>
      <c r="AB18" s="788"/>
      <c r="AC18" s="112">
        <f>SUM(AC16:AC17)</f>
        <v>0.14055999999999999</v>
      </c>
      <c r="AD18" s="112">
        <f>SUM(AD16:AD17)</f>
        <v>0.24562</v>
      </c>
      <c r="AE18" s="112">
        <f>+AVERAGE(AE16:AE17)</f>
        <v>0.11713333333333334</v>
      </c>
      <c r="AF18" s="112">
        <f>+AVERAGE(AF16:AF17)</f>
        <v>0.2276</v>
      </c>
      <c r="AG18" s="113"/>
      <c r="AH18" s="113"/>
      <c r="AI18" s="121"/>
      <c r="AJ18" s="78"/>
      <c r="AK18" s="78"/>
      <c r="AL18" s="78"/>
      <c r="AM18" s="78"/>
      <c r="AN18" s="78"/>
      <c r="AO18" s="78"/>
    </row>
    <row r="19" spans="1:41" ht="65.099999999999994" customHeight="1">
      <c r="A19" s="153" t="s">
        <v>167</v>
      </c>
      <c r="B19" s="153" t="s">
        <v>168</v>
      </c>
      <c r="C19" s="111" t="s">
        <v>169</v>
      </c>
      <c r="D19" s="109" t="s">
        <v>170</v>
      </c>
      <c r="E19" s="111" t="s">
        <v>212</v>
      </c>
      <c r="F19" s="111" t="s">
        <v>213</v>
      </c>
      <c r="G19" s="115" t="s">
        <v>214</v>
      </c>
      <c r="H19" s="116" t="s">
        <v>215</v>
      </c>
      <c r="I19" s="117" t="s">
        <v>175</v>
      </c>
      <c r="J19" s="113">
        <v>29</v>
      </c>
      <c r="K19" s="116" t="s">
        <v>216</v>
      </c>
      <c r="L19" s="118">
        <v>0.2</v>
      </c>
      <c r="M19" s="111" t="s">
        <v>177</v>
      </c>
      <c r="N19" s="111" t="s">
        <v>217</v>
      </c>
      <c r="O19" s="103">
        <f>29*4</f>
        <v>116</v>
      </c>
      <c r="P19" s="103">
        <v>29</v>
      </c>
      <c r="Q19" s="103">
        <v>29</v>
      </c>
      <c r="R19" s="103">
        <f>+AG19</f>
        <v>29</v>
      </c>
      <c r="S19" s="103">
        <f>+AH19</f>
        <v>29</v>
      </c>
      <c r="T19" s="119">
        <v>27</v>
      </c>
      <c r="U19" s="119">
        <f>+Y19+Z19+AA19+AB19</f>
        <v>27</v>
      </c>
      <c r="V19" s="119"/>
      <c r="W19" s="119"/>
      <c r="X19" s="119">
        <f>+T19+U19+V19+W19</f>
        <v>54</v>
      </c>
      <c r="Y19" s="103">
        <v>10</v>
      </c>
      <c r="Z19" s="103">
        <v>17</v>
      </c>
      <c r="AA19" s="103"/>
      <c r="AB19" s="103"/>
      <c r="AC19" s="97">
        <f>+(AE19)*L19</f>
        <v>0.18620689655172415</v>
      </c>
      <c r="AD19" s="97">
        <f>+AF19*L19</f>
        <v>9.3103448275862075E-2</v>
      </c>
      <c r="AE19" s="120">
        <f>+U19/Q19</f>
        <v>0.93103448275862066</v>
      </c>
      <c r="AF19" s="105">
        <f>+(T19+U19)/O19</f>
        <v>0.46551724137931033</v>
      </c>
      <c r="AG19" s="103">
        <v>29</v>
      </c>
      <c r="AH19" s="103">
        <v>29</v>
      </c>
      <c r="AI19" s="100" t="s">
        <v>218</v>
      </c>
      <c r="AJ19" s="78"/>
      <c r="AK19" s="78"/>
      <c r="AL19" s="78"/>
      <c r="AM19" s="78"/>
      <c r="AN19" s="78"/>
      <c r="AO19" s="78"/>
    </row>
    <row r="20" spans="1:41" ht="65.099999999999994" customHeight="1">
      <c r="A20" s="153" t="s">
        <v>167</v>
      </c>
      <c r="B20" s="153" t="s">
        <v>168</v>
      </c>
      <c r="C20" s="111" t="s">
        <v>169</v>
      </c>
      <c r="D20" s="109" t="s">
        <v>170</v>
      </c>
      <c r="E20" s="111" t="s">
        <v>212</v>
      </c>
      <c r="F20" s="111" t="s">
        <v>213</v>
      </c>
      <c r="G20" s="115" t="s">
        <v>214</v>
      </c>
      <c r="H20" s="116" t="s">
        <v>219</v>
      </c>
      <c r="I20" s="117" t="s">
        <v>175</v>
      </c>
      <c r="J20" s="113">
        <v>0</v>
      </c>
      <c r="K20" s="116" t="s">
        <v>220</v>
      </c>
      <c r="L20" s="118">
        <v>0.8</v>
      </c>
      <c r="M20" s="111" t="s">
        <v>177</v>
      </c>
      <c r="N20" s="111" t="s">
        <v>221</v>
      </c>
      <c r="O20" s="103">
        <v>1</v>
      </c>
      <c r="P20" s="103">
        <v>1</v>
      </c>
      <c r="Q20" s="103">
        <v>1</v>
      </c>
      <c r="R20" s="103">
        <f>+AG20</f>
        <v>0</v>
      </c>
      <c r="S20" s="103">
        <f>+AH20</f>
        <v>0</v>
      </c>
      <c r="T20" s="119">
        <v>0</v>
      </c>
      <c r="U20" s="119">
        <f>+Y20+Z20+AA20+AB20</f>
        <v>0</v>
      </c>
      <c r="V20" s="119"/>
      <c r="W20" s="119"/>
      <c r="X20" s="119">
        <f t="shared" si="2"/>
        <v>0</v>
      </c>
      <c r="Y20" s="103">
        <v>0</v>
      </c>
      <c r="Z20" s="103">
        <v>0</v>
      </c>
      <c r="AA20" s="103"/>
      <c r="AB20" s="103"/>
      <c r="AC20" s="97">
        <f>+(AE20)*L20</f>
        <v>0</v>
      </c>
      <c r="AD20" s="97">
        <f>+AF20*L20</f>
        <v>0</v>
      </c>
      <c r="AE20" s="120">
        <f>+U20/Q20</f>
        <v>0</v>
      </c>
      <c r="AF20" s="105">
        <f>+(T20+U20)/O20</f>
        <v>0</v>
      </c>
      <c r="AG20" s="103">
        <v>0</v>
      </c>
      <c r="AH20" s="103">
        <v>0</v>
      </c>
      <c r="AI20" s="122" t="s">
        <v>222</v>
      </c>
      <c r="AJ20" s="78"/>
      <c r="AK20" s="78"/>
      <c r="AL20" s="78"/>
      <c r="AM20" s="78"/>
      <c r="AN20" s="78"/>
      <c r="AO20" s="78"/>
    </row>
    <row r="21" spans="1:41" ht="65.099999999999994" customHeight="1">
      <c r="A21" s="153"/>
      <c r="B21" s="153"/>
      <c r="C21" s="111"/>
      <c r="D21" s="109"/>
      <c r="E21" s="111"/>
      <c r="F21" s="787" t="s">
        <v>213</v>
      </c>
      <c r="G21" s="788"/>
      <c r="H21" s="788"/>
      <c r="I21" s="788"/>
      <c r="J21" s="788"/>
      <c r="K21" s="788"/>
      <c r="L21" s="788"/>
      <c r="M21" s="788"/>
      <c r="N21" s="788"/>
      <c r="O21" s="788"/>
      <c r="P21" s="788"/>
      <c r="Q21" s="788"/>
      <c r="R21" s="788"/>
      <c r="S21" s="788"/>
      <c r="T21" s="788"/>
      <c r="U21" s="788"/>
      <c r="V21" s="788"/>
      <c r="W21" s="788"/>
      <c r="X21" s="788"/>
      <c r="Y21" s="788"/>
      <c r="Z21" s="788"/>
      <c r="AA21" s="788"/>
      <c r="AB21" s="788"/>
      <c r="AC21" s="112">
        <f>+AC19+AC20</f>
        <v>0.18620689655172415</v>
      </c>
      <c r="AD21" s="112">
        <f>+AD19+AD20</f>
        <v>9.3103448275862075E-2</v>
      </c>
      <c r="AE21" s="112">
        <f>+AVERAGE(AE19:AE20)</f>
        <v>0.46551724137931033</v>
      </c>
      <c r="AF21" s="112">
        <f>+AVERAGE(AF19:AF20)</f>
        <v>0.23275862068965517</v>
      </c>
      <c r="AG21" s="103"/>
      <c r="AH21" s="103"/>
      <c r="AI21" s="123"/>
      <c r="AJ21" s="78"/>
      <c r="AK21" s="78"/>
      <c r="AL21" s="78"/>
      <c r="AM21" s="78"/>
      <c r="AN21" s="78"/>
      <c r="AO21" s="78"/>
    </row>
    <row r="22" spans="1:41" ht="65.099999999999994" customHeight="1">
      <c r="A22" s="157" t="s">
        <v>167</v>
      </c>
      <c r="B22" s="153" t="s">
        <v>168</v>
      </c>
      <c r="C22" s="111" t="s">
        <v>169</v>
      </c>
      <c r="D22" s="124" t="s">
        <v>170</v>
      </c>
      <c r="E22" s="111" t="s">
        <v>212</v>
      </c>
      <c r="F22" s="111" t="s">
        <v>223</v>
      </c>
      <c r="G22" s="125" t="s">
        <v>224</v>
      </c>
      <c r="H22" s="116" t="s">
        <v>225</v>
      </c>
      <c r="I22" s="117" t="s">
        <v>175</v>
      </c>
      <c r="J22" s="113">
        <v>0</v>
      </c>
      <c r="K22" s="92" t="s">
        <v>226</v>
      </c>
      <c r="L22" s="126">
        <v>3.7499999999999999E-2</v>
      </c>
      <c r="M22" s="127" t="s">
        <v>177</v>
      </c>
      <c r="N22" s="127" t="s">
        <v>227</v>
      </c>
      <c r="O22" s="103">
        <v>4</v>
      </c>
      <c r="P22" s="103">
        <v>1</v>
      </c>
      <c r="Q22" s="103">
        <v>1</v>
      </c>
      <c r="R22" s="103">
        <f>+AG22</f>
        <v>1</v>
      </c>
      <c r="S22" s="103">
        <f>+AH22</f>
        <v>1</v>
      </c>
      <c r="T22" s="119">
        <v>1</v>
      </c>
      <c r="U22" s="119">
        <f t="shared" ref="U22:U40" si="3">+Y22+Z22+AA22+AB22</f>
        <v>0.15</v>
      </c>
      <c r="V22" s="119"/>
      <c r="W22" s="119"/>
      <c r="X22" s="119">
        <f t="shared" si="2"/>
        <v>1.1499999999999999</v>
      </c>
      <c r="Y22" s="103">
        <v>0</v>
      </c>
      <c r="Z22" s="103">
        <v>0.15</v>
      </c>
      <c r="AA22" s="103"/>
      <c r="AB22" s="103"/>
      <c r="AC22" s="97">
        <f t="shared" ref="AC22:AC40" si="4">+(AE22)*L22</f>
        <v>5.6249999999999998E-3</v>
      </c>
      <c r="AD22" s="97">
        <f t="shared" ref="AD22:AD40" si="5">+AF22*L22</f>
        <v>1.0781249999999999E-2</v>
      </c>
      <c r="AE22" s="120">
        <f t="shared" ref="AE22:AE35" si="6">+U22/Q22</f>
        <v>0.15</v>
      </c>
      <c r="AF22" s="99">
        <f t="shared" ref="AF22:AF40" si="7">+(T22+U22)/O22</f>
        <v>0.28749999999999998</v>
      </c>
      <c r="AG22" s="103">
        <v>1</v>
      </c>
      <c r="AH22" s="103">
        <v>1</v>
      </c>
      <c r="AI22" s="128" t="s">
        <v>228</v>
      </c>
      <c r="AJ22" s="129"/>
      <c r="AK22" s="129"/>
      <c r="AL22" s="129"/>
      <c r="AM22" s="129"/>
      <c r="AN22" s="129"/>
      <c r="AO22" s="129"/>
    </row>
    <row r="23" spans="1:41" ht="65.099999999999994" customHeight="1">
      <c r="A23" s="157" t="s">
        <v>167</v>
      </c>
      <c r="B23" s="153" t="s">
        <v>168</v>
      </c>
      <c r="C23" s="111" t="s">
        <v>169</v>
      </c>
      <c r="D23" s="124" t="s">
        <v>170</v>
      </c>
      <c r="E23" s="111" t="s">
        <v>212</v>
      </c>
      <c r="F23" s="111" t="s">
        <v>223</v>
      </c>
      <c r="G23" s="125" t="s">
        <v>224</v>
      </c>
      <c r="H23" s="116" t="s">
        <v>229</v>
      </c>
      <c r="I23" s="117" t="s">
        <v>175</v>
      </c>
      <c r="J23" s="113">
        <v>500</v>
      </c>
      <c r="K23" s="92" t="s">
        <v>230</v>
      </c>
      <c r="L23" s="126">
        <v>3.7499999999999999E-2</v>
      </c>
      <c r="M23" s="127" t="s">
        <v>177</v>
      </c>
      <c r="N23" s="127" t="s">
        <v>231</v>
      </c>
      <c r="O23" s="103">
        <f>700*4</f>
        <v>2800</v>
      </c>
      <c r="P23" s="103">
        <v>700</v>
      </c>
      <c r="Q23" s="103">
        <v>700</v>
      </c>
      <c r="R23" s="103">
        <f t="shared" ref="R23:R40" si="8">+AG23</f>
        <v>700</v>
      </c>
      <c r="S23" s="103">
        <f t="shared" ref="S23:S40" si="9">+AH23</f>
        <v>700</v>
      </c>
      <c r="T23" s="119">
        <v>700</v>
      </c>
      <c r="U23" s="119">
        <f t="shared" si="3"/>
        <v>186</v>
      </c>
      <c r="V23" s="119"/>
      <c r="W23" s="119"/>
      <c r="X23" s="119">
        <f t="shared" si="2"/>
        <v>886</v>
      </c>
      <c r="Y23" s="103">
        <v>20</v>
      </c>
      <c r="Z23" s="103">
        <v>166</v>
      </c>
      <c r="AA23" s="103"/>
      <c r="AB23" s="103"/>
      <c r="AC23" s="97">
        <f t="shared" si="4"/>
        <v>9.9642857142857155E-3</v>
      </c>
      <c r="AD23" s="97">
        <f t="shared" si="5"/>
        <v>1.1866071428571429E-2</v>
      </c>
      <c r="AE23" s="130">
        <f t="shared" si="6"/>
        <v>0.26571428571428574</v>
      </c>
      <c r="AF23" s="131">
        <f t="shared" si="7"/>
        <v>0.31642857142857145</v>
      </c>
      <c r="AG23" s="103">
        <v>700</v>
      </c>
      <c r="AH23" s="103">
        <v>700</v>
      </c>
      <c r="AI23" s="100" t="s">
        <v>232</v>
      </c>
      <c r="AJ23" s="129"/>
      <c r="AK23" s="129"/>
      <c r="AL23" s="129"/>
      <c r="AM23" s="129"/>
      <c r="AN23" s="129"/>
      <c r="AO23" s="129"/>
    </row>
    <row r="24" spans="1:41" ht="65.099999999999994" customHeight="1">
      <c r="A24" s="157" t="s">
        <v>167</v>
      </c>
      <c r="B24" s="153" t="s">
        <v>168</v>
      </c>
      <c r="C24" s="111" t="s">
        <v>169</v>
      </c>
      <c r="D24" s="124" t="s">
        <v>170</v>
      </c>
      <c r="E24" s="111" t="s">
        <v>212</v>
      </c>
      <c r="F24" s="111" t="s">
        <v>223</v>
      </c>
      <c r="G24" s="125" t="s">
        <v>224</v>
      </c>
      <c r="H24" s="116" t="s">
        <v>233</v>
      </c>
      <c r="I24" s="117" t="s">
        <v>175</v>
      </c>
      <c r="J24" s="113">
        <v>1900</v>
      </c>
      <c r="K24" s="92" t="s">
        <v>234</v>
      </c>
      <c r="L24" s="126">
        <v>3.7499999999999999E-2</v>
      </c>
      <c r="M24" s="127" t="s">
        <v>177</v>
      </c>
      <c r="N24" s="127" t="s">
        <v>235</v>
      </c>
      <c r="O24" s="103">
        <f>2100*4</f>
        <v>8400</v>
      </c>
      <c r="P24" s="103">
        <v>2100</v>
      </c>
      <c r="Q24" s="103">
        <v>2100</v>
      </c>
      <c r="R24" s="103">
        <f t="shared" si="8"/>
        <v>2100</v>
      </c>
      <c r="S24" s="103">
        <f t="shared" si="9"/>
        <v>2100</v>
      </c>
      <c r="T24" s="119">
        <v>1955</v>
      </c>
      <c r="U24" s="119">
        <f t="shared" si="3"/>
        <v>804</v>
      </c>
      <c r="V24" s="119"/>
      <c r="W24" s="119"/>
      <c r="X24" s="119">
        <f t="shared" si="2"/>
        <v>2759</v>
      </c>
      <c r="Y24" s="103">
        <v>7</v>
      </c>
      <c r="Z24" s="103">
        <v>797</v>
      </c>
      <c r="AA24" s="103"/>
      <c r="AB24" s="103"/>
      <c r="AC24" s="97">
        <f t="shared" si="4"/>
        <v>1.4357142857142857E-2</v>
      </c>
      <c r="AD24" s="97">
        <f t="shared" si="5"/>
        <v>1.2316964285714285E-2</v>
      </c>
      <c r="AE24" s="120">
        <f t="shared" si="6"/>
        <v>0.38285714285714284</v>
      </c>
      <c r="AF24" s="99">
        <f t="shared" si="7"/>
        <v>0.32845238095238094</v>
      </c>
      <c r="AG24" s="103">
        <v>2100</v>
      </c>
      <c r="AH24" s="103">
        <v>2100</v>
      </c>
      <c r="AI24" s="100" t="s">
        <v>236</v>
      </c>
      <c r="AJ24" s="129"/>
      <c r="AK24" s="129"/>
      <c r="AL24" s="129"/>
      <c r="AM24" s="129"/>
      <c r="AN24" s="129"/>
      <c r="AO24" s="129"/>
    </row>
    <row r="25" spans="1:41" ht="65.099999999999994" customHeight="1">
      <c r="A25" s="157" t="s">
        <v>167</v>
      </c>
      <c r="B25" s="153" t="s">
        <v>168</v>
      </c>
      <c r="C25" s="111" t="s">
        <v>169</v>
      </c>
      <c r="D25" s="124" t="s">
        <v>170</v>
      </c>
      <c r="E25" s="111" t="s">
        <v>212</v>
      </c>
      <c r="F25" s="111" t="s">
        <v>223</v>
      </c>
      <c r="G25" s="125" t="s">
        <v>224</v>
      </c>
      <c r="H25" s="116" t="s">
        <v>237</v>
      </c>
      <c r="I25" s="117" t="s">
        <v>175</v>
      </c>
      <c r="J25" s="113">
        <v>7600</v>
      </c>
      <c r="K25" s="92" t="s">
        <v>238</v>
      </c>
      <c r="L25" s="126">
        <v>3.7499999999999999E-2</v>
      </c>
      <c r="M25" s="127" t="s">
        <v>177</v>
      </c>
      <c r="N25" s="127" t="s">
        <v>239</v>
      </c>
      <c r="O25" s="103">
        <f>7600*4</f>
        <v>30400</v>
      </c>
      <c r="P25" s="103">
        <v>7600</v>
      </c>
      <c r="Q25" s="103">
        <v>7600</v>
      </c>
      <c r="R25" s="103">
        <f t="shared" si="8"/>
        <v>7600</v>
      </c>
      <c r="S25" s="103">
        <f t="shared" si="9"/>
        <v>7600</v>
      </c>
      <c r="T25" s="119">
        <v>11360</v>
      </c>
      <c r="U25" s="119">
        <f>+Y25+Z25+AA25+AB25</f>
        <v>5062</v>
      </c>
      <c r="V25" s="119"/>
      <c r="W25" s="119"/>
      <c r="X25" s="119">
        <f t="shared" si="2"/>
        <v>16422</v>
      </c>
      <c r="Y25" s="103">
        <v>2784</v>
      </c>
      <c r="Z25" s="103">
        <v>2278</v>
      </c>
      <c r="AA25" s="103"/>
      <c r="AB25" s="103"/>
      <c r="AC25" s="97">
        <f t="shared" si="4"/>
        <v>2.4976973684210525E-2</v>
      </c>
      <c r="AD25" s="97">
        <f t="shared" si="5"/>
        <v>2.0257401315789472E-2</v>
      </c>
      <c r="AE25" s="120">
        <f t="shared" si="6"/>
        <v>0.66605263157894734</v>
      </c>
      <c r="AF25" s="105">
        <f t="shared" si="7"/>
        <v>0.54019736842105259</v>
      </c>
      <c r="AG25" s="103">
        <v>7600</v>
      </c>
      <c r="AH25" s="103">
        <v>7600</v>
      </c>
      <c r="AI25" s="100" t="s">
        <v>240</v>
      </c>
      <c r="AJ25" s="129"/>
      <c r="AK25" s="129"/>
      <c r="AL25" s="129"/>
      <c r="AM25" s="129"/>
      <c r="AN25" s="129"/>
      <c r="AO25" s="129"/>
    </row>
    <row r="26" spans="1:41" ht="65.099999999999994" customHeight="1">
      <c r="A26" s="157" t="s">
        <v>167</v>
      </c>
      <c r="B26" s="153" t="s">
        <v>168</v>
      </c>
      <c r="C26" s="111" t="s">
        <v>169</v>
      </c>
      <c r="D26" s="124" t="s">
        <v>170</v>
      </c>
      <c r="E26" s="111" t="s">
        <v>212</v>
      </c>
      <c r="F26" s="111" t="s">
        <v>223</v>
      </c>
      <c r="G26" s="125" t="s">
        <v>224</v>
      </c>
      <c r="H26" s="116" t="s">
        <v>241</v>
      </c>
      <c r="I26" s="117" t="s">
        <v>175</v>
      </c>
      <c r="J26" s="113">
        <v>81595</v>
      </c>
      <c r="K26" s="92" t="s">
        <v>242</v>
      </c>
      <c r="L26" s="126">
        <v>0.1</v>
      </c>
      <c r="M26" s="127" t="s">
        <v>177</v>
      </c>
      <c r="N26" s="127" t="s">
        <v>243</v>
      </c>
      <c r="O26" s="103">
        <f>90000*4</f>
        <v>360000</v>
      </c>
      <c r="P26" s="103">
        <v>90000</v>
      </c>
      <c r="Q26" s="103">
        <v>90000</v>
      </c>
      <c r="R26" s="103">
        <f t="shared" si="8"/>
        <v>90000</v>
      </c>
      <c r="S26" s="103">
        <f t="shared" si="9"/>
        <v>90000</v>
      </c>
      <c r="T26" s="119">
        <v>90021</v>
      </c>
      <c r="U26" s="119">
        <f t="shared" si="3"/>
        <v>3701</v>
      </c>
      <c r="V26" s="119"/>
      <c r="W26" s="119"/>
      <c r="X26" s="119">
        <f t="shared" si="2"/>
        <v>93722</v>
      </c>
      <c r="Y26" s="103">
        <v>391</v>
      </c>
      <c r="Z26" s="103">
        <v>3310</v>
      </c>
      <c r="AA26" s="103"/>
      <c r="AB26" s="103"/>
      <c r="AC26" s="97">
        <f t="shared" si="4"/>
        <v>4.112222222222222E-3</v>
      </c>
      <c r="AD26" s="97">
        <f t="shared" si="5"/>
        <v>2.6033888888888891E-2</v>
      </c>
      <c r="AE26" s="120">
        <f t="shared" si="6"/>
        <v>4.112222222222222E-2</v>
      </c>
      <c r="AF26" s="99">
        <f t="shared" si="7"/>
        <v>0.2603388888888889</v>
      </c>
      <c r="AG26" s="103">
        <v>90000</v>
      </c>
      <c r="AH26" s="103">
        <v>90000</v>
      </c>
      <c r="AI26" s="100" t="s">
        <v>244</v>
      </c>
      <c r="AJ26" s="129"/>
      <c r="AK26" s="129"/>
      <c r="AL26" s="129"/>
      <c r="AM26" s="129"/>
      <c r="AN26" s="129"/>
      <c r="AO26" s="129"/>
    </row>
    <row r="27" spans="1:41" ht="65.099999999999994" customHeight="1">
      <c r="A27" s="157" t="s">
        <v>167</v>
      </c>
      <c r="B27" s="153" t="s">
        <v>168</v>
      </c>
      <c r="C27" s="111" t="s">
        <v>169</v>
      </c>
      <c r="D27" s="124" t="s">
        <v>170</v>
      </c>
      <c r="E27" s="111" t="s">
        <v>245</v>
      </c>
      <c r="F27" s="111" t="s">
        <v>223</v>
      </c>
      <c r="G27" s="125" t="s">
        <v>224</v>
      </c>
      <c r="H27" s="116" t="s">
        <v>246</v>
      </c>
      <c r="I27" s="117" t="s">
        <v>175</v>
      </c>
      <c r="J27" s="113">
        <v>14</v>
      </c>
      <c r="K27" s="92" t="s">
        <v>247</v>
      </c>
      <c r="L27" s="126">
        <v>3.7499999999999999E-2</v>
      </c>
      <c r="M27" s="127" t="s">
        <v>177</v>
      </c>
      <c r="N27" s="127" t="s">
        <v>248</v>
      </c>
      <c r="O27" s="103">
        <f>17*4</f>
        <v>68</v>
      </c>
      <c r="P27" s="103">
        <v>17</v>
      </c>
      <c r="Q27" s="103">
        <v>17</v>
      </c>
      <c r="R27" s="103">
        <f t="shared" si="8"/>
        <v>17</v>
      </c>
      <c r="S27" s="103">
        <f t="shared" si="9"/>
        <v>17</v>
      </c>
      <c r="T27" s="119">
        <v>15</v>
      </c>
      <c r="U27" s="119">
        <f t="shared" si="3"/>
        <v>14.75</v>
      </c>
      <c r="V27" s="119"/>
      <c r="W27" s="119"/>
      <c r="X27" s="119">
        <f t="shared" si="2"/>
        <v>29.75</v>
      </c>
      <c r="Y27" s="103">
        <v>3.75</v>
      </c>
      <c r="Z27" s="103">
        <v>11</v>
      </c>
      <c r="AA27" s="103"/>
      <c r="AB27" s="103"/>
      <c r="AC27" s="97">
        <f t="shared" si="4"/>
        <v>3.2536764705882355E-2</v>
      </c>
      <c r="AD27" s="97">
        <f t="shared" si="5"/>
        <v>1.6406250000000001E-2</v>
      </c>
      <c r="AE27" s="120">
        <f t="shared" si="6"/>
        <v>0.86764705882352944</v>
      </c>
      <c r="AF27" s="105">
        <f t="shared" si="7"/>
        <v>0.4375</v>
      </c>
      <c r="AG27" s="103">
        <v>17</v>
      </c>
      <c r="AH27" s="103">
        <v>17</v>
      </c>
      <c r="AI27" s="100" t="s">
        <v>249</v>
      </c>
      <c r="AJ27" s="129"/>
      <c r="AK27" s="129"/>
      <c r="AL27" s="129"/>
      <c r="AM27" s="129"/>
      <c r="AN27" s="129"/>
      <c r="AO27" s="129"/>
    </row>
    <row r="28" spans="1:41" ht="65.099999999999994" customHeight="1">
      <c r="A28" s="157" t="s">
        <v>167</v>
      </c>
      <c r="B28" s="153" t="s">
        <v>168</v>
      </c>
      <c r="C28" s="111" t="s">
        <v>169</v>
      </c>
      <c r="D28" s="124" t="s">
        <v>170</v>
      </c>
      <c r="E28" s="111" t="s">
        <v>250</v>
      </c>
      <c r="F28" s="111" t="s">
        <v>223</v>
      </c>
      <c r="G28" s="125" t="s">
        <v>224</v>
      </c>
      <c r="H28" s="116" t="s">
        <v>251</v>
      </c>
      <c r="I28" s="117" t="s">
        <v>175</v>
      </c>
      <c r="J28" s="113">
        <v>64</v>
      </c>
      <c r="K28" s="92" t="s">
        <v>252</v>
      </c>
      <c r="L28" s="126">
        <v>3.7499999999999999E-2</v>
      </c>
      <c r="M28" s="127" t="s">
        <v>177</v>
      </c>
      <c r="N28" s="127" t="s">
        <v>253</v>
      </c>
      <c r="O28" s="103">
        <f>250*4</f>
        <v>1000</v>
      </c>
      <c r="P28" s="103">
        <v>250</v>
      </c>
      <c r="Q28" s="103">
        <v>250</v>
      </c>
      <c r="R28" s="103">
        <f t="shared" si="8"/>
        <v>250</v>
      </c>
      <c r="S28" s="103">
        <f t="shared" si="9"/>
        <v>250</v>
      </c>
      <c r="T28" s="119">
        <v>250</v>
      </c>
      <c r="U28" s="119">
        <f t="shared" si="3"/>
        <v>68</v>
      </c>
      <c r="V28" s="119"/>
      <c r="W28" s="119"/>
      <c r="X28" s="119">
        <f t="shared" si="2"/>
        <v>318</v>
      </c>
      <c r="Y28" s="103">
        <v>0</v>
      </c>
      <c r="Z28" s="132">
        <v>68</v>
      </c>
      <c r="AA28" s="132"/>
      <c r="AB28" s="103"/>
      <c r="AC28" s="97">
        <f t="shared" si="4"/>
        <v>1.0200000000000001E-2</v>
      </c>
      <c r="AD28" s="97">
        <f t="shared" si="5"/>
        <v>1.1925E-2</v>
      </c>
      <c r="AE28" s="120">
        <f t="shared" si="6"/>
        <v>0.27200000000000002</v>
      </c>
      <c r="AF28" s="105">
        <f t="shared" si="7"/>
        <v>0.318</v>
      </c>
      <c r="AG28" s="103">
        <v>250</v>
      </c>
      <c r="AH28" s="103">
        <v>250</v>
      </c>
      <c r="AI28" s="100" t="s">
        <v>254</v>
      </c>
      <c r="AJ28" s="129"/>
      <c r="AK28" s="129"/>
      <c r="AL28" s="129"/>
      <c r="AM28" s="129"/>
      <c r="AN28" s="129"/>
      <c r="AO28" s="129"/>
    </row>
    <row r="29" spans="1:41" ht="65.099999999999994" customHeight="1">
      <c r="A29" s="157" t="s">
        <v>167</v>
      </c>
      <c r="B29" s="153" t="s">
        <v>168</v>
      </c>
      <c r="C29" s="111" t="s">
        <v>169</v>
      </c>
      <c r="D29" s="124" t="s">
        <v>170</v>
      </c>
      <c r="E29" s="111" t="s">
        <v>255</v>
      </c>
      <c r="F29" s="111" t="s">
        <v>223</v>
      </c>
      <c r="G29" s="125" t="s">
        <v>224</v>
      </c>
      <c r="H29" s="116" t="s">
        <v>256</v>
      </c>
      <c r="I29" s="117" t="s">
        <v>175</v>
      </c>
      <c r="J29" s="113">
        <v>0</v>
      </c>
      <c r="K29" s="92" t="s">
        <v>257</v>
      </c>
      <c r="L29" s="126">
        <v>3.7499999999999999E-2</v>
      </c>
      <c r="M29" s="127" t="s">
        <v>177</v>
      </c>
      <c r="N29" s="127" t="s">
        <v>258</v>
      </c>
      <c r="O29" s="103">
        <v>17</v>
      </c>
      <c r="P29" s="103">
        <v>5</v>
      </c>
      <c r="Q29" s="103">
        <v>5</v>
      </c>
      <c r="R29" s="103">
        <f t="shared" si="8"/>
        <v>5</v>
      </c>
      <c r="S29" s="103">
        <f t="shared" si="9"/>
        <v>5</v>
      </c>
      <c r="T29" s="119">
        <v>2</v>
      </c>
      <c r="U29" s="119">
        <f t="shared" si="3"/>
        <v>2.5</v>
      </c>
      <c r="V29" s="119"/>
      <c r="W29" s="119"/>
      <c r="X29" s="119">
        <f t="shared" si="2"/>
        <v>4.5</v>
      </c>
      <c r="Y29" s="103">
        <v>0</v>
      </c>
      <c r="Z29" s="132">
        <v>2.5</v>
      </c>
      <c r="AA29" s="132"/>
      <c r="AB29" s="103"/>
      <c r="AC29" s="97">
        <f t="shared" si="4"/>
        <v>1.8749999999999999E-2</v>
      </c>
      <c r="AD29" s="97">
        <f t="shared" si="5"/>
        <v>9.9264705882352935E-3</v>
      </c>
      <c r="AE29" s="120">
        <f t="shared" si="6"/>
        <v>0.5</v>
      </c>
      <c r="AF29" s="105">
        <f t="shared" si="7"/>
        <v>0.26470588235294118</v>
      </c>
      <c r="AG29" s="103">
        <v>5</v>
      </c>
      <c r="AH29" s="103">
        <v>5</v>
      </c>
      <c r="AI29" s="100" t="s">
        <v>259</v>
      </c>
      <c r="AJ29" s="129"/>
      <c r="AK29" s="129"/>
      <c r="AL29" s="129"/>
      <c r="AM29" s="129"/>
      <c r="AN29" s="129"/>
      <c r="AO29" s="129"/>
    </row>
    <row r="30" spans="1:41" ht="65.099999999999994" customHeight="1">
      <c r="A30" s="157" t="s">
        <v>167</v>
      </c>
      <c r="B30" s="153" t="s">
        <v>168</v>
      </c>
      <c r="C30" s="111" t="s">
        <v>169</v>
      </c>
      <c r="D30" s="124" t="s">
        <v>170</v>
      </c>
      <c r="E30" s="111" t="s">
        <v>260</v>
      </c>
      <c r="F30" s="111" t="s">
        <v>223</v>
      </c>
      <c r="G30" s="125" t="s">
        <v>224</v>
      </c>
      <c r="H30" s="116" t="s">
        <v>261</v>
      </c>
      <c r="I30" s="117" t="s">
        <v>175</v>
      </c>
      <c r="J30" s="113">
        <v>40</v>
      </c>
      <c r="K30" s="92" t="s">
        <v>262</v>
      </c>
      <c r="L30" s="126">
        <v>3.7499999999999999E-2</v>
      </c>
      <c r="M30" s="127" t="s">
        <v>177</v>
      </c>
      <c r="N30" s="127" t="s">
        <v>263</v>
      </c>
      <c r="O30" s="103">
        <f>40*4</f>
        <v>160</v>
      </c>
      <c r="P30" s="103">
        <v>40</v>
      </c>
      <c r="Q30" s="103">
        <v>40</v>
      </c>
      <c r="R30" s="103">
        <f t="shared" si="8"/>
        <v>90</v>
      </c>
      <c r="S30" s="103">
        <f t="shared" si="9"/>
        <v>90</v>
      </c>
      <c r="T30" s="119">
        <v>40</v>
      </c>
      <c r="U30" s="119">
        <f t="shared" si="3"/>
        <v>33</v>
      </c>
      <c r="V30" s="119"/>
      <c r="W30" s="119"/>
      <c r="X30" s="119">
        <f t="shared" si="2"/>
        <v>73</v>
      </c>
      <c r="Y30" s="103">
        <v>0</v>
      </c>
      <c r="Z30" s="132">
        <v>33</v>
      </c>
      <c r="AA30" s="132"/>
      <c r="AB30" s="103"/>
      <c r="AC30" s="97">
        <f t="shared" si="4"/>
        <v>3.0937499999999996E-2</v>
      </c>
      <c r="AD30" s="97">
        <f t="shared" si="5"/>
        <v>1.7109375E-2</v>
      </c>
      <c r="AE30" s="120">
        <f t="shared" si="6"/>
        <v>0.82499999999999996</v>
      </c>
      <c r="AF30" s="105">
        <f t="shared" si="7"/>
        <v>0.45624999999999999</v>
      </c>
      <c r="AG30" s="103">
        <v>90</v>
      </c>
      <c r="AH30" s="103">
        <v>90</v>
      </c>
      <c r="AI30" s="100" t="s">
        <v>264</v>
      </c>
      <c r="AJ30" s="129"/>
      <c r="AK30" s="129"/>
      <c r="AL30" s="129"/>
      <c r="AM30" s="129"/>
      <c r="AN30" s="129"/>
      <c r="AO30" s="129"/>
    </row>
    <row r="31" spans="1:41" ht="65.099999999999994" customHeight="1">
      <c r="A31" s="157" t="s">
        <v>167</v>
      </c>
      <c r="B31" s="153" t="s">
        <v>168</v>
      </c>
      <c r="C31" s="111" t="s">
        <v>169</v>
      </c>
      <c r="D31" s="124" t="s">
        <v>170</v>
      </c>
      <c r="E31" s="111"/>
      <c r="F31" s="111" t="s">
        <v>223</v>
      </c>
      <c r="G31" s="125" t="s">
        <v>224</v>
      </c>
      <c r="H31" s="116" t="s">
        <v>265</v>
      </c>
      <c r="I31" s="117" t="s">
        <v>175</v>
      </c>
      <c r="J31" s="113">
        <v>3000</v>
      </c>
      <c r="K31" s="92" t="s">
        <v>266</v>
      </c>
      <c r="L31" s="126">
        <v>3.7499999999999999E-2</v>
      </c>
      <c r="M31" s="127" t="s">
        <v>177</v>
      </c>
      <c r="N31" s="127" t="s">
        <v>239</v>
      </c>
      <c r="O31" s="103">
        <f>3500*4</f>
        <v>14000</v>
      </c>
      <c r="P31" s="103">
        <v>3500</v>
      </c>
      <c r="Q31" s="103">
        <v>3500</v>
      </c>
      <c r="R31" s="103">
        <f t="shared" si="8"/>
        <v>3500</v>
      </c>
      <c r="S31" s="103">
        <f t="shared" si="9"/>
        <v>3500</v>
      </c>
      <c r="T31" s="119">
        <v>3500</v>
      </c>
      <c r="U31" s="119">
        <f t="shared" si="3"/>
        <v>1708</v>
      </c>
      <c r="V31" s="119"/>
      <c r="W31" s="119"/>
      <c r="X31" s="119">
        <f t="shared" si="2"/>
        <v>5208</v>
      </c>
      <c r="Y31" s="103">
        <v>650</v>
      </c>
      <c r="Z31" s="132">
        <v>1058</v>
      </c>
      <c r="AA31" s="132"/>
      <c r="AB31" s="103"/>
      <c r="AC31" s="97">
        <f t="shared" si="4"/>
        <v>1.83E-2</v>
      </c>
      <c r="AD31" s="97">
        <f t="shared" si="5"/>
        <v>1.3949999999999999E-2</v>
      </c>
      <c r="AE31" s="120">
        <f t="shared" si="6"/>
        <v>0.48799999999999999</v>
      </c>
      <c r="AF31" s="105">
        <f t="shared" si="7"/>
        <v>0.372</v>
      </c>
      <c r="AG31" s="103">
        <v>3500</v>
      </c>
      <c r="AH31" s="103">
        <v>3500</v>
      </c>
      <c r="AI31" s="100" t="s">
        <v>267</v>
      </c>
      <c r="AJ31" s="129"/>
      <c r="AK31" s="129"/>
      <c r="AL31" s="129"/>
      <c r="AM31" s="129"/>
      <c r="AN31" s="129"/>
      <c r="AO31" s="129"/>
    </row>
    <row r="32" spans="1:41" ht="65.099999999999994" customHeight="1">
      <c r="A32" s="157" t="s">
        <v>167</v>
      </c>
      <c r="B32" s="153" t="s">
        <v>168</v>
      </c>
      <c r="C32" s="111" t="s">
        <v>169</v>
      </c>
      <c r="D32" s="124" t="s">
        <v>170</v>
      </c>
      <c r="E32" s="111" t="s">
        <v>268</v>
      </c>
      <c r="F32" s="111" t="s">
        <v>223</v>
      </c>
      <c r="G32" s="125" t="s">
        <v>224</v>
      </c>
      <c r="H32" s="116" t="s">
        <v>269</v>
      </c>
      <c r="I32" s="117" t="s">
        <v>175</v>
      </c>
      <c r="J32" s="113">
        <v>65</v>
      </c>
      <c r="K32" s="92" t="s">
        <v>270</v>
      </c>
      <c r="L32" s="126">
        <v>3.7499999999999999E-2</v>
      </c>
      <c r="M32" s="127" t="s">
        <v>177</v>
      </c>
      <c r="N32" s="127" t="s">
        <v>271</v>
      </c>
      <c r="O32" s="103">
        <f>95*4</f>
        <v>380</v>
      </c>
      <c r="P32" s="103">
        <v>95</v>
      </c>
      <c r="Q32" s="103">
        <v>95</v>
      </c>
      <c r="R32" s="103">
        <f t="shared" si="8"/>
        <v>95</v>
      </c>
      <c r="S32" s="103">
        <f t="shared" si="9"/>
        <v>95</v>
      </c>
      <c r="T32" s="119">
        <v>94</v>
      </c>
      <c r="U32" s="119">
        <f t="shared" si="3"/>
        <v>31</v>
      </c>
      <c r="V32" s="119"/>
      <c r="W32" s="119"/>
      <c r="X32" s="119">
        <f t="shared" si="2"/>
        <v>125</v>
      </c>
      <c r="Y32" s="103">
        <v>0</v>
      </c>
      <c r="Z32" s="132">
        <v>31</v>
      </c>
      <c r="AA32" s="132"/>
      <c r="AB32" s="103"/>
      <c r="AC32" s="97">
        <f t="shared" si="4"/>
        <v>1.2236842105263159E-2</v>
      </c>
      <c r="AD32" s="97">
        <f t="shared" si="5"/>
        <v>1.2335526315789474E-2</v>
      </c>
      <c r="AE32" s="120">
        <f t="shared" si="6"/>
        <v>0.32631578947368423</v>
      </c>
      <c r="AF32" s="105">
        <f t="shared" si="7"/>
        <v>0.32894736842105265</v>
      </c>
      <c r="AG32" s="103">
        <v>95</v>
      </c>
      <c r="AH32" s="103">
        <v>95</v>
      </c>
      <c r="AI32" s="100" t="s">
        <v>272</v>
      </c>
      <c r="AJ32" s="129"/>
      <c r="AK32" s="129"/>
      <c r="AL32" s="129"/>
      <c r="AM32" s="129"/>
      <c r="AN32" s="129"/>
      <c r="AO32" s="129"/>
    </row>
    <row r="33" spans="1:41" ht="65.099999999999994" customHeight="1">
      <c r="A33" s="157" t="s">
        <v>167</v>
      </c>
      <c r="B33" s="153" t="s">
        <v>168</v>
      </c>
      <c r="C33" s="111" t="s">
        <v>169</v>
      </c>
      <c r="D33" s="124" t="s">
        <v>170</v>
      </c>
      <c r="E33" s="111" t="s">
        <v>273</v>
      </c>
      <c r="F33" s="111" t="s">
        <v>223</v>
      </c>
      <c r="G33" s="125" t="s">
        <v>224</v>
      </c>
      <c r="H33" s="116" t="s">
        <v>274</v>
      </c>
      <c r="I33" s="117" t="s">
        <v>175</v>
      </c>
      <c r="J33" s="113">
        <v>544</v>
      </c>
      <c r="K33" s="92" t="s">
        <v>275</v>
      </c>
      <c r="L33" s="126">
        <v>3.7499999999999999E-2</v>
      </c>
      <c r="M33" s="127" t="s">
        <v>177</v>
      </c>
      <c r="N33" s="127" t="s">
        <v>276</v>
      </c>
      <c r="O33" s="103">
        <f>675*4</f>
        <v>2700</v>
      </c>
      <c r="P33" s="103">
        <v>675</v>
      </c>
      <c r="Q33" s="103">
        <v>675</v>
      </c>
      <c r="R33" s="103">
        <f t="shared" si="8"/>
        <v>675</v>
      </c>
      <c r="S33" s="103">
        <f t="shared" si="9"/>
        <v>675</v>
      </c>
      <c r="T33" s="119">
        <v>674</v>
      </c>
      <c r="U33" s="119">
        <f t="shared" si="3"/>
        <v>219</v>
      </c>
      <c r="V33" s="119"/>
      <c r="W33" s="119"/>
      <c r="X33" s="119">
        <f t="shared" si="2"/>
        <v>893</v>
      </c>
      <c r="Y33" s="103">
        <v>7</v>
      </c>
      <c r="Z33" s="132">
        <v>212</v>
      </c>
      <c r="AA33" s="132"/>
      <c r="AB33" s="103"/>
      <c r="AC33" s="97">
        <f t="shared" si="4"/>
        <v>1.2166666666666666E-2</v>
      </c>
      <c r="AD33" s="97">
        <f t="shared" si="5"/>
        <v>1.2402777777777776E-2</v>
      </c>
      <c r="AE33" s="120">
        <f t="shared" si="6"/>
        <v>0.32444444444444442</v>
      </c>
      <c r="AF33" s="105">
        <f t="shared" si="7"/>
        <v>0.33074074074074072</v>
      </c>
      <c r="AG33" s="103">
        <v>675</v>
      </c>
      <c r="AH33" s="103">
        <v>675</v>
      </c>
      <c r="AI33" s="100" t="s">
        <v>277</v>
      </c>
      <c r="AJ33" s="129"/>
      <c r="AK33" s="129"/>
      <c r="AL33" s="129"/>
      <c r="AM33" s="129"/>
      <c r="AN33" s="129"/>
      <c r="AO33" s="129"/>
    </row>
    <row r="34" spans="1:41" ht="65.099999999999994" customHeight="1">
      <c r="A34" s="157" t="s">
        <v>167</v>
      </c>
      <c r="B34" s="153" t="s">
        <v>168</v>
      </c>
      <c r="C34" s="111" t="s">
        <v>169</v>
      </c>
      <c r="D34" s="124" t="s">
        <v>170</v>
      </c>
      <c r="E34" s="111" t="s">
        <v>278</v>
      </c>
      <c r="F34" s="111" t="s">
        <v>223</v>
      </c>
      <c r="G34" s="125" t="s">
        <v>224</v>
      </c>
      <c r="H34" s="116" t="s">
        <v>279</v>
      </c>
      <c r="I34" s="117" t="s">
        <v>175</v>
      </c>
      <c r="J34" s="113">
        <v>14108</v>
      </c>
      <c r="K34" s="92" t="s">
        <v>280</v>
      </c>
      <c r="L34" s="126">
        <v>0.2</v>
      </c>
      <c r="M34" s="127" t="s">
        <v>177</v>
      </c>
      <c r="N34" s="127" t="s">
        <v>281</v>
      </c>
      <c r="O34" s="103">
        <f>14796*4</f>
        <v>59184</v>
      </c>
      <c r="P34" s="103">
        <v>14796</v>
      </c>
      <c r="Q34" s="103">
        <v>14796</v>
      </c>
      <c r="R34" s="103">
        <f t="shared" si="8"/>
        <v>14796</v>
      </c>
      <c r="S34" s="103">
        <f t="shared" si="9"/>
        <v>14796</v>
      </c>
      <c r="T34" s="119">
        <v>12957</v>
      </c>
      <c r="U34" s="119">
        <f t="shared" si="3"/>
        <v>4902</v>
      </c>
      <c r="V34" s="119"/>
      <c r="W34" s="119"/>
      <c r="X34" s="119">
        <f t="shared" si="2"/>
        <v>17859</v>
      </c>
      <c r="Y34" s="119">
        <v>1876</v>
      </c>
      <c r="Z34" s="132">
        <v>3026</v>
      </c>
      <c r="AA34" s="132"/>
      <c r="AB34" s="103"/>
      <c r="AC34" s="97">
        <f t="shared" si="4"/>
        <v>6.6261151662611525E-2</v>
      </c>
      <c r="AD34" s="97">
        <f t="shared" si="5"/>
        <v>6.0350770478507711E-2</v>
      </c>
      <c r="AE34" s="120">
        <f t="shared" si="6"/>
        <v>0.33130575831305759</v>
      </c>
      <c r="AF34" s="105">
        <f t="shared" si="7"/>
        <v>0.30175385239253855</v>
      </c>
      <c r="AG34" s="103">
        <v>14796</v>
      </c>
      <c r="AH34" s="103">
        <v>14796</v>
      </c>
      <c r="AI34" s="100" t="s">
        <v>282</v>
      </c>
      <c r="AJ34" s="129"/>
      <c r="AK34" s="129"/>
      <c r="AL34" s="129"/>
      <c r="AM34" s="129"/>
      <c r="AN34" s="129"/>
      <c r="AO34" s="129"/>
    </row>
    <row r="35" spans="1:41" ht="65.099999999999994" customHeight="1">
      <c r="A35" s="157" t="s">
        <v>167</v>
      </c>
      <c r="B35" s="153" t="s">
        <v>168</v>
      </c>
      <c r="C35" s="111" t="s">
        <v>169</v>
      </c>
      <c r="D35" s="124" t="s">
        <v>170</v>
      </c>
      <c r="E35" s="111" t="s">
        <v>283</v>
      </c>
      <c r="F35" s="111" t="s">
        <v>223</v>
      </c>
      <c r="G35" s="125" t="s">
        <v>224</v>
      </c>
      <c r="H35" s="116" t="s">
        <v>284</v>
      </c>
      <c r="I35" s="117" t="s">
        <v>175</v>
      </c>
      <c r="J35" s="113">
        <v>7</v>
      </c>
      <c r="K35" s="92" t="s">
        <v>285</v>
      </c>
      <c r="L35" s="126">
        <v>3.7499999999999999E-2</v>
      </c>
      <c r="M35" s="90" t="s">
        <v>177</v>
      </c>
      <c r="N35" s="127" t="s">
        <v>243</v>
      </c>
      <c r="O35" s="103">
        <f>7*4</f>
        <v>28</v>
      </c>
      <c r="P35" s="103">
        <v>7</v>
      </c>
      <c r="Q35" s="103">
        <v>7</v>
      </c>
      <c r="R35" s="103">
        <f t="shared" si="8"/>
        <v>7</v>
      </c>
      <c r="S35" s="103">
        <f t="shared" si="9"/>
        <v>7</v>
      </c>
      <c r="T35" s="119">
        <v>7</v>
      </c>
      <c r="U35" s="119">
        <f t="shared" si="3"/>
        <v>3.71</v>
      </c>
      <c r="V35" s="119"/>
      <c r="W35" s="119"/>
      <c r="X35" s="119">
        <f t="shared" si="2"/>
        <v>10.71</v>
      </c>
      <c r="Y35" s="103">
        <v>0</v>
      </c>
      <c r="Z35" s="133">
        <v>3.71</v>
      </c>
      <c r="AA35" s="133"/>
      <c r="AB35" s="103"/>
      <c r="AC35" s="97">
        <f t="shared" si="4"/>
        <v>1.9875E-2</v>
      </c>
      <c r="AD35" s="97">
        <f t="shared" si="5"/>
        <v>1.4343749999999999E-2</v>
      </c>
      <c r="AE35" s="130">
        <f t="shared" si="6"/>
        <v>0.53</v>
      </c>
      <c r="AF35" s="105">
        <f t="shared" si="7"/>
        <v>0.38250000000000001</v>
      </c>
      <c r="AG35" s="103">
        <v>7</v>
      </c>
      <c r="AH35" s="103">
        <v>7</v>
      </c>
      <c r="AI35" s="100" t="s">
        <v>286</v>
      </c>
      <c r="AJ35" s="129"/>
      <c r="AK35" s="129"/>
      <c r="AL35" s="129"/>
      <c r="AM35" s="129"/>
      <c r="AN35" s="129"/>
      <c r="AO35" s="129"/>
    </row>
    <row r="36" spans="1:41" ht="65.099999999999994" customHeight="1">
      <c r="A36" s="157" t="s">
        <v>167</v>
      </c>
      <c r="B36" s="153" t="s">
        <v>168</v>
      </c>
      <c r="C36" s="111" t="s">
        <v>169</v>
      </c>
      <c r="D36" s="124" t="s">
        <v>170</v>
      </c>
      <c r="E36" s="111" t="s">
        <v>287</v>
      </c>
      <c r="F36" s="111" t="s">
        <v>223</v>
      </c>
      <c r="G36" s="125" t="s">
        <v>224</v>
      </c>
      <c r="H36" s="116" t="s">
        <v>288</v>
      </c>
      <c r="I36" s="117" t="s">
        <v>175</v>
      </c>
      <c r="J36" s="113">
        <v>21</v>
      </c>
      <c r="K36" s="92" t="s">
        <v>289</v>
      </c>
      <c r="L36" s="118">
        <v>0.1</v>
      </c>
      <c r="M36" s="127" t="s">
        <v>177</v>
      </c>
      <c r="N36" s="127" t="s">
        <v>290</v>
      </c>
      <c r="O36" s="103">
        <v>32</v>
      </c>
      <c r="P36" s="103">
        <v>8</v>
      </c>
      <c r="Q36" s="103">
        <v>8</v>
      </c>
      <c r="R36" s="103">
        <f t="shared" si="8"/>
        <v>11</v>
      </c>
      <c r="S36" s="103">
        <f t="shared" si="9"/>
        <v>9</v>
      </c>
      <c r="T36" s="119">
        <v>8</v>
      </c>
      <c r="U36" s="119">
        <f t="shared" si="3"/>
        <v>12</v>
      </c>
      <c r="V36" s="119"/>
      <c r="W36" s="119"/>
      <c r="X36" s="119">
        <f t="shared" si="2"/>
        <v>20</v>
      </c>
      <c r="Y36" s="90">
        <v>0</v>
      </c>
      <c r="Z36" s="132">
        <v>12</v>
      </c>
      <c r="AA36" s="132"/>
      <c r="AB36" s="90"/>
      <c r="AC36" s="97">
        <f t="shared" si="4"/>
        <v>0.1</v>
      </c>
      <c r="AD36" s="97">
        <f t="shared" si="5"/>
        <v>6.25E-2</v>
      </c>
      <c r="AE36" s="130">
        <v>1</v>
      </c>
      <c r="AF36" s="105">
        <f t="shared" si="7"/>
        <v>0.625</v>
      </c>
      <c r="AG36" s="103">
        <v>11</v>
      </c>
      <c r="AH36" s="103">
        <v>9</v>
      </c>
      <c r="AI36" s="100" t="s">
        <v>291</v>
      </c>
      <c r="AJ36" s="129"/>
      <c r="AK36" s="129"/>
      <c r="AL36" s="129"/>
      <c r="AM36" s="129"/>
      <c r="AN36" s="129"/>
      <c r="AO36" s="129"/>
    </row>
    <row r="37" spans="1:41" ht="65.099999999999994" customHeight="1">
      <c r="A37" s="157" t="s">
        <v>167</v>
      </c>
      <c r="B37" s="153" t="s">
        <v>168</v>
      </c>
      <c r="C37" s="111" t="s">
        <v>169</v>
      </c>
      <c r="D37" s="124" t="s">
        <v>170</v>
      </c>
      <c r="E37" s="111" t="s">
        <v>292</v>
      </c>
      <c r="F37" s="111" t="s">
        <v>223</v>
      </c>
      <c r="G37" s="125" t="s">
        <v>224</v>
      </c>
      <c r="H37" s="116" t="s">
        <v>293</v>
      </c>
      <c r="I37" s="117" t="s">
        <v>175</v>
      </c>
      <c r="J37" s="113">
        <v>47</v>
      </c>
      <c r="K37" s="92" t="s">
        <v>294</v>
      </c>
      <c r="L37" s="126">
        <v>3.7499999999999999E-2</v>
      </c>
      <c r="M37" s="127" t="s">
        <v>177</v>
      </c>
      <c r="N37" s="127" t="s">
        <v>295</v>
      </c>
      <c r="O37" s="103">
        <f>72*4</f>
        <v>288</v>
      </c>
      <c r="P37" s="103">
        <v>72</v>
      </c>
      <c r="Q37" s="103">
        <v>72</v>
      </c>
      <c r="R37" s="103">
        <f t="shared" si="8"/>
        <v>72</v>
      </c>
      <c r="S37" s="103">
        <f t="shared" si="9"/>
        <v>72</v>
      </c>
      <c r="T37" s="119">
        <v>70</v>
      </c>
      <c r="U37" s="119">
        <f t="shared" si="3"/>
        <v>36</v>
      </c>
      <c r="V37" s="119"/>
      <c r="W37" s="119"/>
      <c r="X37" s="119">
        <f t="shared" si="2"/>
        <v>106</v>
      </c>
      <c r="Y37" s="90">
        <v>0</v>
      </c>
      <c r="Z37" s="132">
        <v>36</v>
      </c>
      <c r="AA37" s="132"/>
      <c r="AB37" s="90"/>
      <c r="AC37" s="97">
        <f t="shared" si="4"/>
        <v>1.8749999999999999E-2</v>
      </c>
      <c r="AD37" s="97">
        <f t="shared" si="5"/>
        <v>1.3802083333333335E-2</v>
      </c>
      <c r="AE37" s="120">
        <f>+U37/Q37</f>
        <v>0.5</v>
      </c>
      <c r="AF37" s="105">
        <f t="shared" si="7"/>
        <v>0.36805555555555558</v>
      </c>
      <c r="AG37" s="103">
        <v>72</v>
      </c>
      <c r="AH37" s="103">
        <v>72</v>
      </c>
      <c r="AI37" s="100" t="s">
        <v>296</v>
      </c>
      <c r="AJ37" s="129"/>
      <c r="AK37" s="129"/>
      <c r="AL37" s="129"/>
      <c r="AM37" s="129"/>
      <c r="AN37" s="129"/>
      <c r="AO37" s="129"/>
    </row>
    <row r="38" spans="1:41" ht="65.099999999999994" customHeight="1">
      <c r="A38" s="157" t="s">
        <v>167</v>
      </c>
      <c r="B38" s="153" t="s">
        <v>168</v>
      </c>
      <c r="C38" s="111" t="s">
        <v>169</v>
      </c>
      <c r="D38" s="124" t="s">
        <v>170</v>
      </c>
      <c r="E38" s="111" t="s">
        <v>297</v>
      </c>
      <c r="F38" s="111" t="s">
        <v>223</v>
      </c>
      <c r="G38" s="125" t="s">
        <v>224</v>
      </c>
      <c r="H38" s="116" t="s">
        <v>298</v>
      </c>
      <c r="I38" s="117" t="s">
        <v>175</v>
      </c>
      <c r="J38" s="113">
        <v>15</v>
      </c>
      <c r="K38" s="92" t="s">
        <v>299</v>
      </c>
      <c r="L38" s="126">
        <v>3.7499999999999999E-2</v>
      </c>
      <c r="M38" s="127" t="s">
        <v>177</v>
      </c>
      <c r="N38" s="127" t="s">
        <v>300</v>
      </c>
      <c r="O38" s="103">
        <f>75*4</f>
        <v>300</v>
      </c>
      <c r="P38" s="103">
        <v>75</v>
      </c>
      <c r="Q38" s="103">
        <v>75</v>
      </c>
      <c r="R38" s="103">
        <f t="shared" si="8"/>
        <v>75</v>
      </c>
      <c r="S38" s="103">
        <f t="shared" si="9"/>
        <v>75</v>
      </c>
      <c r="T38" s="119">
        <v>75</v>
      </c>
      <c r="U38" s="119">
        <f t="shared" si="3"/>
        <v>20</v>
      </c>
      <c r="V38" s="119"/>
      <c r="W38" s="119"/>
      <c r="X38" s="119">
        <f t="shared" si="2"/>
        <v>95</v>
      </c>
      <c r="Y38" s="103">
        <v>0</v>
      </c>
      <c r="Z38" s="132">
        <v>20</v>
      </c>
      <c r="AA38" s="132"/>
      <c r="AB38" s="103"/>
      <c r="AC38" s="97">
        <f t="shared" si="4"/>
        <v>0.01</v>
      </c>
      <c r="AD38" s="97">
        <f t="shared" si="5"/>
        <v>1.1874999999999998E-2</v>
      </c>
      <c r="AE38" s="120">
        <f>+U38/Q38</f>
        <v>0.26666666666666666</v>
      </c>
      <c r="AF38" s="105">
        <f t="shared" si="7"/>
        <v>0.31666666666666665</v>
      </c>
      <c r="AG38" s="103">
        <v>75</v>
      </c>
      <c r="AH38" s="103">
        <v>75</v>
      </c>
      <c r="AI38" s="100" t="s">
        <v>301</v>
      </c>
      <c r="AJ38" s="129"/>
      <c r="AK38" s="129"/>
      <c r="AL38" s="129"/>
      <c r="AM38" s="129"/>
      <c r="AN38" s="129"/>
      <c r="AO38" s="129"/>
    </row>
    <row r="39" spans="1:41" ht="65.099999999999994" customHeight="1">
      <c r="A39" s="157" t="s">
        <v>167</v>
      </c>
      <c r="B39" s="153" t="s">
        <v>168</v>
      </c>
      <c r="C39" s="111" t="s">
        <v>169</v>
      </c>
      <c r="D39" s="124" t="s">
        <v>170</v>
      </c>
      <c r="E39" s="111" t="s">
        <v>297</v>
      </c>
      <c r="F39" s="111" t="s">
        <v>223</v>
      </c>
      <c r="G39" s="125" t="s">
        <v>224</v>
      </c>
      <c r="H39" s="116" t="s">
        <v>302</v>
      </c>
      <c r="I39" s="117" t="s">
        <v>175</v>
      </c>
      <c r="J39" s="113">
        <v>15</v>
      </c>
      <c r="K39" s="92" t="s">
        <v>303</v>
      </c>
      <c r="L39" s="126">
        <v>3.7499999999999999E-2</v>
      </c>
      <c r="M39" s="127" t="s">
        <v>177</v>
      </c>
      <c r="N39" s="127" t="s">
        <v>290</v>
      </c>
      <c r="O39" s="103">
        <v>300</v>
      </c>
      <c r="P39" s="103">
        <v>75</v>
      </c>
      <c r="Q39" s="103">
        <v>75</v>
      </c>
      <c r="R39" s="103">
        <f t="shared" si="8"/>
        <v>75</v>
      </c>
      <c r="S39" s="103">
        <f t="shared" si="9"/>
        <v>75</v>
      </c>
      <c r="T39" s="119">
        <v>75</v>
      </c>
      <c r="U39" s="119">
        <f t="shared" si="3"/>
        <v>19</v>
      </c>
      <c r="V39" s="119"/>
      <c r="W39" s="119"/>
      <c r="X39" s="119">
        <f t="shared" si="2"/>
        <v>94</v>
      </c>
      <c r="Y39" s="103">
        <v>0</v>
      </c>
      <c r="Z39" s="132">
        <v>19</v>
      </c>
      <c r="AA39" s="132"/>
      <c r="AB39" s="103"/>
      <c r="AC39" s="97">
        <f t="shared" si="4"/>
        <v>9.4999999999999998E-3</v>
      </c>
      <c r="AD39" s="97">
        <f t="shared" si="5"/>
        <v>1.175E-2</v>
      </c>
      <c r="AE39" s="120">
        <f>+U39/Q39</f>
        <v>0.25333333333333335</v>
      </c>
      <c r="AF39" s="105">
        <f t="shared" si="7"/>
        <v>0.31333333333333335</v>
      </c>
      <c r="AG39" s="103">
        <v>75</v>
      </c>
      <c r="AH39" s="103">
        <v>75</v>
      </c>
      <c r="AI39" s="100" t="s">
        <v>301</v>
      </c>
      <c r="AJ39" s="129"/>
      <c r="AK39" s="129"/>
      <c r="AL39" s="129"/>
      <c r="AM39" s="129"/>
      <c r="AN39" s="129"/>
      <c r="AO39" s="129"/>
    </row>
    <row r="40" spans="1:41" ht="65.099999999999994" customHeight="1">
      <c r="A40" s="134" t="s">
        <v>167</v>
      </c>
      <c r="B40" s="134" t="s">
        <v>168</v>
      </c>
      <c r="C40" s="90" t="s">
        <v>169</v>
      </c>
      <c r="D40" s="132" t="s">
        <v>170</v>
      </c>
      <c r="E40" s="90" t="s">
        <v>304</v>
      </c>
      <c r="F40" s="90" t="s">
        <v>223</v>
      </c>
      <c r="G40" s="132" t="s">
        <v>224</v>
      </c>
      <c r="H40" s="92" t="s">
        <v>305</v>
      </c>
      <c r="I40" s="90" t="s">
        <v>175</v>
      </c>
      <c r="J40" s="103">
        <v>660</v>
      </c>
      <c r="K40" s="92" t="s">
        <v>306</v>
      </c>
      <c r="L40" s="126">
        <v>3.7499999999999999E-2</v>
      </c>
      <c r="M40" s="90" t="s">
        <v>177</v>
      </c>
      <c r="N40" s="90" t="s">
        <v>307</v>
      </c>
      <c r="O40" s="103">
        <v>720</v>
      </c>
      <c r="P40" s="103">
        <v>180</v>
      </c>
      <c r="Q40" s="103">
        <v>180</v>
      </c>
      <c r="R40" s="103">
        <f t="shared" si="8"/>
        <v>180</v>
      </c>
      <c r="S40" s="103">
        <f t="shared" si="9"/>
        <v>180</v>
      </c>
      <c r="T40" s="119">
        <v>224</v>
      </c>
      <c r="U40" s="119">
        <f t="shared" si="3"/>
        <v>79</v>
      </c>
      <c r="V40" s="119"/>
      <c r="W40" s="119"/>
      <c r="X40" s="119">
        <f t="shared" si="2"/>
        <v>303</v>
      </c>
      <c r="Y40" s="103">
        <v>3</v>
      </c>
      <c r="Z40" s="132">
        <v>76</v>
      </c>
      <c r="AA40" s="132"/>
      <c r="AB40" s="103"/>
      <c r="AC40" s="97">
        <f t="shared" si="4"/>
        <v>1.6458333333333332E-2</v>
      </c>
      <c r="AD40" s="97">
        <f t="shared" si="5"/>
        <v>1.578125E-2</v>
      </c>
      <c r="AE40" s="120">
        <f>+U40/Q40</f>
        <v>0.43888888888888888</v>
      </c>
      <c r="AF40" s="105">
        <f t="shared" si="7"/>
        <v>0.42083333333333334</v>
      </c>
      <c r="AG40" s="103">
        <v>180</v>
      </c>
      <c r="AH40" s="103">
        <v>180</v>
      </c>
      <c r="AI40" s="100" t="s">
        <v>308</v>
      </c>
      <c r="AJ40" s="129"/>
      <c r="AK40" s="129"/>
      <c r="AL40" s="129"/>
      <c r="AM40" s="129"/>
      <c r="AN40" s="129"/>
      <c r="AO40" s="129"/>
    </row>
    <row r="41" spans="1:41" ht="65.099999999999994" customHeight="1">
      <c r="A41" s="154"/>
      <c r="B41" s="154"/>
      <c r="C41" s="110"/>
      <c r="D41" s="110"/>
      <c r="E41" s="110"/>
      <c r="F41" s="782" t="s">
        <v>223</v>
      </c>
      <c r="G41" s="782"/>
      <c r="H41" s="782"/>
      <c r="I41" s="782"/>
      <c r="J41" s="782"/>
      <c r="K41" s="782"/>
      <c r="L41" s="782"/>
      <c r="M41" s="782"/>
      <c r="N41" s="782"/>
      <c r="O41" s="782"/>
      <c r="P41" s="782"/>
      <c r="Q41" s="782"/>
      <c r="R41" s="782"/>
      <c r="S41" s="782"/>
      <c r="T41" s="782"/>
      <c r="U41" s="782"/>
      <c r="V41" s="782"/>
      <c r="W41" s="782"/>
      <c r="X41" s="782"/>
      <c r="Y41" s="782"/>
      <c r="Z41" s="782"/>
      <c r="AA41" s="782"/>
      <c r="AB41" s="782"/>
      <c r="AC41" s="112">
        <f>SUM(AC22:AC40)</f>
        <v>0.43500788295161841</v>
      </c>
      <c r="AD41" s="112">
        <f>SUM(AD22:AD40)</f>
        <v>0.36571382941260766</v>
      </c>
      <c r="AE41" s="112">
        <f>AVERAGE(AE22:AE40)</f>
        <v>0.44364990643769486</v>
      </c>
      <c r="AF41" s="112">
        <f>AVERAGE(AF22:AF40)</f>
        <v>0.36680020749931869</v>
      </c>
      <c r="AG41" s="135"/>
      <c r="AH41" s="135"/>
      <c r="AI41" s="123"/>
      <c r="AJ41" s="78"/>
      <c r="AK41" s="78"/>
      <c r="AL41" s="78"/>
      <c r="AM41" s="78"/>
      <c r="AN41" s="78"/>
      <c r="AO41" s="78"/>
    </row>
    <row r="42" spans="1:41" ht="65.099999999999994" customHeight="1">
      <c r="A42" s="154"/>
      <c r="B42" s="154"/>
      <c r="C42" s="90" t="s">
        <v>309</v>
      </c>
      <c r="D42" s="110"/>
      <c r="E42" s="110"/>
      <c r="F42" s="136" t="s">
        <v>310</v>
      </c>
      <c r="G42" s="110"/>
      <c r="H42" s="110"/>
      <c r="I42" s="90" t="s">
        <v>175</v>
      </c>
      <c r="J42" s="110"/>
      <c r="K42" s="136" t="s">
        <v>311</v>
      </c>
      <c r="L42" s="137">
        <v>1</v>
      </c>
      <c r="M42" s="89" t="s">
        <v>177</v>
      </c>
      <c r="N42" s="136" t="s">
        <v>227</v>
      </c>
      <c r="O42" s="132">
        <v>4</v>
      </c>
      <c r="P42" s="138">
        <v>0</v>
      </c>
      <c r="Q42" s="138">
        <v>0</v>
      </c>
      <c r="R42" s="138"/>
      <c r="S42" s="138"/>
      <c r="T42" s="138"/>
      <c r="U42" s="138">
        <v>4</v>
      </c>
      <c r="V42" s="138"/>
      <c r="W42" s="138"/>
      <c r="X42" s="138">
        <f t="shared" si="2"/>
        <v>4</v>
      </c>
      <c r="Y42" s="138">
        <v>0</v>
      </c>
      <c r="Z42" s="110"/>
      <c r="AA42" s="110"/>
      <c r="AB42" s="110"/>
      <c r="AC42" s="97">
        <f>+(AE42)*L42</f>
        <v>0</v>
      </c>
      <c r="AD42" s="97">
        <f>+AF42*L42</f>
        <v>1</v>
      </c>
      <c r="AE42" s="120">
        <v>0</v>
      </c>
      <c r="AF42" s="105">
        <f>+(T42+U42)/O42</f>
        <v>1</v>
      </c>
      <c r="AG42" s="110"/>
      <c r="AH42" s="110"/>
      <c r="AI42" s="128" t="s">
        <v>228</v>
      </c>
      <c r="AK42" s="78"/>
      <c r="AL42" s="78"/>
      <c r="AM42" s="78"/>
      <c r="AN42" s="78"/>
      <c r="AO42" s="78"/>
    </row>
    <row r="43" spans="1:41" ht="65.099999999999994" customHeight="1">
      <c r="A43" s="154"/>
      <c r="B43" s="154"/>
      <c r="C43" s="90"/>
      <c r="D43" s="110"/>
      <c r="E43" s="110"/>
      <c r="F43" s="789" t="s">
        <v>310</v>
      </c>
      <c r="G43" s="789"/>
      <c r="H43" s="789"/>
      <c r="I43" s="789"/>
      <c r="J43" s="789"/>
      <c r="K43" s="789"/>
      <c r="L43" s="789"/>
      <c r="M43" s="789"/>
      <c r="N43" s="789"/>
      <c r="O43" s="789"/>
      <c r="P43" s="789"/>
      <c r="Q43" s="789"/>
      <c r="R43" s="789"/>
      <c r="S43" s="789"/>
      <c r="T43" s="789"/>
      <c r="U43" s="789"/>
      <c r="V43" s="789"/>
      <c r="W43" s="789"/>
      <c r="X43" s="789"/>
      <c r="Y43" s="789"/>
      <c r="Z43" s="789"/>
      <c r="AA43" s="789"/>
      <c r="AB43" s="789"/>
      <c r="AC43" s="112"/>
      <c r="AD43" s="112"/>
      <c r="AE43" s="112"/>
      <c r="AF43" s="112">
        <f>+AF42</f>
        <v>1</v>
      </c>
      <c r="AG43" s="110"/>
      <c r="AH43" s="110"/>
      <c r="AI43" s="110"/>
      <c r="AK43" s="78"/>
      <c r="AL43" s="78"/>
      <c r="AM43" s="78"/>
      <c r="AN43" s="78"/>
      <c r="AO43" s="78"/>
    </row>
    <row r="44" spans="1:41" ht="65.099999999999994" customHeight="1">
      <c r="A44" s="154"/>
      <c r="B44" s="154"/>
      <c r="C44" s="90" t="s">
        <v>309</v>
      </c>
      <c r="D44" s="110"/>
      <c r="E44" s="110"/>
      <c r="F44" s="136" t="s">
        <v>312</v>
      </c>
      <c r="G44" s="110"/>
      <c r="H44" s="110"/>
      <c r="I44" s="90" t="s">
        <v>175</v>
      </c>
      <c r="J44" s="110"/>
      <c r="K44" s="136" t="s">
        <v>313</v>
      </c>
      <c r="L44" s="137">
        <v>0.5</v>
      </c>
      <c r="M44" s="89" t="s">
        <v>177</v>
      </c>
      <c r="N44" s="136" t="s">
        <v>186</v>
      </c>
      <c r="O44" s="132">
        <v>6</v>
      </c>
      <c r="P44" s="138">
        <v>0</v>
      </c>
      <c r="Q44" s="138">
        <v>1</v>
      </c>
      <c r="R44" s="138"/>
      <c r="S44" s="138"/>
      <c r="T44" s="138"/>
      <c r="U44" s="138">
        <v>0</v>
      </c>
      <c r="V44" s="138"/>
      <c r="W44" s="138"/>
      <c r="X44" s="138">
        <f t="shared" si="2"/>
        <v>0</v>
      </c>
      <c r="Y44" s="138">
        <v>0</v>
      </c>
      <c r="Z44" s="110"/>
      <c r="AA44" s="110"/>
      <c r="AB44" s="110"/>
      <c r="AC44" s="97">
        <f>+(AE44)*L44</f>
        <v>0</v>
      </c>
      <c r="AD44" s="97">
        <f>+AF44*L44</f>
        <v>0</v>
      </c>
      <c r="AE44" s="120">
        <v>0</v>
      </c>
      <c r="AF44" s="105">
        <f>+(T44+U44)/O44</f>
        <v>0</v>
      </c>
      <c r="AG44" s="110"/>
      <c r="AH44" s="110"/>
      <c r="AI44" s="110"/>
      <c r="AK44" s="78"/>
      <c r="AL44" s="78"/>
      <c r="AM44" s="78"/>
      <c r="AN44" s="78"/>
      <c r="AO44" s="78"/>
    </row>
    <row r="45" spans="1:41" ht="65.099999999999994" customHeight="1">
      <c r="A45" s="154"/>
      <c r="B45" s="154"/>
      <c r="C45" s="90" t="s">
        <v>309</v>
      </c>
      <c r="D45" s="110"/>
      <c r="E45" s="110"/>
      <c r="F45" s="136" t="s">
        <v>312</v>
      </c>
      <c r="G45" s="110"/>
      <c r="H45" s="110"/>
      <c r="I45" s="90" t="s">
        <v>175</v>
      </c>
      <c r="J45" s="110"/>
      <c r="K45" s="136" t="s">
        <v>314</v>
      </c>
      <c r="L45" s="137">
        <v>0.5</v>
      </c>
      <c r="M45" s="89" t="s">
        <v>177</v>
      </c>
      <c r="N45" s="139" t="s">
        <v>315</v>
      </c>
      <c r="O45" s="132">
        <v>4</v>
      </c>
      <c r="P45" s="132">
        <v>0</v>
      </c>
      <c r="Q45" s="89">
        <v>1</v>
      </c>
      <c r="R45" s="89"/>
      <c r="S45" s="89"/>
      <c r="T45" s="89"/>
      <c r="U45" s="138">
        <v>1</v>
      </c>
      <c r="V45" s="89"/>
      <c r="W45" s="89"/>
      <c r="X45" s="89">
        <f t="shared" si="2"/>
        <v>1</v>
      </c>
      <c r="Y45" s="89">
        <v>0</v>
      </c>
      <c r="Z45" s="110"/>
      <c r="AA45" s="110"/>
      <c r="AB45" s="110"/>
      <c r="AC45" s="97">
        <f>+(AE45)*L45</f>
        <v>0</v>
      </c>
      <c r="AD45" s="97">
        <f>+AF45*L45</f>
        <v>0.125</v>
      </c>
      <c r="AE45" s="120">
        <v>0</v>
      </c>
      <c r="AF45" s="105">
        <f>+(T45+U45)/O45</f>
        <v>0.25</v>
      </c>
      <c r="AG45" s="110"/>
      <c r="AH45" s="110"/>
      <c r="AI45" s="110"/>
      <c r="AK45" s="78"/>
      <c r="AL45" s="78"/>
      <c r="AM45" s="78"/>
      <c r="AN45" s="78"/>
      <c r="AO45" s="78"/>
    </row>
    <row r="46" spans="1:41" ht="65.099999999999994" customHeight="1" thickBot="1">
      <c r="F46" s="789" t="s">
        <v>312</v>
      </c>
      <c r="G46" s="789"/>
      <c r="H46" s="789"/>
      <c r="I46" s="789"/>
      <c r="J46" s="789"/>
      <c r="K46" s="789"/>
      <c r="L46" s="789"/>
      <c r="M46" s="789"/>
      <c r="N46" s="789"/>
      <c r="O46" s="789"/>
      <c r="P46" s="789"/>
      <c r="Q46" s="789"/>
      <c r="R46" s="789"/>
      <c r="S46" s="789"/>
      <c r="T46" s="789"/>
      <c r="U46" s="789"/>
      <c r="V46" s="789"/>
      <c r="W46" s="789"/>
      <c r="X46" s="789"/>
      <c r="Y46" s="789"/>
      <c r="Z46" s="789"/>
      <c r="AA46" s="789"/>
      <c r="AB46" s="789"/>
      <c r="AC46" s="112">
        <f>SUM(AC44:AC45)</f>
        <v>0</v>
      </c>
      <c r="AD46" s="112">
        <f>SUM(AD44:AD45)</f>
        <v>0.125</v>
      </c>
      <c r="AE46" s="112">
        <f>AVERAGE(AE44:AE45)</f>
        <v>0</v>
      </c>
      <c r="AF46" s="112">
        <f>AVERAGE(AF44:AF45)</f>
        <v>0.125</v>
      </c>
      <c r="AG46" s="79"/>
      <c r="AH46" s="79"/>
      <c r="AK46" s="78"/>
      <c r="AL46" s="78"/>
      <c r="AM46" s="78"/>
      <c r="AN46" s="78"/>
      <c r="AO46" s="78"/>
    </row>
    <row r="47" spans="1:41" ht="240.6" customHeight="1" thickBot="1">
      <c r="A47" s="156"/>
      <c r="G47" s="79"/>
      <c r="H47" s="79"/>
      <c r="K47" s="79"/>
      <c r="M47" s="102"/>
      <c r="N47" s="102"/>
      <c r="O47" s="102"/>
      <c r="P47" s="102"/>
      <c r="Q47" s="102"/>
      <c r="R47" s="102"/>
      <c r="S47" s="102"/>
      <c r="T47" s="102"/>
      <c r="U47" s="102"/>
      <c r="V47" s="102"/>
      <c r="W47" s="102"/>
      <c r="X47" s="102"/>
      <c r="Y47" s="102"/>
      <c r="Z47" s="102"/>
      <c r="AA47" s="102"/>
      <c r="AB47" s="102"/>
      <c r="AC47" s="140" t="s">
        <v>316</v>
      </c>
      <c r="AD47" s="141" t="s">
        <v>317</v>
      </c>
      <c r="AE47" s="142" t="s">
        <v>318</v>
      </c>
      <c r="AF47" s="143" t="s">
        <v>319</v>
      </c>
      <c r="AG47" s="80"/>
      <c r="AH47" s="80"/>
      <c r="AI47" s="78"/>
      <c r="AJ47" s="78"/>
      <c r="AK47" s="78"/>
      <c r="AL47" s="78"/>
      <c r="AM47" s="78"/>
      <c r="AN47" s="78"/>
      <c r="AO47" s="78"/>
    </row>
    <row r="48" spans="1:41" ht="156.6" customHeight="1" thickBot="1">
      <c r="A48" s="156"/>
      <c r="G48" s="79"/>
      <c r="H48" s="79"/>
      <c r="K48" s="780" t="s">
        <v>320</v>
      </c>
      <c r="L48" s="781"/>
      <c r="M48" s="781"/>
      <c r="N48" s="781"/>
      <c r="O48" s="781"/>
      <c r="P48" s="781"/>
      <c r="Q48" s="781"/>
      <c r="R48" s="781"/>
      <c r="S48" s="781"/>
      <c r="T48" s="781"/>
      <c r="U48" s="781"/>
      <c r="V48" s="781"/>
      <c r="W48" s="781"/>
      <c r="X48" s="781"/>
      <c r="Y48" s="781"/>
      <c r="Z48" s="781"/>
      <c r="AA48" s="781"/>
      <c r="AB48" s="781"/>
      <c r="AC48" s="144">
        <f>+(AC41+AC21+AC18+AC15+AC46)/5</f>
        <v>0.22709383762109861</v>
      </c>
      <c r="AD48" s="144">
        <f>+(AD41+AD21+AD18+AD15+AD46)/5</f>
        <v>0.21675011145167247</v>
      </c>
      <c r="AE48" s="145">
        <f>+(AE41+AE21+AE18+AE15+AE46)/5</f>
        <v>0.29704712131967342</v>
      </c>
      <c r="AF48" s="144">
        <f>+(AF41+AF21+AF18+AF15+AF46+AF43)/6</f>
        <v>0.3799657933481026</v>
      </c>
      <c r="AG48" s="80"/>
      <c r="AH48" s="80"/>
      <c r="AI48" s="78"/>
      <c r="AJ48" s="78"/>
      <c r="AK48" s="78"/>
      <c r="AL48" s="78"/>
      <c r="AM48" s="78"/>
      <c r="AN48" s="78"/>
      <c r="AO48" s="78"/>
    </row>
    <row r="49" spans="1:41" ht="18.75" customHeight="1">
      <c r="A49" s="156"/>
      <c r="G49" s="79"/>
      <c r="H49" s="79"/>
      <c r="K49" s="79"/>
      <c r="AG49" s="79"/>
      <c r="AH49" s="79"/>
      <c r="AJ49" s="78"/>
      <c r="AK49" s="78"/>
      <c r="AL49" s="78"/>
      <c r="AM49" s="78"/>
      <c r="AN49" s="78"/>
      <c r="AO49" s="78"/>
    </row>
    <row r="50" spans="1:41" ht="18.75" customHeight="1">
      <c r="A50" s="156"/>
      <c r="G50" s="79"/>
      <c r="H50" s="79"/>
      <c r="K50" s="79"/>
      <c r="AG50" s="79"/>
      <c r="AH50" s="79"/>
      <c r="AJ50" s="78"/>
      <c r="AK50" s="78"/>
      <c r="AL50" s="78"/>
      <c r="AM50" s="78"/>
      <c r="AN50" s="78"/>
      <c r="AO50" s="78"/>
    </row>
    <row r="51" spans="1:41" ht="18.75" customHeight="1">
      <c r="A51" s="156"/>
      <c r="G51" s="79"/>
      <c r="H51" s="79"/>
      <c r="K51" s="79"/>
      <c r="AG51" s="79"/>
      <c r="AH51" s="79"/>
      <c r="AJ51" s="78"/>
      <c r="AK51" s="78"/>
      <c r="AL51" s="78"/>
      <c r="AM51" s="78"/>
      <c r="AN51" s="78"/>
      <c r="AO51" s="78"/>
    </row>
    <row r="52" spans="1:41" ht="161.44999999999999" customHeight="1">
      <c r="A52" s="156"/>
      <c r="G52" s="79"/>
      <c r="H52" s="79"/>
      <c r="K52" s="79"/>
      <c r="AG52" s="79"/>
      <c r="AH52" s="79"/>
      <c r="AJ52" s="78"/>
      <c r="AK52" s="78"/>
      <c r="AL52" s="78"/>
      <c r="AM52" s="78"/>
      <c r="AN52" s="78"/>
      <c r="AO52" s="78"/>
    </row>
    <row r="53" spans="1:41" ht="18.75" customHeight="1">
      <c r="A53" s="156"/>
      <c r="G53" s="79"/>
      <c r="H53" s="79"/>
      <c r="K53" s="79"/>
      <c r="AG53" s="79"/>
      <c r="AH53" s="79"/>
      <c r="AJ53" s="78"/>
      <c r="AK53" s="78"/>
      <c r="AL53" s="78"/>
      <c r="AM53" s="78"/>
      <c r="AN53" s="78"/>
      <c r="AO53" s="78"/>
    </row>
    <row r="54" spans="1:41" ht="18.75" customHeight="1">
      <c r="A54" s="156"/>
      <c r="G54" s="79"/>
      <c r="H54" s="79"/>
      <c r="K54" s="79"/>
      <c r="AG54" s="79"/>
      <c r="AH54" s="79"/>
      <c r="AJ54" s="78"/>
      <c r="AK54" s="78"/>
      <c r="AL54" s="78"/>
      <c r="AM54" s="78"/>
      <c r="AN54" s="78"/>
      <c r="AO54" s="78"/>
    </row>
    <row r="55" spans="1:41" ht="18.75" customHeight="1">
      <c r="A55" s="156"/>
      <c r="G55" s="79"/>
      <c r="H55" s="79"/>
      <c r="K55" s="79"/>
      <c r="AG55" s="79"/>
      <c r="AH55" s="79"/>
      <c r="AJ55" s="78"/>
      <c r="AK55" s="78"/>
      <c r="AL55" s="78"/>
      <c r="AM55" s="78"/>
      <c r="AN55" s="78"/>
      <c r="AO55" s="78"/>
    </row>
    <row r="56" spans="1:41" ht="18.75" customHeight="1">
      <c r="A56" s="156"/>
      <c r="G56" s="79"/>
      <c r="H56" s="79"/>
      <c r="K56" s="79"/>
      <c r="AG56" s="79"/>
      <c r="AH56" s="79"/>
      <c r="AJ56" s="78"/>
      <c r="AK56" s="78"/>
      <c r="AL56" s="78"/>
      <c r="AM56" s="78"/>
      <c r="AN56" s="78"/>
      <c r="AO56" s="78"/>
    </row>
    <row r="57" spans="1:41" ht="18.75" customHeight="1">
      <c r="A57" s="156"/>
      <c r="G57" s="79"/>
      <c r="H57" s="79"/>
      <c r="K57" s="79"/>
      <c r="AG57" s="79"/>
      <c r="AH57" s="79"/>
      <c r="AJ57" s="78"/>
      <c r="AK57" s="78"/>
      <c r="AL57" s="78"/>
      <c r="AM57" s="78"/>
      <c r="AN57" s="78"/>
      <c r="AO57" s="78"/>
    </row>
    <row r="58" spans="1:41" ht="18.75" customHeight="1">
      <c r="A58" s="156"/>
      <c r="G58" s="79"/>
      <c r="H58" s="79"/>
      <c r="K58" s="79"/>
      <c r="AG58" s="79"/>
      <c r="AH58" s="79"/>
      <c r="AJ58" s="78"/>
      <c r="AK58" s="78"/>
      <c r="AL58" s="78"/>
      <c r="AM58" s="78"/>
      <c r="AN58" s="78"/>
      <c r="AO58" s="78"/>
    </row>
    <row r="59" spans="1:41" ht="18.75" customHeight="1">
      <c r="A59" s="156"/>
      <c r="G59" s="79"/>
      <c r="H59" s="79"/>
      <c r="K59" s="79"/>
      <c r="AG59" s="79"/>
      <c r="AH59" s="79"/>
      <c r="AJ59" s="78"/>
      <c r="AK59" s="78"/>
      <c r="AL59" s="78"/>
      <c r="AM59" s="78"/>
      <c r="AN59" s="78"/>
      <c r="AO59" s="78"/>
    </row>
    <row r="60" spans="1:41" ht="18.75" customHeight="1">
      <c r="A60" s="156"/>
      <c r="G60" s="79"/>
      <c r="H60" s="79"/>
      <c r="K60" s="79"/>
      <c r="AG60" s="79"/>
      <c r="AH60" s="79"/>
      <c r="AJ60" s="78"/>
      <c r="AK60" s="78"/>
      <c r="AL60" s="78"/>
      <c r="AM60" s="78"/>
      <c r="AN60" s="78"/>
      <c r="AO60" s="78"/>
    </row>
    <row r="61" spans="1:41" ht="18.75" customHeight="1">
      <c r="A61" s="156"/>
      <c r="G61" s="79"/>
      <c r="H61" s="79"/>
      <c r="K61" s="79"/>
      <c r="AG61" s="79"/>
      <c r="AH61" s="79"/>
      <c r="AJ61" s="78"/>
      <c r="AK61" s="78"/>
      <c r="AL61" s="78"/>
      <c r="AM61" s="78"/>
      <c r="AN61" s="78"/>
      <c r="AO61" s="78"/>
    </row>
    <row r="62" spans="1:41" ht="18.75" customHeight="1">
      <c r="A62" s="156"/>
      <c r="G62" s="79"/>
      <c r="H62" s="79"/>
      <c r="K62" s="79"/>
      <c r="AG62" s="79"/>
      <c r="AH62" s="79"/>
      <c r="AJ62" s="78"/>
      <c r="AK62" s="78"/>
      <c r="AL62" s="78"/>
      <c r="AM62" s="78"/>
      <c r="AN62" s="78"/>
      <c r="AO62" s="78"/>
    </row>
    <row r="63" spans="1:41" ht="18.75" customHeight="1">
      <c r="A63" s="156"/>
      <c r="G63" s="79"/>
      <c r="H63" s="79"/>
      <c r="K63" s="79"/>
      <c r="AG63" s="79"/>
      <c r="AH63" s="79"/>
      <c r="AJ63" s="78"/>
      <c r="AK63" s="78"/>
      <c r="AL63" s="78"/>
      <c r="AM63" s="78"/>
      <c r="AN63" s="78"/>
      <c r="AO63" s="78"/>
    </row>
    <row r="64" spans="1:41" ht="18.75" customHeight="1">
      <c r="A64" s="156"/>
      <c r="G64" s="79"/>
      <c r="H64" s="79"/>
      <c r="K64" s="79"/>
      <c r="AG64" s="79"/>
      <c r="AH64" s="79"/>
      <c r="AJ64" s="78"/>
      <c r="AK64" s="78"/>
      <c r="AL64" s="78"/>
      <c r="AM64" s="78"/>
      <c r="AN64" s="78"/>
      <c r="AO64" s="78"/>
    </row>
    <row r="65" spans="1:46" ht="18.75" customHeight="1">
      <c r="A65" s="156"/>
      <c r="G65" s="79"/>
      <c r="H65" s="79"/>
      <c r="K65" s="79"/>
      <c r="AG65" s="79"/>
      <c r="AH65" s="79"/>
      <c r="AJ65" s="78"/>
      <c r="AK65" s="78"/>
      <c r="AL65" s="78"/>
      <c r="AM65" s="78"/>
      <c r="AN65" s="78"/>
      <c r="AO65" s="78"/>
    </row>
    <row r="66" spans="1:46" ht="18.75" customHeight="1">
      <c r="A66" s="156"/>
      <c r="G66" s="79"/>
      <c r="H66" s="79"/>
      <c r="K66" s="79"/>
      <c r="AG66" s="79"/>
      <c r="AH66" s="79"/>
      <c r="AJ66" s="78"/>
      <c r="AK66" s="78"/>
      <c r="AL66" s="78"/>
      <c r="AM66" s="78"/>
      <c r="AN66" s="78"/>
      <c r="AO66" s="78"/>
    </row>
    <row r="67" spans="1:46" ht="18.75" customHeight="1">
      <c r="A67" s="156"/>
      <c r="G67" s="79"/>
      <c r="H67" s="79"/>
      <c r="K67" s="79"/>
      <c r="AG67" s="79"/>
      <c r="AH67" s="79"/>
      <c r="AJ67" s="78"/>
      <c r="AK67" s="78"/>
      <c r="AL67" s="78"/>
      <c r="AM67" s="78"/>
      <c r="AN67" s="78"/>
      <c r="AO67" s="78"/>
    </row>
    <row r="68" spans="1:46" ht="18.75" customHeight="1">
      <c r="A68" s="156"/>
      <c r="G68" s="79"/>
      <c r="H68" s="79"/>
      <c r="K68" s="79"/>
      <c r="AG68" s="79"/>
      <c r="AH68" s="79"/>
      <c r="AJ68" s="78"/>
      <c r="AK68" s="78"/>
      <c r="AL68" s="78"/>
      <c r="AM68" s="78"/>
      <c r="AN68" s="78"/>
      <c r="AO68" s="78"/>
    </row>
    <row r="69" spans="1:46" ht="18.75" customHeight="1">
      <c r="A69" s="156"/>
      <c r="G69" s="79"/>
      <c r="H69" s="79"/>
      <c r="K69" s="79"/>
      <c r="AG69" s="79"/>
      <c r="AH69" s="79"/>
      <c r="AJ69" s="78"/>
      <c r="AK69" s="78"/>
      <c r="AL69" s="78"/>
      <c r="AM69" s="78"/>
      <c r="AN69" s="78"/>
      <c r="AO69" s="78"/>
    </row>
    <row r="70" spans="1:46" ht="18.75" customHeight="1">
      <c r="A70" s="156"/>
      <c r="G70" s="79"/>
      <c r="H70" s="79"/>
      <c r="K70" s="79"/>
      <c r="AG70" s="79"/>
      <c r="AH70" s="79"/>
      <c r="AJ70" s="78"/>
      <c r="AK70" s="78"/>
      <c r="AL70" s="78"/>
      <c r="AM70" s="78"/>
      <c r="AN70" s="78"/>
      <c r="AO70" s="78"/>
    </row>
    <row r="71" spans="1:46" ht="18.75" customHeight="1">
      <c r="A71" s="156"/>
      <c r="G71" s="79"/>
      <c r="H71" s="79"/>
      <c r="K71" s="79"/>
      <c r="AG71" s="79"/>
      <c r="AH71" s="79"/>
      <c r="AJ71" s="78"/>
      <c r="AK71" s="78"/>
      <c r="AL71" s="78"/>
      <c r="AM71" s="78"/>
      <c r="AN71" s="78"/>
      <c r="AO71" s="78"/>
    </row>
    <row r="72" spans="1:46" ht="18.75" customHeight="1">
      <c r="A72" s="156"/>
      <c r="G72" s="79"/>
      <c r="H72" s="79"/>
      <c r="K72" s="79"/>
      <c r="AG72" s="79"/>
      <c r="AH72" s="79"/>
      <c r="AJ72" s="78"/>
      <c r="AK72" s="78"/>
      <c r="AL72" s="78"/>
      <c r="AM72" s="78"/>
      <c r="AN72" s="78"/>
      <c r="AO72" s="78"/>
    </row>
    <row r="73" spans="1:46" ht="18.75" customHeight="1">
      <c r="A73" s="156"/>
      <c r="G73" s="79"/>
      <c r="H73" s="79"/>
      <c r="K73" s="79"/>
      <c r="AG73" s="79"/>
      <c r="AH73" s="79"/>
      <c r="AJ73" s="78"/>
      <c r="AK73" s="78"/>
      <c r="AL73" s="78"/>
      <c r="AM73" s="78"/>
      <c r="AN73" s="78"/>
      <c r="AO73" s="78"/>
    </row>
    <row r="74" spans="1:46" ht="18.75" customHeight="1">
      <c r="A74" s="156"/>
      <c r="G74" s="79"/>
      <c r="H74" s="79"/>
      <c r="K74" s="79"/>
      <c r="AG74" s="79"/>
      <c r="AH74" s="79"/>
      <c r="AJ74" s="78"/>
      <c r="AK74" s="78"/>
      <c r="AL74" s="78"/>
      <c r="AM74" s="78"/>
      <c r="AN74" s="78"/>
      <c r="AO74" s="78"/>
    </row>
    <row r="75" spans="1:46" ht="18.75" customHeight="1">
      <c r="A75" s="156"/>
      <c r="G75" s="79"/>
      <c r="H75" s="79"/>
      <c r="K75" s="79"/>
      <c r="AG75" s="79"/>
      <c r="AH75" s="79"/>
      <c r="AJ75" s="78"/>
      <c r="AK75" s="78"/>
      <c r="AL75" s="78"/>
      <c r="AM75" s="78"/>
      <c r="AN75" s="78"/>
      <c r="AO75" s="78"/>
    </row>
    <row r="76" spans="1:46" ht="18.75" customHeight="1">
      <c r="A76" s="156"/>
      <c r="G76" s="79"/>
      <c r="H76" s="79"/>
      <c r="K76" s="146"/>
      <c r="L76" s="101"/>
      <c r="M76" s="101"/>
      <c r="N76" s="101"/>
      <c r="O76" s="101"/>
      <c r="P76" s="101"/>
      <c r="Q76" s="80"/>
      <c r="R76" s="80"/>
      <c r="S76" s="80"/>
      <c r="T76" s="80"/>
      <c r="U76" s="80"/>
      <c r="V76" s="80"/>
      <c r="W76" s="80"/>
      <c r="X76" s="80"/>
      <c r="Y76" s="80"/>
      <c r="Z76" s="80"/>
      <c r="AA76" s="80"/>
      <c r="AB76" s="80"/>
      <c r="AC76" s="80"/>
      <c r="AD76" s="80"/>
      <c r="AE76" s="80"/>
      <c r="AF76" s="80"/>
      <c r="AG76" s="80"/>
      <c r="AH76" s="80"/>
      <c r="AI76" s="78"/>
      <c r="AJ76" s="78"/>
      <c r="AK76" s="78"/>
      <c r="AL76" s="78"/>
      <c r="AM76" s="78"/>
      <c r="AN76" s="78"/>
      <c r="AO76" s="78"/>
    </row>
    <row r="77" spans="1:46" ht="18.75" customHeight="1">
      <c r="A77" s="156"/>
      <c r="G77" s="79"/>
      <c r="H77" s="79"/>
      <c r="K77" s="146"/>
      <c r="L77" s="101"/>
      <c r="M77" s="101"/>
      <c r="N77" s="101"/>
      <c r="O77" s="101"/>
      <c r="P77" s="101"/>
      <c r="Q77" s="80"/>
      <c r="R77" s="80"/>
      <c r="S77" s="80"/>
      <c r="T77" s="80"/>
      <c r="U77" s="80"/>
      <c r="V77" s="80"/>
      <c r="W77" s="80"/>
      <c r="X77" s="80"/>
      <c r="Y77" s="80"/>
      <c r="Z77" s="80"/>
      <c r="AA77" s="80"/>
      <c r="AB77" s="80"/>
      <c r="AC77" s="80"/>
      <c r="AD77" s="80"/>
      <c r="AE77" s="80"/>
      <c r="AF77" s="80"/>
      <c r="AG77" s="80"/>
      <c r="AH77" s="80"/>
      <c r="AI77" s="78"/>
      <c r="AJ77" s="78"/>
      <c r="AK77" s="78"/>
      <c r="AL77" s="78"/>
      <c r="AM77" s="78"/>
      <c r="AN77" s="78"/>
      <c r="AO77" s="78"/>
      <c r="AT77" s="147">
        <v>45555</v>
      </c>
    </row>
    <row r="78" spans="1:46" ht="18.75" customHeight="1">
      <c r="A78" s="156"/>
      <c r="G78" s="79"/>
      <c r="H78" s="79"/>
      <c r="K78" s="146"/>
      <c r="L78" s="101"/>
      <c r="M78" s="101"/>
      <c r="N78" s="101"/>
      <c r="O78" s="101"/>
      <c r="P78" s="101"/>
      <c r="Q78" s="80"/>
      <c r="R78" s="80"/>
      <c r="S78" s="80"/>
      <c r="T78" s="80"/>
      <c r="U78" s="80"/>
      <c r="V78" s="80"/>
      <c r="W78" s="80"/>
      <c r="X78" s="80"/>
      <c r="Y78" s="80"/>
      <c r="Z78" s="80"/>
      <c r="AA78" s="80"/>
      <c r="AB78" s="80"/>
      <c r="AC78" s="80"/>
      <c r="AD78" s="80"/>
      <c r="AE78" s="80"/>
      <c r="AF78" s="80"/>
      <c r="AG78" s="80"/>
      <c r="AH78" s="80"/>
      <c r="AI78" s="78"/>
      <c r="AJ78" s="78"/>
      <c r="AK78" s="78"/>
      <c r="AL78" s="78"/>
      <c r="AM78" s="78"/>
      <c r="AN78" s="78"/>
      <c r="AO78" s="78"/>
      <c r="AT78" s="147">
        <v>45555</v>
      </c>
    </row>
    <row r="79" spans="1:46" ht="18.75" customHeight="1">
      <c r="A79" s="156"/>
      <c r="G79" s="79"/>
      <c r="H79" s="79"/>
      <c r="K79" s="146"/>
      <c r="L79" s="101"/>
      <c r="M79" s="101"/>
      <c r="N79" s="101"/>
      <c r="O79" s="101"/>
      <c r="P79" s="101"/>
      <c r="Q79" s="80"/>
      <c r="R79" s="80"/>
      <c r="S79" s="80"/>
      <c r="T79" s="80"/>
      <c r="U79" s="80"/>
      <c r="V79" s="80"/>
      <c r="W79" s="80"/>
      <c r="X79" s="80"/>
      <c r="Y79" s="80"/>
      <c r="Z79" s="80"/>
      <c r="AA79" s="80"/>
      <c r="AB79" s="80"/>
      <c r="AC79" s="80"/>
      <c r="AD79" s="80"/>
      <c r="AE79" s="80"/>
      <c r="AF79" s="80"/>
      <c r="AG79" s="80"/>
      <c r="AH79" s="80"/>
      <c r="AI79" s="78"/>
      <c r="AJ79" s="78"/>
      <c r="AK79" s="78"/>
      <c r="AL79" s="78"/>
      <c r="AM79" s="78"/>
      <c r="AN79" s="78"/>
      <c r="AO79" s="78"/>
      <c r="AT79" s="147">
        <v>45555</v>
      </c>
    </row>
    <row r="80" spans="1:46" ht="18.75" customHeight="1">
      <c r="A80" s="156"/>
      <c r="G80" s="79"/>
      <c r="H80" s="79"/>
      <c r="K80" s="146"/>
      <c r="L80" s="101"/>
      <c r="M80" s="101"/>
      <c r="N80" s="101"/>
      <c r="O80" s="101"/>
      <c r="P80" s="101"/>
      <c r="Q80" s="80"/>
      <c r="R80" s="80"/>
      <c r="S80" s="80"/>
      <c r="T80" s="80"/>
      <c r="U80" s="80"/>
      <c r="V80" s="80"/>
      <c r="W80" s="80"/>
      <c r="X80" s="80"/>
      <c r="Y80" s="80"/>
      <c r="Z80" s="80"/>
      <c r="AA80" s="80"/>
      <c r="AB80" s="80"/>
      <c r="AC80" s="80"/>
      <c r="AD80" s="80"/>
      <c r="AE80" s="80"/>
      <c r="AF80" s="80"/>
      <c r="AG80" s="80"/>
      <c r="AH80" s="80"/>
      <c r="AI80" s="78"/>
      <c r="AJ80" s="78"/>
      <c r="AK80" s="78"/>
      <c r="AL80" s="78"/>
      <c r="AM80" s="78"/>
      <c r="AN80" s="78"/>
      <c r="AO80" s="78"/>
    </row>
    <row r="81" spans="1:43" ht="18.75" customHeight="1">
      <c r="A81" s="156"/>
      <c r="G81" s="79"/>
      <c r="H81" s="79"/>
      <c r="K81" s="146"/>
      <c r="L81" s="101"/>
      <c r="M81" s="101"/>
      <c r="N81" s="101"/>
      <c r="O81" s="101"/>
      <c r="P81" s="101"/>
      <c r="Q81" s="80"/>
      <c r="R81" s="80"/>
      <c r="S81" s="80"/>
      <c r="T81" s="80"/>
      <c r="U81" s="80"/>
      <c r="V81" s="80"/>
      <c r="W81" s="80"/>
      <c r="X81" s="80"/>
      <c r="Y81" s="80"/>
      <c r="Z81" s="80"/>
      <c r="AA81" s="80"/>
      <c r="AB81" s="80"/>
      <c r="AC81" s="80"/>
      <c r="AD81" s="80"/>
      <c r="AE81" s="80"/>
      <c r="AF81" s="80"/>
      <c r="AG81" s="80"/>
      <c r="AH81" s="80"/>
      <c r="AI81" s="78"/>
      <c r="AJ81" s="78"/>
      <c r="AK81" s="78"/>
      <c r="AL81" s="78"/>
      <c r="AM81" s="78"/>
      <c r="AN81" s="78"/>
      <c r="AO81" s="78"/>
    </row>
    <row r="82" spans="1:43" ht="18.75" customHeight="1">
      <c r="A82" s="156"/>
      <c r="G82" s="79"/>
      <c r="H82" s="79"/>
      <c r="K82" s="146"/>
      <c r="L82" s="101"/>
      <c r="M82" s="101"/>
      <c r="N82" s="101"/>
      <c r="O82" s="101"/>
      <c r="P82" s="101"/>
      <c r="Q82" s="80"/>
      <c r="R82" s="80"/>
      <c r="S82" s="80"/>
      <c r="T82" s="80"/>
      <c r="U82" s="80"/>
      <c r="V82" s="80"/>
      <c r="W82" s="80"/>
      <c r="X82" s="80"/>
      <c r="Y82" s="80"/>
      <c r="Z82" s="80"/>
      <c r="AA82" s="80"/>
      <c r="AB82" s="80"/>
      <c r="AC82" s="80"/>
      <c r="AD82" s="80"/>
      <c r="AE82" s="80"/>
      <c r="AF82" s="80"/>
      <c r="AG82" s="80"/>
      <c r="AH82" s="80"/>
      <c r="AI82" s="78"/>
      <c r="AJ82" s="78"/>
      <c r="AK82" s="78"/>
      <c r="AL82" s="78"/>
      <c r="AM82" s="78"/>
      <c r="AN82" s="78"/>
      <c r="AO82" s="78"/>
    </row>
    <row r="83" spans="1:43" ht="373.5" customHeight="1">
      <c r="A83" s="156"/>
      <c r="G83" s="79"/>
      <c r="H83" s="79"/>
      <c r="K83" s="146"/>
      <c r="L83" s="101"/>
      <c r="M83" s="101"/>
      <c r="N83" s="101"/>
      <c r="O83" s="101"/>
      <c r="P83" s="101"/>
      <c r="Q83" s="80"/>
      <c r="R83" s="80"/>
      <c r="S83" s="80"/>
      <c r="T83" s="80"/>
      <c r="U83" s="80"/>
      <c r="V83" s="80"/>
      <c r="W83" s="80"/>
      <c r="X83" s="80"/>
      <c r="Y83" s="80"/>
      <c r="Z83" s="80"/>
      <c r="AA83" s="80"/>
      <c r="AB83" s="80"/>
      <c r="AC83" s="80"/>
      <c r="AD83" s="80"/>
      <c r="AE83" s="80"/>
      <c r="AF83" s="80"/>
      <c r="AG83" s="80"/>
      <c r="AH83" s="80"/>
      <c r="AI83" s="78"/>
      <c r="AJ83" s="78"/>
      <c r="AK83" s="78"/>
      <c r="AL83" s="78"/>
      <c r="AM83" s="78"/>
      <c r="AN83" s="78"/>
      <c r="AO83" s="78"/>
      <c r="AP83" s="148" t="s">
        <v>321</v>
      </c>
      <c r="AQ83" s="149">
        <v>148700000</v>
      </c>
    </row>
    <row r="84" spans="1:43" ht="18.75" customHeight="1">
      <c r="A84" s="156"/>
      <c r="B84" s="156"/>
      <c r="C84" s="78"/>
      <c r="D84" s="78"/>
      <c r="E84" s="78"/>
      <c r="F84" s="78"/>
      <c r="G84" s="80"/>
      <c r="H84" s="150"/>
      <c r="I84" s="78"/>
      <c r="J84" s="78"/>
      <c r="K84" s="146"/>
      <c r="L84" s="101"/>
      <c r="M84" s="101"/>
      <c r="N84" s="101"/>
      <c r="O84" s="101"/>
      <c r="P84" s="101"/>
      <c r="Q84" s="80"/>
      <c r="R84" s="80"/>
      <c r="S84" s="80"/>
      <c r="T84" s="80"/>
      <c r="U84" s="80"/>
      <c r="V84" s="80"/>
      <c r="W84" s="80"/>
      <c r="X84" s="80"/>
      <c r="Y84" s="80"/>
      <c r="Z84" s="80"/>
      <c r="AA84" s="80"/>
      <c r="AB84" s="80"/>
      <c r="AC84" s="80"/>
      <c r="AD84" s="80"/>
      <c r="AE84" s="80"/>
      <c r="AF84" s="80"/>
      <c r="AG84" s="80"/>
      <c r="AH84" s="80"/>
      <c r="AI84" s="78"/>
      <c r="AJ84" s="78"/>
      <c r="AK84" s="78"/>
      <c r="AL84" s="78"/>
      <c r="AM84" s="78"/>
      <c r="AN84" s="78"/>
      <c r="AO84" s="78"/>
    </row>
    <row r="85" spans="1:43" ht="18.75" customHeight="1">
      <c r="A85" s="156"/>
      <c r="B85" s="156"/>
      <c r="C85" s="78"/>
      <c r="D85" s="78"/>
      <c r="E85" s="78"/>
      <c r="F85" s="78"/>
      <c r="G85" s="80"/>
      <c r="H85" s="150"/>
      <c r="I85" s="78"/>
      <c r="J85" s="78"/>
      <c r="K85" s="146"/>
      <c r="L85" s="101"/>
      <c r="M85" s="101"/>
      <c r="N85" s="101"/>
      <c r="O85" s="101"/>
      <c r="P85" s="101"/>
      <c r="Q85" s="80"/>
      <c r="R85" s="80"/>
      <c r="S85" s="80"/>
      <c r="T85" s="80"/>
      <c r="U85" s="80"/>
      <c r="V85" s="80"/>
      <c r="W85" s="80"/>
      <c r="X85" s="80"/>
      <c r="Y85" s="80"/>
      <c r="Z85" s="80"/>
      <c r="AA85" s="80"/>
      <c r="AB85" s="80"/>
      <c r="AC85" s="80"/>
      <c r="AD85" s="80"/>
      <c r="AE85" s="80"/>
      <c r="AF85" s="80"/>
      <c r="AG85" s="80"/>
      <c r="AH85" s="80"/>
      <c r="AI85" s="78"/>
      <c r="AJ85" s="78"/>
      <c r="AK85" s="78"/>
      <c r="AL85" s="78"/>
      <c r="AM85" s="78"/>
      <c r="AN85" s="78"/>
      <c r="AO85" s="78"/>
    </row>
    <row r="86" spans="1:43" ht="18.75" customHeight="1">
      <c r="A86" s="156"/>
      <c r="B86" s="156"/>
      <c r="C86" s="78"/>
      <c r="D86" s="78"/>
      <c r="E86" s="78"/>
      <c r="F86" s="78"/>
      <c r="G86" s="80"/>
      <c r="H86" s="150"/>
      <c r="I86" s="78"/>
      <c r="J86" s="78"/>
      <c r="K86" s="146"/>
      <c r="L86" s="101"/>
      <c r="M86" s="101"/>
      <c r="N86" s="101"/>
      <c r="O86" s="101"/>
      <c r="P86" s="101"/>
      <c r="Q86" s="80"/>
      <c r="R86" s="80"/>
      <c r="S86" s="80"/>
      <c r="T86" s="80"/>
      <c r="U86" s="80"/>
      <c r="V86" s="80"/>
      <c r="W86" s="80"/>
      <c r="X86" s="80"/>
      <c r="Y86" s="80"/>
      <c r="Z86" s="80"/>
      <c r="AA86" s="80"/>
      <c r="AB86" s="80"/>
      <c r="AC86" s="80"/>
      <c r="AD86" s="80"/>
      <c r="AE86" s="80"/>
      <c r="AF86" s="80"/>
      <c r="AG86" s="80"/>
      <c r="AH86" s="80"/>
      <c r="AI86" s="78"/>
      <c r="AJ86" s="78"/>
      <c r="AK86" s="78"/>
      <c r="AL86" s="78"/>
      <c r="AM86" s="78"/>
      <c r="AN86" s="78"/>
      <c r="AO86" s="78"/>
    </row>
    <row r="87" spans="1:43" ht="18.75" customHeight="1">
      <c r="A87" s="156"/>
      <c r="B87" s="156"/>
      <c r="C87" s="78"/>
      <c r="D87" s="78"/>
      <c r="E87" s="78"/>
      <c r="F87" s="78"/>
      <c r="G87" s="80"/>
      <c r="H87" s="150"/>
      <c r="I87" s="78"/>
      <c r="J87" s="78"/>
      <c r="K87" s="146"/>
      <c r="L87" s="101"/>
      <c r="M87" s="101"/>
      <c r="N87" s="101"/>
      <c r="O87" s="101"/>
      <c r="P87" s="101"/>
      <c r="Q87" s="80"/>
      <c r="R87" s="80"/>
      <c r="S87" s="80"/>
      <c r="T87" s="80"/>
      <c r="U87" s="80"/>
      <c r="V87" s="80"/>
      <c r="W87" s="80"/>
      <c r="X87" s="80"/>
      <c r="Y87" s="80"/>
      <c r="Z87" s="80"/>
      <c r="AA87" s="80"/>
      <c r="AB87" s="80"/>
      <c r="AC87" s="80"/>
      <c r="AD87" s="80"/>
      <c r="AE87" s="80"/>
      <c r="AF87" s="80"/>
      <c r="AG87" s="80"/>
      <c r="AH87" s="80"/>
      <c r="AI87" s="78"/>
      <c r="AJ87" s="78"/>
      <c r="AK87" s="78"/>
      <c r="AL87" s="78"/>
      <c r="AM87" s="78"/>
      <c r="AN87" s="78"/>
      <c r="AO87" s="78"/>
    </row>
    <row r="88" spans="1:43" ht="18.75" customHeight="1">
      <c r="A88" s="156"/>
      <c r="B88" s="156"/>
      <c r="C88" s="78"/>
      <c r="D88" s="78"/>
      <c r="E88" s="78"/>
      <c r="F88" s="78"/>
      <c r="G88" s="80"/>
      <c r="H88" s="150"/>
      <c r="I88" s="78"/>
      <c r="J88" s="78"/>
      <c r="K88" s="146"/>
      <c r="L88" s="101"/>
      <c r="M88" s="101"/>
      <c r="N88" s="101"/>
      <c r="O88" s="101"/>
      <c r="P88" s="101"/>
      <c r="Q88" s="80"/>
      <c r="R88" s="80"/>
      <c r="S88" s="80"/>
      <c r="T88" s="80"/>
      <c r="U88" s="80"/>
      <c r="V88" s="80"/>
      <c r="W88" s="80"/>
      <c r="X88" s="80"/>
      <c r="Y88" s="80"/>
      <c r="Z88" s="80"/>
      <c r="AA88" s="80"/>
      <c r="AB88" s="80"/>
      <c r="AC88" s="80"/>
      <c r="AD88" s="80"/>
      <c r="AE88" s="80"/>
      <c r="AF88" s="80"/>
      <c r="AG88" s="80"/>
      <c r="AH88" s="80"/>
      <c r="AI88" s="78"/>
      <c r="AJ88" s="78"/>
      <c r="AK88" s="78"/>
      <c r="AL88" s="78"/>
      <c r="AM88" s="78"/>
      <c r="AN88" s="78"/>
      <c r="AO88" s="78"/>
    </row>
    <row r="89" spans="1:43" ht="18.75" customHeight="1">
      <c r="A89" s="156"/>
      <c r="B89" s="156"/>
      <c r="C89" s="78"/>
      <c r="D89" s="78"/>
      <c r="E89" s="78"/>
      <c r="F89" s="78"/>
      <c r="G89" s="80"/>
      <c r="H89" s="150"/>
      <c r="I89" s="78"/>
      <c r="J89" s="78"/>
      <c r="K89" s="146"/>
      <c r="L89" s="101"/>
      <c r="M89" s="101"/>
      <c r="N89" s="101"/>
      <c r="O89" s="101"/>
      <c r="P89" s="101"/>
      <c r="Q89" s="80"/>
      <c r="R89" s="80"/>
      <c r="S89" s="80"/>
      <c r="T89" s="80"/>
      <c r="U89" s="80"/>
      <c r="V89" s="80"/>
      <c r="W89" s="80"/>
      <c r="X89" s="80"/>
      <c r="Y89" s="80"/>
      <c r="Z89" s="80"/>
      <c r="AA89" s="80"/>
      <c r="AB89" s="80"/>
      <c r="AC89" s="80"/>
      <c r="AD89" s="80"/>
      <c r="AE89" s="80"/>
      <c r="AF89" s="80"/>
      <c r="AG89" s="80"/>
      <c r="AH89" s="80"/>
      <c r="AI89" s="78"/>
      <c r="AJ89" s="78"/>
      <c r="AK89" s="78"/>
      <c r="AL89" s="78"/>
      <c r="AM89" s="78"/>
      <c r="AN89" s="78"/>
      <c r="AO89" s="78"/>
    </row>
    <row r="90" spans="1:43" ht="18.75" customHeight="1">
      <c r="A90" s="156"/>
      <c r="B90" s="156"/>
      <c r="C90" s="78"/>
      <c r="D90" s="78"/>
      <c r="E90" s="78"/>
      <c r="F90" s="78"/>
      <c r="G90" s="80"/>
      <c r="H90" s="150"/>
      <c r="I90" s="78"/>
      <c r="J90" s="78"/>
      <c r="K90" s="146"/>
      <c r="L90" s="101"/>
      <c r="M90" s="101"/>
      <c r="N90" s="101"/>
      <c r="O90" s="101"/>
      <c r="P90" s="101"/>
      <c r="Q90" s="80"/>
      <c r="R90" s="80"/>
      <c r="S90" s="80"/>
      <c r="T90" s="80"/>
      <c r="U90" s="80"/>
      <c r="V90" s="80"/>
      <c r="W90" s="80"/>
      <c r="X90" s="80"/>
      <c r="Y90" s="80"/>
      <c r="Z90" s="80"/>
      <c r="AA90" s="80"/>
      <c r="AB90" s="80"/>
      <c r="AC90" s="80"/>
      <c r="AD90" s="80"/>
      <c r="AE90" s="80"/>
      <c r="AF90" s="80"/>
      <c r="AG90" s="80"/>
      <c r="AH90" s="80"/>
      <c r="AI90" s="78"/>
      <c r="AJ90" s="78"/>
      <c r="AK90" s="78"/>
      <c r="AL90" s="78"/>
      <c r="AM90" s="78"/>
      <c r="AN90" s="78"/>
      <c r="AO90" s="78"/>
    </row>
    <row r="91" spans="1:43" ht="18.75" customHeight="1">
      <c r="A91" s="156"/>
      <c r="B91" s="156"/>
      <c r="C91" s="78"/>
      <c r="D91" s="78"/>
      <c r="E91" s="78"/>
      <c r="F91" s="78"/>
      <c r="G91" s="80"/>
      <c r="H91" s="150"/>
      <c r="I91" s="78"/>
      <c r="J91" s="78"/>
      <c r="K91" s="146"/>
      <c r="L91" s="101"/>
      <c r="M91" s="101"/>
      <c r="N91" s="101"/>
      <c r="O91" s="101"/>
      <c r="P91" s="101"/>
      <c r="Q91" s="80"/>
      <c r="R91" s="80"/>
      <c r="S91" s="80"/>
      <c r="T91" s="80"/>
      <c r="U91" s="80"/>
      <c r="V91" s="80"/>
      <c r="W91" s="80"/>
      <c r="X91" s="80"/>
      <c r="Y91" s="80"/>
      <c r="Z91" s="80"/>
      <c r="AA91" s="80"/>
      <c r="AB91" s="80"/>
      <c r="AC91" s="80"/>
      <c r="AD91" s="80"/>
      <c r="AE91" s="80"/>
      <c r="AF91" s="80"/>
      <c r="AG91" s="80"/>
      <c r="AH91" s="80"/>
      <c r="AI91" s="78"/>
      <c r="AJ91" s="78"/>
      <c r="AK91" s="78"/>
      <c r="AL91" s="78"/>
      <c r="AM91" s="78"/>
      <c r="AN91" s="78"/>
      <c r="AO91" s="78"/>
    </row>
    <row r="92" spans="1:43" ht="18.75" customHeight="1">
      <c r="A92" s="156"/>
      <c r="B92" s="156"/>
      <c r="C92" s="78"/>
      <c r="D92" s="78"/>
      <c r="E92" s="78"/>
      <c r="F92" s="78"/>
      <c r="G92" s="80"/>
      <c r="H92" s="150"/>
      <c r="I92" s="78"/>
      <c r="J92" s="78"/>
      <c r="K92" s="146"/>
      <c r="L92" s="101"/>
      <c r="M92" s="101"/>
      <c r="N92" s="101"/>
      <c r="O92" s="101"/>
      <c r="P92" s="101"/>
      <c r="Q92" s="80"/>
      <c r="R92" s="80"/>
      <c r="S92" s="80"/>
      <c r="T92" s="80"/>
      <c r="U92" s="80"/>
      <c r="V92" s="80"/>
      <c r="W92" s="80"/>
      <c r="X92" s="80"/>
      <c r="Y92" s="80"/>
      <c r="Z92" s="80"/>
      <c r="AA92" s="80"/>
      <c r="AB92" s="80"/>
      <c r="AC92" s="80"/>
      <c r="AD92" s="80"/>
      <c r="AE92" s="80"/>
      <c r="AF92" s="80"/>
      <c r="AG92" s="80"/>
      <c r="AH92" s="80"/>
      <c r="AI92" s="78"/>
      <c r="AJ92" s="78"/>
      <c r="AK92" s="78"/>
      <c r="AL92" s="78"/>
      <c r="AM92" s="78"/>
      <c r="AN92" s="78"/>
      <c r="AO92" s="78"/>
    </row>
    <row r="93" spans="1:43" ht="18.75" customHeight="1">
      <c r="A93" s="156"/>
      <c r="B93" s="156"/>
      <c r="C93" s="78"/>
      <c r="D93" s="78"/>
      <c r="E93" s="78"/>
      <c r="F93" s="78"/>
      <c r="G93" s="80"/>
      <c r="H93" s="150"/>
      <c r="I93" s="78"/>
      <c r="J93" s="78"/>
      <c r="K93" s="146"/>
      <c r="L93" s="101"/>
      <c r="M93" s="101"/>
      <c r="N93" s="101"/>
      <c r="O93" s="101"/>
      <c r="P93" s="101"/>
      <c r="Q93" s="80"/>
      <c r="R93" s="80"/>
      <c r="S93" s="80"/>
      <c r="T93" s="80"/>
      <c r="U93" s="80"/>
      <c r="V93" s="80"/>
      <c r="W93" s="80"/>
      <c r="X93" s="80"/>
      <c r="Y93" s="80"/>
      <c r="Z93" s="80"/>
      <c r="AA93" s="80"/>
      <c r="AB93" s="80"/>
      <c r="AC93" s="80"/>
      <c r="AD93" s="80"/>
      <c r="AE93" s="80"/>
      <c r="AF93" s="80"/>
      <c r="AG93" s="80"/>
      <c r="AH93" s="80"/>
      <c r="AI93" s="78"/>
      <c r="AJ93" s="78"/>
      <c r="AK93" s="78"/>
      <c r="AL93" s="78"/>
      <c r="AM93" s="78"/>
      <c r="AN93" s="78"/>
      <c r="AO93" s="78"/>
    </row>
    <row r="94" spans="1:43" ht="18.75" customHeight="1">
      <c r="A94" s="156"/>
      <c r="B94" s="156"/>
      <c r="C94" s="78"/>
      <c r="D94" s="78"/>
      <c r="E94" s="78"/>
      <c r="F94" s="78"/>
      <c r="G94" s="80"/>
      <c r="H94" s="150"/>
      <c r="I94" s="78"/>
      <c r="J94" s="78"/>
      <c r="K94" s="146"/>
      <c r="L94" s="101"/>
      <c r="M94" s="101"/>
      <c r="N94" s="101"/>
      <c r="O94" s="101"/>
      <c r="P94" s="101"/>
      <c r="Q94" s="80"/>
      <c r="R94" s="80"/>
      <c r="S94" s="80"/>
      <c r="T94" s="80"/>
      <c r="U94" s="80"/>
      <c r="V94" s="80"/>
      <c r="W94" s="80"/>
      <c r="X94" s="80"/>
      <c r="Y94" s="80"/>
      <c r="Z94" s="80"/>
      <c r="AA94" s="80"/>
      <c r="AB94" s="80"/>
      <c r="AC94" s="80"/>
      <c r="AD94" s="80"/>
      <c r="AE94" s="80"/>
      <c r="AF94" s="80"/>
      <c r="AG94" s="80"/>
      <c r="AH94" s="80"/>
      <c r="AI94" s="78"/>
      <c r="AJ94" s="78"/>
      <c r="AK94" s="78"/>
      <c r="AL94" s="78"/>
      <c r="AM94" s="78"/>
      <c r="AN94" s="78"/>
      <c r="AO94" s="78"/>
    </row>
    <row r="95" spans="1:43" ht="18.75" customHeight="1">
      <c r="A95" s="156"/>
      <c r="B95" s="156"/>
      <c r="C95" s="78"/>
      <c r="D95" s="78"/>
      <c r="E95" s="78"/>
      <c r="F95" s="78"/>
      <c r="G95" s="80"/>
      <c r="H95" s="150"/>
      <c r="I95" s="78"/>
      <c r="J95" s="78"/>
      <c r="K95" s="146"/>
      <c r="L95" s="101"/>
      <c r="M95" s="101"/>
      <c r="N95" s="101"/>
      <c r="O95" s="101"/>
      <c r="P95" s="101"/>
      <c r="Q95" s="80"/>
      <c r="R95" s="80"/>
      <c r="S95" s="80"/>
      <c r="T95" s="80"/>
      <c r="U95" s="80"/>
      <c r="V95" s="80"/>
      <c r="W95" s="80"/>
      <c r="X95" s="80"/>
      <c r="Y95" s="80"/>
      <c r="Z95" s="80"/>
      <c r="AA95" s="80"/>
      <c r="AB95" s="80"/>
      <c r="AC95" s="80"/>
      <c r="AD95" s="80"/>
      <c r="AE95" s="80"/>
      <c r="AF95" s="80"/>
      <c r="AG95" s="80"/>
      <c r="AH95" s="80"/>
      <c r="AI95" s="78"/>
      <c r="AJ95" s="78"/>
      <c r="AK95" s="78"/>
      <c r="AL95" s="78"/>
      <c r="AM95" s="78"/>
      <c r="AN95" s="78"/>
      <c r="AO95" s="78"/>
    </row>
    <row r="96" spans="1:43" ht="18.75" customHeight="1">
      <c r="A96" s="156"/>
      <c r="B96" s="156"/>
      <c r="C96" s="78"/>
      <c r="D96" s="78"/>
      <c r="E96" s="78"/>
      <c r="F96" s="78"/>
      <c r="G96" s="80"/>
      <c r="H96" s="150"/>
      <c r="I96" s="78"/>
      <c r="J96" s="78"/>
      <c r="K96" s="146"/>
      <c r="L96" s="101"/>
      <c r="M96" s="101"/>
      <c r="N96" s="101"/>
      <c r="O96" s="101"/>
      <c r="P96" s="101"/>
      <c r="Q96" s="80"/>
      <c r="R96" s="80"/>
      <c r="S96" s="80"/>
      <c r="T96" s="80"/>
      <c r="U96" s="80"/>
      <c r="V96" s="80"/>
      <c r="W96" s="80"/>
      <c r="X96" s="80"/>
      <c r="Y96" s="80"/>
      <c r="Z96" s="80"/>
      <c r="AA96" s="80"/>
      <c r="AB96" s="80"/>
      <c r="AC96" s="80"/>
      <c r="AD96" s="80"/>
      <c r="AE96" s="80"/>
      <c r="AF96" s="80"/>
      <c r="AG96" s="80"/>
      <c r="AH96" s="80"/>
      <c r="AI96" s="78"/>
      <c r="AJ96" s="78"/>
      <c r="AK96" s="78"/>
      <c r="AL96" s="78"/>
      <c r="AM96" s="78"/>
      <c r="AN96" s="78"/>
      <c r="AO96" s="78"/>
    </row>
    <row r="97" spans="1:41" ht="18.75" customHeight="1">
      <c r="A97" s="156"/>
      <c r="B97" s="156"/>
      <c r="C97" s="78"/>
      <c r="D97" s="78"/>
      <c r="E97" s="78"/>
      <c r="F97" s="78"/>
      <c r="G97" s="80"/>
      <c r="H97" s="150"/>
      <c r="I97" s="78"/>
      <c r="J97" s="78"/>
      <c r="K97" s="146"/>
      <c r="L97" s="101"/>
      <c r="M97" s="101"/>
      <c r="N97" s="101"/>
      <c r="O97" s="101"/>
      <c r="P97" s="101"/>
      <c r="Q97" s="80"/>
      <c r="R97" s="80"/>
      <c r="S97" s="80"/>
      <c r="T97" s="80"/>
      <c r="U97" s="80"/>
      <c r="V97" s="80"/>
      <c r="W97" s="80"/>
      <c r="X97" s="80"/>
      <c r="Y97" s="80"/>
      <c r="Z97" s="80"/>
      <c r="AA97" s="80"/>
      <c r="AB97" s="80"/>
      <c r="AC97" s="80"/>
      <c r="AD97" s="80"/>
      <c r="AE97" s="80"/>
      <c r="AF97" s="80"/>
      <c r="AG97" s="80"/>
      <c r="AH97" s="80"/>
      <c r="AI97" s="78"/>
      <c r="AJ97" s="78"/>
      <c r="AK97" s="78"/>
      <c r="AL97" s="78"/>
      <c r="AM97" s="78"/>
      <c r="AN97" s="78"/>
      <c r="AO97" s="78"/>
    </row>
    <row r="98" spans="1:41" ht="18.75" customHeight="1">
      <c r="A98" s="156"/>
      <c r="B98" s="156"/>
      <c r="C98" s="78"/>
      <c r="D98" s="78"/>
      <c r="E98" s="78"/>
      <c r="F98" s="78"/>
      <c r="G98" s="80"/>
      <c r="H98" s="150"/>
      <c r="I98" s="78"/>
      <c r="J98" s="78"/>
      <c r="K98" s="146"/>
      <c r="L98" s="101"/>
      <c r="M98" s="101"/>
      <c r="N98" s="101"/>
      <c r="O98" s="101"/>
      <c r="P98" s="101"/>
      <c r="Q98" s="80"/>
      <c r="R98" s="80"/>
      <c r="S98" s="80"/>
      <c r="T98" s="80"/>
      <c r="U98" s="80"/>
      <c r="V98" s="80"/>
      <c r="W98" s="80"/>
      <c r="X98" s="80"/>
      <c r="Y98" s="80"/>
      <c r="Z98" s="80"/>
      <c r="AA98" s="80"/>
      <c r="AB98" s="80"/>
      <c r="AC98" s="80"/>
      <c r="AD98" s="80"/>
      <c r="AE98" s="80"/>
      <c r="AF98" s="80"/>
      <c r="AG98" s="80"/>
      <c r="AH98" s="80"/>
      <c r="AI98" s="78"/>
      <c r="AJ98" s="78"/>
      <c r="AK98" s="78"/>
      <c r="AL98" s="78"/>
      <c r="AM98" s="78"/>
      <c r="AN98" s="78"/>
      <c r="AO98" s="78"/>
    </row>
    <row r="99" spans="1:41" ht="18.75" customHeight="1">
      <c r="A99" s="156"/>
      <c r="B99" s="156"/>
      <c r="C99" s="78"/>
      <c r="D99" s="78"/>
      <c r="E99" s="78"/>
      <c r="F99" s="78"/>
      <c r="G99" s="80"/>
      <c r="H99" s="150"/>
      <c r="I99" s="78"/>
      <c r="J99" s="78"/>
      <c r="K99" s="146"/>
      <c r="L99" s="101"/>
      <c r="M99" s="101"/>
      <c r="N99" s="101"/>
      <c r="O99" s="101"/>
      <c r="P99" s="101"/>
      <c r="Q99" s="80"/>
      <c r="R99" s="80"/>
      <c r="S99" s="80"/>
      <c r="T99" s="80"/>
      <c r="U99" s="80"/>
      <c r="V99" s="80"/>
      <c r="W99" s="80"/>
      <c r="X99" s="80"/>
      <c r="Y99" s="80"/>
      <c r="Z99" s="80"/>
      <c r="AA99" s="80"/>
      <c r="AB99" s="80"/>
      <c r="AC99" s="80"/>
      <c r="AD99" s="80"/>
      <c r="AE99" s="80"/>
      <c r="AF99" s="80"/>
      <c r="AG99" s="80"/>
      <c r="AH99" s="80"/>
      <c r="AI99" s="78"/>
      <c r="AJ99" s="78"/>
      <c r="AK99" s="78"/>
      <c r="AL99" s="78"/>
      <c r="AM99" s="78"/>
      <c r="AN99" s="78"/>
      <c r="AO99" s="78"/>
    </row>
    <row r="100" spans="1:41" ht="18.75" customHeight="1">
      <c r="A100" s="156"/>
      <c r="B100" s="156"/>
      <c r="C100" s="78"/>
      <c r="D100" s="78"/>
      <c r="E100" s="78"/>
      <c r="F100" s="78"/>
      <c r="G100" s="80"/>
      <c r="H100" s="150"/>
      <c r="I100" s="78"/>
      <c r="J100" s="78"/>
      <c r="K100" s="146"/>
      <c r="L100" s="101"/>
      <c r="M100" s="101"/>
      <c r="N100" s="101"/>
      <c r="O100" s="101"/>
      <c r="P100" s="101"/>
      <c r="Q100" s="80"/>
      <c r="R100" s="80"/>
      <c r="S100" s="80"/>
      <c r="T100" s="80"/>
      <c r="U100" s="80"/>
      <c r="V100" s="80"/>
      <c r="W100" s="80"/>
      <c r="X100" s="80"/>
      <c r="Y100" s="80"/>
      <c r="Z100" s="80"/>
      <c r="AA100" s="80"/>
      <c r="AB100" s="80"/>
      <c r="AC100" s="80"/>
      <c r="AD100" s="80"/>
      <c r="AE100" s="80"/>
      <c r="AF100" s="80"/>
      <c r="AG100" s="80"/>
      <c r="AH100" s="80"/>
      <c r="AI100" s="78"/>
      <c r="AJ100" s="78"/>
      <c r="AK100" s="78"/>
      <c r="AL100" s="78"/>
      <c r="AM100" s="78"/>
      <c r="AN100" s="78"/>
      <c r="AO100" s="78"/>
    </row>
    <row r="101" spans="1:41" ht="18.75" customHeight="1">
      <c r="A101" s="156"/>
      <c r="B101" s="156"/>
      <c r="C101" s="78"/>
      <c r="D101" s="78"/>
      <c r="E101" s="78"/>
      <c r="F101" s="78"/>
      <c r="G101" s="80"/>
      <c r="H101" s="150"/>
      <c r="I101" s="78"/>
      <c r="J101" s="78"/>
      <c r="K101" s="146"/>
      <c r="L101" s="101"/>
      <c r="M101" s="101"/>
      <c r="N101" s="101"/>
      <c r="O101" s="101"/>
      <c r="P101" s="101"/>
      <c r="Q101" s="80"/>
      <c r="R101" s="80"/>
      <c r="S101" s="80"/>
      <c r="T101" s="80"/>
      <c r="U101" s="80"/>
      <c r="V101" s="80"/>
      <c r="W101" s="80"/>
      <c r="X101" s="80"/>
      <c r="Y101" s="80"/>
      <c r="Z101" s="80"/>
      <c r="AA101" s="80"/>
      <c r="AB101" s="80"/>
      <c r="AC101" s="80"/>
      <c r="AD101" s="80"/>
      <c r="AE101" s="80"/>
      <c r="AF101" s="80"/>
      <c r="AG101" s="80"/>
      <c r="AH101" s="80"/>
      <c r="AI101" s="78"/>
      <c r="AJ101" s="78"/>
      <c r="AK101" s="78"/>
      <c r="AL101" s="78"/>
      <c r="AM101" s="78"/>
      <c r="AN101" s="78"/>
      <c r="AO101" s="78"/>
    </row>
    <row r="102" spans="1:41" ht="18.75" customHeight="1">
      <c r="A102" s="156"/>
      <c r="B102" s="156"/>
      <c r="C102" s="78"/>
      <c r="D102" s="78"/>
      <c r="E102" s="78"/>
      <c r="F102" s="78"/>
      <c r="G102" s="80"/>
      <c r="H102" s="150"/>
      <c r="I102" s="78"/>
      <c r="J102" s="78"/>
      <c r="K102" s="146"/>
      <c r="L102" s="101"/>
      <c r="M102" s="101"/>
      <c r="N102" s="101"/>
      <c r="O102" s="101"/>
      <c r="P102" s="101"/>
      <c r="Q102" s="80"/>
      <c r="R102" s="80"/>
      <c r="S102" s="80"/>
      <c r="T102" s="80"/>
      <c r="U102" s="80"/>
      <c r="V102" s="80"/>
      <c r="W102" s="80"/>
      <c r="X102" s="80"/>
      <c r="Y102" s="80"/>
      <c r="Z102" s="80"/>
      <c r="AA102" s="80"/>
      <c r="AB102" s="80"/>
      <c r="AC102" s="80"/>
      <c r="AD102" s="80"/>
      <c r="AE102" s="80"/>
      <c r="AF102" s="80"/>
      <c r="AG102" s="80"/>
      <c r="AH102" s="80"/>
      <c r="AI102" s="78"/>
      <c r="AJ102" s="78"/>
      <c r="AK102" s="78"/>
      <c r="AL102" s="78"/>
      <c r="AM102" s="78"/>
      <c r="AN102" s="78"/>
      <c r="AO102" s="78"/>
    </row>
    <row r="103" spans="1:41" ht="18.75" customHeight="1">
      <c r="A103" s="156"/>
      <c r="B103" s="156"/>
      <c r="C103" s="78"/>
      <c r="D103" s="78"/>
      <c r="E103" s="78"/>
      <c r="F103" s="78"/>
      <c r="G103" s="80"/>
      <c r="H103" s="150"/>
      <c r="I103" s="78"/>
      <c r="J103" s="78"/>
      <c r="K103" s="146"/>
      <c r="L103" s="101"/>
      <c r="M103" s="101"/>
      <c r="N103" s="101"/>
      <c r="O103" s="101"/>
      <c r="P103" s="101"/>
      <c r="Q103" s="80"/>
      <c r="R103" s="80"/>
      <c r="S103" s="80"/>
      <c r="T103" s="80"/>
      <c r="U103" s="80"/>
      <c r="V103" s="80"/>
      <c r="W103" s="80"/>
      <c r="X103" s="80"/>
      <c r="Y103" s="80"/>
      <c r="Z103" s="80"/>
      <c r="AA103" s="80"/>
      <c r="AB103" s="80"/>
      <c r="AC103" s="80"/>
      <c r="AD103" s="80"/>
      <c r="AE103" s="80"/>
      <c r="AF103" s="80"/>
      <c r="AG103" s="80"/>
      <c r="AH103" s="80"/>
      <c r="AI103" s="78"/>
      <c r="AJ103" s="78"/>
      <c r="AK103" s="78"/>
      <c r="AL103" s="78"/>
      <c r="AM103" s="78"/>
      <c r="AN103" s="78"/>
      <c r="AO103" s="78"/>
    </row>
    <row r="104" spans="1:41" ht="18.75" customHeight="1">
      <c r="A104" s="156"/>
      <c r="B104" s="156"/>
      <c r="C104" s="78"/>
      <c r="D104" s="78"/>
      <c r="E104" s="78"/>
      <c r="F104" s="78"/>
      <c r="G104" s="80"/>
      <c r="H104" s="150"/>
      <c r="I104" s="78"/>
      <c r="J104" s="78"/>
      <c r="K104" s="146"/>
      <c r="L104" s="101"/>
      <c r="M104" s="101"/>
      <c r="N104" s="101"/>
      <c r="O104" s="101"/>
      <c r="P104" s="101"/>
      <c r="Q104" s="80"/>
      <c r="R104" s="80"/>
      <c r="S104" s="80"/>
      <c r="T104" s="80"/>
      <c r="U104" s="80"/>
      <c r="V104" s="80"/>
      <c r="W104" s="80"/>
      <c r="X104" s="80"/>
      <c r="Y104" s="80"/>
      <c r="Z104" s="80"/>
      <c r="AA104" s="80"/>
      <c r="AB104" s="80"/>
      <c r="AC104" s="80"/>
      <c r="AD104" s="80"/>
      <c r="AE104" s="80"/>
      <c r="AF104" s="80"/>
      <c r="AG104" s="80"/>
      <c r="AH104" s="80"/>
      <c r="AI104" s="78"/>
      <c r="AJ104" s="78"/>
      <c r="AK104" s="78"/>
      <c r="AL104" s="78"/>
      <c r="AM104" s="78"/>
      <c r="AN104" s="78"/>
      <c r="AO104" s="78"/>
    </row>
    <row r="105" spans="1:41" ht="18.75" customHeight="1">
      <c r="A105" s="156"/>
      <c r="B105" s="156"/>
      <c r="C105" s="78"/>
      <c r="D105" s="78"/>
      <c r="E105" s="78"/>
      <c r="F105" s="78"/>
      <c r="G105" s="80"/>
      <c r="H105" s="150"/>
      <c r="I105" s="78"/>
      <c r="J105" s="78"/>
      <c r="K105" s="146"/>
      <c r="L105" s="101"/>
      <c r="M105" s="101"/>
      <c r="N105" s="101"/>
      <c r="O105" s="101"/>
      <c r="P105" s="101"/>
      <c r="Q105" s="80"/>
      <c r="R105" s="80"/>
      <c r="S105" s="80"/>
      <c r="T105" s="80"/>
      <c r="U105" s="80"/>
      <c r="V105" s="80"/>
      <c r="W105" s="80"/>
      <c r="X105" s="80"/>
      <c r="Y105" s="80"/>
      <c r="Z105" s="80"/>
      <c r="AA105" s="80"/>
      <c r="AB105" s="80"/>
      <c r="AC105" s="80"/>
      <c r="AD105" s="80"/>
      <c r="AE105" s="80"/>
      <c r="AF105" s="80"/>
      <c r="AG105" s="80"/>
      <c r="AH105" s="80"/>
      <c r="AI105" s="78"/>
      <c r="AJ105" s="78"/>
      <c r="AK105" s="78"/>
      <c r="AL105" s="78"/>
      <c r="AM105" s="78"/>
      <c r="AN105" s="78"/>
      <c r="AO105" s="78"/>
    </row>
    <row r="106" spans="1:41" ht="18.75" customHeight="1">
      <c r="A106" s="156"/>
      <c r="B106" s="156"/>
      <c r="C106" s="78"/>
      <c r="D106" s="78"/>
      <c r="E106" s="78"/>
      <c r="F106" s="78"/>
      <c r="G106" s="80"/>
      <c r="H106" s="150"/>
      <c r="I106" s="78"/>
      <c r="J106" s="78"/>
      <c r="K106" s="146"/>
      <c r="L106" s="101"/>
      <c r="M106" s="101"/>
      <c r="N106" s="101"/>
      <c r="O106" s="101"/>
      <c r="P106" s="101"/>
      <c r="Q106" s="80"/>
      <c r="R106" s="80"/>
      <c r="S106" s="80"/>
      <c r="T106" s="80"/>
      <c r="U106" s="80"/>
      <c r="V106" s="80"/>
      <c r="W106" s="80"/>
      <c r="X106" s="80"/>
      <c r="Y106" s="80"/>
      <c r="Z106" s="80"/>
      <c r="AA106" s="80"/>
      <c r="AB106" s="80"/>
      <c r="AC106" s="80"/>
      <c r="AD106" s="80"/>
      <c r="AE106" s="80"/>
      <c r="AF106" s="80"/>
      <c r="AG106" s="80"/>
      <c r="AH106" s="80"/>
      <c r="AI106" s="78"/>
      <c r="AJ106" s="78"/>
      <c r="AK106" s="78"/>
      <c r="AL106" s="78"/>
      <c r="AM106" s="78"/>
      <c r="AN106" s="78"/>
      <c r="AO106" s="78"/>
    </row>
    <row r="107" spans="1:41" ht="18.75" customHeight="1">
      <c r="A107" s="156"/>
      <c r="B107" s="156"/>
      <c r="C107" s="78"/>
      <c r="D107" s="78"/>
      <c r="E107" s="78"/>
      <c r="F107" s="78"/>
      <c r="G107" s="80"/>
      <c r="H107" s="150"/>
      <c r="I107" s="78"/>
      <c r="J107" s="78"/>
      <c r="K107" s="146"/>
      <c r="L107" s="101"/>
      <c r="M107" s="101"/>
      <c r="N107" s="101"/>
      <c r="O107" s="101"/>
      <c r="P107" s="101"/>
      <c r="Q107" s="80"/>
      <c r="R107" s="80"/>
      <c r="S107" s="80"/>
      <c r="T107" s="80"/>
      <c r="U107" s="80"/>
      <c r="V107" s="80"/>
      <c r="W107" s="80"/>
      <c r="X107" s="80"/>
      <c r="Y107" s="80"/>
      <c r="Z107" s="80"/>
      <c r="AA107" s="80"/>
      <c r="AB107" s="80"/>
      <c r="AC107" s="80"/>
      <c r="AD107" s="80"/>
      <c r="AE107" s="80"/>
      <c r="AF107" s="80"/>
      <c r="AG107" s="80"/>
      <c r="AH107" s="80"/>
      <c r="AI107" s="78"/>
      <c r="AJ107" s="78"/>
      <c r="AK107" s="78"/>
      <c r="AL107" s="78"/>
      <c r="AM107" s="78"/>
      <c r="AN107" s="78"/>
      <c r="AO107" s="78"/>
    </row>
    <row r="108" spans="1:41" ht="18.75" customHeight="1">
      <c r="A108" s="156"/>
      <c r="B108" s="156"/>
      <c r="C108" s="78"/>
      <c r="D108" s="78"/>
      <c r="E108" s="78"/>
      <c r="F108" s="78"/>
      <c r="G108" s="80"/>
      <c r="H108" s="150"/>
      <c r="I108" s="78"/>
      <c r="J108" s="78"/>
      <c r="K108" s="146"/>
      <c r="L108" s="101"/>
      <c r="M108" s="101"/>
      <c r="N108" s="101"/>
      <c r="O108" s="101"/>
      <c r="P108" s="101"/>
      <c r="Q108" s="80"/>
      <c r="R108" s="80"/>
      <c r="S108" s="80"/>
      <c r="T108" s="80"/>
      <c r="U108" s="80"/>
      <c r="V108" s="80"/>
      <c r="W108" s="80"/>
      <c r="X108" s="80"/>
      <c r="Y108" s="80"/>
      <c r="Z108" s="80"/>
      <c r="AA108" s="80"/>
      <c r="AB108" s="80"/>
      <c r="AC108" s="80"/>
      <c r="AD108" s="80"/>
      <c r="AE108" s="80"/>
      <c r="AF108" s="80"/>
      <c r="AG108" s="80"/>
      <c r="AH108" s="80"/>
      <c r="AI108" s="78"/>
      <c r="AJ108" s="78"/>
      <c r="AK108" s="78"/>
      <c r="AL108" s="78"/>
      <c r="AM108" s="78"/>
      <c r="AN108" s="78"/>
      <c r="AO108" s="78"/>
    </row>
    <row r="109" spans="1:41" ht="18.75" customHeight="1">
      <c r="A109" s="156"/>
      <c r="B109" s="156"/>
      <c r="C109" s="78"/>
      <c r="D109" s="78"/>
      <c r="E109" s="78"/>
      <c r="F109" s="78"/>
      <c r="G109" s="80"/>
      <c r="H109" s="150"/>
      <c r="I109" s="78"/>
      <c r="J109" s="78"/>
      <c r="K109" s="146"/>
      <c r="L109" s="101"/>
      <c r="M109" s="101"/>
      <c r="N109" s="101"/>
      <c r="O109" s="101"/>
      <c r="P109" s="101"/>
      <c r="Q109" s="80"/>
      <c r="R109" s="80"/>
      <c r="S109" s="80"/>
      <c r="T109" s="80"/>
      <c r="U109" s="80"/>
      <c r="V109" s="80"/>
      <c r="W109" s="80"/>
      <c r="X109" s="80"/>
      <c r="Y109" s="80"/>
      <c r="Z109" s="80"/>
      <c r="AA109" s="80"/>
      <c r="AB109" s="80"/>
      <c r="AC109" s="80"/>
      <c r="AD109" s="80"/>
      <c r="AE109" s="80"/>
      <c r="AF109" s="80"/>
      <c r="AG109" s="80"/>
      <c r="AH109" s="80"/>
      <c r="AI109" s="78"/>
      <c r="AJ109" s="78"/>
      <c r="AK109" s="78"/>
      <c r="AL109" s="78"/>
      <c r="AM109" s="78"/>
      <c r="AN109" s="78"/>
      <c r="AO109" s="78"/>
    </row>
    <row r="110" spans="1:41" ht="18.75" customHeight="1">
      <c r="A110" s="156"/>
      <c r="B110" s="156"/>
      <c r="C110" s="78"/>
      <c r="D110" s="78"/>
      <c r="E110" s="78"/>
      <c r="F110" s="78"/>
      <c r="G110" s="80"/>
      <c r="H110" s="150"/>
      <c r="I110" s="78"/>
      <c r="J110" s="78"/>
      <c r="K110" s="146"/>
      <c r="L110" s="101"/>
      <c r="M110" s="101"/>
      <c r="N110" s="101"/>
      <c r="O110" s="101"/>
      <c r="P110" s="101"/>
      <c r="Q110" s="80"/>
      <c r="R110" s="80"/>
      <c r="S110" s="80"/>
      <c r="T110" s="80"/>
      <c r="U110" s="80"/>
      <c r="V110" s="80"/>
      <c r="W110" s="80"/>
      <c r="X110" s="80"/>
      <c r="Y110" s="80"/>
      <c r="Z110" s="80"/>
      <c r="AA110" s="80"/>
      <c r="AB110" s="80"/>
      <c r="AC110" s="80"/>
      <c r="AD110" s="80"/>
      <c r="AE110" s="80"/>
      <c r="AF110" s="80"/>
      <c r="AG110" s="80"/>
      <c r="AH110" s="80"/>
      <c r="AI110" s="78"/>
      <c r="AJ110" s="78"/>
      <c r="AK110" s="78"/>
      <c r="AL110" s="78"/>
      <c r="AM110" s="78"/>
      <c r="AN110" s="78"/>
      <c r="AO110" s="78"/>
    </row>
    <row r="111" spans="1:41" ht="18.75" customHeight="1">
      <c r="A111" s="156"/>
      <c r="B111" s="156"/>
      <c r="C111" s="78"/>
      <c r="D111" s="78"/>
      <c r="E111" s="78"/>
      <c r="F111" s="78"/>
      <c r="G111" s="80"/>
      <c r="H111" s="150"/>
      <c r="I111" s="78"/>
      <c r="J111" s="78"/>
      <c r="K111" s="146"/>
      <c r="L111" s="101"/>
      <c r="M111" s="101"/>
      <c r="N111" s="101"/>
      <c r="O111" s="101"/>
      <c r="P111" s="101"/>
      <c r="Q111" s="80"/>
      <c r="R111" s="80"/>
      <c r="S111" s="80"/>
      <c r="T111" s="80"/>
      <c r="U111" s="80"/>
      <c r="V111" s="80"/>
      <c r="W111" s="80"/>
      <c r="X111" s="80"/>
      <c r="Y111" s="80"/>
      <c r="Z111" s="80"/>
      <c r="AA111" s="80"/>
      <c r="AB111" s="80"/>
      <c r="AC111" s="80"/>
      <c r="AD111" s="80"/>
      <c r="AE111" s="80"/>
      <c r="AF111" s="80"/>
      <c r="AG111" s="80"/>
      <c r="AH111" s="80"/>
      <c r="AI111" s="78"/>
      <c r="AJ111" s="78"/>
      <c r="AK111" s="78"/>
      <c r="AL111" s="78"/>
      <c r="AM111" s="78"/>
      <c r="AN111" s="78"/>
      <c r="AO111" s="78"/>
    </row>
    <row r="112" spans="1:41" ht="18.75" customHeight="1">
      <c r="A112" s="156"/>
      <c r="B112" s="156"/>
      <c r="C112" s="78"/>
      <c r="D112" s="78"/>
      <c r="E112" s="78"/>
      <c r="F112" s="78"/>
      <c r="G112" s="80"/>
      <c r="H112" s="150"/>
      <c r="I112" s="78"/>
      <c r="J112" s="78"/>
      <c r="K112" s="146"/>
      <c r="L112" s="101"/>
      <c r="M112" s="101"/>
      <c r="N112" s="101"/>
      <c r="O112" s="101"/>
      <c r="P112" s="101"/>
      <c r="Q112" s="80"/>
      <c r="R112" s="80"/>
      <c r="S112" s="80"/>
      <c r="T112" s="80"/>
      <c r="U112" s="80"/>
      <c r="V112" s="80"/>
      <c r="W112" s="80"/>
      <c r="X112" s="80"/>
      <c r="Y112" s="80"/>
      <c r="Z112" s="80"/>
      <c r="AA112" s="80"/>
      <c r="AB112" s="80"/>
      <c r="AC112" s="80"/>
      <c r="AD112" s="80"/>
      <c r="AE112" s="80"/>
      <c r="AF112" s="80"/>
      <c r="AG112" s="80"/>
      <c r="AH112" s="80"/>
      <c r="AI112" s="78"/>
      <c r="AJ112" s="78"/>
      <c r="AK112" s="78"/>
      <c r="AL112" s="78"/>
      <c r="AM112" s="78"/>
      <c r="AN112" s="78"/>
      <c r="AO112" s="78"/>
    </row>
    <row r="113" spans="1:41" ht="18.75" customHeight="1">
      <c r="A113" s="156"/>
      <c r="B113" s="156"/>
      <c r="C113" s="78"/>
      <c r="D113" s="78"/>
      <c r="E113" s="78"/>
      <c r="F113" s="78"/>
      <c r="G113" s="80"/>
      <c r="H113" s="150"/>
      <c r="I113" s="78"/>
      <c r="J113" s="78"/>
      <c r="K113" s="146"/>
      <c r="L113" s="101"/>
      <c r="M113" s="101"/>
      <c r="N113" s="101"/>
      <c r="O113" s="101"/>
      <c r="P113" s="101"/>
      <c r="Q113" s="80"/>
      <c r="R113" s="80"/>
      <c r="S113" s="80"/>
      <c r="T113" s="80"/>
      <c r="U113" s="80"/>
      <c r="V113" s="80"/>
      <c r="W113" s="80"/>
      <c r="X113" s="80"/>
      <c r="Y113" s="80"/>
      <c r="Z113" s="80"/>
      <c r="AA113" s="80"/>
      <c r="AB113" s="80"/>
      <c r="AC113" s="80"/>
      <c r="AD113" s="80"/>
      <c r="AE113" s="80"/>
      <c r="AF113" s="80"/>
      <c r="AG113" s="80"/>
      <c r="AH113" s="80"/>
      <c r="AI113" s="78"/>
      <c r="AJ113" s="78"/>
      <c r="AK113" s="78"/>
      <c r="AL113" s="78"/>
      <c r="AM113" s="78"/>
      <c r="AN113" s="78"/>
      <c r="AO113" s="78"/>
    </row>
    <row r="114" spans="1:41" ht="18.75" customHeight="1">
      <c r="A114" s="156"/>
      <c r="B114" s="156"/>
      <c r="C114" s="78"/>
      <c r="D114" s="78"/>
      <c r="E114" s="78"/>
      <c r="F114" s="78"/>
      <c r="G114" s="80"/>
      <c r="H114" s="150"/>
      <c r="I114" s="78"/>
      <c r="J114" s="78"/>
      <c r="K114" s="146"/>
      <c r="L114" s="101"/>
      <c r="M114" s="101"/>
      <c r="N114" s="101"/>
      <c r="O114" s="101"/>
      <c r="P114" s="101"/>
      <c r="Q114" s="80"/>
      <c r="R114" s="80"/>
      <c r="S114" s="80"/>
      <c r="T114" s="80"/>
      <c r="U114" s="80"/>
      <c r="V114" s="80"/>
      <c r="W114" s="80"/>
      <c r="X114" s="80"/>
      <c r="Y114" s="80"/>
      <c r="Z114" s="80"/>
      <c r="AA114" s="80"/>
      <c r="AB114" s="80"/>
      <c r="AC114" s="80"/>
      <c r="AD114" s="80"/>
      <c r="AE114" s="80"/>
      <c r="AF114" s="80"/>
      <c r="AG114" s="80"/>
      <c r="AH114" s="80"/>
      <c r="AI114" s="78"/>
      <c r="AJ114" s="78"/>
      <c r="AK114" s="78"/>
      <c r="AL114" s="78"/>
      <c r="AM114" s="78"/>
      <c r="AN114" s="78"/>
      <c r="AO114" s="78"/>
    </row>
    <row r="115" spans="1:41" ht="18.75" customHeight="1">
      <c r="A115" s="156"/>
      <c r="B115" s="156"/>
      <c r="C115" s="78"/>
      <c r="D115" s="78"/>
      <c r="E115" s="78"/>
      <c r="F115" s="78"/>
      <c r="G115" s="80"/>
      <c r="H115" s="150"/>
      <c r="I115" s="78"/>
      <c r="J115" s="78"/>
      <c r="K115" s="146"/>
      <c r="L115" s="101"/>
      <c r="M115" s="101"/>
      <c r="N115" s="101"/>
      <c r="O115" s="101"/>
      <c r="P115" s="101"/>
      <c r="Q115" s="80"/>
      <c r="R115" s="80"/>
      <c r="S115" s="80"/>
      <c r="T115" s="80"/>
      <c r="U115" s="80"/>
      <c r="V115" s="80"/>
      <c r="W115" s="80"/>
      <c r="X115" s="80"/>
      <c r="Y115" s="80"/>
      <c r="Z115" s="80"/>
      <c r="AA115" s="80"/>
      <c r="AB115" s="80"/>
      <c r="AC115" s="80"/>
      <c r="AD115" s="80"/>
      <c r="AE115" s="80"/>
      <c r="AF115" s="80"/>
      <c r="AG115" s="80"/>
      <c r="AH115" s="80"/>
      <c r="AI115" s="78"/>
      <c r="AJ115" s="78"/>
      <c r="AK115" s="78"/>
      <c r="AL115" s="78"/>
      <c r="AM115" s="78"/>
      <c r="AN115" s="78"/>
      <c r="AO115" s="78"/>
    </row>
    <row r="116" spans="1:41" ht="18.75" customHeight="1">
      <c r="A116" s="156"/>
      <c r="B116" s="156"/>
      <c r="C116" s="78"/>
      <c r="D116" s="78"/>
      <c r="E116" s="78"/>
      <c r="F116" s="78"/>
      <c r="G116" s="80"/>
      <c r="H116" s="150"/>
      <c r="I116" s="78"/>
      <c r="J116" s="78"/>
      <c r="K116" s="146"/>
      <c r="L116" s="101"/>
      <c r="M116" s="101"/>
      <c r="N116" s="101"/>
      <c r="O116" s="101"/>
      <c r="P116" s="101"/>
      <c r="Q116" s="80"/>
      <c r="R116" s="80"/>
      <c r="S116" s="80"/>
      <c r="T116" s="80"/>
      <c r="U116" s="80"/>
      <c r="V116" s="80"/>
      <c r="W116" s="80"/>
      <c r="X116" s="80"/>
      <c r="Y116" s="80"/>
      <c r="Z116" s="80"/>
      <c r="AA116" s="80"/>
      <c r="AB116" s="80"/>
      <c r="AC116" s="80"/>
      <c r="AD116" s="80"/>
      <c r="AE116" s="80"/>
      <c r="AF116" s="80"/>
      <c r="AG116" s="80"/>
      <c r="AH116" s="80"/>
      <c r="AI116" s="78"/>
      <c r="AJ116" s="78"/>
      <c r="AK116" s="78"/>
      <c r="AL116" s="78"/>
      <c r="AM116" s="78"/>
      <c r="AN116" s="78"/>
      <c r="AO116" s="78"/>
    </row>
    <row r="117" spans="1:41" ht="18.75" customHeight="1">
      <c r="A117" s="156"/>
      <c r="B117" s="156"/>
      <c r="C117" s="78"/>
      <c r="D117" s="78"/>
      <c r="E117" s="78"/>
      <c r="F117" s="78"/>
      <c r="G117" s="80"/>
      <c r="H117" s="150"/>
      <c r="I117" s="78"/>
      <c r="J117" s="78"/>
      <c r="K117" s="146"/>
      <c r="L117" s="101"/>
      <c r="M117" s="101"/>
      <c r="N117" s="101"/>
      <c r="O117" s="101"/>
      <c r="P117" s="101"/>
      <c r="Q117" s="80"/>
      <c r="R117" s="80"/>
      <c r="S117" s="80"/>
      <c r="T117" s="80"/>
      <c r="U117" s="80"/>
      <c r="V117" s="80"/>
      <c r="W117" s="80"/>
      <c r="X117" s="80"/>
      <c r="Y117" s="80"/>
      <c r="Z117" s="80"/>
      <c r="AA117" s="80"/>
      <c r="AB117" s="80"/>
      <c r="AC117" s="80"/>
      <c r="AD117" s="80"/>
      <c r="AE117" s="80"/>
      <c r="AF117" s="80"/>
      <c r="AG117" s="80"/>
      <c r="AH117" s="80"/>
      <c r="AI117" s="78"/>
      <c r="AJ117" s="78"/>
      <c r="AK117" s="78"/>
      <c r="AL117" s="78"/>
      <c r="AM117" s="78"/>
      <c r="AN117" s="78"/>
      <c r="AO117" s="78"/>
    </row>
    <row r="118" spans="1:41" ht="18.75" customHeight="1">
      <c r="A118" s="156"/>
      <c r="B118" s="156"/>
      <c r="C118" s="78"/>
      <c r="D118" s="78"/>
      <c r="E118" s="78"/>
      <c r="F118" s="78"/>
      <c r="G118" s="80"/>
      <c r="H118" s="150"/>
      <c r="I118" s="78"/>
      <c r="J118" s="78"/>
      <c r="K118" s="146"/>
      <c r="L118" s="101"/>
      <c r="M118" s="101"/>
      <c r="N118" s="101"/>
      <c r="O118" s="101"/>
      <c r="P118" s="101"/>
      <c r="Q118" s="80"/>
      <c r="R118" s="80"/>
      <c r="S118" s="80"/>
      <c r="T118" s="80"/>
      <c r="U118" s="80"/>
      <c r="V118" s="80"/>
      <c r="W118" s="80"/>
      <c r="X118" s="80"/>
      <c r="Y118" s="80"/>
      <c r="Z118" s="80"/>
      <c r="AA118" s="80"/>
      <c r="AB118" s="80"/>
      <c r="AC118" s="80"/>
      <c r="AD118" s="80"/>
      <c r="AE118" s="80"/>
      <c r="AF118" s="80"/>
      <c r="AG118" s="80"/>
      <c r="AH118" s="80"/>
      <c r="AI118" s="78"/>
      <c r="AJ118" s="78"/>
      <c r="AK118" s="78"/>
      <c r="AL118" s="78"/>
      <c r="AM118" s="78"/>
      <c r="AN118" s="78"/>
      <c r="AO118" s="78"/>
    </row>
    <row r="119" spans="1:41" ht="18.75" customHeight="1">
      <c r="A119" s="156"/>
      <c r="B119" s="156"/>
      <c r="C119" s="78"/>
      <c r="D119" s="78"/>
      <c r="E119" s="78"/>
      <c r="F119" s="78"/>
      <c r="G119" s="80"/>
      <c r="H119" s="150"/>
      <c r="I119" s="78"/>
      <c r="J119" s="78"/>
      <c r="K119" s="146"/>
      <c r="L119" s="101"/>
      <c r="M119" s="101"/>
      <c r="N119" s="101"/>
      <c r="O119" s="101"/>
      <c r="P119" s="101"/>
      <c r="Q119" s="80"/>
      <c r="R119" s="80"/>
      <c r="S119" s="80"/>
      <c r="T119" s="80"/>
      <c r="U119" s="80"/>
      <c r="V119" s="80"/>
      <c r="W119" s="80"/>
      <c r="X119" s="80"/>
      <c r="Y119" s="80"/>
      <c r="Z119" s="80"/>
      <c r="AA119" s="80"/>
      <c r="AB119" s="80"/>
      <c r="AC119" s="80"/>
      <c r="AD119" s="80"/>
      <c r="AE119" s="80"/>
      <c r="AF119" s="80"/>
      <c r="AG119" s="80"/>
      <c r="AH119" s="80"/>
      <c r="AI119" s="78"/>
      <c r="AJ119" s="78"/>
      <c r="AK119" s="78"/>
      <c r="AL119" s="78"/>
      <c r="AM119" s="78"/>
      <c r="AN119" s="78"/>
      <c r="AO119" s="78"/>
    </row>
    <row r="120" spans="1:41" ht="18.75" customHeight="1">
      <c r="A120" s="156"/>
      <c r="B120" s="156"/>
      <c r="C120" s="78"/>
      <c r="D120" s="78"/>
      <c r="E120" s="78"/>
      <c r="F120" s="78"/>
      <c r="G120" s="80"/>
      <c r="H120" s="150"/>
      <c r="I120" s="78"/>
      <c r="J120" s="78"/>
      <c r="K120" s="146"/>
      <c r="L120" s="101"/>
      <c r="M120" s="101"/>
      <c r="N120" s="101"/>
      <c r="O120" s="101"/>
      <c r="P120" s="101"/>
      <c r="Q120" s="80"/>
      <c r="R120" s="80"/>
      <c r="S120" s="80"/>
      <c r="T120" s="80"/>
      <c r="U120" s="80"/>
      <c r="V120" s="80"/>
      <c r="W120" s="80"/>
      <c r="X120" s="80"/>
      <c r="Y120" s="80"/>
      <c r="Z120" s="80"/>
      <c r="AA120" s="80"/>
      <c r="AB120" s="80"/>
      <c r="AC120" s="80"/>
      <c r="AD120" s="80"/>
      <c r="AE120" s="80"/>
      <c r="AF120" s="80"/>
      <c r="AG120" s="80"/>
      <c r="AH120" s="80"/>
      <c r="AI120" s="78"/>
      <c r="AJ120" s="78"/>
      <c r="AK120" s="78"/>
      <c r="AL120" s="78"/>
      <c r="AM120" s="78"/>
      <c r="AN120" s="78"/>
      <c r="AO120" s="78"/>
    </row>
    <row r="121" spans="1:41" ht="18.75" customHeight="1">
      <c r="A121" s="156"/>
      <c r="B121" s="156"/>
      <c r="C121" s="78"/>
      <c r="D121" s="78"/>
      <c r="E121" s="78"/>
      <c r="F121" s="78"/>
      <c r="G121" s="80"/>
      <c r="H121" s="150"/>
      <c r="I121" s="78"/>
      <c r="J121" s="78"/>
      <c r="K121" s="146"/>
      <c r="L121" s="101"/>
      <c r="M121" s="101"/>
      <c r="N121" s="101"/>
      <c r="O121" s="101"/>
      <c r="P121" s="101"/>
      <c r="Q121" s="80"/>
      <c r="R121" s="80"/>
      <c r="S121" s="80"/>
      <c r="T121" s="80"/>
      <c r="U121" s="80"/>
      <c r="V121" s="80"/>
      <c r="W121" s="80"/>
      <c r="X121" s="80"/>
      <c r="Y121" s="80"/>
      <c r="Z121" s="80"/>
      <c r="AA121" s="80"/>
      <c r="AB121" s="80"/>
      <c r="AC121" s="80"/>
      <c r="AD121" s="80"/>
      <c r="AE121" s="80"/>
      <c r="AF121" s="80"/>
      <c r="AG121" s="80"/>
      <c r="AH121" s="80"/>
      <c r="AI121" s="78"/>
      <c r="AJ121" s="78"/>
      <c r="AK121" s="78"/>
      <c r="AL121" s="78"/>
      <c r="AM121" s="78"/>
      <c r="AN121" s="78"/>
      <c r="AO121" s="78"/>
    </row>
    <row r="122" spans="1:41" ht="18.75" customHeight="1">
      <c r="A122" s="156"/>
      <c r="B122" s="156"/>
      <c r="C122" s="78"/>
      <c r="D122" s="78"/>
      <c r="E122" s="78"/>
      <c r="F122" s="78"/>
      <c r="G122" s="80"/>
      <c r="H122" s="150"/>
      <c r="I122" s="78"/>
      <c r="J122" s="78"/>
      <c r="K122" s="146"/>
      <c r="L122" s="101"/>
      <c r="M122" s="101"/>
      <c r="N122" s="101"/>
      <c r="O122" s="101"/>
      <c r="P122" s="101"/>
      <c r="Q122" s="80"/>
      <c r="R122" s="80"/>
      <c r="S122" s="80"/>
      <c r="T122" s="80"/>
      <c r="U122" s="80"/>
      <c r="V122" s="80"/>
      <c r="W122" s="80"/>
      <c r="X122" s="80"/>
      <c r="Y122" s="80"/>
      <c r="Z122" s="80"/>
      <c r="AA122" s="80"/>
      <c r="AB122" s="80"/>
      <c r="AC122" s="80"/>
      <c r="AD122" s="80"/>
      <c r="AE122" s="80"/>
      <c r="AF122" s="80"/>
      <c r="AG122" s="80"/>
      <c r="AH122" s="80"/>
      <c r="AI122" s="78"/>
      <c r="AJ122" s="78"/>
      <c r="AK122" s="78"/>
      <c r="AL122" s="78"/>
      <c r="AM122" s="78"/>
      <c r="AN122" s="78"/>
      <c r="AO122" s="78"/>
    </row>
    <row r="123" spans="1:41" ht="18.75" customHeight="1">
      <c r="A123" s="156"/>
      <c r="B123" s="156"/>
      <c r="C123" s="78"/>
      <c r="D123" s="78"/>
      <c r="E123" s="78"/>
      <c r="F123" s="78"/>
      <c r="G123" s="80"/>
      <c r="H123" s="150"/>
      <c r="I123" s="78"/>
      <c r="J123" s="78"/>
      <c r="K123" s="146"/>
      <c r="L123" s="101"/>
      <c r="M123" s="101"/>
      <c r="N123" s="101"/>
      <c r="O123" s="101"/>
      <c r="P123" s="101"/>
      <c r="Q123" s="80"/>
      <c r="R123" s="80"/>
      <c r="S123" s="80"/>
      <c r="T123" s="80"/>
      <c r="U123" s="80"/>
      <c r="V123" s="80"/>
      <c r="W123" s="80"/>
      <c r="X123" s="80"/>
      <c r="Y123" s="80"/>
      <c r="Z123" s="80"/>
      <c r="AA123" s="80"/>
      <c r="AB123" s="80"/>
      <c r="AC123" s="80"/>
      <c r="AD123" s="80"/>
      <c r="AE123" s="80"/>
      <c r="AF123" s="80"/>
      <c r="AG123" s="80"/>
      <c r="AH123" s="80"/>
      <c r="AI123" s="78"/>
      <c r="AJ123" s="78"/>
      <c r="AK123" s="78"/>
      <c r="AL123" s="78"/>
      <c r="AM123" s="78"/>
      <c r="AN123" s="78"/>
      <c r="AO123" s="78"/>
    </row>
    <row r="124" spans="1:41" ht="18.75" customHeight="1">
      <c r="A124" s="156"/>
      <c r="B124" s="156"/>
      <c r="C124" s="78"/>
      <c r="D124" s="78"/>
      <c r="E124" s="78"/>
      <c r="F124" s="78"/>
      <c r="G124" s="80"/>
      <c r="H124" s="150"/>
      <c r="I124" s="78"/>
      <c r="J124" s="78"/>
      <c r="K124" s="146"/>
      <c r="L124" s="101"/>
      <c r="M124" s="101"/>
      <c r="N124" s="101"/>
      <c r="O124" s="101"/>
      <c r="P124" s="101"/>
      <c r="Q124" s="80"/>
      <c r="R124" s="80"/>
      <c r="S124" s="80"/>
      <c r="T124" s="80"/>
      <c r="U124" s="80"/>
      <c r="V124" s="80"/>
      <c r="W124" s="80"/>
      <c r="X124" s="80"/>
      <c r="Y124" s="80"/>
      <c r="Z124" s="80"/>
      <c r="AA124" s="80"/>
      <c r="AB124" s="80"/>
      <c r="AC124" s="80"/>
      <c r="AD124" s="80"/>
      <c r="AE124" s="80"/>
      <c r="AF124" s="80"/>
      <c r="AG124" s="80"/>
      <c r="AH124" s="80"/>
      <c r="AI124" s="78"/>
      <c r="AJ124" s="78"/>
      <c r="AK124" s="78"/>
      <c r="AL124" s="78"/>
      <c r="AM124" s="78"/>
      <c r="AN124" s="78"/>
      <c r="AO124" s="78"/>
    </row>
    <row r="125" spans="1:41" ht="18.75" customHeight="1">
      <c r="A125" s="156"/>
      <c r="B125" s="156"/>
      <c r="C125" s="78"/>
      <c r="D125" s="78"/>
      <c r="E125" s="78"/>
      <c r="F125" s="78"/>
      <c r="G125" s="80"/>
      <c r="H125" s="150"/>
      <c r="I125" s="78"/>
      <c r="J125" s="78"/>
      <c r="K125" s="146"/>
      <c r="L125" s="101"/>
      <c r="M125" s="101"/>
      <c r="N125" s="101"/>
      <c r="O125" s="101"/>
      <c r="P125" s="101"/>
      <c r="Q125" s="80"/>
      <c r="R125" s="80"/>
      <c r="S125" s="80"/>
      <c r="T125" s="80"/>
      <c r="U125" s="80"/>
      <c r="V125" s="80"/>
      <c r="W125" s="80"/>
      <c r="X125" s="80"/>
      <c r="Y125" s="80"/>
      <c r="Z125" s="80"/>
      <c r="AA125" s="80"/>
      <c r="AB125" s="80"/>
      <c r="AC125" s="80"/>
      <c r="AD125" s="80"/>
      <c r="AE125" s="80"/>
      <c r="AF125" s="80"/>
      <c r="AG125" s="80"/>
      <c r="AH125" s="80"/>
      <c r="AI125" s="78"/>
      <c r="AJ125" s="78"/>
      <c r="AK125" s="78"/>
      <c r="AL125" s="78"/>
      <c r="AM125" s="78"/>
      <c r="AN125" s="78"/>
      <c r="AO125" s="78"/>
    </row>
    <row r="126" spans="1:41" ht="18.75" customHeight="1">
      <c r="A126" s="156"/>
      <c r="B126" s="156"/>
      <c r="C126" s="78"/>
      <c r="D126" s="78"/>
      <c r="E126" s="78"/>
      <c r="F126" s="78"/>
      <c r="G126" s="80"/>
      <c r="H126" s="150"/>
      <c r="I126" s="78"/>
      <c r="J126" s="78"/>
      <c r="K126" s="146"/>
      <c r="L126" s="101"/>
      <c r="M126" s="101"/>
      <c r="N126" s="101"/>
      <c r="O126" s="101"/>
      <c r="P126" s="101"/>
      <c r="Q126" s="80"/>
      <c r="R126" s="80"/>
      <c r="S126" s="80"/>
      <c r="T126" s="80"/>
      <c r="U126" s="80"/>
      <c r="V126" s="80"/>
      <c r="W126" s="80"/>
      <c r="X126" s="80"/>
      <c r="Y126" s="80"/>
      <c r="Z126" s="80"/>
      <c r="AA126" s="80"/>
      <c r="AB126" s="80"/>
      <c r="AC126" s="80"/>
      <c r="AD126" s="80"/>
      <c r="AE126" s="80"/>
      <c r="AF126" s="80"/>
      <c r="AG126" s="80"/>
      <c r="AH126" s="80"/>
      <c r="AI126" s="78"/>
      <c r="AJ126" s="78"/>
      <c r="AK126" s="78"/>
      <c r="AL126" s="78"/>
      <c r="AM126" s="78"/>
      <c r="AN126" s="78"/>
      <c r="AO126" s="78"/>
    </row>
    <row r="127" spans="1:41" ht="18.75" customHeight="1">
      <c r="A127" s="156"/>
      <c r="B127" s="156"/>
      <c r="C127" s="78"/>
      <c r="D127" s="78"/>
      <c r="E127" s="78"/>
      <c r="F127" s="78"/>
      <c r="G127" s="80"/>
      <c r="H127" s="150"/>
      <c r="I127" s="78"/>
      <c r="J127" s="78"/>
      <c r="K127" s="146"/>
      <c r="L127" s="101"/>
      <c r="M127" s="101"/>
      <c r="N127" s="101"/>
      <c r="O127" s="101"/>
      <c r="P127" s="101"/>
      <c r="Q127" s="80"/>
      <c r="R127" s="80"/>
      <c r="S127" s="80"/>
      <c r="T127" s="80"/>
      <c r="U127" s="80"/>
      <c r="V127" s="80"/>
      <c r="W127" s="80"/>
      <c r="X127" s="80"/>
      <c r="Y127" s="80"/>
      <c r="Z127" s="80"/>
      <c r="AA127" s="80"/>
      <c r="AB127" s="80"/>
      <c r="AC127" s="80"/>
      <c r="AD127" s="80"/>
      <c r="AE127" s="80"/>
      <c r="AF127" s="80"/>
      <c r="AG127" s="80"/>
      <c r="AH127" s="80"/>
      <c r="AI127" s="78"/>
      <c r="AJ127" s="78"/>
      <c r="AK127" s="78"/>
      <c r="AL127" s="78"/>
      <c r="AM127" s="78"/>
      <c r="AN127" s="78"/>
      <c r="AO127" s="78"/>
    </row>
    <row r="128" spans="1:41" ht="18.75" customHeight="1">
      <c r="A128" s="156"/>
      <c r="B128" s="156"/>
      <c r="C128" s="78"/>
      <c r="D128" s="78"/>
      <c r="E128" s="78"/>
      <c r="F128" s="78"/>
      <c r="G128" s="80"/>
      <c r="H128" s="150"/>
      <c r="I128" s="78"/>
      <c r="J128" s="78"/>
      <c r="K128" s="146"/>
      <c r="L128" s="101"/>
      <c r="M128" s="101"/>
      <c r="N128" s="101"/>
      <c r="O128" s="101"/>
      <c r="P128" s="101"/>
      <c r="Q128" s="80"/>
      <c r="R128" s="80"/>
      <c r="S128" s="80"/>
      <c r="T128" s="80"/>
      <c r="U128" s="80"/>
      <c r="V128" s="80"/>
      <c r="W128" s="80"/>
      <c r="X128" s="80"/>
      <c r="Y128" s="80"/>
      <c r="Z128" s="80"/>
      <c r="AA128" s="80"/>
      <c r="AB128" s="80"/>
      <c r="AC128" s="80"/>
      <c r="AD128" s="80"/>
      <c r="AE128" s="80"/>
      <c r="AF128" s="80"/>
      <c r="AG128" s="80"/>
      <c r="AH128" s="80"/>
      <c r="AI128" s="78"/>
      <c r="AJ128" s="78"/>
      <c r="AK128" s="78"/>
      <c r="AL128" s="78"/>
      <c r="AM128" s="78"/>
      <c r="AN128" s="78"/>
      <c r="AO128" s="78"/>
    </row>
    <row r="129" spans="1:41" ht="18.75" customHeight="1">
      <c r="A129" s="156"/>
      <c r="B129" s="156"/>
      <c r="C129" s="78"/>
      <c r="D129" s="78"/>
      <c r="E129" s="78"/>
      <c r="F129" s="78"/>
      <c r="G129" s="80"/>
      <c r="H129" s="150"/>
      <c r="I129" s="78"/>
      <c r="J129" s="78"/>
      <c r="K129" s="146"/>
      <c r="L129" s="101"/>
      <c r="M129" s="101"/>
      <c r="N129" s="101"/>
      <c r="O129" s="101"/>
      <c r="P129" s="101"/>
      <c r="Q129" s="80"/>
      <c r="R129" s="80"/>
      <c r="S129" s="80"/>
      <c r="T129" s="80"/>
      <c r="U129" s="80"/>
      <c r="V129" s="80"/>
      <c r="W129" s="80"/>
      <c r="X129" s="80"/>
      <c r="Y129" s="80"/>
      <c r="Z129" s="80"/>
      <c r="AA129" s="80"/>
      <c r="AB129" s="80"/>
      <c r="AC129" s="80"/>
      <c r="AD129" s="80"/>
      <c r="AE129" s="80"/>
      <c r="AF129" s="80"/>
      <c r="AG129" s="80"/>
      <c r="AH129" s="80"/>
      <c r="AI129" s="78"/>
      <c r="AJ129" s="78"/>
      <c r="AK129" s="78"/>
      <c r="AL129" s="78"/>
      <c r="AM129" s="78"/>
      <c r="AN129" s="78"/>
      <c r="AO129" s="78"/>
    </row>
    <row r="130" spans="1:41" ht="18.75" customHeight="1">
      <c r="A130" s="156"/>
      <c r="B130" s="156"/>
      <c r="C130" s="78"/>
      <c r="D130" s="78"/>
      <c r="E130" s="78"/>
      <c r="F130" s="78"/>
      <c r="G130" s="80"/>
      <c r="H130" s="150"/>
      <c r="I130" s="78"/>
      <c r="J130" s="78"/>
      <c r="K130" s="146"/>
      <c r="L130" s="101"/>
      <c r="M130" s="101"/>
      <c r="N130" s="101"/>
      <c r="O130" s="101"/>
      <c r="P130" s="101"/>
      <c r="Q130" s="80"/>
      <c r="R130" s="80"/>
      <c r="S130" s="80"/>
      <c r="T130" s="80"/>
      <c r="U130" s="80"/>
      <c r="V130" s="80"/>
      <c r="W130" s="80"/>
      <c r="X130" s="80"/>
      <c r="Y130" s="80"/>
      <c r="Z130" s="80"/>
      <c r="AA130" s="80"/>
      <c r="AB130" s="80"/>
      <c r="AC130" s="80"/>
      <c r="AD130" s="80"/>
      <c r="AE130" s="80"/>
      <c r="AF130" s="80"/>
      <c r="AG130" s="80"/>
      <c r="AH130" s="80"/>
      <c r="AI130" s="78"/>
      <c r="AJ130" s="78"/>
      <c r="AK130" s="78"/>
      <c r="AL130" s="78"/>
      <c r="AM130" s="78"/>
      <c r="AN130" s="78"/>
      <c r="AO130" s="78"/>
    </row>
    <row r="131" spans="1:41" ht="18.75" customHeight="1">
      <c r="A131" s="156"/>
      <c r="B131" s="156"/>
      <c r="C131" s="78"/>
      <c r="D131" s="78"/>
      <c r="E131" s="78"/>
      <c r="F131" s="78"/>
      <c r="G131" s="80"/>
      <c r="H131" s="150"/>
      <c r="I131" s="78"/>
      <c r="J131" s="78"/>
      <c r="K131" s="146"/>
      <c r="L131" s="101"/>
      <c r="M131" s="101"/>
      <c r="N131" s="101"/>
      <c r="O131" s="101"/>
      <c r="P131" s="101"/>
      <c r="Q131" s="80"/>
      <c r="R131" s="80"/>
      <c r="S131" s="80"/>
      <c r="T131" s="80"/>
      <c r="U131" s="80"/>
      <c r="V131" s="80"/>
      <c r="W131" s="80"/>
      <c r="X131" s="80"/>
      <c r="Y131" s="80"/>
      <c r="Z131" s="80"/>
      <c r="AA131" s="80"/>
      <c r="AB131" s="80"/>
      <c r="AC131" s="80"/>
      <c r="AD131" s="80"/>
      <c r="AE131" s="80"/>
      <c r="AF131" s="80"/>
      <c r="AG131" s="80"/>
      <c r="AH131" s="80"/>
      <c r="AI131" s="78"/>
      <c r="AJ131" s="78"/>
      <c r="AK131" s="78"/>
      <c r="AL131" s="78"/>
      <c r="AM131" s="78"/>
      <c r="AN131" s="78"/>
      <c r="AO131" s="78"/>
    </row>
    <row r="132" spans="1:41" ht="18.75" customHeight="1">
      <c r="A132" s="156"/>
      <c r="B132" s="156"/>
      <c r="C132" s="78"/>
      <c r="D132" s="78"/>
      <c r="E132" s="78"/>
      <c r="F132" s="78"/>
      <c r="G132" s="80"/>
      <c r="H132" s="150"/>
      <c r="I132" s="78"/>
      <c r="J132" s="78"/>
      <c r="K132" s="146"/>
      <c r="L132" s="101"/>
      <c r="M132" s="101"/>
      <c r="N132" s="101"/>
      <c r="O132" s="101"/>
      <c r="P132" s="101"/>
      <c r="Q132" s="80"/>
      <c r="R132" s="80"/>
      <c r="S132" s="80"/>
      <c r="T132" s="80"/>
      <c r="U132" s="80"/>
      <c r="V132" s="80"/>
      <c r="W132" s="80"/>
      <c r="X132" s="80"/>
      <c r="Y132" s="80"/>
      <c r="Z132" s="80"/>
      <c r="AA132" s="80"/>
      <c r="AB132" s="80"/>
      <c r="AC132" s="80"/>
      <c r="AD132" s="80"/>
      <c r="AE132" s="80"/>
      <c r="AF132" s="80"/>
      <c r="AG132" s="80"/>
      <c r="AH132" s="80"/>
      <c r="AI132" s="78"/>
      <c r="AJ132" s="78"/>
      <c r="AK132" s="78"/>
      <c r="AL132" s="78"/>
      <c r="AM132" s="78"/>
      <c r="AN132" s="78"/>
      <c r="AO132" s="78"/>
    </row>
    <row r="133" spans="1:41" ht="18.75" customHeight="1">
      <c r="A133" s="156"/>
      <c r="B133" s="156"/>
      <c r="C133" s="78"/>
      <c r="D133" s="78"/>
      <c r="E133" s="78"/>
      <c r="F133" s="78"/>
      <c r="G133" s="80"/>
      <c r="H133" s="150"/>
      <c r="I133" s="78"/>
      <c r="J133" s="78"/>
      <c r="K133" s="146"/>
      <c r="L133" s="101"/>
      <c r="M133" s="101"/>
      <c r="N133" s="101"/>
      <c r="O133" s="101"/>
      <c r="P133" s="101"/>
      <c r="Q133" s="80"/>
      <c r="R133" s="80"/>
      <c r="S133" s="80"/>
      <c r="T133" s="80"/>
      <c r="U133" s="80"/>
      <c r="V133" s="80"/>
      <c r="W133" s="80"/>
      <c r="X133" s="80"/>
      <c r="Y133" s="80"/>
      <c r="Z133" s="80"/>
      <c r="AA133" s="80"/>
      <c r="AB133" s="80"/>
      <c r="AC133" s="80"/>
      <c r="AD133" s="80"/>
      <c r="AE133" s="80"/>
      <c r="AF133" s="80"/>
      <c r="AG133" s="80"/>
      <c r="AH133" s="80"/>
      <c r="AI133" s="78"/>
      <c r="AJ133" s="78"/>
      <c r="AK133" s="78"/>
      <c r="AL133" s="78"/>
      <c r="AM133" s="78"/>
      <c r="AN133" s="78"/>
      <c r="AO133" s="78"/>
    </row>
    <row r="134" spans="1:41" ht="18.75" customHeight="1">
      <c r="A134" s="156"/>
      <c r="B134" s="156"/>
      <c r="C134" s="78"/>
      <c r="D134" s="78"/>
      <c r="E134" s="78"/>
      <c r="F134" s="78"/>
      <c r="G134" s="80"/>
      <c r="H134" s="150"/>
      <c r="I134" s="78"/>
      <c r="J134" s="78"/>
      <c r="K134" s="146"/>
      <c r="L134" s="101"/>
      <c r="M134" s="101"/>
      <c r="N134" s="101"/>
      <c r="O134" s="101"/>
      <c r="P134" s="101"/>
      <c r="Q134" s="80"/>
      <c r="R134" s="80"/>
      <c r="S134" s="80"/>
      <c r="T134" s="80"/>
      <c r="U134" s="80"/>
      <c r="V134" s="80"/>
      <c r="W134" s="80"/>
      <c r="X134" s="80"/>
      <c r="Y134" s="80"/>
      <c r="Z134" s="80"/>
      <c r="AA134" s="80"/>
      <c r="AB134" s="80"/>
      <c r="AC134" s="80"/>
      <c r="AD134" s="80"/>
      <c r="AE134" s="80"/>
      <c r="AF134" s="80"/>
      <c r="AG134" s="80"/>
      <c r="AH134" s="80"/>
      <c r="AI134" s="78"/>
      <c r="AJ134" s="78"/>
      <c r="AK134" s="78"/>
      <c r="AL134" s="78"/>
      <c r="AM134" s="78"/>
      <c r="AN134" s="78"/>
      <c r="AO134" s="78"/>
    </row>
    <row r="135" spans="1:41" ht="18.75" customHeight="1">
      <c r="A135" s="156"/>
      <c r="B135" s="156"/>
      <c r="C135" s="78"/>
      <c r="D135" s="78"/>
      <c r="E135" s="78"/>
      <c r="F135" s="78"/>
      <c r="G135" s="80"/>
      <c r="H135" s="150"/>
      <c r="I135" s="78"/>
      <c r="J135" s="78"/>
      <c r="K135" s="146"/>
      <c r="L135" s="101"/>
      <c r="M135" s="101"/>
      <c r="N135" s="101"/>
      <c r="O135" s="101"/>
      <c r="P135" s="101"/>
      <c r="Q135" s="80"/>
      <c r="R135" s="80"/>
      <c r="S135" s="80"/>
      <c r="T135" s="80"/>
      <c r="U135" s="80"/>
      <c r="V135" s="80"/>
      <c r="W135" s="80"/>
      <c r="X135" s="80"/>
      <c r="Y135" s="80"/>
      <c r="Z135" s="80"/>
      <c r="AA135" s="80"/>
      <c r="AB135" s="80"/>
      <c r="AC135" s="80"/>
      <c r="AD135" s="80"/>
      <c r="AE135" s="80"/>
      <c r="AF135" s="80"/>
      <c r="AG135" s="80"/>
      <c r="AH135" s="80"/>
      <c r="AI135" s="78"/>
      <c r="AJ135" s="78"/>
      <c r="AK135" s="78"/>
      <c r="AL135" s="78"/>
      <c r="AM135" s="78"/>
      <c r="AN135" s="78"/>
      <c r="AO135" s="78"/>
    </row>
    <row r="136" spans="1:41" ht="18.75" customHeight="1">
      <c r="A136" s="156"/>
      <c r="B136" s="156"/>
      <c r="C136" s="78"/>
      <c r="D136" s="78"/>
      <c r="E136" s="78"/>
      <c r="F136" s="78"/>
      <c r="G136" s="80"/>
      <c r="H136" s="150"/>
      <c r="I136" s="78"/>
      <c r="J136" s="78"/>
      <c r="K136" s="146"/>
      <c r="L136" s="101"/>
      <c r="M136" s="101"/>
      <c r="N136" s="101"/>
      <c r="O136" s="101"/>
      <c r="P136" s="101"/>
      <c r="Q136" s="80"/>
      <c r="R136" s="80"/>
      <c r="S136" s="80"/>
      <c r="T136" s="80"/>
      <c r="U136" s="80"/>
      <c r="V136" s="80"/>
      <c r="W136" s="80"/>
      <c r="X136" s="80"/>
      <c r="Y136" s="80"/>
      <c r="Z136" s="80"/>
      <c r="AA136" s="80"/>
      <c r="AB136" s="80"/>
      <c r="AC136" s="80"/>
      <c r="AD136" s="80"/>
      <c r="AE136" s="80"/>
      <c r="AF136" s="80"/>
      <c r="AG136" s="80"/>
      <c r="AH136" s="80"/>
      <c r="AI136" s="78"/>
      <c r="AJ136" s="78"/>
      <c r="AK136" s="78"/>
      <c r="AL136" s="78"/>
      <c r="AM136" s="78"/>
      <c r="AN136" s="78"/>
      <c r="AO136" s="78"/>
    </row>
    <row r="137" spans="1:41" ht="18.75" customHeight="1">
      <c r="A137" s="156"/>
      <c r="B137" s="156"/>
      <c r="C137" s="78"/>
      <c r="D137" s="78"/>
      <c r="E137" s="78"/>
      <c r="F137" s="78"/>
      <c r="G137" s="80"/>
      <c r="H137" s="150"/>
      <c r="I137" s="78"/>
      <c r="J137" s="78"/>
      <c r="K137" s="146"/>
      <c r="L137" s="101"/>
      <c r="M137" s="101"/>
      <c r="N137" s="101"/>
      <c r="O137" s="101"/>
      <c r="P137" s="101"/>
      <c r="Q137" s="80"/>
      <c r="R137" s="80"/>
      <c r="S137" s="80"/>
      <c r="T137" s="80"/>
      <c r="U137" s="80"/>
      <c r="V137" s="80"/>
      <c r="W137" s="80"/>
      <c r="X137" s="80"/>
      <c r="Y137" s="80"/>
      <c r="Z137" s="80"/>
      <c r="AA137" s="80"/>
      <c r="AB137" s="80"/>
      <c r="AC137" s="80"/>
      <c r="AD137" s="80"/>
      <c r="AE137" s="80"/>
      <c r="AF137" s="80"/>
      <c r="AG137" s="80"/>
      <c r="AH137" s="80"/>
      <c r="AI137" s="78"/>
      <c r="AJ137" s="78"/>
      <c r="AK137" s="78"/>
      <c r="AL137" s="78"/>
      <c r="AM137" s="78"/>
      <c r="AN137" s="78"/>
      <c r="AO137" s="78"/>
    </row>
    <row r="138" spans="1:41" ht="18.75" customHeight="1">
      <c r="A138" s="156"/>
      <c r="B138" s="156"/>
      <c r="C138" s="78"/>
      <c r="D138" s="78"/>
      <c r="E138" s="78"/>
      <c r="F138" s="78"/>
      <c r="G138" s="80"/>
      <c r="H138" s="150"/>
      <c r="I138" s="78"/>
      <c r="J138" s="78"/>
      <c r="K138" s="146"/>
      <c r="L138" s="101"/>
      <c r="M138" s="101"/>
      <c r="N138" s="101"/>
      <c r="O138" s="101"/>
      <c r="P138" s="101"/>
      <c r="Q138" s="80"/>
      <c r="R138" s="80"/>
      <c r="S138" s="80"/>
      <c r="T138" s="80"/>
      <c r="U138" s="80"/>
      <c r="V138" s="80"/>
      <c r="W138" s="80"/>
      <c r="X138" s="80"/>
      <c r="Y138" s="80"/>
      <c r="Z138" s="80"/>
      <c r="AA138" s="80"/>
      <c r="AB138" s="80"/>
      <c r="AC138" s="80"/>
      <c r="AD138" s="80"/>
      <c r="AE138" s="80"/>
      <c r="AF138" s="80"/>
      <c r="AG138" s="80"/>
      <c r="AH138" s="80"/>
      <c r="AI138" s="78"/>
      <c r="AJ138" s="78"/>
      <c r="AK138" s="78"/>
      <c r="AL138" s="78"/>
      <c r="AM138" s="78"/>
      <c r="AN138" s="78"/>
      <c r="AO138" s="78"/>
    </row>
    <row r="139" spans="1:41" ht="18.75" customHeight="1">
      <c r="A139" s="156"/>
      <c r="B139" s="156"/>
      <c r="C139" s="78"/>
      <c r="D139" s="78"/>
      <c r="E139" s="78"/>
      <c r="F139" s="78"/>
      <c r="G139" s="80"/>
      <c r="H139" s="150"/>
      <c r="I139" s="78"/>
      <c r="J139" s="78"/>
      <c r="K139" s="146"/>
      <c r="L139" s="101"/>
      <c r="M139" s="101"/>
      <c r="N139" s="101"/>
      <c r="O139" s="101"/>
      <c r="P139" s="101"/>
      <c r="Q139" s="80"/>
      <c r="R139" s="80"/>
      <c r="S139" s="80"/>
      <c r="T139" s="80"/>
      <c r="U139" s="80"/>
      <c r="V139" s="80"/>
      <c r="W139" s="80"/>
      <c r="X139" s="80"/>
      <c r="Y139" s="80"/>
      <c r="Z139" s="80"/>
      <c r="AA139" s="80"/>
      <c r="AB139" s="80"/>
      <c r="AC139" s="80"/>
      <c r="AD139" s="80"/>
      <c r="AE139" s="80"/>
      <c r="AF139" s="80"/>
      <c r="AG139" s="80"/>
      <c r="AH139" s="80"/>
      <c r="AI139" s="78"/>
      <c r="AJ139" s="78"/>
      <c r="AK139" s="78"/>
      <c r="AL139" s="78"/>
      <c r="AM139" s="78"/>
      <c r="AN139" s="78"/>
      <c r="AO139" s="78"/>
    </row>
    <row r="140" spans="1:41" ht="18.75" customHeight="1">
      <c r="A140" s="156"/>
      <c r="B140" s="156"/>
      <c r="C140" s="78"/>
      <c r="D140" s="78"/>
      <c r="E140" s="78"/>
      <c r="F140" s="78"/>
      <c r="G140" s="80"/>
      <c r="H140" s="150"/>
      <c r="I140" s="78"/>
      <c r="J140" s="78"/>
      <c r="K140" s="146"/>
      <c r="L140" s="101"/>
      <c r="M140" s="101"/>
      <c r="N140" s="101"/>
      <c r="O140" s="101"/>
      <c r="P140" s="101"/>
      <c r="Q140" s="80"/>
      <c r="R140" s="80"/>
      <c r="S140" s="80"/>
      <c r="T140" s="80"/>
      <c r="U140" s="80"/>
      <c r="V140" s="80"/>
      <c r="W140" s="80"/>
      <c r="X140" s="80"/>
      <c r="Y140" s="80"/>
      <c r="Z140" s="80"/>
      <c r="AA140" s="80"/>
      <c r="AB140" s="80"/>
      <c r="AC140" s="80"/>
      <c r="AD140" s="80"/>
      <c r="AE140" s="80"/>
      <c r="AF140" s="80"/>
      <c r="AG140" s="80"/>
      <c r="AH140" s="80"/>
      <c r="AI140" s="78"/>
      <c r="AJ140" s="78"/>
      <c r="AK140" s="78"/>
      <c r="AL140" s="78"/>
      <c r="AM140" s="78"/>
      <c r="AN140" s="78"/>
      <c r="AO140" s="78"/>
    </row>
    <row r="141" spans="1:41" ht="18.75" customHeight="1">
      <c r="A141" s="156"/>
      <c r="B141" s="156"/>
      <c r="C141" s="78"/>
      <c r="D141" s="78"/>
      <c r="E141" s="78"/>
      <c r="F141" s="78"/>
      <c r="G141" s="80"/>
      <c r="H141" s="150"/>
      <c r="I141" s="78"/>
      <c r="J141" s="78"/>
      <c r="K141" s="146"/>
      <c r="L141" s="101"/>
      <c r="M141" s="101"/>
      <c r="N141" s="101"/>
      <c r="O141" s="101"/>
      <c r="P141" s="101"/>
      <c r="Q141" s="80"/>
      <c r="R141" s="80"/>
      <c r="S141" s="80"/>
      <c r="T141" s="80"/>
      <c r="U141" s="80"/>
      <c r="V141" s="80"/>
      <c r="W141" s="80"/>
      <c r="X141" s="80"/>
      <c r="Y141" s="80"/>
      <c r="Z141" s="80"/>
      <c r="AA141" s="80"/>
      <c r="AB141" s="80"/>
      <c r="AC141" s="80"/>
      <c r="AD141" s="80"/>
      <c r="AE141" s="80"/>
      <c r="AF141" s="80"/>
      <c r="AG141" s="80"/>
      <c r="AH141" s="80"/>
      <c r="AI141" s="78"/>
      <c r="AJ141" s="78"/>
      <c r="AK141" s="78"/>
      <c r="AL141" s="78"/>
      <c r="AM141" s="78"/>
      <c r="AN141" s="78"/>
      <c r="AO141" s="78"/>
    </row>
    <row r="142" spans="1:41" ht="18.75" customHeight="1">
      <c r="A142" s="156"/>
      <c r="B142" s="156"/>
      <c r="C142" s="78"/>
      <c r="D142" s="78"/>
      <c r="E142" s="78"/>
      <c r="F142" s="78"/>
      <c r="G142" s="80"/>
      <c r="H142" s="150"/>
      <c r="I142" s="78"/>
      <c r="J142" s="78"/>
      <c r="K142" s="146"/>
      <c r="L142" s="101"/>
      <c r="M142" s="101"/>
      <c r="N142" s="101"/>
      <c r="O142" s="101"/>
      <c r="P142" s="101"/>
      <c r="Q142" s="80"/>
      <c r="R142" s="80"/>
      <c r="S142" s="80"/>
      <c r="T142" s="80"/>
      <c r="U142" s="80"/>
      <c r="V142" s="80"/>
      <c r="W142" s="80"/>
      <c r="X142" s="80"/>
      <c r="Y142" s="80"/>
      <c r="Z142" s="80"/>
      <c r="AA142" s="80"/>
      <c r="AB142" s="80"/>
      <c r="AC142" s="80"/>
      <c r="AD142" s="80"/>
      <c r="AE142" s="80"/>
      <c r="AF142" s="80"/>
      <c r="AG142" s="80"/>
      <c r="AH142" s="80"/>
      <c r="AI142" s="78"/>
      <c r="AJ142" s="78"/>
      <c r="AK142" s="78"/>
      <c r="AL142" s="78"/>
      <c r="AM142" s="78"/>
      <c r="AN142" s="78"/>
      <c r="AO142" s="78"/>
    </row>
    <row r="143" spans="1:41" ht="18.75" customHeight="1">
      <c r="A143" s="156"/>
      <c r="B143" s="156"/>
      <c r="C143" s="78"/>
      <c r="D143" s="78"/>
      <c r="E143" s="78"/>
      <c r="F143" s="78"/>
      <c r="G143" s="80"/>
      <c r="H143" s="150"/>
      <c r="I143" s="78"/>
      <c r="J143" s="78"/>
      <c r="K143" s="146"/>
      <c r="L143" s="101"/>
      <c r="M143" s="101"/>
      <c r="N143" s="101"/>
      <c r="O143" s="101"/>
      <c r="P143" s="101"/>
      <c r="Q143" s="80"/>
      <c r="R143" s="80"/>
      <c r="S143" s="80"/>
      <c r="T143" s="80"/>
      <c r="U143" s="80"/>
      <c r="V143" s="80"/>
      <c r="W143" s="80"/>
      <c r="X143" s="80"/>
      <c r="Y143" s="80"/>
      <c r="Z143" s="80"/>
      <c r="AA143" s="80"/>
      <c r="AB143" s="80"/>
      <c r="AC143" s="80"/>
      <c r="AD143" s="80"/>
      <c r="AE143" s="80"/>
      <c r="AF143" s="80"/>
      <c r="AG143" s="80"/>
      <c r="AH143" s="80"/>
      <c r="AI143" s="78"/>
      <c r="AJ143" s="78"/>
      <c r="AK143" s="78"/>
      <c r="AL143" s="78"/>
      <c r="AM143" s="78"/>
      <c r="AN143" s="78"/>
      <c r="AO143" s="78"/>
    </row>
    <row r="144" spans="1:41" ht="18.75" customHeight="1">
      <c r="A144" s="156"/>
      <c r="B144" s="156"/>
      <c r="C144" s="78"/>
      <c r="D144" s="78"/>
      <c r="E144" s="78"/>
      <c r="F144" s="78"/>
      <c r="G144" s="80"/>
      <c r="H144" s="150"/>
      <c r="I144" s="78"/>
      <c r="J144" s="78"/>
      <c r="K144" s="146"/>
      <c r="L144" s="101"/>
      <c r="M144" s="101"/>
      <c r="N144" s="101"/>
      <c r="O144" s="101"/>
      <c r="P144" s="101"/>
      <c r="Q144" s="80"/>
      <c r="R144" s="80"/>
      <c r="S144" s="80"/>
      <c r="T144" s="80"/>
      <c r="U144" s="80"/>
      <c r="V144" s="80"/>
      <c r="W144" s="80"/>
      <c r="X144" s="80"/>
      <c r="Y144" s="80"/>
      <c r="Z144" s="80"/>
      <c r="AA144" s="80"/>
      <c r="AB144" s="80"/>
      <c r="AC144" s="80"/>
      <c r="AD144" s="80"/>
      <c r="AE144" s="80"/>
      <c r="AF144" s="80"/>
      <c r="AG144" s="80"/>
      <c r="AH144" s="80"/>
      <c r="AI144" s="78"/>
      <c r="AJ144" s="78"/>
      <c r="AK144" s="78"/>
      <c r="AL144" s="78"/>
      <c r="AM144" s="78"/>
      <c r="AN144" s="78"/>
      <c r="AO144" s="78"/>
    </row>
    <row r="145" spans="1:41" ht="18.75" customHeight="1">
      <c r="A145" s="156"/>
      <c r="B145" s="156"/>
      <c r="C145" s="78"/>
      <c r="D145" s="78"/>
      <c r="E145" s="78"/>
      <c r="F145" s="78"/>
      <c r="G145" s="80"/>
      <c r="H145" s="150"/>
      <c r="I145" s="78"/>
      <c r="J145" s="78"/>
      <c r="K145" s="146"/>
      <c r="L145" s="101"/>
      <c r="M145" s="101"/>
      <c r="N145" s="101"/>
      <c r="O145" s="101"/>
      <c r="P145" s="101"/>
      <c r="Q145" s="80"/>
      <c r="R145" s="80"/>
      <c r="S145" s="80"/>
      <c r="T145" s="80"/>
      <c r="U145" s="80"/>
      <c r="V145" s="80"/>
      <c r="W145" s="80"/>
      <c r="X145" s="80"/>
      <c r="Y145" s="80"/>
      <c r="Z145" s="80"/>
      <c r="AA145" s="80"/>
      <c r="AB145" s="80"/>
      <c r="AC145" s="80"/>
      <c r="AD145" s="80"/>
      <c r="AE145" s="80"/>
      <c r="AF145" s="80"/>
      <c r="AG145" s="80"/>
      <c r="AH145" s="80"/>
      <c r="AI145" s="78"/>
      <c r="AJ145" s="78"/>
      <c r="AK145" s="78"/>
      <c r="AL145" s="78"/>
      <c r="AM145" s="78"/>
      <c r="AN145" s="78"/>
      <c r="AO145" s="78"/>
    </row>
    <row r="146" spans="1:41" ht="18.75" customHeight="1">
      <c r="A146" s="156"/>
      <c r="B146" s="156"/>
      <c r="C146" s="78"/>
      <c r="D146" s="78"/>
      <c r="E146" s="78"/>
      <c r="F146" s="78"/>
      <c r="G146" s="80"/>
      <c r="H146" s="150"/>
      <c r="I146" s="78"/>
      <c r="J146" s="78"/>
      <c r="K146" s="146"/>
      <c r="L146" s="101"/>
      <c r="M146" s="101"/>
      <c r="N146" s="101"/>
      <c r="O146" s="101"/>
      <c r="P146" s="101"/>
      <c r="Q146" s="80"/>
      <c r="R146" s="80"/>
      <c r="S146" s="80"/>
      <c r="T146" s="80"/>
      <c r="U146" s="80"/>
      <c r="V146" s="80"/>
      <c r="W146" s="80"/>
      <c r="X146" s="80"/>
      <c r="Y146" s="80"/>
      <c r="Z146" s="80"/>
      <c r="AA146" s="80"/>
      <c r="AB146" s="80"/>
      <c r="AC146" s="80"/>
      <c r="AD146" s="80"/>
      <c r="AE146" s="80"/>
      <c r="AF146" s="80"/>
      <c r="AG146" s="80"/>
      <c r="AH146" s="80"/>
      <c r="AI146" s="78"/>
      <c r="AJ146" s="78"/>
      <c r="AK146" s="78"/>
      <c r="AL146" s="78"/>
      <c r="AM146" s="78"/>
      <c r="AN146" s="78"/>
      <c r="AO146" s="78"/>
    </row>
    <row r="147" spans="1:41" ht="18.75" customHeight="1">
      <c r="A147" s="156"/>
      <c r="B147" s="156"/>
      <c r="C147" s="78"/>
      <c r="D147" s="78"/>
      <c r="E147" s="78"/>
      <c r="F147" s="78"/>
      <c r="G147" s="80"/>
      <c r="H147" s="150"/>
      <c r="I147" s="78"/>
      <c r="J147" s="78"/>
      <c r="K147" s="146"/>
      <c r="L147" s="101"/>
      <c r="M147" s="101"/>
      <c r="N147" s="101"/>
      <c r="O147" s="101"/>
      <c r="P147" s="101"/>
      <c r="Q147" s="80"/>
      <c r="R147" s="80"/>
      <c r="S147" s="80"/>
      <c r="T147" s="80"/>
      <c r="U147" s="80"/>
      <c r="V147" s="80"/>
      <c r="W147" s="80"/>
      <c r="X147" s="80"/>
      <c r="Y147" s="80"/>
      <c r="Z147" s="80"/>
      <c r="AA147" s="80"/>
      <c r="AB147" s="80"/>
      <c r="AC147" s="80"/>
      <c r="AD147" s="80"/>
      <c r="AE147" s="80"/>
      <c r="AF147" s="80"/>
      <c r="AG147" s="80"/>
      <c r="AH147" s="80"/>
      <c r="AI147" s="78"/>
      <c r="AJ147" s="78"/>
      <c r="AK147" s="78"/>
      <c r="AL147" s="78"/>
      <c r="AM147" s="78"/>
      <c r="AN147" s="78"/>
      <c r="AO147" s="78"/>
    </row>
    <row r="148" spans="1:41" ht="18.75" customHeight="1">
      <c r="A148" s="156"/>
      <c r="B148" s="156"/>
      <c r="C148" s="78"/>
      <c r="D148" s="78"/>
      <c r="E148" s="78"/>
      <c r="F148" s="78"/>
      <c r="G148" s="80"/>
      <c r="H148" s="150"/>
      <c r="I148" s="78"/>
      <c r="J148" s="78"/>
      <c r="K148" s="146"/>
      <c r="L148" s="101"/>
      <c r="M148" s="101"/>
      <c r="N148" s="101"/>
      <c r="O148" s="101"/>
      <c r="P148" s="101"/>
      <c r="Q148" s="80"/>
      <c r="R148" s="80"/>
      <c r="S148" s="80"/>
      <c r="T148" s="80"/>
      <c r="U148" s="80"/>
      <c r="V148" s="80"/>
      <c r="W148" s="80"/>
      <c r="X148" s="80"/>
      <c r="Y148" s="80"/>
      <c r="Z148" s="80"/>
      <c r="AA148" s="80"/>
      <c r="AB148" s="80"/>
      <c r="AC148" s="80"/>
      <c r="AD148" s="80"/>
      <c r="AE148" s="80"/>
      <c r="AF148" s="80"/>
      <c r="AG148" s="80"/>
      <c r="AH148" s="80"/>
      <c r="AI148" s="78"/>
      <c r="AJ148" s="78"/>
      <c r="AK148" s="78"/>
      <c r="AL148" s="78"/>
      <c r="AM148" s="78"/>
      <c r="AN148" s="78"/>
      <c r="AO148" s="78"/>
    </row>
    <row r="149" spans="1:41" ht="18.75" customHeight="1">
      <c r="A149" s="156"/>
      <c r="B149" s="156"/>
      <c r="C149" s="78"/>
      <c r="D149" s="78"/>
      <c r="E149" s="78"/>
      <c r="F149" s="78"/>
      <c r="G149" s="80"/>
      <c r="H149" s="150"/>
      <c r="I149" s="78"/>
      <c r="J149" s="78"/>
      <c r="K149" s="146"/>
      <c r="L149" s="101"/>
      <c r="M149" s="101"/>
      <c r="N149" s="101"/>
      <c r="O149" s="101"/>
      <c r="P149" s="101"/>
      <c r="Q149" s="80"/>
      <c r="R149" s="80"/>
      <c r="S149" s="80"/>
      <c r="T149" s="80"/>
      <c r="U149" s="80"/>
      <c r="V149" s="80"/>
      <c r="W149" s="80"/>
      <c r="X149" s="80"/>
      <c r="Y149" s="80"/>
      <c r="Z149" s="80"/>
      <c r="AA149" s="80"/>
      <c r="AB149" s="80"/>
      <c r="AC149" s="80"/>
      <c r="AD149" s="80"/>
      <c r="AE149" s="80"/>
      <c r="AF149" s="80"/>
      <c r="AG149" s="80"/>
      <c r="AH149" s="80"/>
      <c r="AI149" s="78"/>
      <c r="AJ149" s="78"/>
      <c r="AK149" s="78"/>
      <c r="AL149" s="78"/>
      <c r="AM149" s="78"/>
      <c r="AN149" s="78"/>
      <c r="AO149" s="78"/>
    </row>
    <row r="150" spans="1:41" ht="18.75" customHeight="1">
      <c r="A150" s="156"/>
      <c r="B150" s="156"/>
      <c r="C150" s="78"/>
      <c r="D150" s="78"/>
      <c r="E150" s="78"/>
      <c r="F150" s="78"/>
      <c r="G150" s="80"/>
      <c r="H150" s="150"/>
      <c r="I150" s="78"/>
      <c r="J150" s="78"/>
      <c r="K150" s="146"/>
      <c r="L150" s="101"/>
      <c r="M150" s="101"/>
      <c r="N150" s="101"/>
      <c r="O150" s="101"/>
      <c r="P150" s="101"/>
      <c r="Q150" s="80"/>
      <c r="R150" s="80"/>
      <c r="S150" s="80"/>
      <c r="T150" s="80"/>
      <c r="U150" s="80"/>
      <c r="V150" s="80"/>
      <c r="W150" s="80"/>
      <c r="X150" s="80"/>
      <c r="Y150" s="80"/>
      <c r="Z150" s="80"/>
      <c r="AA150" s="80"/>
      <c r="AB150" s="80"/>
      <c r="AC150" s="80"/>
      <c r="AD150" s="80"/>
      <c r="AE150" s="80"/>
      <c r="AF150" s="80"/>
      <c r="AG150" s="80"/>
      <c r="AH150" s="80"/>
      <c r="AI150" s="78"/>
      <c r="AJ150" s="78"/>
      <c r="AK150" s="78"/>
      <c r="AL150" s="78"/>
      <c r="AM150" s="78"/>
      <c r="AN150" s="78"/>
      <c r="AO150" s="78"/>
    </row>
    <row r="151" spans="1:41" ht="18.75" customHeight="1">
      <c r="A151" s="156"/>
      <c r="B151" s="156"/>
      <c r="C151" s="78"/>
      <c r="D151" s="78"/>
      <c r="E151" s="78"/>
      <c r="F151" s="78"/>
      <c r="G151" s="80"/>
      <c r="H151" s="150"/>
      <c r="I151" s="78"/>
      <c r="J151" s="78"/>
      <c r="K151" s="146"/>
      <c r="L151" s="101"/>
      <c r="M151" s="101"/>
      <c r="N151" s="101"/>
      <c r="O151" s="101"/>
      <c r="P151" s="101"/>
      <c r="Q151" s="80"/>
      <c r="R151" s="80"/>
      <c r="S151" s="80"/>
      <c r="T151" s="80"/>
      <c r="U151" s="80"/>
      <c r="V151" s="80"/>
      <c r="W151" s="80"/>
      <c r="X151" s="80"/>
      <c r="Y151" s="80"/>
      <c r="Z151" s="80"/>
      <c r="AA151" s="80"/>
      <c r="AB151" s="80"/>
      <c r="AC151" s="80"/>
      <c r="AD151" s="80"/>
      <c r="AE151" s="80"/>
      <c r="AF151" s="80"/>
      <c r="AG151" s="80"/>
      <c r="AH151" s="80"/>
      <c r="AI151" s="78"/>
      <c r="AJ151" s="78"/>
      <c r="AK151" s="78"/>
      <c r="AL151" s="78"/>
      <c r="AM151" s="78"/>
      <c r="AN151" s="78"/>
      <c r="AO151" s="78"/>
    </row>
    <row r="152" spans="1:41" ht="18.75" customHeight="1">
      <c r="A152" s="156"/>
      <c r="B152" s="156"/>
      <c r="C152" s="78"/>
      <c r="D152" s="78"/>
      <c r="E152" s="78"/>
      <c r="F152" s="78"/>
      <c r="G152" s="80"/>
      <c r="H152" s="150"/>
      <c r="I152" s="78"/>
      <c r="J152" s="78"/>
      <c r="K152" s="146"/>
      <c r="L152" s="101"/>
      <c r="M152" s="101"/>
      <c r="N152" s="101"/>
      <c r="O152" s="101"/>
      <c r="P152" s="101"/>
      <c r="Q152" s="80"/>
      <c r="R152" s="80"/>
      <c r="S152" s="80"/>
      <c r="T152" s="80"/>
      <c r="U152" s="80"/>
      <c r="V152" s="80"/>
      <c r="W152" s="80"/>
      <c r="X152" s="80"/>
      <c r="Y152" s="80"/>
      <c r="Z152" s="80"/>
      <c r="AA152" s="80"/>
      <c r="AB152" s="80"/>
      <c r="AC152" s="80"/>
      <c r="AD152" s="80"/>
      <c r="AE152" s="80"/>
      <c r="AF152" s="80"/>
      <c r="AG152" s="80"/>
      <c r="AH152" s="80"/>
      <c r="AI152" s="78"/>
      <c r="AJ152" s="78"/>
      <c r="AK152" s="78"/>
      <c r="AL152" s="78"/>
      <c r="AM152" s="78"/>
      <c r="AN152" s="78"/>
      <c r="AO152" s="78"/>
    </row>
    <row r="153" spans="1:41" ht="18.75" customHeight="1">
      <c r="A153" s="156"/>
      <c r="B153" s="156"/>
      <c r="C153" s="78"/>
      <c r="D153" s="78"/>
      <c r="E153" s="78"/>
      <c r="F153" s="78"/>
      <c r="G153" s="80"/>
      <c r="H153" s="150"/>
      <c r="I153" s="78"/>
      <c r="J153" s="78"/>
      <c r="K153" s="146"/>
      <c r="L153" s="101"/>
      <c r="M153" s="101"/>
      <c r="N153" s="101"/>
      <c r="O153" s="101"/>
      <c r="P153" s="101"/>
      <c r="Q153" s="80"/>
      <c r="R153" s="80"/>
      <c r="S153" s="80"/>
      <c r="T153" s="80"/>
      <c r="U153" s="80"/>
      <c r="V153" s="80"/>
      <c r="W153" s="80"/>
      <c r="X153" s="80"/>
      <c r="Y153" s="80"/>
      <c r="Z153" s="80"/>
      <c r="AA153" s="80"/>
      <c r="AB153" s="80"/>
      <c r="AC153" s="80"/>
      <c r="AD153" s="80"/>
      <c r="AE153" s="80"/>
      <c r="AF153" s="80"/>
      <c r="AG153" s="80"/>
      <c r="AH153" s="80"/>
      <c r="AI153" s="78"/>
      <c r="AJ153" s="78"/>
      <c r="AK153" s="78"/>
      <c r="AL153" s="78"/>
      <c r="AM153" s="78"/>
      <c r="AN153" s="78"/>
      <c r="AO153" s="78"/>
    </row>
    <row r="154" spans="1:41" ht="18.75" customHeight="1">
      <c r="A154" s="156"/>
      <c r="B154" s="156"/>
      <c r="C154" s="78"/>
      <c r="D154" s="78"/>
      <c r="E154" s="78"/>
      <c r="F154" s="78"/>
      <c r="G154" s="80"/>
      <c r="H154" s="150"/>
      <c r="I154" s="78"/>
      <c r="J154" s="78"/>
      <c r="K154" s="146"/>
      <c r="L154" s="101"/>
      <c r="M154" s="101"/>
      <c r="N154" s="101"/>
      <c r="O154" s="101"/>
      <c r="P154" s="101"/>
      <c r="Q154" s="80"/>
      <c r="R154" s="80"/>
      <c r="S154" s="80"/>
      <c r="T154" s="80"/>
      <c r="U154" s="80"/>
      <c r="V154" s="80"/>
      <c r="W154" s="80"/>
      <c r="X154" s="80"/>
      <c r="Y154" s="80"/>
      <c r="Z154" s="80"/>
      <c r="AA154" s="80"/>
      <c r="AB154" s="80"/>
      <c r="AC154" s="80"/>
      <c r="AD154" s="80"/>
      <c r="AE154" s="80"/>
      <c r="AF154" s="80"/>
      <c r="AG154" s="80"/>
      <c r="AH154" s="80"/>
      <c r="AI154" s="78"/>
      <c r="AJ154" s="78"/>
      <c r="AK154" s="78"/>
      <c r="AL154" s="78"/>
      <c r="AM154" s="78"/>
      <c r="AN154" s="78"/>
      <c r="AO154" s="78"/>
    </row>
    <row r="155" spans="1:41" ht="18.75" customHeight="1">
      <c r="A155" s="156"/>
      <c r="B155" s="156"/>
      <c r="C155" s="78"/>
      <c r="D155" s="78"/>
      <c r="E155" s="78"/>
      <c r="F155" s="78"/>
      <c r="G155" s="80"/>
      <c r="H155" s="150"/>
      <c r="I155" s="78"/>
      <c r="J155" s="78"/>
      <c r="K155" s="146"/>
      <c r="L155" s="101"/>
      <c r="M155" s="101"/>
      <c r="N155" s="101"/>
      <c r="O155" s="101"/>
      <c r="P155" s="101"/>
      <c r="Q155" s="80"/>
      <c r="R155" s="80"/>
      <c r="S155" s="80"/>
      <c r="T155" s="80"/>
      <c r="U155" s="80"/>
      <c r="V155" s="80"/>
      <c r="W155" s="80"/>
      <c r="X155" s="80"/>
      <c r="Y155" s="80"/>
      <c r="Z155" s="80"/>
      <c r="AA155" s="80"/>
      <c r="AB155" s="80"/>
      <c r="AC155" s="80"/>
      <c r="AD155" s="80"/>
      <c r="AE155" s="80"/>
      <c r="AF155" s="80"/>
      <c r="AG155" s="80"/>
      <c r="AH155" s="80"/>
      <c r="AI155" s="78"/>
      <c r="AJ155" s="78"/>
      <c r="AK155" s="78"/>
      <c r="AL155" s="78"/>
      <c r="AM155" s="78"/>
      <c r="AN155" s="78"/>
      <c r="AO155" s="78"/>
    </row>
    <row r="156" spans="1:41" ht="18.75" customHeight="1">
      <c r="A156" s="156"/>
      <c r="B156" s="156"/>
      <c r="C156" s="78"/>
      <c r="D156" s="78"/>
      <c r="E156" s="78"/>
      <c r="F156" s="78"/>
      <c r="G156" s="80"/>
      <c r="H156" s="150"/>
      <c r="I156" s="78"/>
      <c r="J156" s="78"/>
      <c r="K156" s="146"/>
      <c r="L156" s="101"/>
      <c r="M156" s="101"/>
      <c r="N156" s="101"/>
      <c r="O156" s="101"/>
      <c r="P156" s="101"/>
      <c r="Q156" s="80"/>
      <c r="R156" s="80"/>
      <c r="S156" s="80"/>
      <c r="T156" s="80"/>
      <c r="U156" s="80"/>
      <c r="V156" s="80"/>
      <c r="W156" s="80"/>
      <c r="X156" s="80"/>
      <c r="Y156" s="80"/>
      <c r="Z156" s="80"/>
      <c r="AA156" s="80"/>
      <c r="AB156" s="80"/>
      <c r="AC156" s="80"/>
      <c r="AD156" s="80"/>
      <c r="AE156" s="80"/>
      <c r="AF156" s="80"/>
      <c r="AG156" s="80"/>
      <c r="AH156" s="80"/>
      <c r="AI156" s="78"/>
      <c r="AJ156" s="78"/>
      <c r="AK156" s="78"/>
      <c r="AL156" s="78"/>
      <c r="AM156" s="78"/>
      <c r="AN156" s="78"/>
      <c r="AO156" s="78"/>
    </row>
    <row r="157" spans="1:41" ht="18.75" customHeight="1">
      <c r="A157" s="156"/>
      <c r="B157" s="156"/>
      <c r="C157" s="78"/>
      <c r="D157" s="78"/>
      <c r="E157" s="78"/>
      <c r="F157" s="78"/>
      <c r="G157" s="80"/>
      <c r="H157" s="150"/>
      <c r="I157" s="78"/>
      <c r="J157" s="78"/>
      <c r="K157" s="146"/>
      <c r="L157" s="101"/>
      <c r="M157" s="101"/>
      <c r="N157" s="101"/>
      <c r="O157" s="101"/>
      <c r="P157" s="101"/>
      <c r="Q157" s="80"/>
      <c r="R157" s="80"/>
      <c r="S157" s="80"/>
      <c r="T157" s="80"/>
      <c r="U157" s="80"/>
      <c r="V157" s="80"/>
      <c r="W157" s="80"/>
      <c r="X157" s="80"/>
      <c r="Y157" s="80"/>
      <c r="Z157" s="80"/>
      <c r="AA157" s="80"/>
      <c r="AB157" s="80"/>
      <c r="AC157" s="80"/>
      <c r="AD157" s="80"/>
      <c r="AE157" s="80"/>
      <c r="AF157" s="80"/>
      <c r="AG157" s="80"/>
      <c r="AH157" s="80"/>
      <c r="AI157" s="78"/>
      <c r="AJ157" s="78"/>
      <c r="AK157" s="78"/>
      <c r="AL157" s="78"/>
      <c r="AM157" s="78"/>
      <c r="AN157" s="78"/>
      <c r="AO157" s="78"/>
    </row>
    <row r="158" spans="1:41" ht="18.75" customHeight="1">
      <c r="A158" s="156"/>
      <c r="B158" s="156"/>
      <c r="C158" s="78"/>
      <c r="D158" s="78"/>
      <c r="E158" s="78"/>
      <c r="F158" s="78"/>
      <c r="G158" s="80"/>
      <c r="H158" s="150"/>
      <c r="I158" s="78"/>
      <c r="J158" s="78"/>
      <c r="K158" s="146"/>
      <c r="L158" s="101"/>
      <c r="M158" s="101"/>
      <c r="N158" s="101"/>
      <c r="O158" s="101"/>
      <c r="P158" s="101"/>
      <c r="Q158" s="80"/>
      <c r="R158" s="80"/>
      <c r="S158" s="80"/>
      <c r="T158" s="80"/>
      <c r="U158" s="80"/>
      <c r="V158" s="80"/>
      <c r="W158" s="80"/>
      <c r="X158" s="80"/>
      <c r="Y158" s="80"/>
      <c r="Z158" s="80"/>
      <c r="AA158" s="80"/>
      <c r="AB158" s="80"/>
      <c r="AC158" s="80"/>
      <c r="AD158" s="80"/>
      <c r="AE158" s="80"/>
      <c r="AF158" s="80"/>
      <c r="AG158" s="80"/>
      <c r="AH158" s="80"/>
      <c r="AI158" s="78"/>
      <c r="AJ158" s="78"/>
      <c r="AK158" s="78"/>
      <c r="AL158" s="78"/>
      <c r="AM158" s="78"/>
      <c r="AN158" s="78"/>
      <c r="AO158" s="78"/>
    </row>
    <row r="159" spans="1:41" ht="18.75" customHeight="1">
      <c r="A159" s="156"/>
      <c r="B159" s="156"/>
      <c r="C159" s="78"/>
      <c r="D159" s="78"/>
      <c r="E159" s="78"/>
      <c r="F159" s="78"/>
      <c r="G159" s="80"/>
      <c r="H159" s="150"/>
      <c r="I159" s="78"/>
      <c r="J159" s="78"/>
      <c r="K159" s="146"/>
      <c r="L159" s="101"/>
      <c r="M159" s="101"/>
      <c r="N159" s="101"/>
      <c r="O159" s="101"/>
      <c r="P159" s="101"/>
      <c r="Q159" s="80"/>
      <c r="R159" s="80"/>
      <c r="S159" s="80"/>
      <c r="T159" s="80"/>
      <c r="U159" s="80"/>
      <c r="V159" s="80"/>
      <c r="W159" s="80"/>
      <c r="X159" s="80"/>
      <c r="Y159" s="80"/>
      <c r="Z159" s="80"/>
      <c r="AA159" s="80"/>
      <c r="AB159" s="80"/>
      <c r="AC159" s="80"/>
      <c r="AD159" s="80"/>
      <c r="AE159" s="80"/>
      <c r="AF159" s="80"/>
      <c r="AG159" s="80"/>
      <c r="AH159" s="80"/>
      <c r="AI159" s="78"/>
      <c r="AJ159" s="78"/>
      <c r="AK159" s="78"/>
      <c r="AL159" s="78"/>
      <c r="AM159" s="78"/>
      <c r="AN159" s="78"/>
      <c r="AO159" s="78"/>
    </row>
    <row r="160" spans="1:41" ht="18.75" customHeight="1">
      <c r="A160" s="156"/>
      <c r="B160" s="156"/>
      <c r="C160" s="78"/>
      <c r="D160" s="78"/>
      <c r="E160" s="78"/>
      <c r="F160" s="78"/>
      <c r="G160" s="80"/>
      <c r="H160" s="150"/>
      <c r="I160" s="78"/>
      <c r="J160" s="78"/>
      <c r="K160" s="146"/>
      <c r="L160" s="101"/>
      <c r="M160" s="101"/>
      <c r="N160" s="101"/>
      <c r="O160" s="101"/>
      <c r="P160" s="101"/>
      <c r="Q160" s="80"/>
      <c r="R160" s="80"/>
      <c r="S160" s="80"/>
      <c r="T160" s="80"/>
      <c r="U160" s="80"/>
      <c r="V160" s="80"/>
      <c r="W160" s="80"/>
      <c r="X160" s="80"/>
      <c r="Y160" s="80"/>
      <c r="Z160" s="80"/>
      <c r="AA160" s="80"/>
      <c r="AB160" s="80"/>
      <c r="AC160" s="80"/>
      <c r="AD160" s="80"/>
      <c r="AE160" s="80"/>
      <c r="AF160" s="80"/>
      <c r="AG160" s="80"/>
      <c r="AH160" s="80"/>
      <c r="AI160" s="78"/>
      <c r="AJ160" s="78"/>
      <c r="AK160" s="78"/>
      <c r="AL160" s="78"/>
      <c r="AM160" s="78"/>
      <c r="AN160" s="78"/>
      <c r="AO160" s="78"/>
    </row>
    <row r="161" spans="1:41" ht="18.75" customHeight="1">
      <c r="A161" s="156"/>
      <c r="B161" s="156"/>
      <c r="C161" s="78"/>
      <c r="D161" s="78"/>
      <c r="E161" s="78"/>
      <c r="F161" s="78"/>
      <c r="G161" s="80"/>
      <c r="H161" s="150"/>
      <c r="I161" s="78"/>
      <c r="J161" s="78"/>
      <c r="K161" s="146"/>
      <c r="L161" s="101"/>
      <c r="M161" s="101"/>
      <c r="N161" s="101"/>
      <c r="O161" s="101"/>
      <c r="P161" s="101"/>
      <c r="Q161" s="80"/>
      <c r="R161" s="80"/>
      <c r="S161" s="80"/>
      <c r="T161" s="80"/>
      <c r="U161" s="80"/>
      <c r="V161" s="80"/>
      <c r="W161" s="80"/>
      <c r="X161" s="80"/>
      <c r="Y161" s="80"/>
      <c r="Z161" s="80"/>
      <c r="AA161" s="80"/>
      <c r="AB161" s="80"/>
      <c r="AC161" s="80"/>
      <c r="AD161" s="80"/>
      <c r="AE161" s="80"/>
      <c r="AF161" s="80"/>
      <c r="AG161" s="80"/>
      <c r="AH161" s="80"/>
      <c r="AI161" s="78"/>
      <c r="AJ161" s="78"/>
      <c r="AK161" s="78"/>
      <c r="AL161" s="78"/>
      <c r="AM161" s="78"/>
      <c r="AN161" s="78"/>
      <c r="AO161" s="78"/>
    </row>
    <row r="162" spans="1:41" ht="18.75" customHeight="1">
      <c r="A162" s="156"/>
      <c r="B162" s="156"/>
      <c r="C162" s="78"/>
      <c r="D162" s="78"/>
      <c r="E162" s="78"/>
      <c r="F162" s="78"/>
      <c r="G162" s="80"/>
      <c r="H162" s="150"/>
      <c r="I162" s="78"/>
      <c r="J162" s="78"/>
      <c r="K162" s="146"/>
      <c r="L162" s="101"/>
      <c r="M162" s="101"/>
      <c r="N162" s="101"/>
      <c r="O162" s="101"/>
      <c r="P162" s="101"/>
      <c r="Q162" s="80"/>
      <c r="R162" s="80"/>
      <c r="S162" s="80"/>
      <c r="T162" s="80"/>
      <c r="U162" s="80"/>
      <c r="V162" s="80"/>
      <c r="W162" s="80"/>
      <c r="X162" s="80"/>
      <c r="Y162" s="80"/>
      <c r="Z162" s="80"/>
      <c r="AA162" s="80"/>
      <c r="AB162" s="80"/>
      <c r="AC162" s="80"/>
      <c r="AD162" s="80"/>
      <c r="AE162" s="80"/>
      <c r="AF162" s="80"/>
      <c r="AG162" s="80"/>
      <c r="AH162" s="80"/>
      <c r="AI162" s="78"/>
      <c r="AJ162" s="78"/>
      <c r="AK162" s="78"/>
      <c r="AL162" s="78"/>
      <c r="AM162" s="78"/>
      <c r="AN162" s="78"/>
      <c r="AO162" s="78"/>
    </row>
    <row r="163" spans="1:41" ht="18.75" customHeight="1">
      <c r="A163" s="156"/>
      <c r="B163" s="156"/>
      <c r="C163" s="78"/>
      <c r="D163" s="78"/>
      <c r="E163" s="78"/>
      <c r="F163" s="78"/>
      <c r="G163" s="80"/>
      <c r="H163" s="150"/>
      <c r="I163" s="78"/>
      <c r="J163" s="78"/>
      <c r="K163" s="146"/>
      <c r="L163" s="101"/>
      <c r="M163" s="101"/>
      <c r="N163" s="101"/>
      <c r="O163" s="101"/>
      <c r="P163" s="101"/>
      <c r="Q163" s="80"/>
      <c r="R163" s="80"/>
      <c r="S163" s="80"/>
      <c r="T163" s="80"/>
      <c r="U163" s="80"/>
      <c r="V163" s="80"/>
      <c r="W163" s="80"/>
      <c r="X163" s="80"/>
      <c r="Y163" s="80"/>
      <c r="Z163" s="80"/>
      <c r="AA163" s="80"/>
      <c r="AB163" s="80"/>
      <c r="AC163" s="80"/>
      <c r="AD163" s="80"/>
      <c r="AE163" s="80"/>
      <c r="AF163" s="80"/>
      <c r="AG163" s="80"/>
      <c r="AH163" s="80"/>
      <c r="AI163" s="78"/>
      <c r="AJ163" s="78"/>
      <c r="AK163" s="78"/>
      <c r="AL163" s="78"/>
      <c r="AM163" s="78"/>
      <c r="AN163" s="78"/>
      <c r="AO163" s="78"/>
    </row>
    <row r="164" spans="1:41" ht="18.75" customHeight="1">
      <c r="A164" s="156"/>
      <c r="B164" s="156"/>
      <c r="C164" s="78"/>
      <c r="D164" s="78"/>
      <c r="E164" s="78"/>
      <c r="F164" s="78"/>
      <c r="G164" s="80"/>
      <c r="H164" s="150"/>
      <c r="I164" s="78"/>
      <c r="J164" s="78"/>
      <c r="K164" s="146"/>
      <c r="L164" s="101"/>
      <c r="M164" s="101"/>
      <c r="N164" s="101"/>
      <c r="O164" s="101"/>
      <c r="P164" s="101"/>
      <c r="Q164" s="80"/>
      <c r="R164" s="80"/>
      <c r="S164" s="80"/>
      <c r="T164" s="80"/>
      <c r="U164" s="80"/>
      <c r="V164" s="80"/>
      <c r="W164" s="80"/>
      <c r="X164" s="80"/>
      <c r="Y164" s="80"/>
      <c r="Z164" s="80"/>
      <c r="AA164" s="80"/>
      <c r="AB164" s="80"/>
      <c r="AC164" s="80"/>
      <c r="AD164" s="80"/>
      <c r="AE164" s="80"/>
      <c r="AF164" s="80"/>
      <c r="AG164" s="80"/>
      <c r="AH164" s="80"/>
      <c r="AI164" s="78"/>
      <c r="AJ164" s="78"/>
      <c r="AK164" s="78"/>
      <c r="AL164" s="78"/>
      <c r="AM164" s="78"/>
      <c r="AN164" s="78"/>
      <c r="AO164" s="78"/>
    </row>
    <row r="165" spans="1:41" ht="18.75" customHeight="1">
      <c r="A165" s="156"/>
      <c r="B165" s="156"/>
      <c r="C165" s="78"/>
      <c r="D165" s="78"/>
      <c r="E165" s="78"/>
      <c r="F165" s="78"/>
      <c r="G165" s="80"/>
      <c r="H165" s="150"/>
      <c r="I165" s="78"/>
      <c r="J165" s="78"/>
      <c r="K165" s="146"/>
      <c r="L165" s="101"/>
      <c r="M165" s="101"/>
      <c r="N165" s="101"/>
      <c r="O165" s="101"/>
      <c r="P165" s="101"/>
      <c r="Q165" s="80"/>
      <c r="R165" s="80"/>
      <c r="S165" s="80"/>
      <c r="T165" s="80"/>
      <c r="U165" s="80"/>
      <c r="V165" s="80"/>
      <c r="W165" s="80"/>
      <c r="X165" s="80"/>
      <c r="Y165" s="80"/>
      <c r="Z165" s="80"/>
      <c r="AA165" s="80"/>
      <c r="AB165" s="80"/>
      <c r="AC165" s="80"/>
      <c r="AD165" s="80"/>
      <c r="AE165" s="80"/>
      <c r="AF165" s="80"/>
      <c r="AG165" s="80"/>
      <c r="AH165" s="80"/>
      <c r="AI165" s="78"/>
      <c r="AJ165" s="78"/>
      <c r="AK165" s="78"/>
      <c r="AL165" s="78"/>
      <c r="AM165" s="78"/>
      <c r="AN165" s="78"/>
      <c r="AO165" s="78"/>
    </row>
    <row r="166" spans="1:41" ht="18.75" customHeight="1">
      <c r="A166" s="156"/>
      <c r="B166" s="156"/>
      <c r="C166" s="78"/>
      <c r="D166" s="78"/>
      <c r="E166" s="78"/>
      <c r="F166" s="78"/>
      <c r="G166" s="80"/>
      <c r="H166" s="150"/>
      <c r="I166" s="78"/>
      <c r="J166" s="78"/>
      <c r="K166" s="146"/>
      <c r="L166" s="101"/>
      <c r="M166" s="101"/>
      <c r="N166" s="101"/>
      <c r="O166" s="101"/>
      <c r="P166" s="101"/>
      <c r="Q166" s="80"/>
      <c r="R166" s="80"/>
      <c r="S166" s="80"/>
      <c r="T166" s="80"/>
      <c r="U166" s="80"/>
      <c r="V166" s="80"/>
      <c r="W166" s="80"/>
      <c r="X166" s="80"/>
      <c r="Y166" s="80"/>
      <c r="Z166" s="80"/>
      <c r="AA166" s="80"/>
      <c r="AB166" s="80"/>
      <c r="AC166" s="80"/>
      <c r="AD166" s="80"/>
      <c r="AE166" s="80"/>
      <c r="AF166" s="80"/>
      <c r="AG166" s="80"/>
      <c r="AH166" s="80"/>
      <c r="AI166" s="78"/>
      <c r="AJ166" s="78"/>
      <c r="AK166" s="78"/>
      <c r="AL166" s="78"/>
      <c r="AM166" s="78"/>
      <c r="AN166" s="78"/>
      <c r="AO166" s="78"/>
    </row>
    <row r="167" spans="1:41" ht="18.75" customHeight="1">
      <c r="A167" s="156"/>
      <c r="B167" s="156"/>
      <c r="C167" s="78"/>
      <c r="D167" s="78"/>
      <c r="E167" s="78"/>
      <c r="F167" s="78"/>
      <c r="G167" s="80"/>
      <c r="H167" s="150"/>
      <c r="I167" s="78"/>
      <c r="J167" s="78"/>
      <c r="K167" s="146"/>
      <c r="L167" s="101"/>
      <c r="M167" s="101"/>
      <c r="N167" s="101"/>
      <c r="O167" s="101"/>
      <c r="P167" s="101"/>
      <c r="Q167" s="80"/>
      <c r="R167" s="80"/>
      <c r="S167" s="80"/>
      <c r="T167" s="80"/>
      <c r="U167" s="80"/>
      <c r="V167" s="80"/>
      <c r="W167" s="80"/>
      <c r="X167" s="80"/>
      <c r="Y167" s="80"/>
      <c r="Z167" s="80"/>
      <c r="AA167" s="80"/>
      <c r="AB167" s="80"/>
      <c r="AC167" s="80"/>
      <c r="AD167" s="80"/>
      <c r="AE167" s="80"/>
      <c r="AF167" s="80"/>
      <c r="AG167" s="80"/>
      <c r="AH167" s="80"/>
      <c r="AI167" s="78"/>
      <c r="AJ167" s="78"/>
      <c r="AK167" s="78"/>
      <c r="AL167" s="78"/>
      <c r="AM167" s="78"/>
      <c r="AN167" s="78"/>
      <c r="AO167" s="78"/>
    </row>
    <row r="168" spans="1:41" ht="18.75" customHeight="1">
      <c r="A168" s="156"/>
      <c r="B168" s="156"/>
      <c r="C168" s="78"/>
      <c r="D168" s="78"/>
      <c r="E168" s="78"/>
      <c r="F168" s="78"/>
      <c r="G168" s="80"/>
      <c r="H168" s="150"/>
      <c r="I168" s="78"/>
      <c r="J168" s="78"/>
      <c r="K168" s="146"/>
      <c r="L168" s="101"/>
      <c r="M168" s="101"/>
      <c r="N168" s="101"/>
      <c r="O168" s="101"/>
      <c r="P168" s="101"/>
      <c r="Q168" s="80"/>
      <c r="R168" s="80"/>
      <c r="S168" s="80"/>
      <c r="T168" s="80"/>
      <c r="U168" s="80"/>
      <c r="V168" s="80"/>
      <c r="W168" s="80"/>
      <c r="X168" s="80"/>
      <c r="Y168" s="80"/>
      <c r="Z168" s="80"/>
      <c r="AA168" s="80"/>
      <c r="AB168" s="80"/>
      <c r="AC168" s="80"/>
      <c r="AD168" s="80"/>
      <c r="AE168" s="80"/>
      <c r="AF168" s="80"/>
      <c r="AG168" s="80"/>
      <c r="AH168" s="80"/>
      <c r="AI168" s="78"/>
      <c r="AJ168" s="78"/>
      <c r="AK168" s="78"/>
      <c r="AL168" s="78"/>
      <c r="AM168" s="78"/>
      <c r="AN168" s="78"/>
      <c r="AO168" s="78"/>
    </row>
    <row r="169" spans="1:41" ht="18.75" customHeight="1">
      <c r="A169" s="156"/>
      <c r="B169" s="156"/>
      <c r="C169" s="78"/>
      <c r="D169" s="78"/>
      <c r="E169" s="78"/>
      <c r="F169" s="78"/>
      <c r="G169" s="80"/>
      <c r="H169" s="150"/>
      <c r="I169" s="78"/>
      <c r="J169" s="78"/>
      <c r="K169" s="146"/>
      <c r="L169" s="101"/>
      <c r="M169" s="101"/>
      <c r="N169" s="101"/>
      <c r="O169" s="101"/>
      <c r="P169" s="101"/>
      <c r="Q169" s="80"/>
      <c r="R169" s="80"/>
      <c r="S169" s="80"/>
      <c r="T169" s="80"/>
      <c r="U169" s="80"/>
      <c r="V169" s="80"/>
      <c r="W169" s="80"/>
      <c r="X169" s="80"/>
      <c r="Y169" s="80"/>
      <c r="Z169" s="80"/>
      <c r="AA169" s="80"/>
      <c r="AB169" s="80"/>
      <c r="AC169" s="80"/>
      <c r="AD169" s="80"/>
      <c r="AE169" s="80"/>
      <c r="AF169" s="80"/>
      <c r="AG169" s="80"/>
      <c r="AH169" s="80"/>
      <c r="AI169" s="78"/>
      <c r="AJ169" s="78"/>
      <c r="AK169" s="78"/>
      <c r="AL169" s="78"/>
      <c r="AM169" s="78"/>
      <c r="AN169" s="78"/>
      <c r="AO169" s="78"/>
    </row>
    <row r="170" spans="1:41" ht="18.75" customHeight="1">
      <c r="A170" s="156"/>
      <c r="B170" s="156"/>
      <c r="C170" s="78"/>
      <c r="D170" s="78"/>
      <c r="E170" s="78"/>
      <c r="F170" s="78"/>
      <c r="G170" s="80"/>
      <c r="H170" s="150"/>
      <c r="I170" s="78"/>
      <c r="J170" s="78"/>
      <c r="K170" s="146"/>
      <c r="L170" s="101"/>
      <c r="M170" s="101"/>
      <c r="N170" s="101"/>
      <c r="O170" s="101"/>
      <c r="P170" s="101"/>
      <c r="Q170" s="80"/>
      <c r="R170" s="80"/>
      <c r="S170" s="80"/>
      <c r="T170" s="80"/>
      <c r="U170" s="80"/>
      <c r="V170" s="80"/>
      <c r="W170" s="80"/>
      <c r="X170" s="80"/>
      <c r="Y170" s="80"/>
      <c r="Z170" s="80"/>
      <c r="AA170" s="80"/>
      <c r="AB170" s="80"/>
      <c r="AC170" s="80"/>
      <c r="AD170" s="80"/>
      <c r="AE170" s="80"/>
      <c r="AF170" s="80"/>
      <c r="AG170" s="80"/>
      <c r="AH170" s="80"/>
      <c r="AI170" s="78"/>
      <c r="AJ170" s="78"/>
      <c r="AK170" s="78"/>
      <c r="AL170" s="78"/>
      <c r="AM170" s="78"/>
      <c r="AN170" s="78"/>
      <c r="AO170" s="78"/>
    </row>
    <row r="171" spans="1:41" ht="18.75" customHeight="1">
      <c r="A171" s="156"/>
      <c r="B171" s="156"/>
      <c r="C171" s="78"/>
      <c r="D171" s="78"/>
      <c r="E171" s="78"/>
      <c r="F171" s="78"/>
      <c r="G171" s="80"/>
      <c r="H171" s="150"/>
      <c r="I171" s="78"/>
      <c r="J171" s="78"/>
      <c r="K171" s="146"/>
      <c r="L171" s="101"/>
      <c r="M171" s="101"/>
      <c r="N171" s="101"/>
      <c r="O171" s="101"/>
      <c r="P171" s="101"/>
      <c r="Q171" s="80"/>
      <c r="R171" s="80"/>
      <c r="S171" s="80"/>
      <c r="T171" s="80"/>
      <c r="U171" s="80"/>
      <c r="V171" s="80"/>
      <c r="W171" s="80"/>
      <c r="X171" s="80"/>
      <c r="Y171" s="80"/>
      <c r="Z171" s="80"/>
      <c r="AA171" s="80"/>
      <c r="AB171" s="80"/>
      <c r="AC171" s="80"/>
      <c r="AD171" s="80"/>
      <c r="AE171" s="80"/>
      <c r="AF171" s="80"/>
      <c r="AG171" s="80"/>
      <c r="AH171" s="80"/>
      <c r="AI171" s="78"/>
      <c r="AJ171" s="78"/>
      <c r="AK171" s="78"/>
      <c r="AL171" s="78"/>
      <c r="AM171" s="78"/>
      <c r="AN171" s="78"/>
      <c r="AO171" s="78"/>
    </row>
    <row r="172" spans="1:41" ht="18.75" customHeight="1">
      <c r="A172" s="156"/>
      <c r="B172" s="156"/>
      <c r="C172" s="78"/>
      <c r="D172" s="78"/>
      <c r="E172" s="78"/>
      <c r="F172" s="78"/>
      <c r="G172" s="80"/>
      <c r="H172" s="150"/>
      <c r="I172" s="78"/>
      <c r="J172" s="78"/>
      <c r="K172" s="146"/>
      <c r="L172" s="101"/>
      <c r="M172" s="101"/>
      <c r="N172" s="101"/>
      <c r="O172" s="101"/>
      <c r="P172" s="101"/>
      <c r="Q172" s="80"/>
      <c r="R172" s="80"/>
      <c r="S172" s="80"/>
      <c r="T172" s="80"/>
      <c r="U172" s="80"/>
      <c r="V172" s="80"/>
      <c r="W172" s="80"/>
      <c r="X172" s="80"/>
      <c r="Y172" s="80"/>
      <c r="Z172" s="80"/>
      <c r="AA172" s="80"/>
      <c r="AB172" s="80"/>
      <c r="AC172" s="80"/>
      <c r="AD172" s="80"/>
      <c r="AE172" s="80"/>
      <c r="AF172" s="80"/>
      <c r="AG172" s="80"/>
      <c r="AH172" s="80"/>
      <c r="AI172" s="78"/>
      <c r="AJ172" s="78"/>
      <c r="AK172" s="78"/>
      <c r="AL172" s="78"/>
      <c r="AM172" s="78"/>
      <c r="AN172" s="78"/>
      <c r="AO172" s="78"/>
    </row>
    <row r="173" spans="1:41" ht="18.75" customHeight="1">
      <c r="A173" s="156"/>
      <c r="B173" s="156"/>
      <c r="C173" s="78"/>
      <c r="D173" s="78"/>
      <c r="E173" s="78"/>
      <c r="F173" s="78"/>
      <c r="G173" s="80"/>
      <c r="H173" s="150"/>
      <c r="I173" s="78"/>
      <c r="J173" s="78"/>
      <c r="K173" s="146"/>
      <c r="L173" s="101"/>
      <c r="M173" s="101"/>
      <c r="N173" s="101"/>
      <c r="O173" s="101"/>
      <c r="P173" s="101"/>
      <c r="Q173" s="80"/>
      <c r="R173" s="80"/>
      <c r="S173" s="80"/>
      <c r="T173" s="80"/>
      <c r="U173" s="80"/>
      <c r="V173" s="80"/>
      <c r="W173" s="80"/>
      <c r="X173" s="80"/>
      <c r="Y173" s="80"/>
      <c r="Z173" s="80"/>
      <c r="AA173" s="80"/>
      <c r="AB173" s="80"/>
      <c r="AC173" s="80"/>
      <c r="AD173" s="80"/>
      <c r="AE173" s="80"/>
      <c r="AF173" s="80"/>
      <c r="AG173" s="80"/>
      <c r="AH173" s="80"/>
      <c r="AI173" s="78"/>
      <c r="AJ173" s="78"/>
      <c r="AK173" s="78"/>
      <c r="AL173" s="78"/>
      <c r="AM173" s="78"/>
      <c r="AN173" s="78"/>
      <c r="AO173" s="78"/>
    </row>
    <row r="174" spans="1:41" ht="18.75" customHeight="1">
      <c r="A174" s="156"/>
      <c r="B174" s="156"/>
      <c r="C174" s="78"/>
      <c r="D174" s="78"/>
      <c r="E174" s="78"/>
      <c r="F174" s="78"/>
      <c r="G174" s="80"/>
      <c r="H174" s="150"/>
      <c r="I174" s="78"/>
      <c r="J174" s="78"/>
      <c r="K174" s="146"/>
      <c r="L174" s="101"/>
      <c r="M174" s="101"/>
      <c r="N174" s="101"/>
      <c r="O174" s="101"/>
      <c r="P174" s="101"/>
      <c r="Q174" s="80"/>
      <c r="R174" s="80"/>
      <c r="S174" s="80"/>
      <c r="T174" s="80"/>
      <c r="U174" s="80"/>
      <c r="V174" s="80"/>
      <c r="W174" s="80"/>
      <c r="X174" s="80"/>
      <c r="Y174" s="80"/>
      <c r="Z174" s="80"/>
      <c r="AA174" s="80"/>
      <c r="AB174" s="80"/>
      <c r="AC174" s="80"/>
      <c r="AD174" s="80"/>
      <c r="AE174" s="80"/>
      <c r="AF174" s="80"/>
      <c r="AG174" s="80"/>
      <c r="AH174" s="80"/>
      <c r="AI174" s="78"/>
      <c r="AJ174" s="78"/>
      <c r="AK174" s="78"/>
      <c r="AL174" s="78"/>
      <c r="AM174" s="78"/>
      <c r="AN174" s="78"/>
      <c r="AO174" s="78"/>
    </row>
    <row r="175" spans="1:41" ht="18.75" customHeight="1">
      <c r="A175" s="156"/>
      <c r="B175" s="156"/>
      <c r="C175" s="78"/>
      <c r="D175" s="78"/>
      <c r="E175" s="78"/>
      <c r="F175" s="78"/>
      <c r="G175" s="80"/>
      <c r="H175" s="150"/>
      <c r="I175" s="78"/>
      <c r="J175" s="78"/>
      <c r="K175" s="146"/>
      <c r="L175" s="101"/>
      <c r="M175" s="101"/>
      <c r="N175" s="101"/>
      <c r="O175" s="101"/>
      <c r="P175" s="101"/>
      <c r="Q175" s="80"/>
      <c r="R175" s="80"/>
      <c r="S175" s="80"/>
      <c r="T175" s="80"/>
      <c r="U175" s="80"/>
      <c r="V175" s="80"/>
      <c r="W175" s="80"/>
      <c r="X175" s="80"/>
      <c r="Y175" s="80"/>
      <c r="Z175" s="80"/>
      <c r="AA175" s="80"/>
      <c r="AB175" s="80"/>
      <c r="AC175" s="80"/>
      <c r="AD175" s="80"/>
      <c r="AE175" s="80"/>
      <c r="AF175" s="80"/>
      <c r="AG175" s="80"/>
      <c r="AH175" s="80"/>
      <c r="AI175" s="78"/>
      <c r="AJ175" s="78"/>
      <c r="AK175" s="78"/>
      <c r="AL175" s="78"/>
      <c r="AM175" s="78"/>
      <c r="AN175" s="78"/>
      <c r="AO175" s="78"/>
    </row>
    <row r="176" spans="1:41" ht="18.75" customHeight="1">
      <c r="A176" s="156"/>
      <c r="B176" s="156"/>
      <c r="C176" s="78"/>
      <c r="D176" s="78"/>
      <c r="E176" s="78"/>
      <c r="F176" s="78"/>
      <c r="G176" s="80"/>
      <c r="H176" s="150"/>
      <c r="I176" s="78"/>
      <c r="J176" s="78"/>
      <c r="K176" s="146"/>
      <c r="L176" s="101"/>
      <c r="M176" s="101"/>
      <c r="N176" s="101"/>
      <c r="O176" s="101"/>
      <c r="P176" s="101"/>
      <c r="Q176" s="80"/>
      <c r="R176" s="80"/>
      <c r="S176" s="80"/>
      <c r="T176" s="80"/>
      <c r="U176" s="80"/>
      <c r="V176" s="80"/>
      <c r="W176" s="80"/>
      <c r="X176" s="80"/>
      <c r="Y176" s="80"/>
      <c r="Z176" s="80"/>
      <c r="AA176" s="80"/>
      <c r="AB176" s="80"/>
      <c r="AC176" s="80"/>
      <c r="AD176" s="80"/>
      <c r="AE176" s="80"/>
      <c r="AF176" s="80"/>
      <c r="AG176" s="80"/>
      <c r="AH176" s="80"/>
      <c r="AI176" s="78"/>
      <c r="AJ176" s="78"/>
      <c r="AK176" s="78"/>
      <c r="AL176" s="78"/>
      <c r="AM176" s="78"/>
      <c r="AN176" s="78"/>
      <c r="AO176" s="78"/>
    </row>
    <row r="177" spans="1:41" ht="18.75" customHeight="1">
      <c r="A177" s="156"/>
      <c r="B177" s="156"/>
      <c r="C177" s="78"/>
      <c r="D177" s="78"/>
      <c r="E177" s="78"/>
      <c r="F177" s="78"/>
      <c r="G177" s="80"/>
      <c r="H177" s="150"/>
      <c r="I177" s="78"/>
      <c r="J177" s="78"/>
      <c r="K177" s="146"/>
      <c r="L177" s="101"/>
      <c r="M177" s="101"/>
      <c r="N177" s="101"/>
      <c r="O177" s="101"/>
      <c r="P177" s="101"/>
      <c r="Q177" s="80"/>
      <c r="R177" s="80"/>
      <c r="S177" s="80"/>
      <c r="T177" s="80"/>
      <c r="U177" s="80"/>
      <c r="V177" s="80"/>
      <c r="W177" s="80"/>
      <c r="X177" s="80"/>
      <c r="Y177" s="80"/>
      <c r="Z177" s="80"/>
      <c r="AA177" s="80"/>
      <c r="AB177" s="80"/>
      <c r="AC177" s="80"/>
      <c r="AD177" s="80"/>
      <c r="AE177" s="80"/>
      <c r="AF177" s="80"/>
      <c r="AG177" s="80"/>
      <c r="AH177" s="80"/>
      <c r="AI177" s="78"/>
      <c r="AJ177" s="78"/>
      <c r="AK177" s="78"/>
      <c r="AL177" s="78"/>
      <c r="AM177" s="78"/>
      <c r="AN177" s="78"/>
      <c r="AO177" s="78"/>
    </row>
    <row r="178" spans="1:41" ht="18.75" customHeight="1">
      <c r="A178" s="156"/>
      <c r="B178" s="156"/>
      <c r="C178" s="78"/>
      <c r="D178" s="78"/>
      <c r="E178" s="78"/>
      <c r="F178" s="78"/>
      <c r="G178" s="80"/>
      <c r="H178" s="150"/>
      <c r="I178" s="78"/>
      <c r="J178" s="78"/>
      <c r="K178" s="146"/>
      <c r="L178" s="101"/>
      <c r="M178" s="101"/>
      <c r="N178" s="101"/>
      <c r="O178" s="101"/>
      <c r="P178" s="101"/>
      <c r="Q178" s="80"/>
      <c r="R178" s="80"/>
      <c r="S178" s="80"/>
      <c r="T178" s="80"/>
      <c r="U178" s="80"/>
      <c r="V178" s="80"/>
      <c r="W178" s="80"/>
      <c r="X178" s="80"/>
      <c r="Y178" s="80"/>
      <c r="Z178" s="80"/>
      <c r="AA178" s="80"/>
      <c r="AB178" s="80"/>
      <c r="AC178" s="80"/>
      <c r="AD178" s="80"/>
      <c r="AE178" s="80"/>
      <c r="AF178" s="80"/>
      <c r="AG178" s="80"/>
      <c r="AH178" s="80"/>
      <c r="AI178" s="78"/>
      <c r="AJ178" s="78"/>
      <c r="AK178" s="78"/>
      <c r="AL178" s="78"/>
      <c r="AM178" s="78"/>
      <c r="AN178" s="78"/>
      <c r="AO178" s="78"/>
    </row>
    <row r="179" spans="1:41" ht="18.75" customHeight="1">
      <c r="A179" s="156"/>
      <c r="B179" s="156"/>
      <c r="C179" s="78"/>
      <c r="D179" s="78"/>
      <c r="E179" s="78"/>
      <c r="F179" s="78"/>
      <c r="G179" s="80"/>
      <c r="H179" s="150"/>
      <c r="I179" s="78"/>
      <c r="J179" s="78"/>
      <c r="K179" s="146"/>
      <c r="L179" s="101"/>
      <c r="M179" s="101"/>
      <c r="N179" s="101"/>
      <c r="O179" s="101"/>
      <c r="P179" s="101"/>
      <c r="Q179" s="80"/>
      <c r="R179" s="80"/>
      <c r="S179" s="80"/>
      <c r="T179" s="80"/>
      <c r="U179" s="80"/>
      <c r="V179" s="80"/>
      <c r="W179" s="80"/>
      <c r="X179" s="80"/>
      <c r="Y179" s="80"/>
      <c r="Z179" s="80"/>
      <c r="AA179" s="80"/>
      <c r="AB179" s="80"/>
      <c r="AC179" s="80"/>
      <c r="AD179" s="80"/>
      <c r="AE179" s="80"/>
      <c r="AF179" s="80"/>
      <c r="AG179" s="80"/>
      <c r="AH179" s="80"/>
      <c r="AI179" s="78"/>
      <c r="AJ179" s="78"/>
      <c r="AK179" s="78"/>
      <c r="AL179" s="78"/>
      <c r="AM179" s="78"/>
      <c r="AN179" s="78"/>
      <c r="AO179" s="78"/>
    </row>
    <row r="180" spans="1:41" ht="18.75" customHeight="1">
      <c r="A180" s="156"/>
      <c r="B180" s="156"/>
      <c r="C180" s="78"/>
      <c r="D180" s="78"/>
      <c r="E180" s="78"/>
      <c r="F180" s="78"/>
      <c r="G180" s="80"/>
      <c r="H180" s="150"/>
      <c r="I180" s="78"/>
      <c r="J180" s="78"/>
      <c r="K180" s="146"/>
      <c r="L180" s="101"/>
      <c r="M180" s="101"/>
      <c r="N180" s="101"/>
      <c r="O180" s="101"/>
      <c r="P180" s="101"/>
      <c r="Q180" s="80"/>
      <c r="R180" s="80"/>
      <c r="S180" s="80"/>
      <c r="T180" s="80"/>
      <c r="U180" s="80"/>
      <c r="V180" s="80"/>
      <c r="W180" s="80"/>
      <c r="X180" s="80"/>
      <c r="Y180" s="80"/>
      <c r="Z180" s="80"/>
      <c r="AA180" s="80"/>
      <c r="AB180" s="80"/>
      <c r="AC180" s="80"/>
      <c r="AD180" s="80"/>
      <c r="AE180" s="80"/>
      <c r="AF180" s="80"/>
      <c r="AG180" s="80"/>
      <c r="AH180" s="80"/>
      <c r="AI180" s="78"/>
      <c r="AJ180" s="78"/>
      <c r="AK180" s="78"/>
      <c r="AL180" s="78"/>
      <c r="AM180" s="78"/>
      <c r="AN180" s="78"/>
      <c r="AO180" s="78"/>
    </row>
    <row r="181" spans="1:41" ht="18.75" customHeight="1">
      <c r="A181" s="156"/>
      <c r="B181" s="156"/>
      <c r="C181" s="78"/>
      <c r="D181" s="78"/>
      <c r="E181" s="78"/>
      <c r="F181" s="78"/>
      <c r="G181" s="80"/>
      <c r="H181" s="150"/>
      <c r="I181" s="78"/>
      <c r="J181" s="78"/>
      <c r="K181" s="146"/>
      <c r="L181" s="101"/>
      <c r="M181" s="101"/>
      <c r="N181" s="101"/>
      <c r="O181" s="101"/>
      <c r="P181" s="101"/>
      <c r="Q181" s="80"/>
      <c r="R181" s="80"/>
      <c r="S181" s="80"/>
      <c r="T181" s="80"/>
      <c r="U181" s="80"/>
      <c r="V181" s="80"/>
      <c r="W181" s="80"/>
      <c r="X181" s="80"/>
      <c r="Y181" s="80"/>
      <c r="Z181" s="80"/>
      <c r="AA181" s="80"/>
      <c r="AB181" s="80"/>
      <c r="AC181" s="80"/>
      <c r="AD181" s="80"/>
      <c r="AE181" s="80"/>
      <c r="AF181" s="80"/>
      <c r="AG181" s="80"/>
      <c r="AH181" s="80"/>
      <c r="AI181" s="78"/>
      <c r="AJ181" s="78"/>
      <c r="AK181" s="78"/>
      <c r="AL181" s="78"/>
      <c r="AM181" s="78"/>
      <c r="AN181" s="78"/>
      <c r="AO181" s="78"/>
    </row>
    <row r="182" spans="1:41" ht="18.75" customHeight="1">
      <c r="A182" s="156"/>
      <c r="B182" s="156"/>
      <c r="C182" s="78"/>
      <c r="D182" s="78"/>
      <c r="E182" s="78"/>
      <c r="F182" s="78"/>
      <c r="G182" s="80"/>
      <c r="H182" s="150"/>
      <c r="I182" s="78"/>
      <c r="J182" s="78"/>
      <c r="K182" s="146"/>
      <c r="L182" s="101"/>
      <c r="M182" s="101"/>
      <c r="N182" s="101"/>
      <c r="O182" s="101"/>
      <c r="P182" s="101"/>
      <c r="Q182" s="80"/>
      <c r="R182" s="80"/>
      <c r="S182" s="80"/>
      <c r="T182" s="80"/>
      <c r="U182" s="80"/>
      <c r="V182" s="80"/>
      <c r="W182" s="80"/>
      <c r="X182" s="80"/>
      <c r="Y182" s="80"/>
      <c r="Z182" s="80"/>
      <c r="AA182" s="80"/>
      <c r="AB182" s="80"/>
      <c r="AC182" s="80"/>
      <c r="AD182" s="80"/>
      <c r="AE182" s="80"/>
      <c r="AF182" s="80"/>
      <c r="AG182" s="80"/>
      <c r="AH182" s="80"/>
      <c r="AI182" s="78"/>
      <c r="AJ182" s="78"/>
      <c r="AK182" s="78"/>
      <c r="AL182" s="78"/>
      <c r="AM182" s="78"/>
      <c r="AN182" s="78"/>
      <c r="AO182" s="78"/>
    </row>
    <row r="183" spans="1:41" ht="18.75" customHeight="1">
      <c r="A183" s="156"/>
      <c r="B183" s="156"/>
      <c r="C183" s="78"/>
      <c r="D183" s="78"/>
      <c r="E183" s="78"/>
      <c r="F183" s="78"/>
      <c r="G183" s="80"/>
      <c r="H183" s="150"/>
      <c r="I183" s="78"/>
      <c r="J183" s="78"/>
      <c r="K183" s="146"/>
      <c r="L183" s="101"/>
      <c r="M183" s="101"/>
      <c r="N183" s="101"/>
      <c r="O183" s="101"/>
      <c r="P183" s="101"/>
      <c r="Q183" s="80"/>
      <c r="R183" s="80"/>
      <c r="S183" s="80"/>
      <c r="T183" s="80"/>
      <c r="U183" s="80"/>
      <c r="V183" s="80"/>
      <c r="W183" s="80"/>
      <c r="X183" s="80"/>
      <c r="Y183" s="80"/>
      <c r="Z183" s="80"/>
      <c r="AA183" s="80"/>
      <c r="AB183" s="80"/>
      <c r="AC183" s="80"/>
      <c r="AD183" s="80"/>
      <c r="AE183" s="80"/>
      <c r="AF183" s="80"/>
      <c r="AG183" s="80"/>
      <c r="AH183" s="80"/>
      <c r="AI183" s="78"/>
      <c r="AJ183" s="78"/>
      <c r="AK183" s="78"/>
      <c r="AL183" s="78"/>
      <c r="AM183" s="78"/>
      <c r="AN183" s="78"/>
      <c r="AO183" s="78"/>
    </row>
    <row r="184" spans="1:41" ht="18.75" customHeight="1">
      <c r="A184" s="156"/>
      <c r="B184" s="156"/>
      <c r="C184" s="78"/>
      <c r="D184" s="78"/>
      <c r="E184" s="78"/>
      <c r="F184" s="78"/>
      <c r="G184" s="80"/>
      <c r="H184" s="150"/>
      <c r="I184" s="78"/>
      <c r="J184" s="78"/>
      <c r="K184" s="146"/>
      <c r="L184" s="101"/>
      <c r="M184" s="101"/>
      <c r="N184" s="101"/>
      <c r="O184" s="101"/>
      <c r="P184" s="101"/>
      <c r="Q184" s="80"/>
      <c r="R184" s="80"/>
      <c r="S184" s="80"/>
      <c r="T184" s="80"/>
      <c r="U184" s="80"/>
      <c r="V184" s="80"/>
      <c r="W184" s="80"/>
      <c r="X184" s="80"/>
      <c r="Y184" s="80"/>
      <c r="Z184" s="80"/>
      <c r="AA184" s="80"/>
      <c r="AB184" s="80"/>
      <c r="AC184" s="80"/>
      <c r="AD184" s="80"/>
      <c r="AE184" s="80"/>
      <c r="AF184" s="80"/>
      <c r="AG184" s="80"/>
      <c r="AH184" s="80"/>
      <c r="AI184" s="78"/>
      <c r="AJ184" s="78"/>
      <c r="AK184" s="78"/>
      <c r="AL184" s="78"/>
      <c r="AM184" s="78"/>
      <c r="AN184" s="78"/>
      <c r="AO184" s="78"/>
    </row>
    <row r="185" spans="1:41" ht="18.75" customHeight="1">
      <c r="A185" s="156"/>
      <c r="B185" s="156"/>
      <c r="C185" s="78"/>
      <c r="D185" s="78"/>
      <c r="E185" s="78"/>
      <c r="F185" s="78"/>
      <c r="G185" s="80"/>
      <c r="H185" s="150"/>
      <c r="I185" s="78"/>
      <c r="J185" s="78"/>
      <c r="K185" s="146"/>
      <c r="L185" s="101"/>
      <c r="M185" s="101"/>
      <c r="N185" s="101"/>
      <c r="O185" s="101"/>
      <c r="P185" s="101"/>
      <c r="Q185" s="80"/>
      <c r="R185" s="80"/>
      <c r="S185" s="80"/>
      <c r="T185" s="80"/>
      <c r="U185" s="80"/>
      <c r="V185" s="80"/>
      <c r="W185" s="80"/>
      <c r="X185" s="80"/>
      <c r="Y185" s="80"/>
      <c r="Z185" s="80"/>
      <c r="AA185" s="80"/>
      <c r="AB185" s="80"/>
      <c r="AC185" s="80"/>
      <c r="AD185" s="80"/>
      <c r="AE185" s="80"/>
      <c r="AF185" s="80"/>
      <c r="AG185" s="80"/>
      <c r="AH185" s="80"/>
      <c r="AI185" s="78"/>
      <c r="AJ185" s="78"/>
      <c r="AK185" s="78"/>
      <c r="AL185" s="78"/>
      <c r="AM185" s="78"/>
      <c r="AN185" s="78"/>
      <c r="AO185" s="78"/>
    </row>
    <row r="186" spans="1:41" ht="18.75" customHeight="1">
      <c r="A186" s="156"/>
      <c r="B186" s="156"/>
      <c r="C186" s="78"/>
      <c r="D186" s="78"/>
      <c r="E186" s="78"/>
      <c r="F186" s="78"/>
      <c r="G186" s="80"/>
      <c r="H186" s="150"/>
      <c r="I186" s="78"/>
      <c r="J186" s="78"/>
      <c r="K186" s="146"/>
      <c r="L186" s="101"/>
      <c r="M186" s="101"/>
      <c r="N186" s="101"/>
      <c r="O186" s="101"/>
      <c r="P186" s="101"/>
      <c r="Q186" s="80"/>
      <c r="R186" s="80"/>
      <c r="S186" s="80"/>
      <c r="T186" s="80"/>
      <c r="U186" s="80"/>
      <c r="V186" s="80"/>
      <c r="W186" s="80"/>
      <c r="X186" s="80"/>
      <c r="Y186" s="80"/>
      <c r="Z186" s="80"/>
      <c r="AA186" s="80"/>
      <c r="AB186" s="80"/>
      <c r="AC186" s="80"/>
      <c r="AD186" s="80"/>
      <c r="AE186" s="80"/>
      <c r="AF186" s="80"/>
      <c r="AG186" s="80"/>
      <c r="AH186" s="80"/>
      <c r="AI186" s="78"/>
      <c r="AJ186" s="78"/>
      <c r="AK186" s="78"/>
      <c r="AL186" s="78"/>
      <c r="AM186" s="78"/>
      <c r="AN186" s="78"/>
      <c r="AO186" s="78"/>
    </row>
    <row r="187" spans="1:41" ht="18.75" customHeight="1">
      <c r="A187" s="156"/>
      <c r="B187" s="156"/>
      <c r="C187" s="78"/>
      <c r="D187" s="78"/>
      <c r="E187" s="78"/>
      <c r="F187" s="78"/>
      <c r="G187" s="80"/>
      <c r="H187" s="150"/>
      <c r="I187" s="78"/>
      <c r="J187" s="78"/>
      <c r="K187" s="146"/>
      <c r="L187" s="101"/>
      <c r="M187" s="101"/>
      <c r="N187" s="101"/>
      <c r="O187" s="101"/>
      <c r="P187" s="101"/>
      <c r="Q187" s="80"/>
      <c r="R187" s="80"/>
      <c r="S187" s="80"/>
      <c r="T187" s="80"/>
      <c r="U187" s="80"/>
      <c r="V187" s="80"/>
      <c r="W187" s="80"/>
      <c r="X187" s="80"/>
      <c r="Y187" s="80"/>
      <c r="Z187" s="80"/>
      <c r="AA187" s="80"/>
      <c r="AB187" s="80"/>
      <c r="AC187" s="80"/>
      <c r="AD187" s="80"/>
      <c r="AE187" s="80"/>
      <c r="AF187" s="80"/>
      <c r="AG187" s="80"/>
      <c r="AH187" s="80"/>
      <c r="AI187" s="78"/>
      <c r="AJ187" s="78"/>
      <c r="AK187" s="78"/>
      <c r="AL187" s="78"/>
      <c r="AM187" s="78"/>
      <c r="AN187" s="78"/>
      <c r="AO187" s="78"/>
    </row>
    <row r="188" spans="1:41" ht="18.75" customHeight="1">
      <c r="A188" s="156"/>
      <c r="B188" s="156"/>
      <c r="C188" s="78"/>
      <c r="D188" s="78"/>
      <c r="E188" s="78"/>
      <c r="F188" s="78"/>
      <c r="G188" s="80"/>
      <c r="H188" s="150"/>
      <c r="I188" s="78"/>
      <c r="J188" s="78"/>
      <c r="K188" s="146"/>
      <c r="L188" s="101"/>
      <c r="M188" s="101"/>
      <c r="N188" s="101"/>
      <c r="O188" s="101"/>
      <c r="P188" s="101"/>
      <c r="Q188" s="80"/>
      <c r="R188" s="80"/>
      <c r="S188" s="80"/>
      <c r="T188" s="80"/>
      <c r="U188" s="80"/>
      <c r="V188" s="80"/>
      <c r="W188" s="80"/>
      <c r="X188" s="80"/>
      <c r="Y188" s="80"/>
      <c r="Z188" s="80"/>
      <c r="AA188" s="80"/>
      <c r="AB188" s="80"/>
      <c r="AC188" s="80"/>
      <c r="AD188" s="80"/>
      <c r="AE188" s="80"/>
      <c r="AF188" s="80"/>
      <c r="AG188" s="80"/>
      <c r="AH188" s="80"/>
      <c r="AI188" s="78"/>
      <c r="AJ188" s="78"/>
      <c r="AK188" s="78"/>
      <c r="AL188" s="78"/>
      <c r="AM188" s="78"/>
      <c r="AN188" s="78"/>
      <c r="AO188" s="78"/>
    </row>
    <row r="189" spans="1:41" ht="18.75" customHeight="1">
      <c r="A189" s="156"/>
      <c r="B189" s="156"/>
      <c r="C189" s="78"/>
      <c r="D189" s="78"/>
      <c r="E189" s="78"/>
      <c r="F189" s="78"/>
      <c r="G189" s="80"/>
      <c r="H189" s="150"/>
      <c r="I189" s="78"/>
      <c r="J189" s="78"/>
      <c r="K189" s="146"/>
      <c r="L189" s="101"/>
      <c r="M189" s="101"/>
      <c r="N189" s="101"/>
      <c r="O189" s="101"/>
      <c r="P189" s="101"/>
      <c r="Q189" s="80"/>
      <c r="R189" s="80"/>
      <c r="S189" s="80"/>
      <c r="T189" s="80"/>
      <c r="U189" s="80"/>
      <c r="V189" s="80"/>
      <c r="W189" s="80"/>
      <c r="X189" s="80"/>
      <c r="Y189" s="80"/>
      <c r="Z189" s="80"/>
      <c r="AA189" s="80"/>
      <c r="AB189" s="80"/>
      <c r="AC189" s="80"/>
      <c r="AD189" s="80"/>
      <c r="AE189" s="80"/>
      <c r="AF189" s="80"/>
      <c r="AG189" s="80"/>
      <c r="AH189" s="80"/>
      <c r="AI189" s="78"/>
      <c r="AJ189" s="78"/>
      <c r="AK189" s="78"/>
      <c r="AL189" s="78"/>
      <c r="AM189" s="78"/>
      <c r="AN189" s="78"/>
      <c r="AO189" s="78"/>
    </row>
    <row r="190" spans="1:41" ht="18.75" customHeight="1">
      <c r="A190" s="156"/>
      <c r="B190" s="156"/>
      <c r="C190" s="78"/>
      <c r="D190" s="78"/>
      <c r="E190" s="78"/>
      <c r="F190" s="78"/>
      <c r="G190" s="80"/>
      <c r="H190" s="150"/>
      <c r="I190" s="78"/>
      <c r="J190" s="78"/>
      <c r="K190" s="146"/>
      <c r="L190" s="101"/>
      <c r="M190" s="101"/>
      <c r="N190" s="101"/>
      <c r="O190" s="101"/>
      <c r="P190" s="101"/>
      <c r="Q190" s="80"/>
      <c r="R190" s="80"/>
      <c r="S190" s="80"/>
      <c r="T190" s="80"/>
      <c r="U190" s="80"/>
      <c r="V190" s="80"/>
      <c r="W190" s="80"/>
      <c r="X190" s="80"/>
      <c r="Y190" s="80"/>
      <c r="Z190" s="80"/>
      <c r="AA190" s="80"/>
      <c r="AB190" s="80"/>
      <c r="AC190" s="80"/>
      <c r="AD190" s="80"/>
      <c r="AE190" s="80"/>
      <c r="AF190" s="80"/>
      <c r="AG190" s="80"/>
      <c r="AH190" s="80"/>
      <c r="AI190" s="78"/>
      <c r="AJ190" s="78"/>
      <c r="AK190" s="78"/>
      <c r="AL190" s="78"/>
      <c r="AM190" s="78"/>
      <c r="AN190" s="78"/>
      <c r="AO190" s="78"/>
    </row>
    <row r="191" spans="1:41" ht="18.75" customHeight="1">
      <c r="A191" s="156"/>
      <c r="B191" s="156"/>
      <c r="C191" s="78"/>
      <c r="D191" s="78"/>
      <c r="E191" s="78"/>
      <c r="F191" s="78"/>
      <c r="G191" s="80"/>
      <c r="H191" s="150"/>
      <c r="I191" s="78"/>
      <c r="J191" s="78"/>
      <c r="K191" s="146"/>
      <c r="L191" s="101"/>
      <c r="M191" s="101"/>
      <c r="N191" s="101"/>
      <c r="O191" s="101"/>
      <c r="P191" s="101"/>
      <c r="Q191" s="80"/>
      <c r="R191" s="80"/>
      <c r="S191" s="80"/>
      <c r="T191" s="80"/>
      <c r="U191" s="80"/>
      <c r="V191" s="80"/>
      <c r="W191" s="80"/>
      <c r="X191" s="80"/>
      <c r="Y191" s="80"/>
      <c r="Z191" s="80"/>
      <c r="AA191" s="80"/>
      <c r="AB191" s="80"/>
      <c r="AC191" s="80"/>
      <c r="AD191" s="80"/>
      <c r="AE191" s="80"/>
      <c r="AF191" s="80"/>
      <c r="AG191" s="80"/>
      <c r="AH191" s="80"/>
      <c r="AI191" s="78"/>
      <c r="AJ191" s="78"/>
      <c r="AK191" s="78"/>
      <c r="AL191" s="78"/>
      <c r="AM191" s="78"/>
      <c r="AN191" s="78"/>
      <c r="AO191" s="78"/>
    </row>
    <row r="192" spans="1:41" ht="18.75" customHeight="1">
      <c r="A192" s="156"/>
      <c r="B192" s="156"/>
      <c r="C192" s="78"/>
      <c r="D192" s="78"/>
      <c r="E192" s="78"/>
      <c r="F192" s="78"/>
      <c r="G192" s="80"/>
      <c r="H192" s="150"/>
      <c r="I192" s="78"/>
      <c r="J192" s="78"/>
      <c r="K192" s="146"/>
      <c r="L192" s="101"/>
      <c r="M192" s="101"/>
      <c r="N192" s="101"/>
      <c r="O192" s="101"/>
      <c r="P192" s="101"/>
      <c r="Q192" s="80"/>
      <c r="R192" s="80"/>
      <c r="S192" s="80"/>
      <c r="T192" s="80"/>
      <c r="U192" s="80"/>
      <c r="V192" s="80"/>
      <c r="W192" s="80"/>
      <c r="X192" s="80"/>
      <c r="Y192" s="80"/>
      <c r="Z192" s="80"/>
      <c r="AA192" s="80"/>
      <c r="AB192" s="80"/>
      <c r="AC192" s="80"/>
      <c r="AD192" s="80"/>
      <c r="AE192" s="80"/>
      <c r="AF192" s="80"/>
      <c r="AG192" s="80"/>
      <c r="AH192" s="80"/>
      <c r="AI192" s="78"/>
      <c r="AJ192" s="78"/>
      <c r="AK192" s="78"/>
      <c r="AL192" s="78"/>
      <c r="AM192" s="78"/>
      <c r="AN192" s="78"/>
      <c r="AO192" s="78"/>
    </row>
    <row r="193" spans="1:41" ht="18.75" customHeight="1">
      <c r="A193" s="156"/>
      <c r="B193" s="156"/>
      <c r="C193" s="78"/>
      <c r="D193" s="78"/>
      <c r="E193" s="78"/>
      <c r="F193" s="78"/>
      <c r="G193" s="80"/>
      <c r="H193" s="150"/>
      <c r="I193" s="78"/>
      <c r="J193" s="78"/>
      <c r="K193" s="146"/>
      <c r="L193" s="101"/>
      <c r="M193" s="101"/>
      <c r="N193" s="101"/>
      <c r="O193" s="101"/>
      <c r="P193" s="101"/>
      <c r="Q193" s="80"/>
      <c r="R193" s="80"/>
      <c r="S193" s="80"/>
      <c r="T193" s="80"/>
      <c r="U193" s="80"/>
      <c r="V193" s="80"/>
      <c r="W193" s="80"/>
      <c r="X193" s="80"/>
      <c r="Y193" s="80"/>
      <c r="Z193" s="80"/>
      <c r="AA193" s="80"/>
      <c r="AB193" s="80"/>
      <c r="AC193" s="80"/>
      <c r="AD193" s="80"/>
      <c r="AE193" s="80"/>
      <c r="AF193" s="80"/>
      <c r="AG193" s="80"/>
      <c r="AH193" s="80"/>
      <c r="AI193" s="78"/>
      <c r="AJ193" s="78"/>
      <c r="AK193" s="78"/>
      <c r="AL193" s="78"/>
      <c r="AM193" s="78"/>
      <c r="AN193" s="78"/>
      <c r="AO193" s="78"/>
    </row>
    <row r="194" spans="1:41" ht="18.75" customHeight="1">
      <c r="A194" s="156"/>
      <c r="B194" s="156"/>
      <c r="C194" s="78"/>
      <c r="D194" s="78"/>
      <c r="E194" s="78"/>
      <c r="F194" s="78"/>
      <c r="G194" s="80"/>
      <c r="H194" s="150"/>
      <c r="I194" s="78"/>
      <c r="J194" s="78"/>
      <c r="K194" s="146"/>
      <c r="L194" s="101"/>
      <c r="M194" s="101"/>
      <c r="N194" s="101"/>
      <c r="O194" s="101"/>
      <c r="P194" s="101"/>
      <c r="Q194" s="80"/>
      <c r="R194" s="80"/>
      <c r="S194" s="80"/>
      <c r="T194" s="80"/>
      <c r="U194" s="80"/>
      <c r="V194" s="80"/>
      <c r="W194" s="80"/>
      <c r="X194" s="80"/>
      <c r="Y194" s="80"/>
      <c r="Z194" s="80"/>
      <c r="AA194" s="80"/>
      <c r="AB194" s="80"/>
      <c r="AC194" s="80"/>
      <c r="AD194" s="80"/>
      <c r="AE194" s="80"/>
      <c r="AF194" s="80"/>
      <c r="AG194" s="80"/>
      <c r="AH194" s="80"/>
      <c r="AI194" s="78"/>
      <c r="AJ194" s="78"/>
      <c r="AK194" s="78"/>
      <c r="AL194" s="78"/>
      <c r="AM194" s="78"/>
      <c r="AN194" s="78"/>
      <c r="AO194" s="78"/>
    </row>
    <row r="195" spans="1:41" ht="18.75" customHeight="1">
      <c r="A195" s="156"/>
      <c r="B195" s="156"/>
      <c r="C195" s="78"/>
      <c r="D195" s="78"/>
      <c r="E195" s="78"/>
      <c r="F195" s="78"/>
      <c r="G195" s="80"/>
      <c r="H195" s="150"/>
      <c r="I195" s="78"/>
      <c r="J195" s="78"/>
      <c r="K195" s="146"/>
      <c r="L195" s="101"/>
      <c r="M195" s="101"/>
      <c r="N195" s="101"/>
      <c r="O195" s="101"/>
      <c r="P195" s="101"/>
      <c r="Q195" s="80"/>
      <c r="R195" s="80"/>
      <c r="S195" s="80"/>
      <c r="T195" s="80"/>
      <c r="U195" s="80"/>
      <c r="V195" s="80"/>
      <c r="W195" s="80"/>
      <c r="X195" s="80"/>
      <c r="Y195" s="80"/>
      <c r="Z195" s="80"/>
      <c r="AA195" s="80"/>
      <c r="AB195" s="80"/>
      <c r="AC195" s="80"/>
      <c r="AD195" s="80"/>
      <c r="AE195" s="80"/>
      <c r="AF195" s="80"/>
      <c r="AG195" s="80"/>
      <c r="AH195" s="80"/>
      <c r="AI195" s="78"/>
      <c r="AJ195" s="78"/>
      <c r="AK195" s="78"/>
      <c r="AL195" s="78"/>
      <c r="AM195" s="78"/>
      <c r="AN195" s="78"/>
      <c r="AO195" s="78"/>
    </row>
    <row r="196" spans="1:41" ht="18.75" customHeight="1">
      <c r="A196" s="156"/>
      <c r="B196" s="156"/>
      <c r="C196" s="78"/>
      <c r="D196" s="78"/>
      <c r="E196" s="78"/>
      <c r="F196" s="78"/>
      <c r="G196" s="80"/>
      <c r="H196" s="150"/>
      <c r="I196" s="78"/>
      <c r="J196" s="78"/>
      <c r="K196" s="146"/>
      <c r="L196" s="101"/>
      <c r="M196" s="101"/>
      <c r="N196" s="101"/>
      <c r="O196" s="101"/>
      <c r="P196" s="101"/>
      <c r="Q196" s="80"/>
      <c r="R196" s="80"/>
      <c r="S196" s="80"/>
      <c r="T196" s="80"/>
      <c r="U196" s="80"/>
      <c r="V196" s="80"/>
      <c r="W196" s="80"/>
      <c r="X196" s="80"/>
      <c r="Y196" s="80"/>
      <c r="Z196" s="80"/>
      <c r="AA196" s="80"/>
      <c r="AB196" s="80"/>
      <c r="AC196" s="80"/>
      <c r="AD196" s="80"/>
      <c r="AE196" s="80"/>
      <c r="AF196" s="80"/>
      <c r="AG196" s="80"/>
      <c r="AH196" s="80"/>
      <c r="AI196" s="78"/>
      <c r="AJ196" s="78"/>
      <c r="AK196" s="78"/>
      <c r="AL196" s="78"/>
      <c r="AM196" s="78"/>
      <c r="AN196" s="78"/>
      <c r="AO196" s="78"/>
    </row>
    <row r="197" spans="1:41" ht="18.75" customHeight="1">
      <c r="A197" s="156"/>
      <c r="B197" s="156"/>
      <c r="C197" s="78"/>
      <c r="D197" s="78"/>
      <c r="E197" s="78"/>
      <c r="F197" s="78"/>
      <c r="G197" s="80"/>
      <c r="H197" s="150"/>
      <c r="I197" s="78"/>
      <c r="J197" s="78"/>
      <c r="K197" s="146"/>
      <c r="L197" s="101"/>
      <c r="M197" s="101"/>
      <c r="N197" s="101"/>
      <c r="O197" s="101"/>
      <c r="P197" s="101"/>
      <c r="Q197" s="80"/>
      <c r="R197" s="80"/>
      <c r="S197" s="80"/>
      <c r="T197" s="80"/>
      <c r="U197" s="80"/>
      <c r="V197" s="80"/>
      <c r="W197" s="80"/>
      <c r="X197" s="80"/>
      <c r="Y197" s="80"/>
      <c r="Z197" s="80"/>
      <c r="AA197" s="80"/>
      <c r="AB197" s="80"/>
      <c r="AC197" s="80"/>
      <c r="AD197" s="80"/>
      <c r="AE197" s="80"/>
      <c r="AF197" s="80"/>
      <c r="AG197" s="80"/>
      <c r="AH197" s="80"/>
      <c r="AI197" s="78"/>
      <c r="AJ197" s="78"/>
      <c r="AK197" s="78"/>
      <c r="AL197" s="78"/>
      <c r="AM197" s="78"/>
      <c r="AN197" s="78"/>
      <c r="AO197" s="78"/>
    </row>
    <row r="198" spans="1:41" ht="18.75" customHeight="1">
      <c r="A198" s="156"/>
      <c r="B198" s="156"/>
      <c r="C198" s="78"/>
      <c r="D198" s="78"/>
      <c r="E198" s="78"/>
      <c r="F198" s="78"/>
      <c r="G198" s="80"/>
      <c r="H198" s="150"/>
      <c r="I198" s="78"/>
      <c r="J198" s="78"/>
      <c r="K198" s="146"/>
      <c r="L198" s="101"/>
      <c r="M198" s="101"/>
      <c r="N198" s="101"/>
      <c r="O198" s="101"/>
      <c r="P198" s="101"/>
      <c r="Q198" s="80"/>
      <c r="R198" s="80"/>
      <c r="S198" s="80"/>
      <c r="T198" s="80"/>
      <c r="U198" s="80"/>
      <c r="V198" s="80"/>
      <c r="W198" s="80"/>
      <c r="X198" s="80"/>
      <c r="Y198" s="80"/>
      <c r="Z198" s="80"/>
      <c r="AA198" s="80"/>
      <c r="AB198" s="80"/>
      <c r="AC198" s="80"/>
      <c r="AD198" s="80"/>
      <c r="AE198" s="80"/>
      <c r="AF198" s="80"/>
      <c r="AG198" s="80"/>
      <c r="AH198" s="80"/>
      <c r="AI198" s="78"/>
      <c r="AJ198" s="78"/>
      <c r="AK198" s="78"/>
      <c r="AL198" s="78"/>
      <c r="AM198" s="78"/>
      <c r="AN198" s="78"/>
      <c r="AO198" s="78"/>
    </row>
    <row r="199" spans="1:41" ht="18.75" customHeight="1">
      <c r="A199" s="156"/>
      <c r="B199" s="156"/>
      <c r="C199" s="78"/>
      <c r="D199" s="78"/>
      <c r="E199" s="78"/>
      <c r="F199" s="78"/>
      <c r="G199" s="80"/>
      <c r="H199" s="150"/>
      <c r="I199" s="78"/>
      <c r="J199" s="78"/>
      <c r="K199" s="146"/>
      <c r="L199" s="101"/>
      <c r="M199" s="101"/>
      <c r="N199" s="101"/>
      <c r="O199" s="101"/>
      <c r="P199" s="101"/>
      <c r="Q199" s="80"/>
      <c r="R199" s="80"/>
      <c r="S199" s="80"/>
      <c r="T199" s="80"/>
      <c r="U199" s="80"/>
      <c r="V199" s="80"/>
      <c r="W199" s="80"/>
      <c r="X199" s="80"/>
      <c r="Y199" s="80"/>
      <c r="Z199" s="80"/>
      <c r="AA199" s="80"/>
      <c r="AB199" s="80"/>
      <c r="AC199" s="80"/>
      <c r="AD199" s="80"/>
      <c r="AE199" s="80"/>
      <c r="AF199" s="80"/>
      <c r="AG199" s="80"/>
      <c r="AH199" s="80"/>
      <c r="AI199" s="78"/>
      <c r="AJ199" s="78"/>
      <c r="AK199" s="78"/>
      <c r="AL199" s="78"/>
      <c r="AM199" s="78"/>
      <c r="AN199" s="78"/>
      <c r="AO199" s="78"/>
    </row>
    <row r="200" spans="1:41" ht="18.75" customHeight="1">
      <c r="A200" s="156"/>
      <c r="B200" s="156"/>
      <c r="C200" s="78"/>
      <c r="D200" s="78"/>
      <c r="E200" s="78"/>
      <c r="F200" s="78"/>
      <c r="G200" s="80"/>
      <c r="H200" s="150"/>
      <c r="I200" s="78"/>
      <c r="J200" s="78"/>
      <c r="K200" s="146"/>
      <c r="L200" s="101"/>
      <c r="M200" s="101"/>
      <c r="N200" s="101"/>
      <c r="O200" s="101"/>
      <c r="P200" s="101"/>
      <c r="Q200" s="80"/>
      <c r="R200" s="80"/>
      <c r="S200" s="80"/>
      <c r="T200" s="80"/>
      <c r="U200" s="80"/>
      <c r="V200" s="80"/>
      <c r="W200" s="80"/>
      <c r="X200" s="80"/>
      <c r="Y200" s="80"/>
      <c r="Z200" s="80"/>
      <c r="AA200" s="80"/>
      <c r="AB200" s="80"/>
      <c r="AC200" s="80"/>
      <c r="AD200" s="80"/>
      <c r="AE200" s="80"/>
      <c r="AF200" s="80"/>
      <c r="AG200" s="80"/>
      <c r="AH200" s="80"/>
      <c r="AI200" s="78"/>
      <c r="AJ200" s="78"/>
      <c r="AK200" s="78"/>
      <c r="AL200" s="78"/>
      <c r="AM200" s="78"/>
      <c r="AN200" s="78"/>
      <c r="AO200" s="78"/>
    </row>
    <row r="201" spans="1:41" ht="18.75" customHeight="1">
      <c r="A201" s="156"/>
      <c r="B201" s="156"/>
      <c r="C201" s="78"/>
      <c r="D201" s="78"/>
      <c r="E201" s="78"/>
      <c r="F201" s="78"/>
      <c r="G201" s="80"/>
      <c r="H201" s="150"/>
      <c r="I201" s="78"/>
      <c r="J201" s="78"/>
      <c r="K201" s="146"/>
      <c r="L201" s="101"/>
      <c r="M201" s="101"/>
      <c r="N201" s="101"/>
      <c r="O201" s="101"/>
      <c r="P201" s="101"/>
      <c r="Q201" s="80"/>
      <c r="R201" s="80"/>
      <c r="S201" s="80"/>
      <c r="T201" s="80"/>
      <c r="U201" s="80"/>
      <c r="V201" s="80"/>
      <c r="W201" s="80"/>
      <c r="X201" s="80"/>
      <c r="Y201" s="80"/>
      <c r="Z201" s="80"/>
      <c r="AA201" s="80"/>
      <c r="AB201" s="80"/>
      <c r="AC201" s="80"/>
      <c r="AD201" s="80"/>
      <c r="AE201" s="80"/>
      <c r="AF201" s="80"/>
      <c r="AG201" s="80"/>
      <c r="AH201" s="80"/>
      <c r="AI201" s="78"/>
      <c r="AJ201" s="78"/>
      <c r="AK201" s="78"/>
      <c r="AL201" s="78"/>
      <c r="AM201" s="78"/>
      <c r="AN201" s="78"/>
      <c r="AO201" s="78"/>
    </row>
    <row r="202" spans="1:41" ht="18.75" customHeight="1">
      <c r="A202" s="156"/>
      <c r="B202" s="156"/>
      <c r="C202" s="78"/>
      <c r="D202" s="78"/>
      <c r="E202" s="78"/>
      <c r="F202" s="78"/>
      <c r="G202" s="80"/>
      <c r="H202" s="150"/>
      <c r="I202" s="78"/>
      <c r="J202" s="78"/>
      <c r="K202" s="146"/>
      <c r="L202" s="101"/>
      <c r="M202" s="101"/>
      <c r="N202" s="101"/>
      <c r="O202" s="101"/>
      <c r="P202" s="101"/>
      <c r="Q202" s="80"/>
      <c r="R202" s="80"/>
      <c r="S202" s="80"/>
      <c r="T202" s="80"/>
      <c r="U202" s="80"/>
      <c r="V202" s="80"/>
      <c r="W202" s="80"/>
      <c r="X202" s="80"/>
      <c r="Y202" s="80"/>
      <c r="Z202" s="80"/>
      <c r="AA202" s="80"/>
      <c r="AB202" s="80"/>
      <c r="AC202" s="80"/>
      <c r="AD202" s="80"/>
      <c r="AE202" s="80"/>
      <c r="AF202" s="80"/>
      <c r="AG202" s="80"/>
      <c r="AH202" s="80"/>
      <c r="AI202" s="78"/>
      <c r="AJ202" s="78"/>
      <c r="AK202" s="78"/>
      <c r="AL202" s="78"/>
      <c r="AM202" s="78"/>
      <c r="AN202" s="78"/>
      <c r="AO202" s="78"/>
    </row>
    <row r="203" spans="1:41" ht="18.75" customHeight="1">
      <c r="A203" s="156"/>
      <c r="B203" s="156"/>
      <c r="C203" s="78"/>
      <c r="D203" s="78"/>
      <c r="E203" s="78"/>
      <c r="F203" s="78"/>
      <c r="G203" s="80"/>
      <c r="H203" s="150"/>
      <c r="I203" s="78"/>
      <c r="J203" s="78"/>
      <c r="K203" s="146"/>
      <c r="L203" s="101"/>
      <c r="M203" s="101"/>
      <c r="N203" s="101"/>
      <c r="O203" s="101"/>
      <c r="P203" s="101"/>
      <c r="Q203" s="80"/>
      <c r="R203" s="80"/>
      <c r="S203" s="80"/>
      <c r="T203" s="80"/>
      <c r="U203" s="80"/>
      <c r="V203" s="80"/>
      <c r="W203" s="80"/>
      <c r="X203" s="80"/>
      <c r="Y203" s="80"/>
      <c r="Z203" s="80"/>
      <c r="AA203" s="80"/>
      <c r="AB203" s="80"/>
      <c r="AC203" s="80"/>
      <c r="AD203" s="80"/>
      <c r="AE203" s="80"/>
      <c r="AF203" s="80"/>
      <c r="AG203" s="80"/>
      <c r="AH203" s="80"/>
      <c r="AI203" s="78"/>
      <c r="AJ203" s="78"/>
      <c r="AK203" s="78"/>
      <c r="AL203" s="78"/>
      <c r="AM203" s="78"/>
      <c r="AN203" s="78"/>
      <c r="AO203" s="78"/>
    </row>
    <row r="204" spans="1:41" ht="18.75" customHeight="1">
      <c r="A204" s="156"/>
      <c r="B204" s="156"/>
      <c r="C204" s="78"/>
      <c r="D204" s="78"/>
      <c r="E204" s="78"/>
      <c r="F204" s="78"/>
      <c r="G204" s="80"/>
      <c r="H204" s="150"/>
      <c r="I204" s="78"/>
      <c r="J204" s="78"/>
      <c r="K204" s="146"/>
      <c r="L204" s="101"/>
      <c r="M204" s="101"/>
      <c r="N204" s="101"/>
      <c r="O204" s="101"/>
      <c r="P204" s="101"/>
      <c r="Q204" s="80"/>
      <c r="R204" s="80"/>
      <c r="S204" s="80"/>
      <c r="T204" s="80"/>
      <c r="U204" s="80"/>
      <c r="V204" s="80"/>
      <c r="W204" s="80"/>
      <c r="X204" s="80"/>
      <c r="Y204" s="80"/>
      <c r="Z204" s="80"/>
      <c r="AA204" s="80"/>
      <c r="AB204" s="80"/>
      <c r="AC204" s="80"/>
      <c r="AD204" s="80"/>
      <c r="AE204" s="80"/>
      <c r="AF204" s="80"/>
      <c r="AG204" s="80"/>
      <c r="AH204" s="80"/>
      <c r="AI204" s="78"/>
      <c r="AJ204" s="78"/>
      <c r="AK204" s="78"/>
      <c r="AL204" s="78"/>
      <c r="AM204" s="78"/>
      <c r="AN204" s="78"/>
      <c r="AO204" s="78"/>
    </row>
    <row r="205" spans="1:41" ht="18.75" customHeight="1">
      <c r="A205" s="156"/>
      <c r="B205" s="156"/>
      <c r="C205" s="78"/>
      <c r="D205" s="78"/>
      <c r="E205" s="78"/>
      <c r="F205" s="78"/>
      <c r="G205" s="80"/>
      <c r="H205" s="150"/>
      <c r="I205" s="78"/>
      <c r="J205" s="78"/>
      <c r="K205" s="146"/>
      <c r="L205" s="101"/>
      <c r="M205" s="101"/>
      <c r="N205" s="101"/>
      <c r="O205" s="101"/>
      <c r="P205" s="101"/>
      <c r="Q205" s="80"/>
      <c r="R205" s="80"/>
      <c r="S205" s="80"/>
      <c r="T205" s="80"/>
      <c r="U205" s="80"/>
      <c r="V205" s="80"/>
      <c r="W205" s="80"/>
      <c r="X205" s="80"/>
      <c r="Y205" s="80"/>
      <c r="Z205" s="80"/>
      <c r="AA205" s="80"/>
      <c r="AB205" s="80"/>
      <c r="AC205" s="80"/>
      <c r="AD205" s="80"/>
      <c r="AE205" s="80"/>
      <c r="AF205" s="80"/>
      <c r="AG205" s="80"/>
      <c r="AH205" s="80"/>
      <c r="AI205" s="78"/>
      <c r="AJ205" s="78"/>
      <c r="AK205" s="78"/>
      <c r="AL205" s="78"/>
      <c r="AM205" s="78"/>
      <c r="AN205" s="78"/>
      <c r="AO205" s="78"/>
    </row>
    <row r="206" spans="1:41" ht="18.75" customHeight="1">
      <c r="A206" s="156"/>
      <c r="B206" s="156"/>
      <c r="C206" s="78"/>
      <c r="D206" s="78"/>
      <c r="E206" s="78"/>
      <c r="F206" s="78"/>
      <c r="G206" s="80"/>
      <c r="H206" s="150"/>
      <c r="I206" s="78"/>
      <c r="J206" s="78"/>
      <c r="K206" s="146"/>
      <c r="L206" s="101"/>
      <c r="M206" s="101"/>
      <c r="N206" s="101"/>
      <c r="O206" s="101"/>
      <c r="P206" s="101"/>
      <c r="Q206" s="80"/>
      <c r="R206" s="80"/>
      <c r="S206" s="80"/>
      <c r="T206" s="80"/>
      <c r="U206" s="80"/>
      <c r="V206" s="80"/>
      <c r="W206" s="80"/>
      <c r="X206" s="80"/>
      <c r="Y206" s="80"/>
      <c r="Z206" s="80"/>
      <c r="AA206" s="80"/>
      <c r="AB206" s="80"/>
      <c r="AC206" s="80"/>
      <c r="AD206" s="80"/>
      <c r="AE206" s="80"/>
      <c r="AF206" s="80"/>
      <c r="AG206" s="80"/>
      <c r="AH206" s="80"/>
      <c r="AI206" s="78"/>
      <c r="AJ206" s="78"/>
      <c r="AK206" s="78"/>
      <c r="AL206" s="78"/>
      <c r="AM206" s="78"/>
      <c r="AN206" s="78"/>
      <c r="AO206" s="78"/>
    </row>
    <row r="207" spans="1:41" ht="18.75" customHeight="1">
      <c r="A207" s="156"/>
      <c r="B207" s="156"/>
      <c r="C207" s="78"/>
      <c r="D207" s="78"/>
      <c r="E207" s="78"/>
      <c r="F207" s="78"/>
      <c r="G207" s="80"/>
      <c r="H207" s="150"/>
      <c r="I207" s="78"/>
      <c r="J207" s="78"/>
      <c r="K207" s="146"/>
      <c r="L207" s="101"/>
      <c r="M207" s="101"/>
      <c r="N207" s="101"/>
      <c r="O207" s="101"/>
      <c r="P207" s="101"/>
      <c r="Q207" s="80"/>
      <c r="R207" s="80"/>
      <c r="S207" s="80"/>
      <c r="T207" s="80"/>
      <c r="U207" s="80"/>
      <c r="V207" s="80"/>
      <c r="W207" s="80"/>
      <c r="X207" s="80"/>
      <c r="Y207" s="80"/>
      <c r="Z207" s="80"/>
      <c r="AA207" s="80"/>
      <c r="AB207" s="80"/>
      <c r="AC207" s="80"/>
      <c r="AD207" s="80"/>
      <c r="AE207" s="80"/>
      <c r="AF207" s="80"/>
      <c r="AG207" s="80"/>
      <c r="AH207" s="80"/>
      <c r="AI207" s="78"/>
      <c r="AJ207" s="78"/>
      <c r="AK207" s="78"/>
      <c r="AL207" s="78"/>
      <c r="AM207" s="78"/>
      <c r="AN207" s="78"/>
      <c r="AO207" s="78"/>
    </row>
    <row r="208" spans="1:41" ht="18.75" customHeight="1">
      <c r="A208" s="156"/>
      <c r="B208" s="156"/>
      <c r="C208" s="78"/>
      <c r="D208" s="78"/>
      <c r="E208" s="78"/>
      <c r="F208" s="78"/>
      <c r="G208" s="80"/>
      <c r="H208" s="150"/>
      <c r="I208" s="78"/>
      <c r="J208" s="78"/>
      <c r="K208" s="146"/>
      <c r="L208" s="101"/>
      <c r="M208" s="101"/>
      <c r="N208" s="101"/>
      <c r="O208" s="101"/>
      <c r="P208" s="101"/>
      <c r="Q208" s="80"/>
      <c r="R208" s="80"/>
      <c r="S208" s="80"/>
      <c r="T208" s="80"/>
      <c r="U208" s="80"/>
      <c r="V208" s="80"/>
      <c r="W208" s="80"/>
      <c r="X208" s="80"/>
      <c r="Y208" s="80"/>
      <c r="Z208" s="80"/>
      <c r="AA208" s="80"/>
      <c r="AB208" s="80"/>
      <c r="AC208" s="80"/>
      <c r="AD208" s="80"/>
      <c r="AE208" s="80"/>
      <c r="AF208" s="80"/>
      <c r="AG208" s="80"/>
      <c r="AH208" s="80"/>
      <c r="AI208" s="78"/>
      <c r="AJ208" s="78"/>
      <c r="AK208" s="78"/>
      <c r="AL208" s="78"/>
      <c r="AM208" s="78"/>
      <c r="AN208" s="78"/>
      <c r="AO208" s="78"/>
    </row>
    <row r="209" spans="1:41" ht="18.75" customHeight="1">
      <c r="A209" s="156"/>
      <c r="B209" s="156"/>
      <c r="C209" s="78"/>
      <c r="D209" s="78"/>
      <c r="E209" s="78"/>
      <c r="F209" s="78"/>
      <c r="G209" s="80"/>
      <c r="H209" s="150"/>
      <c r="I209" s="78"/>
      <c r="J209" s="78"/>
      <c r="K209" s="146"/>
      <c r="L209" s="101"/>
      <c r="M209" s="101"/>
      <c r="N209" s="101"/>
      <c r="O209" s="101"/>
      <c r="P209" s="101"/>
      <c r="Q209" s="80"/>
      <c r="R209" s="80"/>
      <c r="S209" s="80"/>
      <c r="T209" s="80"/>
      <c r="U209" s="80"/>
      <c r="V209" s="80"/>
      <c r="W209" s="80"/>
      <c r="X209" s="80"/>
      <c r="Y209" s="80"/>
      <c r="Z209" s="80"/>
      <c r="AA209" s="80"/>
      <c r="AB209" s="80"/>
      <c r="AC209" s="80"/>
      <c r="AD209" s="80"/>
      <c r="AE209" s="80"/>
      <c r="AF209" s="80"/>
      <c r="AG209" s="80"/>
      <c r="AH209" s="80"/>
      <c r="AI209" s="78"/>
      <c r="AJ209" s="78"/>
      <c r="AK209" s="78"/>
      <c r="AL209" s="78"/>
      <c r="AM209" s="78"/>
      <c r="AN209" s="78"/>
      <c r="AO209" s="78"/>
    </row>
    <row r="210" spans="1:41" ht="18.75" customHeight="1">
      <c r="A210" s="156"/>
      <c r="B210" s="156"/>
      <c r="C210" s="78"/>
      <c r="D210" s="78"/>
      <c r="E210" s="78"/>
      <c r="F210" s="78"/>
      <c r="G210" s="80"/>
      <c r="H210" s="150"/>
      <c r="I210" s="78"/>
      <c r="J210" s="78"/>
      <c r="K210" s="146"/>
      <c r="L210" s="101"/>
      <c r="M210" s="101"/>
      <c r="N210" s="101"/>
      <c r="O210" s="101"/>
      <c r="P210" s="101"/>
      <c r="Q210" s="80"/>
      <c r="R210" s="80"/>
      <c r="S210" s="80"/>
      <c r="T210" s="80"/>
      <c r="U210" s="80"/>
      <c r="V210" s="80"/>
      <c r="W210" s="80"/>
      <c r="X210" s="80"/>
      <c r="Y210" s="80"/>
      <c r="Z210" s="80"/>
      <c r="AA210" s="80"/>
      <c r="AB210" s="80"/>
      <c r="AC210" s="80"/>
      <c r="AD210" s="80"/>
      <c r="AE210" s="80"/>
      <c r="AF210" s="80"/>
      <c r="AG210" s="80"/>
      <c r="AH210" s="80"/>
      <c r="AI210" s="78"/>
      <c r="AJ210" s="78"/>
      <c r="AK210" s="78"/>
      <c r="AL210" s="78"/>
      <c r="AM210" s="78"/>
      <c r="AN210" s="78"/>
      <c r="AO210" s="78"/>
    </row>
    <row r="211" spans="1:41" ht="18.75" customHeight="1">
      <c r="A211" s="156"/>
      <c r="B211" s="156"/>
      <c r="C211" s="78"/>
      <c r="D211" s="78"/>
      <c r="E211" s="78"/>
      <c r="F211" s="78"/>
      <c r="G211" s="80"/>
      <c r="H211" s="150"/>
      <c r="I211" s="78"/>
      <c r="J211" s="78"/>
      <c r="K211" s="146"/>
      <c r="L211" s="101"/>
      <c r="M211" s="101"/>
      <c r="N211" s="101"/>
      <c r="O211" s="101"/>
      <c r="P211" s="101"/>
      <c r="Q211" s="80"/>
      <c r="R211" s="80"/>
      <c r="S211" s="80"/>
      <c r="T211" s="80"/>
      <c r="U211" s="80"/>
      <c r="V211" s="80"/>
      <c r="W211" s="80"/>
      <c r="X211" s="80"/>
      <c r="Y211" s="80"/>
      <c r="Z211" s="80"/>
      <c r="AA211" s="80"/>
      <c r="AB211" s="80"/>
      <c r="AC211" s="80"/>
      <c r="AD211" s="80"/>
      <c r="AE211" s="80"/>
      <c r="AF211" s="80"/>
      <c r="AG211" s="80"/>
      <c r="AH211" s="80"/>
      <c r="AI211" s="78"/>
      <c r="AJ211" s="78"/>
      <c r="AK211" s="78"/>
      <c r="AL211" s="78"/>
      <c r="AM211" s="78"/>
      <c r="AN211" s="78"/>
      <c r="AO211" s="78"/>
    </row>
    <row r="212" spans="1:41" ht="18.75" customHeight="1">
      <c r="A212" s="156"/>
      <c r="B212" s="156"/>
      <c r="C212" s="78"/>
      <c r="D212" s="78"/>
      <c r="E212" s="78"/>
      <c r="F212" s="78"/>
      <c r="G212" s="80"/>
      <c r="H212" s="150"/>
      <c r="I212" s="78"/>
      <c r="J212" s="78"/>
      <c r="K212" s="146"/>
      <c r="L212" s="101"/>
      <c r="M212" s="101"/>
      <c r="N212" s="101"/>
      <c r="O212" s="101"/>
      <c r="P212" s="101"/>
      <c r="Q212" s="80"/>
      <c r="R212" s="80"/>
      <c r="S212" s="80"/>
      <c r="T212" s="80"/>
      <c r="U212" s="80"/>
      <c r="V212" s="80"/>
      <c r="W212" s="80"/>
      <c r="X212" s="80"/>
      <c r="Y212" s="80"/>
      <c r="Z212" s="80"/>
      <c r="AA212" s="80"/>
      <c r="AB212" s="80"/>
      <c r="AC212" s="80"/>
      <c r="AD212" s="80"/>
      <c r="AE212" s="80"/>
      <c r="AF212" s="80"/>
      <c r="AG212" s="80"/>
      <c r="AH212" s="80"/>
      <c r="AI212" s="78"/>
      <c r="AJ212" s="78"/>
      <c r="AK212" s="78"/>
      <c r="AL212" s="78"/>
      <c r="AM212" s="78"/>
      <c r="AN212" s="78"/>
      <c r="AO212" s="78"/>
    </row>
    <row r="213" spans="1:41" ht="18.75" customHeight="1">
      <c r="A213" s="156"/>
      <c r="B213" s="156"/>
      <c r="C213" s="78"/>
      <c r="D213" s="78"/>
      <c r="E213" s="78"/>
      <c r="F213" s="78"/>
      <c r="G213" s="80"/>
      <c r="H213" s="150"/>
      <c r="I213" s="78"/>
      <c r="J213" s="78"/>
      <c r="K213" s="146"/>
      <c r="L213" s="101"/>
      <c r="M213" s="101"/>
      <c r="N213" s="101"/>
      <c r="O213" s="101"/>
      <c r="P213" s="101"/>
      <c r="Q213" s="80"/>
      <c r="R213" s="80"/>
      <c r="S213" s="80"/>
      <c r="T213" s="80"/>
      <c r="U213" s="80"/>
      <c r="V213" s="80"/>
      <c r="W213" s="80"/>
      <c r="X213" s="80"/>
      <c r="Y213" s="80"/>
      <c r="Z213" s="80"/>
      <c r="AA213" s="80"/>
      <c r="AB213" s="80"/>
      <c r="AC213" s="80"/>
      <c r="AD213" s="80"/>
      <c r="AE213" s="80"/>
      <c r="AF213" s="80"/>
      <c r="AG213" s="80"/>
      <c r="AH213" s="80"/>
      <c r="AI213" s="78"/>
      <c r="AJ213" s="78"/>
      <c r="AK213" s="78"/>
      <c r="AL213" s="78"/>
      <c r="AM213" s="78"/>
      <c r="AN213" s="78"/>
      <c r="AO213" s="78"/>
    </row>
    <row r="214" spans="1:41" ht="18.75" customHeight="1">
      <c r="A214" s="156"/>
      <c r="B214" s="156"/>
      <c r="C214" s="78"/>
      <c r="D214" s="78"/>
      <c r="E214" s="78"/>
      <c r="F214" s="78"/>
      <c r="G214" s="80"/>
      <c r="H214" s="150"/>
      <c r="I214" s="78"/>
      <c r="J214" s="78"/>
      <c r="K214" s="146"/>
      <c r="L214" s="101"/>
      <c r="M214" s="101"/>
      <c r="N214" s="101"/>
      <c r="O214" s="101"/>
      <c r="P214" s="101"/>
      <c r="Q214" s="80"/>
      <c r="R214" s="80"/>
      <c r="S214" s="80"/>
      <c r="T214" s="80"/>
      <c r="U214" s="80"/>
      <c r="V214" s="80"/>
      <c r="W214" s="80"/>
      <c r="X214" s="80"/>
      <c r="Y214" s="80"/>
      <c r="Z214" s="80"/>
      <c r="AA214" s="80"/>
      <c r="AB214" s="80"/>
      <c r="AC214" s="80"/>
      <c r="AD214" s="80"/>
      <c r="AE214" s="80"/>
      <c r="AF214" s="80"/>
      <c r="AG214" s="80"/>
      <c r="AH214" s="80"/>
      <c r="AI214" s="78"/>
      <c r="AJ214" s="78"/>
      <c r="AK214" s="78"/>
      <c r="AL214" s="78"/>
      <c r="AM214" s="78"/>
      <c r="AN214" s="78"/>
      <c r="AO214" s="78"/>
    </row>
    <row r="215" spans="1:41" ht="18.75" customHeight="1">
      <c r="A215" s="156"/>
      <c r="B215" s="156"/>
      <c r="C215" s="78"/>
      <c r="D215" s="78"/>
      <c r="E215" s="78"/>
      <c r="F215" s="78"/>
      <c r="G215" s="80"/>
      <c r="H215" s="150"/>
      <c r="I215" s="78"/>
      <c r="J215" s="78"/>
      <c r="K215" s="146"/>
      <c r="L215" s="101"/>
      <c r="M215" s="101"/>
      <c r="N215" s="101"/>
      <c r="O215" s="101"/>
      <c r="P215" s="101"/>
      <c r="Q215" s="80"/>
      <c r="R215" s="80"/>
      <c r="S215" s="80"/>
      <c r="T215" s="80"/>
      <c r="U215" s="80"/>
      <c r="V215" s="80"/>
      <c r="W215" s="80"/>
      <c r="X215" s="80"/>
      <c r="Y215" s="80"/>
      <c r="Z215" s="80"/>
      <c r="AA215" s="80"/>
      <c r="AB215" s="80"/>
      <c r="AC215" s="80"/>
      <c r="AD215" s="80"/>
      <c r="AE215" s="80"/>
      <c r="AF215" s="80"/>
      <c r="AG215" s="80"/>
      <c r="AH215" s="80"/>
      <c r="AI215" s="78"/>
      <c r="AJ215" s="78"/>
      <c r="AK215" s="78"/>
      <c r="AL215" s="78"/>
      <c r="AM215" s="78"/>
      <c r="AN215" s="78"/>
      <c r="AO215" s="78"/>
    </row>
    <row r="216" spans="1:41" ht="18.75" customHeight="1">
      <c r="A216" s="156"/>
      <c r="B216" s="156"/>
      <c r="C216" s="78"/>
      <c r="D216" s="78"/>
      <c r="E216" s="78"/>
      <c r="F216" s="78"/>
      <c r="G216" s="80"/>
      <c r="H216" s="150"/>
      <c r="I216" s="78"/>
      <c r="J216" s="78"/>
      <c r="K216" s="146"/>
      <c r="L216" s="101"/>
      <c r="M216" s="101"/>
      <c r="N216" s="101"/>
      <c r="O216" s="101"/>
      <c r="P216" s="101"/>
      <c r="Q216" s="80"/>
      <c r="R216" s="80"/>
      <c r="S216" s="80"/>
      <c r="T216" s="80"/>
      <c r="U216" s="80"/>
      <c r="V216" s="80"/>
      <c r="W216" s="80"/>
      <c r="X216" s="80"/>
      <c r="Y216" s="80"/>
      <c r="Z216" s="80"/>
      <c r="AA216" s="80"/>
      <c r="AB216" s="80"/>
      <c r="AC216" s="80"/>
      <c r="AD216" s="80"/>
      <c r="AE216" s="80"/>
      <c r="AF216" s="80"/>
      <c r="AG216" s="80"/>
      <c r="AH216" s="80"/>
      <c r="AI216" s="78"/>
      <c r="AJ216" s="78"/>
      <c r="AK216" s="78"/>
      <c r="AL216" s="78"/>
      <c r="AM216" s="78"/>
      <c r="AN216" s="78"/>
      <c r="AO216" s="78"/>
    </row>
    <row r="217" spans="1:41" ht="18.75" customHeight="1">
      <c r="A217" s="156"/>
      <c r="B217" s="156"/>
      <c r="C217" s="78"/>
      <c r="D217" s="78"/>
      <c r="E217" s="78"/>
      <c r="F217" s="78"/>
      <c r="G217" s="80"/>
      <c r="H217" s="150"/>
      <c r="I217" s="78"/>
      <c r="J217" s="78"/>
      <c r="K217" s="146"/>
      <c r="L217" s="101"/>
      <c r="M217" s="101"/>
      <c r="N217" s="101"/>
      <c r="O217" s="101"/>
      <c r="P217" s="101"/>
      <c r="Q217" s="80"/>
      <c r="R217" s="80"/>
      <c r="S217" s="80"/>
      <c r="T217" s="80"/>
      <c r="U217" s="80"/>
      <c r="V217" s="80"/>
      <c r="W217" s="80"/>
      <c r="X217" s="80"/>
      <c r="Y217" s="80"/>
      <c r="Z217" s="80"/>
      <c r="AA217" s="80"/>
      <c r="AB217" s="80"/>
      <c r="AC217" s="80"/>
      <c r="AD217" s="80"/>
      <c r="AE217" s="80"/>
      <c r="AF217" s="80"/>
      <c r="AG217" s="80"/>
      <c r="AH217" s="80"/>
      <c r="AI217" s="78"/>
      <c r="AJ217" s="78"/>
      <c r="AK217" s="78"/>
      <c r="AL217" s="78"/>
      <c r="AM217" s="78"/>
      <c r="AN217" s="78"/>
      <c r="AO217" s="78"/>
    </row>
    <row r="218" spans="1:41" ht="18.75" customHeight="1">
      <c r="A218" s="156"/>
      <c r="B218" s="156"/>
      <c r="C218" s="78"/>
      <c r="D218" s="78"/>
      <c r="E218" s="78"/>
      <c r="F218" s="78"/>
      <c r="G218" s="80"/>
      <c r="H218" s="150"/>
      <c r="I218" s="78"/>
      <c r="J218" s="78"/>
      <c r="K218" s="146"/>
      <c r="L218" s="101"/>
      <c r="M218" s="101"/>
      <c r="N218" s="101"/>
      <c r="O218" s="101"/>
      <c r="P218" s="101"/>
      <c r="Q218" s="80"/>
      <c r="R218" s="80"/>
      <c r="S218" s="80"/>
      <c r="T218" s="80"/>
      <c r="U218" s="80"/>
      <c r="V218" s="80"/>
      <c r="W218" s="80"/>
      <c r="X218" s="80"/>
      <c r="Y218" s="80"/>
      <c r="Z218" s="80"/>
      <c r="AA218" s="80"/>
      <c r="AB218" s="80"/>
      <c r="AC218" s="80"/>
      <c r="AD218" s="80"/>
      <c r="AE218" s="80"/>
      <c r="AF218" s="80"/>
      <c r="AG218" s="80"/>
      <c r="AH218" s="80"/>
      <c r="AI218" s="78"/>
      <c r="AJ218" s="78"/>
      <c r="AK218" s="78"/>
      <c r="AL218" s="78"/>
      <c r="AM218" s="78"/>
      <c r="AN218" s="78"/>
      <c r="AO218" s="78"/>
    </row>
    <row r="219" spans="1:41" ht="18.75" customHeight="1">
      <c r="A219" s="156"/>
      <c r="B219" s="156"/>
      <c r="C219" s="78"/>
      <c r="D219" s="78"/>
      <c r="E219" s="78"/>
      <c r="F219" s="78"/>
      <c r="G219" s="80"/>
      <c r="H219" s="150"/>
      <c r="I219" s="78"/>
      <c r="J219" s="78"/>
      <c r="K219" s="146"/>
      <c r="L219" s="101"/>
      <c r="M219" s="101"/>
      <c r="N219" s="101"/>
      <c r="O219" s="101"/>
      <c r="P219" s="101"/>
      <c r="Q219" s="80"/>
      <c r="R219" s="80"/>
      <c r="S219" s="80"/>
      <c r="T219" s="80"/>
      <c r="U219" s="80"/>
      <c r="V219" s="80"/>
      <c r="W219" s="80"/>
      <c r="X219" s="80"/>
      <c r="Y219" s="80"/>
      <c r="Z219" s="80"/>
      <c r="AA219" s="80"/>
      <c r="AB219" s="80"/>
      <c r="AC219" s="80"/>
      <c r="AD219" s="80"/>
      <c r="AE219" s="80"/>
      <c r="AF219" s="80"/>
      <c r="AG219" s="80"/>
      <c r="AH219" s="80"/>
      <c r="AI219" s="78"/>
      <c r="AJ219" s="78"/>
      <c r="AK219" s="78"/>
      <c r="AL219" s="78"/>
      <c r="AM219" s="78"/>
      <c r="AN219" s="78"/>
      <c r="AO219" s="78"/>
    </row>
    <row r="220" spans="1:41" ht="18.75" customHeight="1">
      <c r="A220" s="156"/>
      <c r="B220" s="156"/>
      <c r="C220" s="78"/>
      <c r="D220" s="78"/>
      <c r="E220" s="78"/>
      <c r="F220" s="78"/>
      <c r="G220" s="80"/>
      <c r="H220" s="150"/>
      <c r="I220" s="78"/>
      <c r="J220" s="78"/>
      <c r="K220" s="146"/>
      <c r="L220" s="101"/>
      <c r="M220" s="101"/>
      <c r="N220" s="101"/>
      <c r="O220" s="101"/>
      <c r="P220" s="101"/>
      <c r="Q220" s="80"/>
      <c r="R220" s="80"/>
      <c r="S220" s="80"/>
      <c r="T220" s="80"/>
      <c r="U220" s="80"/>
      <c r="V220" s="80"/>
      <c r="W220" s="80"/>
      <c r="X220" s="80"/>
      <c r="Y220" s="80"/>
      <c r="Z220" s="80"/>
      <c r="AA220" s="80"/>
      <c r="AB220" s="80"/>
      <c r="AC220" s="80"/>
      <c r="AD220" s="80"/>
      <c r="AE220" s="80"/>
      <c r="AF220" s="80"/>
      <c r="AG220" s="80"/>
      <c r="AH220" s="80"/>
      <c r="AI220" s="78"/>
      <c r="AJ220" s="78"/>
      <c r="AK220" s="78"/>
      <c r="AL220" s="78"/>
      <c r="AM220" s="78"/>
      <c r="AN220" s="78"/>
      <c r="AO220" s="78"/>
    </row>
    <row r="221" spans="1:41" ht="18.75" customHeight="1">
      <c r="A221" s="156"/>
      <c r="B221" s="156"/>
      <c r="C221" s="78"/>
      <c r="D221" s="78"/>
      <c r="E221" s="78"/>
      <c r="F221" s="78"/>
      <c r="G221" s="80"/>
      <c r="H221" s="150"/>
      <c r="I221" s="78"/>
      <c r="J221" s="78"/>
      <c r="K221" s="146"/>
      <c r="L221" s="101"/>
      <c r="M221" s="101"/>
      <c r="N221" s="101"/>
      <c r="O221" s="101"/>
      <c r="P221" s="101"/>
      <c r="Q221" s="80"/>
      <c r="R221" s="80"/>
      <c r="S221" s="80"/>
      <c r="T221" s="80"/>
      <c r="U221" s="80"/>
      <c r="V221" s="80"/>
      <c r="W221" s="80"/>
      <c r="X221" s="80"/>
      <c r="Y221" s="80"/>
      <c r="Z221" s="80"/>
      <c r="AA221" s="80"/>
      <c r="AB221" s="80"/>
      <c r="AC221" s="80"/>
      <c r="AD221" s="80"/>
      <c r="AE221" s="80"/>
      <c r="AF221" s="80"/>
      <c r="AG221" s="80"/>
      <c r="AH221" s="80"/>
      <c r="AI221" s="78"/>
      <c r="AJ221" s="78"/>
      <c r="AK221" s="78"/>
      <c r="AL221" s="78"/>
      <c r="AM221" s="78"/>
      <c r="AN221" s="78"/>
      <c r="AO221" s="78"/>
    </row>
    <row r="222" spans="1:41" ht="18.75" customHeight="1">
      <c r="A222" s="156"/>
      <c r="B222" s="156"/>
      <c r="C222" s="78"/>
      <c r="D222" s="78"/>
      <c r="E222" s="78"/>
      <c r="F222" s="78"/>
      <c r="G222" s="80"/>
      <c r="H222" s="150"/>
      <c r="I222" s="78"/>
      <c r="J222" s="78"/>
      <c r="K222" s="146"/>
      <c r="L222" s="101"/>
      <c r="M222" s="101"/>
      <c r="N222" s="101"/>
      <c r="O222" s="101"/>
      <c r="P222" s="101"/>
      <c r="Q222" s="80"/>
      <c r="R222" s="80"/>
      <c r="S222" s="80"/>
      <c r="T222" s="80"/>
      <c r="U222" s="80"/>
      <c r="V222" s="80"/>
      <c r="W222" s="80"/>
      <c r="X222" s="80"/>
      <c r="Y222" s="80"/>
      <c r="Z222" s="80"/>
      <c r="AA222" s="80"/>
      <c r="AB222" s="80"/>
      <c r="AC222" s="80"/>
      <c r="AD222" s="80"/>
      <c r="AE222" s="80"/>
      <c r="AF222" s="80"/>
      <c r="AG222" s="80"/>
      <c r="AH222" s="80"/>
      <c r="AI222" s="78"/>
      <c r="AJ222" s="78"/>
      <c r="AK222" s="78"/>
      <c r="AL222" s="78"/>
      <c r="AM222" s="78"/>
      <c r="AN222" s="78"/>
      <c r="AO222" s="78"/>
    </row>
    <row r="223" spans="1:41" ht="18.75" customHeight="1">
      <c r="A223" s="156"/>
      <c r="B223" s="156"/>
      <c r="C223" s="78"/>
      <c r="D223" s="78"/>
      <c r="E223" s="78"/>
      <c r="F223" s="78"/>
      <c r="G223" s="80"/>
      <c r="H223" s="150"/>
      <c r="I223" s="78"/>
      <c r="J223" s="78"/>
      <c r="K223" s="146"/>
      <c r="L223" s="101"/>
      <c r="M223" s="101"/>
      <c r="N223" s="101"/>
      <c r="O223" s="101"/>
      <c r="P223" s="101"/>
      <c r="Q223" s="80"/>
      <c r="R223" s="80"/>
      <c r="S223" s="80"/>
      <c r="T223" s="80"/>
      <c r="U223" s="80"/>
      <c r="V223" s="80"/>
      <c r="W223" s="80"/>
      <c r="X223" s="80"/>
      <c r="Y223" s="80"/>
      <c r="Z223" s="80"/>
      <c r="AA223" s="80"/>
      <c r="AB223" s="80"/>
      <c r="AC223" s="80"/>
      <c r="AD223" s="80"/>
      <c r="AE223" s="80"/>
      <c r="AF223" s="80"/>
      <c r="AG223" s="80"/>
      <c r="AH223" s="80"/>
      <c r="AI223" s="78"/>
      <c r="AJ223" s="78"/>
      <c r="AK223" s="78"/>
      <c r="AL223" s="78"/>
      <c r="AM223" s="78"/>
      <c r="AN223" s="78"/>
      <c r="AO223" s="78"/>
    </row>
    <row r="224" spans="1:41" ht="18.75" customHeight="1">
      <c r="A224" s="156"/>
      <c r="B224" s="156"/>
      <c r="C224" s="78"/>
      <c r="D224" s="78"/>
      <c r="E224" s="78"/>
      <c r="F224" s="78"/>
      <c r="G224" s="80"/>
      <c r="H224" s="150"/>
      <c r="I224" s="78"/>
      <c r="J224" s="78"/>
      <c r="K224" s="146"/>
      <c r="L224" s="101"/>
      <c r="M224" s="101"/>
      <c r="N224" s="101"/>
      <c r="O224" s="101"/>
      <c r="P224" s="101"/>
      <c r="Q224" s="80"/>
      <c r="R224" s="80"/>
      <c r="S224" s="80"/>
      <c r="T224" s="80"/>
      <c r="U224" s="80"/>
      <c r="V224" s="80"/>
      <c r="W224" s="80"/>
      <c r="X224" s="80"/>
      <c r="Y224" s="80"/>
      <c r="Z224" s="80"/>
      <c r="AA224" s="80"/>
      <c r="AB224" s="80"/>
      <c r="AC224" s="80"/>
      <c r="AD224" s="80"/>
      <c r="AE224" s="80"/>
      <c r="AF224" s="80"/>
      <c r="AG224" s="80"/>
      <c r="AH224" s="80"/>
      <c r="AI224" s="78"/>
      <c r="AJ224" s="78"/>
      <c r="AK224" s="78"/>
      <c r="AL224" s="78"/>
      <c r="AM224" s="78"/>
      <c r="AN224" s="78"/>
      <c r="AO224" s="78"/>
    </row>
    <row r="225" spans="1:41" ht="18.75" customHeight="1">
      <c r="A225" s="156"/>
      <c r="B225" s="156"/>
      <c r="C225" s="78"/>
      <c r="D225" s="78"/>
      <c r="E225" s="78"/>
      <c r="F225" s="78"/>
      <c r="G225" s="80"/>
      <c r="H225" s="150"/>
      <c r="I225" s="78"/>
      <c r="J225" s="78"/>
      <c r="K225" s="146"/>
      <c r="L225" s="101"/>
      <c r="M225" s="101"/>
      <c r="N225" s="101"/>
      <c r="O225" s="101"/>
      <c r="P225" s="101"/>
      <c r="Q225" s="80"/>
      <c r="R225" s="80"/>
      <c r="S225" s="80"/>
      <c r="T225" s="80"/>
      <c r="U225" s="80"/>
      <c r="V225" s="80"/>
      <c r="W225" s="80"/>
      <c r="X225" s="80"/>
      <c r="Y225" s="80"/>
      <c r="Z225" s="80"/>
      <c r="AA225" s="80"/>
      <c r="AB225" s="80"/>
      <c r="AC225" s="80"/>
      <c r="AD225" s="80"/>
      <c r="AE225" s="80"/>
      <c r="AF225" s="80"/>
      <c r="AG225" s="80"/>
      <c r="AH225" s="80"/>
      <c r="AI225" s="78"/>
      <c r="AJ225" s="78"/>
      <c r="AK225" s="78"/>
      <c r="AL225" s="78"/>
      <c r="AM225" s="78"/>
      <c r="AN225" s="78"/>
      <c r="AO225" s="78"/>
    </row>
    <row r="226" spans="1:41" ht="18.75" customHeight="1">
      <c r="A226" s="156"/>
      <c r="B226" s="156"/>
      <c r="C226" s="78"/>
      <c r="D226" s="78"/>
      <c r="E226" s="78"/>
      <c r="F226" s="78"/>
      <c r="G226" s="80"/>
      <c r="H226" s="150"/>
      <c r="I226" s="78"/>
      <c r="J226" s="78"/>
      <c r="K226" s="146"/>
      <c r="L226" s="101"/>
      <c r="M226" s="101"/>
      <c r="N226" s="101"/>
      <c r="O226" s="101"/>
      <c r="P226" s="101"/>
      <c r="Q226" s="80"/>
      <c r="R226" s="80"/>
      <c r="S226" s="80"/>
      <c r="T226" s="80"/>
      <c r="U226" s="80"/>
      <c r="V226" s="80"/>
      <c r="W226" s="80"/>
      <c r="X226" s="80"/>
      <c r="Y226" s="80"/>
      <c r="Z226" s="80"/>
      <c r="AA226" s="80"/>
      <c r="AB226" s="80"/>
      <c r="AC226" s="80"/>
      <c r="AD226" s="80"/>
      <c r="AE226" s="80"/>
      <c r="AF226" s="80"/>
      <c r="AG226" s="80"/>
      <c r="AH226" s="80"/>
      <c r="AI226" s="78"/>
      <c r="AJ226" s="78"/>
      <c r="AK226" s="78"/>
      <c r="AL226" s="78"/>
      <c r="AM226" s="78"/>
      <c r="AN226" s="78"/>
      <c r="AO226" s="78"/>
    </row>
    <row r="227" spans="1:41" ht="18.75" customHeight="1">
      <c r="A227" s="156"/>
      <c r="B227" s="156"/>
      <c r="C227" s="78"/>
      <c r="D227" s="78"/>
      <c r="E227" s="78"/>
      <c r="F227" s="78"/>
      <c r="G227" s="80"/>
      <c r="H227" s="150"/>
      <c r="I227" s="78"/>
      <c r="J227" s="78"/>
      <c r="K227" s="146"/>
      <c r="L227" s="101"/>
      <c r="M227" s="101"/>
      <c r="N227" s="101"/>
      <c r="O227" s="101"/>
      <c r="P227" s="101"/>
      <c r="Q227" s="80"/>
      <c r="R227" s="80"/>
      <c r="S227" s="80"/>
      <c r="T227" s="80"/>
      <c r="U227" s="80"/>
      <c r="V227" s="80"/>
      <c r="W227" s="80"/>
      <c r="X227" s="80"/>
      <c r="Y227" s="80"/>
      <c r="Z227" s="80"/>
      <c r="AA227" s="80"/>
      <c r="AB227" s="80"/>
      <c r="AC227" s="80"/>
      <c r="AD227" s="80"/>
      <c r="AE227" s="80"/>
      <c r="AF227" s="80"/>
      <c r="AG227" s="80"/>
      <c r="AH227" s="80"/>
      <c r="AI227" s="78"/>
      <c r="AJ227" s="78"/>
      <c r="AK227" s="78"/>
      <c r="AL227" s="78"/>
      <c r="AM227" s="78"/>
      <c r="AN227" s="78"/>
      <c r="AO227" s="78"/>
    </row>
    <row r="228" spans="1:41" ht="18.75" customHeight="1">
      <c r="A228" s="156"/>
      <c r="B228" s="156"/>
      <c r="C228" s="78"/>
      <c r="D228" s="78"/>
      <c r="E228" s="78"/>
      <c r="F228" s="78"/>
      <c r="G228" s="80"/>
      <c r="H228" s="150"/>
      <c r="I228" s="78"/>
      <c r="J228" s="78"/>
      <c r="K228" s="146"/>
      <c r="L228" s="101"/>
      <c r="M228" s="101"/>
      <c r="N228" s="101"/>
      <c r="O228" s="101"/>
      <c r="P228" s="101"/>
      <c r="Q228" s="80"/>
      <c r="R228" s="80"/>
      <c r="S228" s="80"/>
      <c r="T228" s="80"/>
      <c r="U228" s="80"/>
      <c r="V228" s="80"/>
      <c r="W228" s="80"/>
      <c r="X228" s="80"/>
      <c r="Y228" s="80"/>
      <c r="Z228" s="80"/>
      <c r="AA228" s="80"/>
      <c r="AB228" s="80"/>
      <c r="AC228" s="80"/>
      <c r="AD228" s="80"/>
      <c r="AE228" s="80"/>
      <c r="AF228" s="80"/>
      <c r="AG228" s="80"/>
      <c r="AH228" s="80"/>
      <c r="AI228" s="78"/>
      <c r="AJ228" s="78"/>
      <c r="AK228" s="78"/>
      <c r="AL228" s="78"/>
      <c r="AM228" s="78"/>
      <c r="AN228" s="78"/>
      <c r="AO228" s="78"/>
    </row>
    <row r="229" spans="1:41" ht="18.75" customHeight="1">
      <c r="A229" s="156"/>
      <c r="B229" s="156"/>
      <c r="C229" s="78"/>
      <c r="D229" s="78"/>
      <c r="E229" s="78"/>
      <c r="F229" s="78"/>
      <c r="G229" s="80"/>
      <c r="H229" s="150"/>
      <c r="I229" s="78"/>
      <c r="J229" s="78"/>
      <c r="K229" s="146"/>
      <c r="L229" s="101"/>
      <c r="M229" s="101"/>
      <c r="N229" s="101"/>
      <c r="O229" s="101"/>
      <c r="P229" s="101"/>
      <c r="Q229" s="80"/>
      <c r="R229" s="80"/>
      <c r="S229" s="80"/>
      <c r="T229" s="80"/>
      <c r="U229" s="80"/>
      <c r="V229" s="80"/>
      <c r="W229" s="80"/>
      <c r="X229" s="80"/>
      <c r="Y229" s="80"/>
      <c r="Z229" s="80"/>
      <c r="AA229" s="80"/>
      <c r="AB229" s="80"/>
      <c r="AC229" s="80"/>
      <c r="AD229" s="80"/>
      <c r="AE229" s="80"/>
      <c r="AF229" s="80"/>
      <c r="AG229" s="80"/>
      <c r="AH229" s="80"/>
      <c r="AI229" s="78"/>
      <c r="AJ229" s="78"/>
      <c r="AK229" s="78"/>
      <c r="AL229" s="78"/>
      <c r="AM229" s="78"/>
      <c r="AN229" s="78"/>
      <c r="AO229" s="78"/>
    </row>
    <row r="230" spans="1:41" ht="18.75" customHeight="1">
      <c r="A230" s="156"/>
      <c r="B230" s="156"/>
      <c r="C230" s="78"/>
      <c r="D230" s="78"/>
      <c r="E230" s="78"/>
      <c r="F230" s="78"/>
      <c r="G230" s="80"/>
      <c r="H230" s="150"/>
      <c r="I230" s="78"/>
      <c r="J230" s="78"/>
      <c r="K230" s="146"/>
      <c r="L230" s="101"/>
      <c r="M230" s="101"/>
      <c r="N230" s="101"/>
      <c r="O230" s="101"/>
      <c r="P230" s="101"/>
      <c r="Q230" s="80"/>
      <c r="R230" s="80"/>
      <c r="S230" s="80"/>
      <c r="T230" s="80"/>
      <c r="U230" s="80"/>
      <c r="V230" s="80"/>
      <c r="W230" s="80"/>
      <c r="X230" s="80"/>
      <c r="Y230" s="80"/>
      <c r="Z230" s="80"/>
      <c r="AA230" s="80"/>
      <c r="AB230" s="80"/>
      <c r="AC230" s="80"/>
      <c r="AD230" s="80"/>
      <c r="AE230" s="80"/>
      <c r="AF230" s="80"/>
      <c r="AG230" s="80"/>
      <c r="AH230" s="80"/>
      <c r="AI230" s="78"/>
      <c r="AJ230" s="78"/>
      <c r="AK230" s="78"/>
      <c r="AL230" s="78"/>
      <c r="AM230" s="78"/>
      <c r="AN230" s="78"/>
      <c r="AO230" s="78"/>
    </row>
    <row r="231" spans="1:41" ht="18.75" customHeight="1">
      <c r="A231" s="156"/>
      <c r="B231" s="156"/>
      <c r="C231" s="78"/>
      <c r="D231" s="78"/>
      <c r="E231" s="78"/>
      <c r="F231" s="78"/>
      <c r="G231" s="80"/>
      <c r="H231" s="150"/>
      <c r="I231" s="78"/>
      <c r="J231" s="78"/>
      <c r="K231" s="146"/>
      <c r="L231" s="101"/>
      <c r="M231" s="101"/>
      <c r="N231" s="101"/>
      <c r="O231" s="101"/>
      <c r="P231" s="101"/>
      <c r="Q231" s="80"/>
      <c r="R231" s="80"/>
      <c r="S231" s="80"/>
      <c r="T231" s="80"/>
      <c r="U231" s="80"/>
      <c r="V231" s="80"/>
      <c r="W231" s="80"/>
      <c r="X231" s="80"/>
      <c r="Y231" s="80"/>
      <c r="Z231" s="80"/>
      <c r="AA231" s="80"/>
      <c r="AB231" s="80"/>
      <c r="AC231" s="80"/>
      <c r="AD231" s="80"/>
      <c r="AE231" s="80"/>
      <c r="AF231" s="80"/>
      <c r="AG231" s="80"/>
      <c r="AH231" s="80"/>
      <c r="AI231" s="78"/>
      <c r="AJ231" s="78"/>
      <c r="AK231" s="78"/>
      <c r="AL231" s="78"/>
      <c r="AM231" s="78"/>
      <c r="AN231" s="78"/>
      <c r="AO231" s="78"/>
    </row>
    <row r="232" spans="1:41" ht="18.75" customHeight="1">
      <c r="A232" s="156"/>
      <c r="B232" s="156"/>
      <c r="C232" s="78"/>
      <c r="D232" s="78"/>
      <c r="E232" s="78"/>
      <c r="F232" s="78"/>
      <c r="G232" s="80"/>
      <c r="H232" s="150"/>
      <c r="I232" s="78"/>
      <c r="J232" s="78"/>
      <c r="K232" s="146"/>
      <c r="L232" s="101"/>
      <c r="M232" s="101"/>
      <c r="N232" s="101"/>
      <c r="O232" s="101"/>
      <c r="P232" s="101"/>
      <c r="Q232" s="80"/>
      <c r="R232" s="80"/>
      <c r="S232" s="80"/>
      <c r="T232" s="80"/>
      <c r="U232" s="80"/>
      <c r="V232" s="80"/>
      <c r="W232" s="80"/>
      <c r="X232" s="80"/>
      <c r="Y232" s="80"/>
      <c r="Z232" s="80"/>
      <c r="AA232" s="80"/>
      <c r="AB232" s="80"/>
      <c r="AC232" s="80"/>
      <c r="AD232" s="80"/>
      <c r="AE232" s="80"/>
      <c r="AF232" s="80"/>
      <c r="AG232" s="80"/>
      <c r="AH232" s="80"/>
      <c r="AI232" s="78"/>
      <c r="AJ232" s="78"/>
      <c r="AK232" s="78"/>
      <c r="AL232" s="78"/>
      <c r="AM232" s="78"/>
      <c r="AN232" s="78"/>
      <c r="AO232" s="78"/>
    </row>
    <row r="233" spans="1:41" ht="18.75" customHeight="1">
      <c r="A233" s="156"/>
      <c r="B233" s="156"/>
      <c r="C233" s="78"/>
      <c r="D233" s="78"/>
      <c r="E233" s="78"/>
      <c r="F233" s="78"/>
      <c r="G233" s="80"/>
      <c r="H233" s="150"/>
      <c r="I233" s="78"/>
      <c r="J233" s="78"/>
      <c r="K233" s="146"/>
      <c r="L233" s="101"/>
      <c r="M233" s="101"/>
      <c r="N233" s="101"/>
      <c r="O233" s="101"/>
      <c r="P233" s="101"/>
      <c r="Q233" s="80"/>
      <c r="R233" s="80"/>
      <c r="S233" s="80"/>
      <c r="T233" s="80"/>
      <c r="U233" s="80"/>
      <c r="V233" s="80"/>
      <c r="W233" s="80"/>
      <c r="X233" s="80"/>
      <c r="Y233" s="80"/>
      <c r="Z233" s="80"/>
      <c r="AA233" s="80"/>
      <c r="AB233" s="80"/>
      <c r="AC233" s="80"/>
      <c r="AD233" s="80"/>
      <c r="AE233" s="80"/>
      <c r="AF233" s="80"/>
      <c r="AG233" s="80"/>
      <c r="AH233" s="80"/>
      <c r="AI233" s="78"/>
      <c r="AJ233" s="78"/>
      <c r="AK233" s="78"/>
      <c r="AL233" s="78"/>
      <c r="AM233" s="78"/>
      <c r="AN233" s="78"/>
      <c r="AO233" s="78"/>
    </row>
    <row r="234" spans="1:41" ht="18.75" customHeight="1">
      <c r="A234" s="156"/>
      <c r="B234" s="156"/>
      <c r="C234" s="78"/>
      <c r="D234" s="78"/>
      <c r="E234" s="78"/>
      <c r="F234" s="78"/>
      <c r="G234" s="80"/>
      <c r="H234" s="150"/>
      <c r="I234" s="78"/>
      <c r="J234" s="78"/>
      <c r="K234" s="146"/>
      <c r="L234" s="101"/>
      <c r="M234" s="101"/>
      <c r="N234" s="101"/>
      <c r="O234" s="101"/>
      <c r="P234" s="101"/>
      <c r="Q234" s="80"/>
      <c r="R234" s="80"/>
      <c r="S234" s="80"/>
      <c r="T234" s="80"/>
      <c r="U234" s="80"/>
      <c r="V234" s="80"/>
      <c r="W234" s="80"/>
      <c r="X234" s="80"/>
      <c r="Y234" s="80"/>
      <c r="Z234" s="80"/>
      <c r="AA234" s="80"/>
      <c r="AB234" s="80"/>
      <c r="AC234" s="80"/>
      <c r="AD234" s="80"/>
      <c r="AE234" s="80"/>
      <c r="AF234" s="80"/>
      <c r="AG234" s="80"/>
      <c r="AH234" s="80"/>
      <c r="AI234" s="78"/>
      <c r="AJ234" s="78"/>
      <c r="AK234" s="78"/>
      <c r="AL234" s="78"/>
      <c r="AM234" s="78"/>
      <c r="AN234" s="78"/>
      <c r="AO234" s="78"/>
    </row>
    <row r="235" spans="1:41" ht="18.75" customHeight="1">
      <c r="A235" s="156"/>
      <c r="B235" s="156"/>
      <c r="C235" s="78"/>
      <c r="D235" s="78"/>
      <c r="E235" s="78"/>
      <c r="F235" s="78"/>
      <c r="G235" s="80"/>
      <c r="H235" s="150"/>
      <c r="I235" s="78"/>
      <c r="J235" s="78"/>
      <c r="K235" s="146"/>
      <c r="L235" s="101"/>
      <c r="M235" s="101"/>
      <c r="N235" s="101"/>
      <c r="O235" s="101"/>
      <c r="P235" s="101"/>
      <c r="Q235" s="80"/>
      <c r="R235" s="80"/>
      <c r="S235" s="80"/>
      <c r="T235" s="80"/>
      <c r="U235" s="80"/>
      <c r="V235" s="80"/>
      <c r="W235" s="80"/>
      <c r="X235" s="80"/>
      <c r="Y235" s="80"/>
      <c r="Z235" s="80"/>
      <c r="AA235" s="80"/>
      <c r="AB235" s="80"/>
      <c r="AC235" s="80"/>
      <c r="AD235" s="80"/>
      <c r="AE235" s="80"/>
      <c r="AF235" s="80"/>
      <c r="AG235" s="80"/>
      <c r="AH235" s="80"/>
      <c r="AI235" s="78"/>
      <c r="AJ235" s="78"/>
      <c r="AK235" s="78"/>
      <c r="AL235" s="78"/>
      <c r="AM235" s="78"/>
      <c r="AN235" s="78"/>
      <c r="AO235" s="78"/>
    </row>
    <row r="236" spans="1:41" ht="18.75" customHeight="1">
      <c r="A236" s="156"/>
      <c r="B236" s="156"/>
      <c r="C236" s="78"/>
      <c r="D236" s="78"/>
      <c r="E236" s="78"/>
      <c r="F236" s="78"/>
      <c r="G236" s="80"/>
      <c r="H236" s="150"/>
      <c r="I236" s="78"/>
      <c r="J236" s="78"/>
      <c r="K236" s="146"/>
      <c r="L236" s="101"/>
      <c r="M236" s="101"/>
      <c r="N236" s="101"/>
      <c r="O236" s="101"/>
      <c r="P236" s="101"/>
      <c r="Q236" s="80"/>
      <c r="R236" s="80"/>
      <c r="S236" s="80"/>
      <c r="T236" s="80"/>
      <c r="U236" s="80"/>
      <c r="V236" s="80"/>
      <c r="W236" s="80"/>
      <c r="X236" s="80"/>
      <c r="Y236" s="80"/>
      <c r="Z236" s="80"/>
      <c r="AA236" s="80"/>
      <c r="AB236" s="80"/>
      <c r="AC236" s="80"/>
      <c r="AD236" s="80"/>
      <c r="AE236" s="80"/>
      <c r="AF236" s="80"/>
      <c r="AG236" s="80"/>
      <c r="AH236" s="80"/>
      <c r="AI236" s="78"/>
      <c r="AJ236" s="78"/>
      <c r="AK236" s="78"/>
      <c r="AL236" s="78"/>
      <c r="AM236" s="78"/>
      <c r="AN236" s="78"/>
      <c r="AO236" s="78"/>
    </row>
    <row r="237" spans="1:41" ht="18.75" customHeight="1">
      <c r="A237" s="156"/>
      <c r="B237" s="156"/>
      <c r="C237" s="78"/>
      <c r="D237" s="78"/>
      <c r="E237" s="78"/>
      <c r="F237" s="78"/>
      <c r="G237" s="80"/>
      <c r="H237" s="150"/>
      <c r="I237" s="78"/>
      <c r="J237" s="78"/>
      <c r="K237" s="146"/>
      <c r="L237" s="101"/>
      <c r="M237" s="101"/>
      <c r="N237" s="101"/>
      <c r="O237" s="101"/>
      <c r="P237" s="101"/>
      <c r="Q237" s="80"/>
      <c r="R237" s="80"/>
      <c r="S237" s="80"/>
      <c r="T237" s="80"/>
      <c r="U237" s="80"/>
      <c r="V237" s="80"/>
      <c r="W237" s="80"/>
      <c r="X237" s="80"/>
      <c r="Y237" s="80"/>
      <c r="Z237" s="80"/>
      <c r="AA237" s="80"/>
      <c r="AB237" s="80"/>
      <c r="AC237" s="80"/>
      <c r="AD237" s="80"/>
      <c r="AE237" s="80"/>
      <c r="AF237" s="80"/>
      <c r="AG237" s="80"/>
      <c r="AH237" s="80"/>
      <c r="AI237" s="78"/>
      <c r="AJ237" s="78"/>
      <c r="AK237" s="78"/>
      <c r="AL237" s="78"/>
      <c r="AM237" s="78"/>
      <c r="AN237" s="78"/>
      <c r="AO237" s="78"/>
    </row>
    <row r="238" spans="1:41" ht="18.75" customHeight="1">
      <c r="A238" s="156"/>
      <c r="B238" s="156"/>
      <c r="C238" s="78"/>
      <c r="D238" s="78"/>
      <c r="E238" s="78"/>
      <c r="F238" s="78"/>
      <c r="G238" s="80"/>
      <c r="H238" s="150"/>
      <c r="I238" s="78"/>
      <c r="J238" s="78"/>
      <c r="K238" s="146"/>
      <c r="L238" s="101"/>
      <c r="M238" s="101"/>
      <c r="N238" s="101"/>
      <c r="O238" s="101"/>
      <c r="P238" s="101"/>
      <c r="Q238" s="80"/>
      <c r="R238" s="80"/>
      <c r="S238" s="80"/>
      <c r="T238" s="80"/>
      <c r="U238" s="80"/>
      <c r="V238" s="80"/>
      <c r="W238" s="80"/>
      <c r="X238" s="80"/>
      <c r="Y238" s="80"/>
      <c r="Z238" s="80"/>
      <c r="AA238" s="80"/>
      <c r="AB238" s="80"/>
      <c r="AC238" s="80"/>
      <c r="AD238" s="80"/>
      <c r="AE238" s="80"/>
      <c r="AF238" s="80"/>
      <c r="AG238" s="80"/>
      <c r="AH238" s="80"/>
      <c r="AI238" s="78"/>
      <c r="AJ238" s="78"/>
      <c r="AK238" s="78"/>
      <c r="AL238" s="78"/>
      <c r="AM238" s="78"/>
      <c r="AN238" s="78"/>
      <c r="AO238" s="78"/>
    </row>
    <row r="239" spans="1:41" ht="18.75" customHeight="1">
      <c r="A239" s="156"/>
      <c r="B239" s="156"/>
      <c r="C239" s="78"/>
      <c r="D239" s="78"/>
      <c r="E239" s="78"/>
      <c r="F239" s="78"/>
      <c r="G239" s="80"/>
      <c r="H239" s="150"/>
      <c r="I239" s="78"/>
      <c r="J239" s="78"/>
      <c r="K239" s="146"/>
      <c r="L239" s="101"/>
      <c r="M239" s="101"/>
      <c r="N239" s="101"/>
      <c r="O239" s="101"/>
      <c r="P239" s="101"/>
      <c r="Q239" s="80"/>
      <c r="R239" s="80"/>
      <c r="S239" s="80"/>
      <c r="T239" s="80"/>
      <c r="U239" s="80"/>
      <c r="V239" s="80"/>
      <c r="W239" s="80"/>
      <c r="X239" s="80"/>
      <c r="Y239" s="80"/>
      <c r="Z239" s="80"/>
      <c r="AA239" s="80"/>
      <c r="AB239" s="80"/>
      <c r="AC239" s="80"/>
      <c r="AD239" s="80"/>
      <c r="AE239" s="80"/>
      <c r="AF239" s="80"/>
      <c r="AG239" s="80"/>
      <c r="AH239" s="80"/>
      <c r="AI239" s="78"/>
      <c r="AJ239" s="78"/>
      <c r="AK239" s="78"/>
      <c r="AL239" s="78"/>
      <c r="AM239" s="78"/>
      <c r="AN239" s="78"/>
      <c r="AO239" s="78"/>
    </row>
    <row r="240" spans="1:41" ht="18.75" customHeight="1">
      <c r="A240" s="156"/>
      <c r="B240" s="156"/>
      <c r="C240" s="78"/>
      <c r="D240" s="78"/>
      <c r="E240" s="78"/>
      <c r="F240" s="78"/>
      <c r="G240" s="80"/>
      <c r="H240" s="150"/>
      <c r="I240" s="78"/>
      <c r="J240" s="78"/>
      <c r="K240" s="146"/>
      <c r="L240" s="101"/>
      <c r="M240" s="101"/>
      <c r="N240" s="101"/>
      <c r="O240" s="101"/>
      <c r="P240" s="101"/>
      <c r="Q240" s="80"/>
      <c r="R240" s="80"/>
      <c r="S240" s="80"/>
      <c r="T240" s="80"/>
      <c r="U240" s="80"/>
      <c r="V240" s="80"/>
      <c r="W240" s="80"/>
      <c r="X240" s="80"/>
      <c r="Y240" s="80"/>
      <c r="Z240" s="80"/>
      <c r="AA240" s="80"/>
      <c r="AB240" s="80"/>
      <c r="AC240" s="80"/>
      <c r="AD240" s="80"/>
      <c r="AE240" s="80"/>
      <c r="AF240" s="80"/>
      <c r="AG240" s="80"/>
      <c r="AH240" s="80"/>
      <c r="AI240" s="78"/>
      <c r="AJ240" s="78"/>
      <c r="AK240" s="78"/>
      <c r="AL240" s="78"/>
      <c r="AM240" s="78"/>
      <c r="AN240" s="78"/>
      <c r="AO240" s="78"/>
    </row>
    <row r="241" spans="1:41" ht="18.75" customHeight="1">
      <c r="A241" s="156"/>
      <c r="B241" s="156"/>
      <c r="C241" s="78"/>
      <c r="D241" s="78"/>
      <c r="E241" s="78"/>
      <c r="F241" s="78"/>
      <c r="G241" s="80"/>
      <c r="H241" s="150"/>
      <c r="I241" s="78"/>
      <c r="J241" s="78"/>
      <c r="K241" s="146"/>
      <c r="L241" s="101"/>
      <c r="M241" s="101"/>
      <c r="N241" s="101"/>
      <c r="O241" s="101"/>
      <c r="P241" s="101"/>
      <c r="Q241" s="80"/>
      <c r="R241" s="80"/>
      <c r="S241" s="80"/>
      <c r="T241" s="80"/>
      <c r="U241" s="80"/>
      <c r="V241" s="80"/>
      <c r="W241" s="80"/>
      <c r="X241" s="80"/>
      <c r="Y241" s="80"/>
      <c r="Z241" s="80"/>
      <c r="AA241" s="80"/>
      <c r="AB241" s="80"/>
      <c r="AC241" s="80"/>
      <c r="AD241" s="80"/>
      <c r="AE241" s="80"/>
      <c r="AF241" s="80"/>
      <c r="AG241" s="80"/>
      <c r="AH241" s="80"/>
      <c r="AI241" s="78"/>
      <c r="AJ241" s="78"/>
      <c r="AK241" s="78"/>
      <c r="AL241" s="78"/>
      <c r="AM241" s="78"/>
      <c r="AN241" s="78"/>
      <c r="AO241" s="78"/>
    </row>
    <row r="242" spans="1:41" ht="18.75" customHeight="1">
      <c r="A242" s="156"/>
      <c r="B242" s="156"/>
      <c r="C242" s="78"/>
      <c r="D242" s="78"/>
      <c r="E242" s="78"/>
      <c r="F242" s="78"/>
      <c r="G242" s="80"/>
      <c r="H242" s="150"/>
      <c r="I242" s="78"/>
      <c r="J242" s="78"/>
      <c r="K242" s="146"/>
      <c r="L242" s="101"/>
      <c r="M242" s="101"/>
      <c r="N242" s="101"/>
      <c r="O242" s="101"/>
      <c r="P242" s="101"/>
      <c r="Q242" s="80"/>
      <c r="R242" s="80"/>
      <c r="S242" s="80"/>
      <c r="T242" s="80"/>
      <c r="U242" s="80"/>
      <c r="V242" s="80"/>
      <c r="W242" s="80"/>
      <c r="X242" s="80"/>
      <c r="Y242" s="80"/>
      <c r="Z242" s="80"/>
      <c r="AA242" s="80"/>
      <c r="AB242" s="80"/>
      <c r="AC242" s="80"/>
      <c r="AD242" s="80"/>
      <c r="AE242" s="80"/>
      <c r="AF242" s="80"/>
      <c r="AG242" s="80"/>
      <c r="AH242" s="80"/>
      <c r="AI242" s="78"/>
      <c r="AJ242" s="78"/>
      <c r="AK242" s="78"/>
      <c r="AL242" s="78"/>
      <c r="AM242" s="78"/>
      <c r="AN242" s="78"/>
      <c r="AO242" s="78"/>
    </row>
    <row r="243" spans="1:41" ht="18.75" customHeight="1">
      <c r="A243" s="156"/>
      <c r="B243" s="156"/>
      <c r="C243" s="78"/>
      <c r="D243" s="78"/>
      <c r="E243" s="78"/>
      <c r="F243" s="78"/>
      <c r="G243" s="80"/>
      <c r="H243" s="150"/>
      <c r="I243" s="78"/>
      <c r="J243" s="78"/>
      <c r="K243" s="146"/>
      <c r="L243" s="101"/>
      <c r="M243" s="101"/>
      <c r="N243" s="101"/>
      <c r="O243" s="101"/>
      <c r="P243" s="101"/>
      <c r="Q243" s="80"/>
      <c r="R243" s="80"/>
      <c r="S243" s="80"/>
      <c r="T243" s="80"/>
      <c r="U243" s="80"/>
      <c r="V243" s="80"/>
      <c r="W243" s="80"/>
      <c r="X243" s="80"/>
      <c r="Y243" s="80"/>
      <c r="Z243" s="80"/>
      <c r="AA243" s="80"/>
      <c r="AB243" s="80"/>
      <c r="AC243" s="80"/>
      <c r="AD243" s="80"/>
      <c r="AE243" s="80"/>
      <c r="AF243" s="80"/>
      <c r="AG243" s="80"/>
      <c r="AH243" s="80"/>
      <c r="AI243" s="78"/>
      <c r="AJ243" s="78"/>
      <c r="AK243" s="78"/>
      <c r="AL243" s="78"/>
      <c r="AM243" s="78"/>
      <c r="AN243" s="78"/>
      <c r="AO243" s="78"/>
    </row>
    <row r="244" spans="1:41" ht="18.75" customHeight="1">
      <c r="A244" s="156"/>
      <c r="B244" s="156"/>
      <c r="C244" s="78"/>
      <c r="D244" s="78"/>
      <c r="E244" s="78"/>
      <c r="F244" s="78"/>
      <c r="G244" s="80"/>
      <c r="H244" s="150"/>
      <c r="I244" s="78"/>
      <c r="J244" s="78"/>
      <c r="K244" s="146"/>
      <c r="L244" s="101"/>
      <c r="M244" s="101"/>
      <c r="N244" s="101"/>
      <c r="O244" s="101"/>
      <c r="P244" s="101"/>
      <c r="Q244" s="80"/>
      <c r="R244" s="80"/>
      <c r="S244" s="80"/>
      <c r="T244" s="80"/>
      <c r="U244" s="80"/>
      <c r="V244" s="80"/>
      <c r="W244" s="80"/>
      <c r="X244" s="80"/>
      <c r="Y244" s="80"/>
      <c r="Z244" s="80"/>
      <c r="AA244" s="80"/>
      <c r="AB244" s="80"/>
      <c r="AC244" s="80"/>
      <c r="AD244" s="80"/>
      <c r="AE244" s="80"/>
      <c r="AF244" s="80"/>
      <c r="AG244" s="80"/>
      <c r="AH244" s="80"/>
      <c r="AI244" s="78"/>
      <c r="AJ244" s="78"/>
      <c r="AK244" s="78"/>
      <c r="AL244" s="78"/>
      <c r="AM244" s="78"/>
      <c r="AN244" s="78"/>
      <c r="AO244" s="78"/>
    </row>
    <row r="245" spans="1:41" ht="18.75" customHeight="1">
      <c r="A245" s="156"/>
      <c r="B245" s="156"/>
      <c r="C245" s="78"/>
      <c r="D245" s="78"/>
      <c r="E245" s="78"/>
      <c r="F245" s="78"/>
      <c r="G245" s="80"/>
      <c r="H245" s="150"/>
      <c r="I245" s="78"/>
      <c r="J245" s="78"/>
      <c r="K245" s="146"/>
      <c r="L245" s="101"/>
      <c r="M245" s="101"/>
      <c r="N245" s="101"/>
      <c r="O245" s="101"/>
      <c r="P245" s="101"/>
      <c r="Q245" s="80"/>
      <c r="R245" s="80"/>
      <c r="S245" s="80"/>
      <c r="T245" s="80"/>
      <c r="U245" s="80"/>
      <c r="V245" s="80"/>
      <c r="W245" s="80"/>
      <c r="X245" s="80"/>
      <c r="Y245" s="80"/>
      <c r="Z245" s="80"/>
      <c r="AA245" s="80"/>
      <c r="AB245" s="80"/>
      <c r="AC245" s="80"/>
      <c r="AD245" s="80"/>
      <c r="AE245" s="80"/>
      <c r="AF245" s="80"/>
      <c r="AG245" s="80"/>
      <c r="AH245" s="80"/>
      <c r="AI245" s="78"/>
      <c r="AJ245" s="78"/>
      <c r="AK245" s="78"/>
      <c r="AL245" s="78"/>
      <c r="AM245" s="78"/>
      <c r="AN245" s="78"/>
      <c r="AO245" s="78"/>
    </row>
    <row r="246" spans="1:41" ht="18.75" customHeight="1">
      <c r="A246" s="156"/>
      <c r="B246" s="156"/>
      <c r="C246" s="78"/>
      <c r="D246" s="78"/>
      <c r="E246" s="78"/>
      <c r="F246" s="78"/>
      <c r="G246" s="80"/>
      <c r="H246" s="150"/>
      <c r="I246" s="78"/>
      <c r="J246" s="78"/>
      <c r="K246" s="146"/>
      <c r="L246" s="101"/>
      <c r="M246" s="101"/>
      <c r="N246" s="101"/>
      <c r="O246" s="101"/>
      <c r="P246" s="101"/>
      <c r="Q246" s="80"/>
      <c r="R246" s="80"/>
      <c r="S246" s="80"/>
      <c r="T246" s="80"/>
      <c r="U246" s="80"/>
      <c r="V246" s="80"/>
      <c r="W246" s="80"/>
      <c r="X246" s="80"/>
      <c r="Y246" s="80"/>
      <c r="Z246" s="80"/>
      <c r="AA246" s="80"/>
      <c r="AB246" s="80"/>
      <c r="AC246" s="80"/>
      <c r="AD246" s="80"/>
      <c r="AE246" s="80"/>
      <c r="AF246" s="80"/>
      <c r="AG246" s="80"/>
      <c r="AH246" s="80"/>
      <c r="AI246" s="78"/>
      <c r="AJ246" s="78"/>
      <c r="AK246" s="78"/>
      <c r="AL246" s="78"/>
      <c r="AM246" s="78"/>
      <c r="AN246" s="78"/>
      <c r="AO246" s="78"/>
    </row>
    <row r="247" spans="1:41" ht="18.75" customHeight="1">
      <c r="A247" s="156"/>
      <c r="B247" s="156"/>
      <c r="C247" s="78"/>
      <c r="D247" s="78"/>
      <c r="E247" s="78"/>
      <c r="F247" s="78"/>
      <c r="G247" s="80"/>
      <c r="H247" s="150"/>
      <c r="I247" s="78"/>
      <c r="J247" s="78"/>
      <c r="K247" s="146"/>
      <c r="L247" s="101"/>
      <c r="M247" s="101"/>
      <c r="N247" s="101"/>
      <c r="O247" s="101"/>
      <c r="P247" s="101"/>
      <c r="Q247" s="80"/>
      <c r="R247" s="80"/>
      <c r="S247" s="80"/>
      <c r="T247" s="80"/>
      <c r="U247" s="80"/>
      <c r="V247" s="80"/>
      <c r="W247" s="80"/>
      <c r="X247" s="80"/>
      <c r="Y247" s="80"/>
      <c r="Z247" s="80"/>
      <c r="AA247" s="80"/>
      <c r="AB247" s="80"/>
      <c r="AC247" s="80"/>
      <c r="AD247" s="80"/>
      <c r="AE247" s="80"/>
      <c r="AF247" s="80"/>
      <c r="AG247" s="80"/>
      <c r="AH247" s="80"/>
      <c r="AI247" s="78"/>
      <c r="AJ247" s="78"/>
      <c r="AK247" s="78"/>
      <c r="AL247" s="78"/>
      <c r="AM247" s="78"/>
      <c r="AN247" s="78"/>
      <c r="AO247" s="78"/>
    </row>
    <row r="248" spans="1:41" ht="18.75" customHeight="1">
      <c r="A248" s="156"/>
      <c r="B248" s="156"/>
      <c r="C248" s="78"/>
      <c r="D248" s="78"/>
      <c r="E248" s="78"/>
      <c r="F248" s="78"/>
      <c r="G248" s="80"/>
      <c r="H248" s="150"/>
      <c r="I248" s="78"/>
      <c r="J248" s="78"/>
      <c r="K248" s="146"/>
      <c r="L248" s="101"/>
      <c r="M248" s="101"/>
      <c r="N248" s="101"/>
      <c r="O248" s="101"/>
      <c r="P248" s="101"/>
      <c r="Q248" s="80"/>
      <c r="R248" s="80"/>
      <c r="S248" s="80"/>
      <c r="T248" s="80"/>
      <c r="U248" s="80"/>
      <c r="V248" s="80"/>
      <c r="W248" s="80"/>
      <c r="X248" s="80"/>
      <c r="Y248" s="80"/>
      <c r="Z248" s="80"/>
      <c r="AA248" s="80"/>
      <c r="AB248" s="80"/>
      <c r="AC248" s="80"/>
      <c r="AD248" s="80"/>
      <c r="AE248" s="80"/>
      <c r="AF248" s="80"/>
      <c r="AG248" s="80"/>
      <c r="AH248" s="80"/>
      <c r="AI248" s="78"/>
      <c r="AJ248" s="78"/>
      <c r="AK248" s="78"/>
      <c r="AL248" s="78"/>
      <c r="AM248" s="78"/>
      <c r="AN248" s="78"/>
      <c r="AO248" s="78"/>
    </row>
    <row r="249" spans="1:41" ht="18.75" customHeight="1">
      <c r="A249" s="156"/>
      <c r="B249" s="156"/>
      <c r="C249" s="78"/>
      <c r="D249" s="78"/>
      <c r="E249" s="78"/>
      <c r="F249" s="78"/>
      <c r="G249" s="80"/>
      <c r="H249" s="150"/>
      <c r="I249" s="78"/>
      <c r="J249" s="78"/>
      <c r="K249" s="146"/>
      <c r="L249" s="101"/>
      <c r="M249" s="101"/>
      <c r="N249" s="101"/>
      <c r="O249" s="101"/>
      <c r="P249" s="101"/>
      <c r="Q249" s="80"/>
      <c r="R249" s="80"/>
      <c r="S249" s="80"/>
      <c r="T249" s="80"/>
      <c r="U249" s="80"/>
      <c r="V249" s="80"/>
      <c r="W249" s="80"/>
      <c r="X249" s="80"/>
      <c r="Y249" s="80"/>
      <c r="Z249" s="80"/>
      <c r="AA249" s="80"/>
      <c r="AB249" s="80"/>
      <c r="AC249" s="80"/>
      <c r="AD249" s="80"/>
      <c r="AE249" s="80"/>
      <c r="AF249" s="80"/>
      <c r="AG249" s="80"/>
      <c r="AH249" s="80"/>
      <c r="AI249" s="78"/>
      <c r="AJ249" s="78"/>
      <c r="AK249" s="78"/>
      <c r="AL249" s="78"/>
      <c r="AM249" s="78"/>
      <c r="AN249" s="78"/>
      <c r="AO249" s="78"/>
    </row>
    <row r="250" spans="1:41" ht="18.75" customHeight="1">
      <c r="A250" s="156"/>
      <c r="B250" s="156"/>
      <c r="C250" s="78"/>
      <c r="D250" s="78"/>
      <c r="E250" s="78"/>
      <c r="F250" s="78"/>
      <c r="G250" s="80"/>
      <c r="H250" s="150"/>
      <c r="I250" s="78"/>
      <c r="J250" s="78"/>
      <c r="K250" s="146"/>
      <c r="L250" s="101"/>
      <c r="M250" s="101"/>
      <c r="N250" s="101"/>
      <c r="O250" s="101"/>
      <c r="P250" s="101"/>
      <c r="Q250" s="80"/>
      <c r="R250" s="80"/>
      <c r="S250" s="80"/>
      <c r="T250" s="80"/>
      <c r="U250" s="80"/>
      <c r="V250" s="80"/>
      <c r="W250" s="80"/>
      <c r="X250" s="80"/>
      <c r="Y250" s="80"/>
      <c r="Z250" s="80"/>
      <c r="AA250" s="80"/>
      <c r="AB250" s="80"/>
      <c r="AC250" s="80"/>
      <c r="AD250" s="80"/>
      <c r="AE250" s="80"/>
      <c r="AF250" s="80"/>
      <c r="AG250" s="80"/>
      <c r="AH250" s="80"/>
      <c r="AI250" s="78"/>
      <c r="AJ250" s="78"/>
      <c r="AK250" s="78"/>
      <c r="AL250" s="78"/>
      <c r="AM250" s="78"/>
      <c r="AN250" s="78"/>
      <c r="AO250" s="78"/>
    </row>
    <row r="251" spans="1:41" ht="18.75" customHeight="1">
      <c r="A251" s="156"/>
      <c r="B251" s="156"/>
      <c r="C251" s="78"/>
      <c r="D251" s="78"/>
      <c r="E251" s="78"/>
      <c r="F251" s="78"/>
      <c r="G251" s="80"/>
      <c r="H251" s="150"/>
      <c r="I251" s="78"/>
      <c r="J251" s="78"/>
      <c r="K251" s="146"/>
      <c r="L251" s="101"/>
      <c r="M251" s="101"/>
      <c r="N251" s="101"/>
      <c r="O251" s="101"/>
      <c r="P251" s="101"/>
      <c r="Q251" s="80"/>
      <c r="R251" s="80"/>
      <c r="S251" s="80"/>
      <c r="T251" s="80"/>
      <c r="U251" s="80"/>
      <c r="V251" s="80"/>
      <c r="W251" s="80"/>
      <c r="X251" s="80"/>
      <c r="Y251" s="80"/>
      <c r="Z251" s="80"/>
      <c r="AA251" s="80"/>
      <c r="AB251" s="80"/>
      <c r="AC251" s="80"/>
      <c r="AD251" s="80"/>
      <c r="AE251" s="80"/>
      <c r="AF251" s="80"/>
      <c r="AG251" s="80"/>
      <c r="AH251" s="80"/>
      <c r="AI251" s="78"/>
      <c r="AJ251" s="78"/>
      <c r="AK251" s="78"/>
      <c r="AL251" s="78"/>
      <c r="AM251" s="78"/>
      <c r="AN251" s="78"/>
      <c r="AO251" s="78"/>
    </row>
    <row r="252" spans="1:41" ht="18.75" customHeight="1">
      <c r="A252" s="156"/>
      <c r="B252" s="156"/>
      <c r="C252" s="78"/>
      <c r="D252" s="78"/>
      <c r="E252" s="78"/>
      <c r="F252" s="78"/>
      <c r="G252" s="80"/>
      <c r="H252" s="150"/>
      <c r="I252" s="78"/>
      <c r="J252" s="78"/>
      <c r="K252" s="146"/>
      <c r="L252" s="101"/>
      <c r="M252" s="101"/>
      <c r="N252" s="101"/>
      <c r="O252" s="101"/>
      <c r="P252" s="101"/>
      <c r="Q252" s="80"/>
      <c r="R252" s="80"/>
      <c r="S252" s="80"/>
      <c r="T252" s="80"/>
      <c r="U252" s="80"/>
      <c r="V252" s="80"/>
      <c r="W252" s="80"/>
      <c r="X252" s="80"/>
      <c r="Y252" s="80"/>
      <c r="Z252" s="80"/>
      <c r="AA252" s="80"/>
      <c r="AB252" s="80"/>
      <c r="AC252" s="80"/>
      <c r="AD252" s="80"/>
      <c r="AE252" s="80"/>
      <c r="AF252" s="80"/>
      <c r="AG252" s="80"/>
      <c r="AH252" s="80"/>
      <c r="AI252" s="78"/>
      <c r="AJ252" s="78"/>
      <c r="AK252" s="78"/>
      <c r="AL252" s="78"/>
      <c r="AM252" s="78"/>
      <c r="AN252" s="78"/>
      <c r="AO252" s="78"/>
    </row>
    <row r="253" spans="1:41" ht="18.75" customHeight="1">
      <c r="A253" s="156"/>
      <c r="B253" s="156"/>
      <c r="C253" s="78"/>
      <c r="D253" s="78"/>
      <c r="E253" s="78"/>
      <c r="F253" s="78"/>
      <c r="G253" s="80"/>
      <c r="H253" s="150"/>
      <c r="I253" s="78"/>
      <c r="J253" s="78"/>
      <c r="K253" s="146"/>
      <c r="L253" s="101"/>
      <c r="M253" s="101"/>
      <c r="N253" s="101"/>
      <c r="O253" s="101"/>
      <c r="P253" s="101"/>
      <c r="Q253" s="80"/>
      <c r="R253" s="80"/>
      <c r="S253" s="80"/>
      <c r="T253" s="80"/>
      <c r="U253" s="80"/>
      <c r="V253" s="80"/>
      <c r="W253" s="80"/>
      <c r="X253" s="80"/>
      <c r="Y253" s="80"/>
      <c r="Z253" s="80"/>
      <c r="AA253" s="80"/>
      <c r="AB253" s="80"/>
      <c r="AC253" s="80"/>
      <c r="AD253" s="80"/>
      <c r="AE253" s="80"/>
      <c r="AF253" s="80"/>
      <c r="AG253" s="80"/>
      <c r="AH253" s="80"/>
      <c r="AI253" s="78"/>
      <c r="AJ253" s="78"/>
      <c r="AK253" s="78"/>
      <c r="AL253" s="78"/>
      <c r="AM253" s="78"/>
      <c r="AN253" s="78"/>
      <c r="AO253" s="78"/>
    </row>
    <row r="254" spans="1:41" ht="18.75" customHeight="1">
      <c r="A254" s="156"/>
      <c r="B254" s="156"/>
      <c r="C254" s="78"/>
      <c r="D254" s="78"/>
      <c r="E254" s="78"/>
      <c r="F254" s="78"/>
      <c r="G254" s="80"/>
      <c r="H254" s="150"/>
      <c r="I254" s="78"/>
      <c r="J254" s="78"/>
      <c r="K254" s="146"/>
      <c r="L254" s="101"/>
      <c r="M254" s="101"/>
      <c r="N254" s="101"/>
      <c r="O254" s="101"/>
      <c r="P254" s="101"/>
      <c r="Q254" s="80"/>
      <c r="R254" s="80"/>
      <c r="S254" s="80"/>
      <c r="T254" s="80"/>
      <c r="U254" s="80"/>
      <c r="V254" s="80"/>
      <c r="W254" s="80"/>
      <c r="X254" s="80"/>
      <c r="Y254" s="80"/>
      <c r="Z254" s="80"/>
      <c r="AA254" s="80"/>
      <c r="AB254" s="80"/>
      <c r="AC254" s="80"/>
      <c r="AD254" s="80"/>
      <c r="AE254" s="80"/>
      <c r="AF254" s="80"/>
      <c r="AG254" s="80"/>
      <c r="AH254" s="80"/>
      <c r="AI254" s="78"/>
      <c r="AJ254" s="78"/>
      <c r="AK254" s="78"/>
      <c r="AL254" s="78"/>
      <c r="AM254" s="78"/>
      <c r="AN254" s="78"/>
      <c r="AO254" s="78"/>
    </row>
    <row r="255" spans="1:41" ht="18.75" customHeight="1">
      <c r="A255" s="156"/>
      <c r="B255" s="156"/>
      <c r="C255" s="78"/>
      <c r="D255" s="78"/>
      <c r="E255" s="78"/>
      <c r="F255" s="78"/>
      <c r="G255" s="80"/>
      <c r="H255" s="150"/>
      <c r="I255" s="78"/>
      <c r="J255" s="78"/>
      <c r="K255" s="146"/>
      <c r="L255" s="101"/>
      <c r="M255" s="101"/>
      <c r="N255" s="101"/>
      <c r="O255" s="101"/>
      <c r="P255" s="101"/>
      <c r="Q255" s="80"/>
      <c r="R255" s="80"/>
      <c r="S255" s="80"/>
      <c r="T255" s="80"/>
      <c r="U255" s="80"/>
      <c r="V255" s="80"/>
      <c r="W255" s="80"/>
      <c r="X255" s="80"/>
      <c r="Y255" s="80"/>
      <c r="Z255" s="80"/>
      <c r="AA255" s="80"/>
      <c r="AB255" s="80"/>
      <c r="AC255" s="80"/>
      <c r="AD255" s="80"/>
      <c r="AE255" s="80"/>
      <c r="AF255" s="80"/>
      <c r="AG255" s="80"/>
      <c r="AH255" s="80"/>
      <c r="AI255" s="78"/>
      <c r="AJ255" s="78"/>
      <c r="AK255" s="78"/>
      <c r="AL255" s="78"/>
      <c r="AM255" s="78"/>
      <c r="AN255" s="78"/>
      <c r="AO255" s="78"/>
    </row>
    <row r="256" spans="1:41" ht="18.75" customHeight="1">
      <c r="A256" s="156"/>
      <c r="B256" s="156"/>
      <c r="C256" s="78"/>
      <c r="D256" s="78"/>
      <c r="E256" s="78"/>
      <c r="F256" s="78"/>
      <c r="G256" s="80"/>
      <c r="H256" s="150"/>
      <c r="I256" s="78"/>
      <c r="J256" s="78"/>
      <c r="K256" s="146"/>
      <c r="L256" s="101"/>
      <c r="M256" s="101"/>
      <c r="N256" s="101"/>
      <c r="O256" s="101"/>
      <c r="P256" s="101"/>
      <c r="Q256" s="80"/>
      <c r="R256" s="80"/>
      <c r="S256" s="80"/>
      <c r="T256" s="80"/>
      <c r="U256" s="80"/>
      <c r="V256" s="80"/>
      <c r="W256" s="80"/>
      <c r="X256" s="80"/>
      <c r="Y256" s="80"/>
      <c r="Z256" s="80"/>
      <c r="AA256" s="80"/>
      <c r="AB256" s="80"/>
      <c r="AC256" s="80"/>
      <c r="AD256" s="80"/>
      <c r="AE256" s="80"/>
      <c r="AF256" s="80"/>
      <c r="AG256" s="80"/>
      <c r="AH256" s="80"/>
      <c r="AI256" s="78"/>
      <c r="AJ256" s="78"/>
      <c r="AK256" s="78"/>
      <c r="AL256" s="78"/>
      <c r="AM256" s="78"/>
      <c r="AN256" s="78"/>
      <c r="AO256" s="78"/>
    </row>
    <row r="257" spans="1:41" ht="18.75" customHeight="1">
      <c r="A257" s="156"/>
      <c r="B257" s="156"/>
      <c r="C257" s="78"/>
      <c r="D257" s="78"/>
      <c r="E257" s="78"/>
      <c r="F257" s="78"/>
      <c r="G257" s="80"/>
      <c r="H257" s="150"/>
      <c r="I257" s="78"/>
      <c r="J257" s="78"/>
      <c r="K257" s="146"/>
      <c r="L257" s="101"/>
      <c r="M257" s="101"/>
      <c r="N257" s="101"/>
      <c r="O257" s="101"/>
      <c r="P257" s="101"/>
      <c r="Q257" s="80"/>
      <c r="R257" s="80"/>
      <c r="S257" s="80"/>
      <c r="T257" s="80"/>
      <c r="U257" s="80"/>
      <c r="V257" s="80"/>
      <c r="W257" s="80"/>
      <c r="X257" s="80"/>
      <c r="Y257" s="80"/>
      <c r="Z257" s="80"/>
      <c r="AA257" s="80"/>
      <c r="AB257" s="80"/>
      <c r="AC257" s="80"/>
      <c r="AD257" s="80"/>
      <c r="AE257" s="80"/>
      <c r="AF257" s="80"/>
      <c r="AG257" s="80"/>
      <c r="AH257" s="80"/>
      <c r="AI257" s="78"/>
      <c r="AJ257" s="78"/>
      <c r="AK257" s="78"/>
      <c r="AL257" s="78"/>
      <c r="AM257" s="78"/>
      <c r="AN257" s="78"/>
      <c r="AO257" s="78"/>
    </row>
    <row r="258" spans="1:41" ht="18.75" customHeight="1">
      <c r="A258" s="156"/>
      <c r="B258" s="156"/>
      <c r="C258" s="78"/>
      <c r="D258" s="78"/>
      <c r="E258" s="78"/>
      <c r="F258" s="78"/>
      <c r="G258" s="80"/>
      <c r="H258" s="150"/>
      <c r="I258" s="78"/>
      <c r="J258" s="78"/>
      <c r="K258" s="146"/>
      <c r="L258" s="101"/>
      <c r="M258" s="101"/>
      <c r="N258" s="101"/>
      <c r="O258" s="101"/>
      <c r="P258" s="101"/>
      <c r="Q258" s="80"/>
      <c r="R258" s="80"/>
      <c r="S258" s="80"/>
      <c r="T258" s="80"/>
      <c r="U258" s="80"/>
      <c r="V258" s="80"/>
      <c r="W258" s="80"/>
      <c r="X258" s="80"/>
      <c r="Y258" s="80"/>
      <c r="Z258" s="80"/>
      <c r="AA258" s="80"/>
      <c r="AB258" s="80"/>
      <c r="AC258" s="80"/>
      <c r="AD258" s="80"/>
      <c r="AE258" s="80"/>
      <c r="AF258" s="80"/>
      <c r="AG258" s="80"/>
      <c r="AH258" s="80"/>
      <c r="AI258" s="78"/>
      <c r="AJ258" s="78"/>
      <c r="AK258" s="78"/>
      <c r="AL258" s="78"/>
      <c r="AM258" s="78"/>
      <c r="AN258" s="78"/>
      <c r="AO258" s="78"/>
    </row>
    <row r="259" spans="1:41" ht="18.75" customHeight="1">
      <c r="A259" s="156"/>
      <c r="B259" s="156"/>
      <c r="C259" s="78"/>
      <c r="D259" s="78"/>
      <c r="E259" s="78"/>
      <c r="F259" s="78"/>
      <c r="G259" s="80"/>
      <c r="H259" s="150"/>
      <c r="I259" s="78"/>
      <c r="J259" s="78"/>
      <c r="K259" s="146"/>
      <c r="L259" s="101"/>
      <c r="M259" s="101"/>
      <c r="N259" s="101"/>
      <c r="O259" s="101"/>
      <c r="P259" s="101"/>
      <c r="Q259" s="80"/>
      <c r="R259" s="80"/>
      <c r="S259" s="80"/>
      <c r="T259" s="80"/>
      <c r="U259" s="80"/>
      <c r="V259" s="80"/>
      <c r="W259" s="80"/>
      <c r="X259" s="80"/>
      <c r="Y259" s="80"/>
      <c r="Z259" s="80"/>
      <c r="AA259" s="80"/>
      <c r="AB259" s="80"/>
      <c r="AC259" s="80"/>
      <c r="AD259" s="80"/>
      <c r="AE259" s="80"/>
      <c r="AF259" s="80"/>
      <c r="AG259" s="80"/>
      <c r="AH259" s="80"/>
      <c r="AI259" s="78"/>
      <c r="AJ259" s="78"/>
      <c r="AK259" s="78"/>
      <c r="AL259" s="78"/>
      <c r="AM259" s="78"/>
      <c r="AN259" s="78"/>
      <c r="AO259" s="78"/>
    </row>
    <row r="260" spans="1:41" ht="18.75" customHeight="1">
      <c r="A260" s="156"/>
      <c r="B260" s="156"/>
      <c r="C260" s="78"/>
      <c r="D260" s="78"/>
      <c r="E260" s="78"/>
      <c r="F260" s="78"/>
      <c r="G260" s="80"/>
      <c r="H260" s="150"/>
      <c r="I260" s="78"/>
      <c r="J260" s="78"/>
      <c r="K260" s="146"/>
      <c r="L260" s="101"/>
      <c r="M260" s="101"/>
      <c r="N260" s="101"/>
      <c r="O260" s="101"/>
      <c r="P260" s="101"/>
      <c r="Q260" s="80"/>
      <c r="R260" s="80"/>
      <c r="S260" s="80"/>
      <c r="T260" s="80"/>
      <c r="U260" s="80"/>
      <c r="V260" s="80"/>
      <c r="W260" s="80"/>
      <c r="X260" s="80"/>
      <c r="Y260" s="80"/>
      <c r="Z260" s="80"/>
      <c r="AA260" s="80"/>
      <c r="AB260" s="80"/>
      <c r="AC260" s="80"/>
      <c r="AD260" s="80"/>
      <c r="AE260" s="80"/>
      <c r="AF260" s="80"/>
      <c r="AG260" s="80"/>
      <c r="AH260" s="80"/>
      <c r="AI260" s="78"/>
      <c r="AJ260" s="78"/>
      <c r="AK260" s="78"/>
      <c r="AL260" s="78"/>
      <c r="AM260" s="78"/>
      <c r="AN260" s="78"/>
      <c r="AO260" s="78"/>
    </row>
    <row r="261" spans="1:41" ht="18.75" customHeight="1">
      <c r="A261" s="156"/>
      <c r="B261" s="156"/>
      <c r="C261" s="78"/>
      <c r="D261" s="78"/>
      <c r="E261" s="78"/>
      <c r="F261" s="78"/>
      <c r="G261" s="80"/>
      <c r="H261" s="150"/>
      <c r="I261" s="78"/>
      <c r="J261" s="78"/>
      <c r="K261" s="146"/>
      <c r="L261" s="101"/>
      <c r="M261" s="101"/>
      <c r="N261" s="101"/>
      <c r="O261" s="101"/>
      <c r="P261" s="101"/>
      <c r="Q261" s="80"/>
      <c r="R261" s="80"/>
      <c r="S261" s="80"/>
      <c r="T261" s="80"/>
      <c r="U261" s="80"/>
      <c r="V261" s="80"/>
      <c r="W261" s="80"/>
      <c r="X261" s="80"/>
      <c r="Y261" s="80"/>
      <c r="Z261" s="80"/>
      <c r="AA261" s="80"/>
      <c r="AB261" s="80"/>
      <c r="AC261" s="80"/>
      <c r="AD261" s="80"/>
      <c r="AE261" s="80"/>
      <c r="AF261" s="80"/>
      <c r="AG261" s="80"/>
      <c r="AH261" s="80"/>
      <c r="AI261" s="78"/>
      <c r="AJ261" s="78"/>
      <c r="AK261" s="78"/>
      <c r="AL261" s="78"/>
      <c r="AM261" s="78"/>
      <c r="AN261" s="78"/>
      <c r="AO261" s="78"/>
    </row>
    <row r="262" spans="1:41" ht="18.75" customHeight="1">
      <c r="A262" s="156"/>
      <c r="B262" s="156"/>
      <c r="C262" s="78"/>
      <c r="D262" s="78"/>
      <c r="E262" s="78"/>
      <c r="F262" s="78"/>
      <c r="G262" s="80"/>
      <c r="H262" s="150"/>
      <c r="I262" s="78"/>
      <c r="J262" s="78"/>
      <c r="K262" s="146"/>
      <c r="L262" s="101"/>
      <c r="M262" s="101"/>
      <c r="N262" s="101"/>
      <c r="O262" s="101"/>
      <c r="P262" s="101"/>
      <c r="Q262" s="80"/>
      <c r="R262" s="80"/>
      <c r="S262" s="80"/>
      <c r="T262" s="80"/>
      <c r="U262" s="80"/>
      <c r="V262" s="80"/>
      <c r="W262" s="80"/>
      <c r="X262" s="80"/>
      <c r="Y262" s="80"/>
      <c r="Z262" s="80"/>
      <c r="AA262" s="80"/>
      <c r="AB262" s="80"/>
      <c r="AC262" s="80"/>
      <c r="AD262" s="80"/>
      <c r="AE262" s="80"/>
      <c r="AF262" s="80"/>
      <c r="AG262" s="80"/>
      <c r="AH262" s="80"/>
      <c r="AI262" s="78"/>
      <c r="AJ262" s="78"/>
      <c r="AK262" s="78"/>
      <c r="AL262" s="78"/>
      <c r="AM262" s="78"/>
      <c r="AN262" s="78"/>
      <c r="AO262" s="78"/>
    </row>
    <row r="263" spans="1:41" ht="18.75" customHeight="1">
      <c r="A263" s="156"/>
      <c r="B263" s="156"/>
      <c r="C263" s="78"/>
      <c r="D263" s="78"/>
      <c r="E263" s="78"/>
      <c r="F263" s="78"/>
      <c r="G263" s="80"/>
      <c r="H263" s="150"/>
      <c r="I263" s="78"/>
      <c r="J263" s="78"/>
      <c r="K263" s="146"/>
      <c r="L263" s="101"/>
      <c r="M263" s="101"/>
      <c r="N263" s="101"/>
      <c r="O263" s="101"/>
      <c r="P263" s="101"/>
      <c r="Q263" s="80"/>
      <c r="R263" s="80"/>
      <c r="S263" s="80"/>
      <c r="T263" s="80"/>
      <c r="U263" s="80"/>
      <c r="V263" s="80"/>
      <c r="W263" s="80"/>
      <c r="X263" s="80"/>
      <c r="Y263" s="80"/>
      <c r="Z263" s="80"/>
      <c r="AA263" s="80"/>
      <c r="AB263" s="80"/>
      <c r="AC263" s="80"/>
      <c r="AD263" s="80"/>
      <c r="AE263" s="80"/>
      <c r="AF263" s="80"/>
      <c r="AG263" s="80"/>
      <c r="AH263" s="80"/>
      <c r="AI263" s="78"/>
      <c r="AJ263" s="78"/>
      <c r="AK263" s="78"/>
      <c r="AL263" s="78"/>
      <c r="AM263" s="78"/>
      <c r="AN263" s="78"/>
      <c r="AO263" s="78"/>
    </row>
    <row r="264" spans="1:41" ht="18.75" customHeight="1">
      <c r="A264" s="156"/>
      <c r="B264" s="156"/>
      <c r="C264" s="78"/>
      <c r="D264" s="78"/>
      <c r="E264" s="78"/>
      <c r="F264" s="78"/>
      <c r="G264" s="80"/>
      <c r="H264" s="150"/>
      <c r="I264" s="78"/>
      <c r="J264" s="78"/>
      <c r="K264" s="146"/>
      <c r="L264" s="101"/>
      <c r="M264" s="101"/>
      <c r="N264" s="101"/>
      <c r="O264" s="101"/>
      <c r="P264" s="101"/>
      <c r="Q264" s="80"/>
      <c r="R264" s="80"/>
      <c r="S264" s="80"/>
      <c r="T264" s="80"/>
      <c r="U264" s="80"/>
      <c r="V264" s="80"/>
      <c r="W264" s="80"/>
      <c r="X264" s="80"/>
      <c r="Y264" s="80"/>
      <c r="Z264" s="80"/>
      <c r="AA264" s="80"/>
      <c r="AB264" s="80"/>
      <c r="AC264" s="80"/>
      <c r="AD264" s="80"/>
      <c r="AE264" s="80"/>
      <c r="AF264" s="80"/>
      <c r="AG264" s="80"/>
      <c r="AH264" s="80"/>
      <c r="AI264" s="78"/>
      <c r="AJ264" s="78"/>
      <c r="AK264" s="78"/>
      <c r="AL264" s="78"/>
      <c r="AM264" s="78"/>
      <c r="AN264" s="78"/>
      <c r="AO264" s="78"/>
    </row>
    <row r="265" spans="1:41" ht="18.75" customHeight="1">
      <c r="A265" s="156"/>
      <c r="B265" s="156"/>
      <c r="C265" s="78"/>
      <c r="D265" s="78"/>
      <c r="E265" s="78"/>
      <c r="F265" s="78"/>
      <c r="G265" s="80"/>
      <c r="H265" s="150"/>
      <c r="I265" s="78"/>
      <c r="J265" s="78"/>
      <c r="K265" s="146"/>
      <c r="L265" s="101"/>
      <c r="M265" s="101"/>
      <c r="N265" s="101"/>
      <c r="O265" s="101"/>
      <c r="P265" s="101"/>
      <c r="Q265" s="80"/>
      <c r="R265" s="80"/>
      <c r="S265" s="80"/>
      <c r="T265" s="80"/>
      <c r="U265" s="80"/>
      <c r="V265" s="80"/>
      <c r="W265" s="80"/>
      <c r="X265" s="80"/>
      <c r="Y265" s="80"/>
      <c r="Z265" s="80"/>
      <c r="AA265" s="80"/>
      <c r="AB265" s="80"/>
      <c r="AC265" s="80"/>
      <c r="AD265" s="80"/>
      <c r="AE265" s="80"/>
      <c r="AF265" s="80"/>
      <c r="AG265" s="80"/>
      <c r="AH265" s="80"/>
      <c r="AI265" s="78"/>
      <c r="AJ265" s="78"/>
      <c r="AK265" s="78"/>
      <c r="AL265" s="78"/>
      <c r="AM265" s="78"/>
      <c r="AN265" s="78"/>
      <c r="AO265" s="78"/>
    </row>
    <row r="266" spans="1:41" ht="18.75" customHeight="1">
      <c r="A266" s="156"/>
      <c r="B266" s="156"/>
      <c r="C266" s="78"/>
      <c r="D266" s="78"/>
      <c r="E266" s="78"/>
      <c r="F266" s="78"/>
      <c r="G266" s="80"/>
      <c r="H266" s="150"/>
      <c r="I266" s="78"/>
      <c r="J266" s="78"/>
      <c r="K266" s="146"/>
      <c r="L266" s="101"/>
      <c r="M266" s="101"/>
      <c r="N266" s="101"/>
      <c r="O266" s="101"/>
      <c r="P266" s="101"/>
      <c r="Q266" s="80"/>
      <c r="R266" s="80"/>
      <c r="S266" s="80"/>
      <c r="T266" s="80"/>
      <c r="U266" s="80"/>
      <c r="V266" s="80"/>
      <c r="W266" s="80"/>
      <c r="X266" s="80"/>
      <c r="Y266" s="80"/>
      <c r="Z266" s="80"/>
      <c r="AA266" s="80"/>
      <c r="AB266" s="80"/>
      <c r="AC266" s="80"/>
      <c r="AD266" s="80"/>
      <c r="AE266" s="80"/>
      <c r="AF266" s="80"/>
      <c r="AG266" s="80"/>
      <c r="AH266" s="80"/>
      <c r="AI266" s="78"/>
      <c r="AJ266" s="78"/>
      <c r="AK266" s="78"/>
      <c r="AL266" s="78"/>
      <c r="AM266" s="78"/>
      <c r="AN266" s="78"/>
      <c r="AO266" s="78"/>
    </row>
    <row r="267" spans="1:41" ht="18.75" customHeight="1">
      <c r="A267" s="156"/>
      <c r="B267" s="156"/>
      <c r="C267" s="78"/>
      <c r="D267" s="78"/>
      <c r="E267" s="78"/>
      <c r="F267" s="78"/>
      <c r="G267" s="80"/>
      <c r="H267" s="150"/>
      <c r="I267" s="78"/>
      <c r="J267" s="78"/>
      <c r="K267" s="146"/>
      <c r="L267" s="101"/>
      <c r="M267" s="101"/>
      <c r="N267" s="101"/>
      <c r="O267" s="101"/>
      <c r="P267" s="101"/>
      <c r="Q267" s="80"/>
      <c r="R267" s="80"/>
      <c r="S267" s="80"/>
      <c r="T267" s="80"/>
      <c r="U267" s="80"/>
      <c r="V267" s="80"/>
      <c r="W267" s="80"/>
      <c r="X267" s="80"/>
      <c r="Y267" s="80"/>
      <c r="Z267" s="80"/>
      <c r="AA267" s="80"/>
      <c r="AB267" s="80"/>
      <c r="AC267" s="80"/>
      <c r="AD267" s="80"/>
      <c r="AE267" s="80"/>
      <c r="AF267" s="80"/>
      <c r="AG267" s="80"/>
      <c r="AH267" s="80"/>
      <c r="AI267" s="78"/>
      <c r="AJ267" s="78"/>
      <c r="AK267" s="78"/>
      <c r="AL267" s="78"/>
      <c r="AM267" s="78"/>
      <c r="AN267" s="78"/>
      <c r="AO267" s="78"/>
    </row>
    <row r="268" spans="1:41" ht="18.75" customHeight="1">
      <c r="A268" s="156"/>
      <c r="B268" s="156"/>
      <c r="C268" s="78"/>
      <c r="D268" s="78"/>
      <c r="E268" s="78"/>
      <c r="F268" s="78"/>
      <c r="G268" s="80"/>
      <c r="H268" s="150"/>
      <c r="I268" s="78"/>
      <c r="J268" s="78"/>
      <c r="K268" s="146"/>
      <c r="L268" s="101"/>
      <c r="M268" s="101"/>
      <c r="N268" s="101"/>
      <c r="O268" s="101"/>
      <c r="P268" s="101"/>
      <c r="Q268" s="80"/>
      <c r="R268" s="80"/>
      <c r="S268" s="80"/>
      <c r="T268" s="80"/>
      <c r="U268" s="80"/>
      <c r="V268" s="80"/>
      <c r="W268" s="80"/>
      <c r="X268" s="80"/>
      <c r="Y268" s="80"/>
      <c r="Z268" s="80"/>
      <c r="AA268" s="80"/>
      <c r="AB268" s="80"/>
      <c r="AC268" s="80"/>
      <c r="AD268" s="80"/>
      <c r="AE268" s="80"/>
      <c r="AF268" s="80"/>
      <c r="AG268" s="80"/>
      <c r="AH268" s="80"/>
      <c r="AI268" s="78"/>
      <c r="AJ268" s="78"/>
      <c r="AK268" s="78"/>
      <c r="AL268" s="78"/>
      <c r="AM268" s="78"/>
      <c r="AN268" s="78"/>
      <c r="AO268" s="78"/>
    </row>
    <row r="269" spans="1:41" ht="18.75" customHeight="1">
      <c r="A269" s="156"/>
      <c r="B269" s="156"/>
      <c r="C269" s="78"/>
      <c r="D269" s="78"/>
      <c r="E269" s="78"/>
      <c r="F269" s="78"/>
      <c r="G269" s="80"/>
      <c r="H269" s="150"/>
      <c r="I269" s="78"/>
      <c r="J269" s="78"/>
      <c r="K269" s="146"/>
      <c r="L269" s="101"/>
      <c r="M269" s="101"/>
      <c r="N269" s="101"/>
      <c r="O269" s="101"/>
      <c r="P269" s="101"/>
      <c r="Q269" s="80"/>
      <c r="R269" s="80"/>
      <c r="S269" s="80"/>
      <c r="T269" s="80"/>
      <c r="U269" s="80"/>
      <c r="V269" s="80"/>
      <c r="W269" s="80"/>
      <c r="X269" s="80"/>
      <c r="Y269" s="80"/>
      <c r="Z269" s="80"/>
      <c r="AA269" s="80"/>
      <c r="AB269" s="80"/>
      <c r="AC269" s="80"/>
      <c r="AD269" s="80"/>
      <c r="AE269" s="80"/>
      <c r="AF269" s="80"/>
      <c r="AG269" s="80"/>
      <c r="AH269" s="80"/>
      <c r="AI269" s="78"/>
      <c r="AJ269" s="78"/>
      <c r="AK269" s="78"/>
      <c r="AL269" s="78"/>
      <c r="AM269" s="78"/>
      <c r="AN269" s="78"/>
      <c r="AO269" s="78"/>
    </row>
    <row r="270" spans="1:41" ht="18.75" customHeight="1">
      <c r="A270" s="156"/>
      <c r="B270" s="156"/>
      <c r="C270" s="78"/>
      <c r="D270" s="78"/>
      <c r="E270" s="78"/>
      <c r="F270" s="78"/>
      <c r="G270" s="80"/>
      <c r="H270" s="150"/>
      <c r="I270" s="78"/>
      <c r="J270" s="78"/>
      <c r="K270" s="146"/>
      <c r="L270" s="101"/>
      <c r="M270" s="101"/>
      <c r="N270" s="101"/>
      <c r="O270" s="101"/>
      <c r="P270" s="101"/>
      <c r="Q270" s="80"/>
      <c r="R270" s="80"/>
      <c r="S270" s="80"/>
      <c r="T270" s="80"/>
      <c r="U270" s="80"/>
      <c r="V270" s="80"/>
      <c r="W270" s="80"/>
      <c r="X270" s="80"/>
      <c r="Y270" s="80"/>
      <c r="Z270" s="80"/>
      <c r="AA270" s="80"/>
      <c r="AB270" s="80"/>
      <c r="AC270" s="80"/>
      <c r="AD270" s="80"/>
      <c r="AE270" s="80"/>
      <c r="AF270" s="80"/>
      <c r="AG270" s="80"/>
      <c r="AH270" s="80"/>
      <c r="AI270" s="78"/>
      <c r="AJ270" s="78"/>
      <c r="AK270" s="78"/>
      <c r="AL270" s="78"/>
      <c r="AM270" s="78"/>
      <c r="AN270" s="78"/>
      <c r="AO270" s="78"/>
    </row>
    <row r="271" spans="1:41" ht="18.75" customHeight="1">
      <c r="A271" s="156"/>
      <c r="B271" s="156"/>
      <c r="C271" s="78"/>
      <c r="D271" s="78"/>
      <c r="E271" s="78"/>
      <c r="F271" s="78"/>
      <c r="G271" s="80"/>
      <c r="H271" s="150"/>
      <c r="I271" s="78"/>
      <c r="J271" s="78"/>
      <c r="K271" s="146"/>
      <c r="L271" s="101"/>
      <c r="M271" s="101"/>
      <c r="N271" s="101"/>
      <c r="O271" s="101"/>
      <c r="P271" s="101"/>
      <c r="Q271" s="80"/>
      <c r="R271" s="80"/>
      <c r="S271" s="80"/>
      <c r="T271" s="80"/>
      <c r="U271" s="80"/>
      <c r="V271" s="80"/>
      <c r="W271" s="80"/>
      <c r="X271" s="80"/>
      <c r="Y271" s="80"/>
      <c r="Z271" s="80"/>
      <c r="AA271" s="80"/>
      <c r="AB271" s="80"/>
      <c r="AC271" s="80"/>
      <c r="AD271" s="80"/>
      <c r="AE271" s="80"/>
      <c r="AF271" s="80"/>
      <c r="AG271" s="80"/>
      <c r="AH271" s="80"/>
      <c r="AI271" s="78"/>
      <c r="AJ271" s="78"/>
      <c r="AK271" s="78"/>
      <c r="AL271" s="78"/>
      <c r="AM271" s="78"/>
      <c r="AN271" s="78"/>
      <c r="AO271" s="78"/>
    </row>
    <row r="272" spans="1:41" ht="18.75" customHeight="1">
      <c r="A272" s="156"/>
      <c r="B272" s="156"/>
      <c r="C272" s="78"/>
      <c r="D272" s="78"/>
      <c r="E272" s="78"/>
      <c r="F272" s="78"/>
      <c r="G272" s="80"/>
      <c r="H272" s="150"/>
      <c r="I272" s="78"/>
      <c r="J272" s="78"/>
      <c r="K272" s="146"/>
      <c r="L272" s="101"/>
      <c r="M272" s="101"/>
      <c r="N272" s="101"/>
      <c r="O272" s="101"/>
      <c r="P272" s="101"/>
      <c r="Q272" s="80"/>
      <c r="R272" s="80"/>
      <c r="S272" s="80"/>
      <c r="T272" s="80"/>
      <c r="U272" s="80"/>
      <c r="V272" s="80"/>
      <c r="W272" s="80"/>
      <c r="X272" s="80"/>
      <c r="Y272" s="80"/>
      <c r="Z272" s="80"/>
      <c r="AA272" s="80"/>
      <c r="AB272" s="80"/>
      <c r="AC272" s="80"/>
      <c r="AD272" s="80"/>
      <c r="AE272" s="80"/>
      <c r="AF272" s="80"/>
      <c r="AG272" s="80"/>
      <c r="AH272" s="80"/>
      <c r="AI272" s="78"/>
      <c r="AJ272" s="78"/>
      <c r="AK272" s="78"/>
      <c r="AL272" s="78"/>
      <c r="AM272" s="78"/>
      <c r="AN272" s="78"/>
      <c r="AO272" s="78"/>
    </row>
    <row r="273" spans="1:41" ht="18.75" customHeight="1">
      <c r="A273" s="156"/>
      <c r="B273" s="156"/>
      <c r="C273" s="78"/>
      <c r="D273" s="78"/>
      <c r="E273" s="78"/>
      <c r="F273" s="78"/>
      <c r="G273" s="80"/>
      <c r="H273" s="150"/>
      <c r="I273" s="78"/>
      <c r="J273" s="78"/>
      <c r="K273" s="146"/>
      <c r="L273" s="101"/>
      <c r="M273" s="101"/>
      <c r="N273" s="101"/>
      <c r="O273" s="101"/>
      <c r="P273" s="101"/>
      <c r="Q273" s="80"/>
      <c r="R273" s="80"/>
      <c r="S273" s="80"/>
      <c r="T273" s="80"/>
      <c r="U273" s="80"/>
      <c r="V273" s="80"/>
      <c r="W273" s="80"/>
      <c r="X273" s="80"/>
      <c r="Y273" s="80"/>
      <c r="Z273" s="80"/>
      <c r="AA273" s="80"/>
      <c r="AB273" s="80"/>
      <c r="AC273" s="80"/>
      <c r="AD273" s="80"/>
      <c r="AE273" s="80"/>
      <c r="AF273" s="80"/>
      <c r="AG273" s="80"/>
      <c r="AH273" s="80"/>
      <c r="AI273" s="78"/>
      <c r="AJ273" s="78"/>
      <c r="AK273" s="78"/>
      <c r="AL273" s="78"/>
      <c r="AM273" s="78"/>
      <c r="AN273" s="78"/>
      <c r="AO273" s="78"/>
    </row>
    <row r="274" spans="1:41" ht="18.75" customHeight="1">
      <c r="A274" s="156"/>
      <c r="B274" s="156"/>
      <c r="C274" s="78"/>
      <c r="D274" s="78"/>
      <c r="E274" s="78"/>
      <c r="F274" s="78"/>
      <c r="G274" s="80"/>
      <c r="H274" s="150"/>
      <c r="I274" s="78"/>
      <c r="J274" s="78"/>
      <c r="K274" s="146"/>
      <c r="L274" s="101"/>
      <c r="M274" s="101"/>
      <c r="N274" s="101"/>
      <c r="O274" s="101"/>
      <c r="P274" s="101"/>
      <c r="Q274" s="80"/>
      <c r="R274" s="80"/>
      <c r="S274" s="80"/>
      <c r="T274" s="80"/>
      <c r="U274" s="80"/>
      <c r="V274" s="80"/>
      <c r="W274" s="80"/>
      <c r="X274" s="80"/>
      <c r="Y274" s="80"/>
      <c r="Z274" s="80"/>
      <c r="AA274" s="80"/>
      <c r="AB274" s="80"/>
      <c r="AC274" s="80"/>
      <c r="AD274" s="80"/>
      <c r="AE274" s="80"/>
      <c r="AF274" s="80"/>
      <c r="AG274" s="80"/>
      <c r="AH274" s="80"/>
      <c r="AI274" s="78"/>
      <c r="AJ274" s="78"/>
      <c r="AK274" s="78"/>
      <c r="AL274" s="78"/>
      <c r="AM274" s="78"/>
      <c r="AN274" s="78"/>
      <c r="AO274" s="78"/>
    </row>
    <row r="275" spans="1:41" ht="18.75" customHeight="1">
      <c r="A275" s="156"/>
      <c r="B275" s="156"/>
      <c r="C275" s="78"/>
      <c r="D275" s="78"/>
      <c r="E275" s="78"/>
      <c r="F275" s="78"/>
      <c r="G275" s="80"/>
      <c r="H275" s="150"/>
      <c r="I275" s="78"/>
      <c r="J275" s="78"/>
      <c r="K275" s="146"/>
      <c r="L275" s="101"/>
      <c r="M275" s="101"/>
      <c r="N275" s="101"/>
      <c r="O275" s="101"/>
      <c r="P275" s="101"/>
      <c r="Q275" s="80"/>
      <c r="R275" s="80"/>
      <c r="S275" s="80"/>
      <c r="T275" s="80"/>
      <c r="U275" s="80"/>
      <c r="V275" s="80"/>
      <c r="W275" s="80"/>
      <c r="X275" s="80"/>
      <c r="Y275" s="80"/>
      <c r="Z275" s="80"/>
      <c r="AA275" s="80"/>
      <c r="AB275" s="80"/>
      <c r="AC275" s="80"/>
      <c r="AD275" s="80"/>
      <c r="AE275" s="80"/>
      <c r="AF275" s="80"/>
      <c r="AG275" s="80"/>
      <c r="AH275" s="80"/>
      <c r="AI275" s="78"/>
      <c r="AJ275" s="78"/>
      <c r="AK275" s="78"/>
      <c r="AL275" s="78"/>
      <c r="AM275" s="78"/>
      <c r="AN275" s="78"/>
      <c r="AO275" s="78"/>
    </row>
    <row r="276" spans="1:41" ht="18.75" customHeight="1">
      <c r="A276" s="156"/>
      <c r="B276" s="156"/>
      <c r="C276" s="78"/>
      <c r="D276" s="78"/>
      <c r="E276" s="78"/>
      <c r="F276" s="78"/>
      <c r="G276" s="80"/>
      <c r="H276" s="150"/>
      <c r="I276" s="78"/>
      <c r="J276" s="78"/>
      <c r="K276" s="146"/>
      <c r="L276" s="101"/>
      <c r="M276" s="101"/>
      <c r="N276" s="101"/>
      <c r="O276" s="101"/>
      <c r="P276" s="101"/>
      <c r="Q276" s="80"/>
      <c r="R276" s="80"/>
      <c r="S276" s="80"/>
      <c r="T276" s="80"/>
      <c r="U276" s="80"/>
      <c r="V276" s="80"/>
      <c r="W276" s="80"/>
      <c r="X276" s="80"/>
      <c r="Y276" s="80"/>
      <c r="Z276" s="80"/>
      <c r="AA276" s="80"/>
      <c r="AB276" s="80"/>
      <c r="AC276" s="80"/>
      <c r="AD276" s="80"/>
      <c r="AE276" s="80"/>
      <c r="AF276" s="80"/>
      <c r="AG276" s="80"/>
      <c r="AH276" s="80"/>
      <c r="AI276" s="78"/>
      <c r="AJ276" s="78"/>
      <c r="AK276" s="78"/>
      <c r="AL276" s="78"/>
      <c r="AM276" s="78"/>
      <c r="AN276" s="78"/>
      <c r="AO276" s="78"/>
    </row>
    <row r="277" spans="1:41" ht="18.75" customHeight="1">
      <c r="A277" s="156"/>
      <c r="B277" s="156"/>
      <c r="C277" s="78"/>
      <c r="D277" s="78"/>
      <c r="E277" s="78"/>
      <c r="F277" s="78"/>
      <c r="G277" s="80"/>
      <c r="H277" s="150"/>
      <c r="I277" s="78"/>
      <c r="J277" s="78"/>
      <c r="K277" s="146"/>
      <c r="L277" s="101"/>
      <c r="M277" s="101"/>
      <c r="N277" s="101"/>
      <c r="O277" s="101"/>
      <c r="P277" s="101"/>
      <c r="Q277" s="80"/>
      <c r="R277" s="80"/>
      <c r="S277" s="80"/>
      <c r="T277" s="80"/>
      <c r="U277" s="80"/>
      <c r="V277" s="80"/>
      <c r="W277" s="80"/>
      <c r="X277" s="80"/>
      <c r="Y277" s="80"/>
      <c r="Z277" s="80"/>
      <c r="AA277" s="80"/>
      <c r="AB277" s="80"/>
      <c r="AC277" s="80"/>
      <c r="AD277" s="80"/>
      <c r="AE277" s="80"/>
      <c r="AF277" s="80"/>
      <c r="AG277" s="80"/>
      <c r="AH277" s="80"/>
      <c r="AI277" s="78"/>
      <c r="AJ277" s="78"/>
      <c r="AK277" s="78"/>
      <c r="AL277" s="78"/>
      <c r="AM277" s="78"/>
      <c r="AN277" s="78"/>
      <c r="AO277" s="78"/>
    </row>
    <row r="278" spans="1:41" ht="18.75" customHeight="1">
      <c r="A278" s="156"/>
      <c r="B278" s="156"/>
      <c r="C278" s="78"/>
      <c r="D278" s="78"/>
      <c r="E278" s="78"/>
      <c r="F278" s="78"/>
      <c r="G278" s="80"/>
      <c r="H278" s="150"/>
      <c r="I278" s="78"/>
      <c r="J278" s="78"/>
      <c r="K278" s="146"/>
      <c r="L278" s="101"/>
      <c r="M278" s="101"/>
      <c r="N278" s="101"/>
      <c r="O278" s="101"/>
      <c r="P278" s="101"/>
      <c r="Q278" s="80"/>
      <c r="R278" s="80"/>
      <c r="S278" s="80"/>
      <c r="T278" s="80"/>
      <c r="U278" s="80"/>
      <c r="V278" s="80"/>
      <c r="W278" s="80"/>
      <c r="X278" s="80"/>
      <c r="Y278" s="80"/>
      <c r="Z278" s="80"/>
      <c r="AA278" s="80"/>
      <c r="AB278" s="80"/>
      <c r="AC278" s="80"/>
      <c r="AD278" s="80"/>
      <c r="AE278" s="80"/>
      <c r="AF278" s="80"/>
      <c r="AG278" s="80"/>
      <c r="AH278" s="80"/>
      <c r="AI278" s="78"/>
      <c r="AJ278" s="78"/>
      <c r="AK278" s="78"/>
      <c r="AL278" s="78"/>
      <c r="AM278" s="78"/>
      <c r="AN278" s="78"/>
      <c r="AO278" s="78"/>
    </row>
    <row r="279" spans="1:41" ht="18.75" customHeight="1">
      <c r="A279" s="156"/>
      <c r="B279" s="156"/>
      <c r="C279" s="78"/>
      <c r="D279" s="78"/>
      <c r="E279" s="78"/>
      <c r="F279" s="78"/>
      <c r="G279" s="80"/>
      <c r="H279" s="150"/>
      <c r="I279" s="78"/>
      <c r="J279" s="78"/>
      <c r="K279" s="146"/>
      <c r="L279" s="101"/>
      <c r="M279" s="101"/>
      <c r="N279" s="101"/>
      <c r="O279" s="101"/>
      <c r="P279" s="101"/>
      <c r="Q279" s="80"/>
      <c r="R279" s="80"/>
      <c r="S279" s="80"/>
      <c r="T279" s="80"/>
      <c r="U279" s="80"/>
      <c r="V279" s="80"/>
      <c r="W279" s="80"/>
      <c r="X279" s="80"/>
      <c r="Y279" s="80"/>
      <c r="Z279" s="80"/>
      <c r="AA279" s="80"/>
      <c r="AB279" s="80"/>
      <c r="AC279" s="80"/>
      <c r="AD279" s="80"/>
      <c r="AE279" s="80"/>
      <c r="AF279" s="80"/>
      <c r="AG279" s="80"/>
      <c r="AH279" s="80"/>
      <c r="AI279" s="78"/>
      <c r="AJ279" s="78"/>
      <c r="AK279" s="78"/>
      <c r="AL279" s="78"/>
      <c r="AM279" s="78"/>
      <c r="AN279" s="78"/>
      <c r="AO279" s="78"/>
    </row>
    <row r="280" spans="1:41" ht="18.75" customHeight="1">
      <c r="A280" s="156"/>
      <c r="B280" s="156"/>
      <c r="C280" s="78"/>
      <c r="D280" s="78"/>
      <c r="E280" s="78"/>
      <c r="F280" s="78"/>
      <c r="G280" s="80"/>
      <c r="H280" s="150"/>
      <c r="I280" s="78"/>
      <c r="J280" s="78"/>
      <c r="K280" s="146"/>
      <c r="L280" s="101"/>
      <c r="M280" s="101"/>
      <c r="N280" s="101"/>
      <c r="O280" s="101"/>
      <c r="P280" s="101"/>
      <c r="Q280" s="80"/>
      <c r="R280" s="80"/>
      <c r="S280" s="80"/>
      <c r="T280" s="80"/>
      <c r="U280" s="80"/>
      <c r="V280" s="80"/>
      <c r="W280" s="80"/>
      <c r="X280" s="80"/>
      <c r="Y280" s="80"/>
      <c r="Z280" s="80"/>
      <c r="AA280" s="80"/>
      <c r="AB280" s="80"/>
      <c r="AC280" s="80"/>
      <c r="AD280" s="80"/>
      <c r="AE280" s="80"/>
      <c r="AF280" s="80"/>
      <c r="AG280" s="80"/>
      <c r="AH280" s="80"/>
      <c r="AI280" s="78"/>
      <c r="AJ280" s="78"/>
      <c r="AK280" s="78"/>
      <c r="AL280" s="78"/>
      <c r="AM280" s="78"/>
      <c r="AN280" s="78"/>
      <c r="AO280" s="78"/>
    </row>
    <row r="281" spans="1:41" ht="18.75" customHeight="1">
      <c r="A281" s="156"/>
      <c r="B281" s="156"/>
      <c r="C281" s="78"/>
      <c r="D281" s="78"/>
      <c r="E281" s="78"/>
      <c r="F281" s="78"/>
      <c r="G281" s="80"/>
      <c r="H281" s="150"/>
      <c r="I281" s="78"/>
      <c r="J281" s="78"/>
      <c r="K281" s="146"/>
      <c r="L281" s="101"/>
      <c r="M281" s="101"/>
      <c r="N281" s="101"/>
      <c r="O281" s="101"/>
      <c r="P281" s="101"/>
      <c r="Q281" s="80"/>
      <c r="R281" s="80"/>
      <c r="S281" s="80"/>
      <c r="T281" s="80"/>
      <c r="U281" s="80"/>
      <c r="V281" s="80"/>
      <c r="W281" s="80"/>
      <c r="X281" s="80"/>
      <c r="Y281" s="80"/>
      <c r="Z281" s="80"/>
      <c r="AA281" s="80"/>
      <c r="AB281" s="80"/>
      <c r="AC281" s="80"/>
      <c r="AD281" s="80"/>
      <c r="AE281" s="80"/>
      <c r="AF281" s="80"/>
      <c r="AG281" s="80"/>
      <c r="AH281" s="80"/>
      <c r="AI281" s="78"/>
      <c r="AJ281" s="78"/>
      <c r="AK281" s="78"/>
      <c r="AL281" s="78"/>
      <c r="AM281" s="78"/>
      <c r="AN281" s="78"/>
      <c r="AO281" s="78"/>
    </row>
    <row r="282" spans="1:41" ht="18.75" customHeight="1">
      <c r="A282" s="156"/>
      <c r="B282" s="156"/>
      <c r="C282" s="78"/>
      <c r="D282" s="78"/>
      <c r="E282" s="78"/>
      <c r="F282" s="78"/>
      <c r="G282" s="80"/>
      <c r="H282" s="150"/>
      <c r="I282" s="78"/>
      <c r="J282" s="78"/>
      <c r="K282" s="146"/>
      <c r="L282" s="101"/>
      <c r="M282" s="101"/>
      <c r="N282" s="101"/>
      <c r="O282" s="101"/>
      <c r="P282" s="101"/>
      <c r="Q282" s="80"/>
      <c r="R282" s="80"/>
      <c r="S282" s="80"/>
      <c r="T282" s="80"/>
      <c r="U282" s="80"/>
      <c r="V282" s="80"/>
      <c r="W282" s="80"/>
      <c r="X282" s="80"/>
      <c r="Y282" s="80"/>
      <c r="Z282" s="80"/>
      <c r="AA282" s="80"/>
      <c r="AB282" s="80"/>
      <c r="AC282" s="80"/>
      <c r="AD282" s="80"/>
      <c r="AE282" s="80"/>
      <c r="AF282" s="80"/>
      <c r="AG282" s="80"/>
      <c r="AH282" s="80"/>
      <c r="AI282" s="78"/>
      <c r="AJ282" s="78"/>
      <c r="AK282" s="78"/>
      <c r="AL282" s="78"/>
      <c r="AM282" s="78"/>
      <c r="AN282" s="78"/>
      <c r="AO282" s="78"/>
    </row>
    <row r="283" spans="1:41" ht="18.75" customHeight="1">
      <c r="A283" s="156"/>
      <c r="B283" s="156"/>
      <c r="C283" s="78"/>
      <c r="D283" s="78"/>
      <c r="E283" s="78"/>
      <c r="F283" s="78"/>
      <c r="G283" s="80"/>
      <c r="H283" s="150"/>
      <c r="I283" s="78"/>
      <c r="J283" s="78"/>
      <c r="K283" s="146"/>
      <c r="L283" s="101"/>
      <c r="M283" s="101"/>
      <c r="N283" s="101"/>
      <c r="O283" s="101"/>
      <c r="P283" s="101"/>
      <c r="Q283" s="80"/>
      <c r="R283" s="80"/>
      <c r="S283" s="80"/>
      <c r="T283" s="80"/>
      <c r="U283" s="80"/>
      <c r="V283" s="80"/>
      <c r="W283" s="80"/>
      <c r="X283" s="80"/>
      <c r="Y283" s="80"/>
      <c r="Z283" s="80"/>
      <c r="AA283" s="80"/>
      <c r="AB283" s="80"/>
      <c r="AC283" s="80"/>
      <c r="AD283" s="80"/>
      <c r="AE283" s="80"/>
      <c r="AF283" s="80"/>
      <c r="AG283" s="80"/>
      <c r="AH283" s="80"/>
      <c r="AI283" s="78"/>
      <c r="AJ283" s="78"/>
      <c r="AK283" s="78"/>
      <c r="AL283" s="78"/>
      <c r="AM283" s="78"/>
      <c r="AN283" s="78"/>
      <c r="AO283" s="78"/>
    </row>
    <row r="284" spans="1:41" ht="18.75" customHeight="1">
      <c r="A284" s="156"/>
      <c r="B284" s="156"/>
      <c r="C284" s="78"/>
      <c r="D284" s="78"/>
      <c r="E284" s="78"/>
      <c r="F284" s="78"/>
      <c r="G284" s="80"/>
      <c r="H284" s="150"/>
      <c r="I284" s="78"/>
      <c r="J284" s="78"/>
      <c r="K284" s="146"/>
      <c r="L284" s="101"/>
      <c r="M284" s="101"/>
      <c r="N284" s="101"/>
      <c r="O284" s="101"/>
      <c r="P284" s="101"/>
      <c r="Q284" s="80"/>
      <c r="R284" s="80"/>
      <c r="S284" s="80"/>
      <c r="T284" s="80"/>
      <c r="U284" s="80"/>
      <c r="V284" s="80"/>
      <c r="W284" s="80"/>
      <c r="X284" s="80"/>
      <c r="Y284" s="80"/>
      <c r="Z284" s="80"/>
      <c r="AA284" s="80"/>
      <c r="AB284" s="80"/>
      <c r="AC284" s="80"/>
      <c r="AD284" s="80"/>
      <c r="AE284" s="80"/>
      <c r="AF284" s="80"/>
      <c r="AG284" s="80"/>
      <c r="AH284" s="80"/>
      <c r="AI284" s="78"/>
      <c r="AJ284" s="78"/>
      <c r="AK284" s="78"/>
      <c r="AL284" s="78"/>
      <c r="AM284" s="78"/>
      <c r="AN284" s="78"/>
      <c r="AO284" s="78"/>
    </row>
    <row r="285" spans="1:41" ht="18.75" customHeight="1">
      <c r="A285" s="156"/>
      <c r="B285" s="156"/>
      <c r="C285" s="78"/>
      <c r="D285" s="78"/>
      <c r="E285" s="78"/>
      <c r="F285" s="78"/>
      <c r="G285" s="80"/>
      <c r="H285" s="150"/>
      <c r="I285" s="78"/>
      <c r="J285" s="78"/>
      <c r="K285" s="146"/>
      <c r="L285" s="101"/>
      <c r="M285" s="101"/>
      <c r="N285" s="101"/>
      <c r="O285" s="101"/>
      <c r="P285" s="101"/>
      <c r="Q285" s="80"/>
      <c r="R285" s="80"/>
      <c r="S285" s="80"/>
      <c r="T285" s="80"/>
      <c r="U285" s="80"/>
      <c r="V285" s="80"/>
      <c r="W285" s="80"/>
      <c r="X285" s="80"/>
      <c r="Y285" s="80"/>
      <c r="Z285" s="80"/>
      <c r="AA285" s="80"/>
      <c r="AB285" s="80"/>
      <c r="AC285" s="80"/>
      <c r="AD285" s="80"/>
      <c r="AE285" s="80"/>
      <c r="AF285" s="80"/>
      <c r="AG285" s="80"/>
      <c r="AH285" s="80"/>
      <c r="AI285" s="78"/>
      <c r="AJ285" s="78"/>
      <c r="AK285" s="78"/>
      <c r="AL285" s="78"/>
      <c r="AM285" s="78"/>
      <c r="AN285" s="78"/>
      <c r="AO285" s="78"/>
    </row>
    <row r="286" spans="1:41" ht="18.75" customHeight="1">
      <c r="A286" s="156"/>
      <c r="B286" s="156"/>
      <c r="C286" s="78"/>
      <c r="D286" s="78"/>
      <c r="E286" s="78"/>
      <c r="F286" s="78"/>
      <c r="G286" s="80"/>
      <c r="H286" s="150"/>
      <c r="I286" s="78"/>
      <c r="J286" s="78"/>
      <c r="K286" s="146"/>
      <c r="L286" s="101"/>
      <c r="M286" s="101"/>
      <c r="N286" s="101"/>
      <c r="O286" s="101"/>
      <c r="P286" s="101"/>
      <c r="Q286" s="80"/>
      <c r="R286" s="80"/>
      <c r="S286" s="80"/>
      <c r="T286" s="80"/>
      <c r="U286" s="80"/>
      <c r="V286" s="80"/>
      <c r="W286" s="80"/>
      <c r="X286" s="80"/>
      <c r="Y286" s="80"/>
      <c r="Z286" s="80"/>
      <c r="AA286" s="80"/>
      <c r="AB286" s="80"/>
      <c r="AC286" s="80"/>
      <c r="AD286" s="80"/>
      <c r="AE286" s="80"/>
      <c r="AF286" s="80"/>
      <c r="AG286" s="80"/>
      <c r="AH286" s="80"/>
      <c r="AI286" s="78"/>
      <c r="AJ286" s="78"/>
      <c r="AK286" s="78"/>
      <c r="AL286" s="78"/>
      <c r="AM286" s="78"/>
      <c r="AN286" s="78"/>
      <c r="AO286" s="78"/>
    </row>
    <row r="287" spans="1:41" ht="18.75" customHeight="1">
      <c r="A287" s="156"/>
      <c r="B287" s="156"/>
      <c r="C287" s="78"/>
      <c r="D287" s="78"/>
      <c r="E287" s="78"/>
      <c r="F287" s="78"/>
      <c r="G287" s="80"/>
      <c r="H287" s="150"/>
      <c r="I287" s="78"/>
      <c r="J287" s="78"/>
      <c r="K287" s="146"/>
      <c r="L287" s="101"/>
      <c r="M287" s="101"/>
      <c r="N287" s="101"/>
      <c r="O287" s="101"/>
      <c r="P287" s="101"/>
      <c r="Q287" s="80"/>
      <c r="R287" s="80"/>
      <c r="S287" s="80"/>
      <c r="T287" s="80"/>
      <c r="U287" s="80"/>
      <c r="V287" s="80"/>
      <c r="W287" s="80"/>
      <c r="X287" s="80"/>
      <c r="Y287" s="80"/>
      <c r="Z287" s="80"/>
      <c r="AA287" s="80"/>
      <c r="AB287" s="80"/>
      <c r="AC287" s="80"/>
      <c r="AD287" s="80"/>
      <c r="AE287" s="80"/>
      <c r="AF287" s="80"/>
      <c r="AG287" s="80"/>
      <c r="AH287" s="80"/>
      <c r="AI287" s="78"/>
      <c r="AJ287" s="78"/>
      <c r="AK287" s="78"/>
      <c r="AL287" s="78"/>
      <c r="AM287" s="78"/>
      <c r="AN287" s="78"/>
      <c r="AO287" s="78"/>
    </row>
    <row r="288" spans="1:41" ht="18.75" customHeight="1">
      <c r="A288" s="156"/>
      <c r="B288" s="156"/>
      <c r="C288" s="78"/>
      <c r="D288" s="78"/>
      <c r="E288" s="78"/>
      <c r="F288" s="78"/>
      <c r="G288" s="80"/>
      <c r="H288" s="150"/>
      <c r="I288" s="78"/>
      <c r="J288" s="78"/>
      <c r="K288" s="146"/>
      <c r="L288" s="101"/>
      <c r="M288" s="101"/>
      <c r="N288" s="101"/>
      <c r="O288" s="101"/>
      <c r="P288" s="101"/>
      <c r="Q288" s="80"/>
      <c r="R288" s="80"/>
      <c r="S288" s="80"/>
      <c r="T288" s="80"/>
      <c r="U288" s="80"/>
      <c r="V288" s="80"/>
      <c r="W288" s="80"/>
      <c r="X288" s="80"/>
      <c r="Y288" s="80"/>
      <c r="Z288" s="80"/>
      <c r="AA288" s="80"/>
      <c r="AB288" s="80"/>
      <c r="AC288" s="80"/>
      <c r="AD288" s="80"/>
      <c r="AE288" s="80"/>
      <c r="AF288" s="80"/>
      <c r="AG288" s="80"/>
      <c r="AH288" s="80"/>
      <c r="AI288" s="78"/>
      <c r="AJ288" s="78"/>
      <c r="AK288" s="78"/>
      <c r="AL288" s="78"/>
      <c r="AM288" s="78"/>
      <c r="AN288" s="78"/>
      <c r="AO288" s="78"/>
    </row>
    <row r="289" spans="1:41" ht="18.75" customHeight="1">
      <c r="A289" s="156"/>
      <c r="B289" s="156"/>
      <c r="C289" s="78"/>
      <c r="D289" s="78"/>
      <c r="E289" s="78"/>
      <c r="F289" s="78"/>
      <c r="G289" s="80"/>
      <c r="H289" s="150"/>
      <c r="I289" s="78"/>
      <c r="J289" s="78"/>
      <c r="K289" s="146"/>
      <c r="L289" s="101"/>
      <c r="M289" s="101"/>
      <c r="N289" s="101"/>
      <c r="O289" s="101"/>
      <c r="P289" s="101"/>
      <c r="Q289" s="80"/>
      <c r="R289" s="80"/>
      <c r="S289" s="80"/>
      <c r="T289" s="80"/>
      <c r="U289" s="80"/>
      <c r="V289" s="80"/>
      <c r="W289" s="80"/>
      <c r="X289" s="80"/>
      <c r="Y289" s="80"/>
      <c r="Z289" s="80"/>
      <c r="AA289" s="80"/>
      <c r="AB289" s="80"/>
      <c r="AC289" s="80"/>
      <c r="AD289" s="80"/>
      <c r="AE289" s="80"/>
      <c r="AF289" s="80"/>
      <c r="AG289" s="80"/>
      <c r="AH289" s="80"/>
      <c r="AI289" s="78"/>
      <c r="AJ289" s="78"/>
      <c r="AK289" s="78"/>
      <c r="AL289" s="78"/>
      <c r="AM289" s="78"/>
      <c r="AN289" s="78"/>
      <c r="AO289" s="78"/>
    </row>
    <row r="290" spans="1:41" ht="18.75" customHeight="1">
      <c r="A290" s="156"/>
      <c r="B290" s="156"/>
      <c r="C290" s="78"/>
      <c r="D290" s="78"/>
      <c r="E290" s="78"/>
      <c r="F290" s="78"/>
      <c r="G290" s="80"/>
      <c r="H290" s="150"/>
      <c r="I290" s="78"/>
      <c r="J290" s="78"/>
      <c r="K290" s="146"/>
      <c r="L290" s="101"/>
      <c r="M290" s="101"/>
      <c r="N290" s="101"/>
      <c r="O290" s="101"/>
      <c r="P290" s="101"/>
      <c r="Q290" s="80"/>
      <c r="R290" s="80"/>
      <c r="S290" s="80"/>
      <c r="T290" s="80"/>
      <c r="U290" s="80"/>
      <c r="V290" s="80"/>
      <c r="W290" s="80"/>
      <c r="X290" s="80"/>
      <c r="Y290" s="80"/>
      <c r="Z290" s="80"/>
      <c r="AA290" s="80"/>
      <c r="AB290" s="80"/>
      <c r="AC290" s="80"/>
      <c r="AD290" s="80"/>
      <c r="AE290" s="80"/>
      <c r="AF290" s="80"/>
      <c r="AG290" s="80"/>
      <c r="AH290" s="80"/>
      <c r="AI290" s="78"/>
      <c r="AJ290" s="78"/>
      <c r="AK290" s="78"/>
      <c r="AL290" s="78"/>
      <c r="AM290" s="78"/>
      <c r="AN290" s="78"/>
      <c r="AO290" s="78"/>
    </row>
    <row r="291" spans="1:41" ht="18.75" customHeight="1">
      <c r="A291" s="156"/>
      <c r="B291" s="156"/>
      <c r="C291" s="78"/>
      <c r="D291" s="78"/>
      <c r="E291" s="78"/>
      <c r="F291" s="78"/>
      <c r="G291" s="80"/>
      <c r="H291" s="150"/>
      <c r="I291" s="78"/>
      <c r="J291" s="78"/>
      <c r="K291" s="146"/>
      <c r="L291" s="101"/>
      <c r="M291" s="101"/>
      <c r="N291" s="101"/>
      <c r="O291" s="101"/>
      <c r="P291" s="101"/>
      <c r="Q291" s="80"/>
      <c r="R291" s="80"/>
      <c r="S291" s="80"/>
      <c r="T291" s="80"/>
      <c r="U291" s="80"/>
      <c r="V291" s="80"/>
      <c r="W291" s="80"/>
      <c r="X291" s="80"/>
      <c r="Y291" s="80"/>
      <c r="Z291" s="80"/>
      <c r="AA291" s="80"/>
      <c r="AB291" s="80"/>
      <c r="AC291" s="80"/>
      <c r="AD291" s="80"/>
      <c r="AE291" s="80"/>
      <c r="AF291" s="80"/>
      <c r="AG291" s="80"/>
      <c r="AH291" s="80"/>
      <c r="AI291" s="78"/>
      <c r="AJ291" s="78"/>
      <c r="AK291" s="78"/>
      <c r="AL291" s="78"/>
      <c r="AM291" s="78"/>
      <c r="AN291" s="78"/>
      <c r="AO291" s="78"/>
    </row>
    <row r="292" spans="1:41" ht="18.75" customHeight="1">
      <c r="A292" s="156"/>
      <c r="B292" s="156"/>
      <c r="C292" s="78"/>
      <c r="D292" s="78"/>
      <c r="E292" s="78"/>
      <c r="F292" s="78"/>
      <c r="G292" s="80"/>
      <c r="H292" s="150"/>
      <c r="I292" s="78"/>
      <c r="J292" s="78"/>
      <c r="K292" s="146"/>
      <c r="L292" s="101"/>
      <c r="M292" s="101"/>
      <c r="N292" s="101"/>
      <c r="O292" s="101"/>
      <c r="P292" s="101"/>
      <c r="Q292" s="80"/>
      <c r="R292" s="80"/>
      <c r="S292" s="80"/>
      <c r="T292" s="80"/>
      <c r="U292" s="80"/>
      <c r="V292" s="80"/>
      <c r="W292" s="80"/>
      <c r="X292" s="80"/>
      <c r="Y292" s="80"/>
      <c r="Z292" s="80"/>
      <c r="AA292" s="80"/>
      <c r="AB292" s="80"/>
      <c r="AC292" s="80"/>
      <c r="AD292" s="80"/>
      <c r="AE292" s="80"/>
      <c r="AF292" s="80"/>
      <c r="AG292" s="80"/>
      <c r="AH292" s="80"/>
      <c r="AI292" s="78"/>
      <c r="AJ292" s="78"/>
      <c r="AK292" s="78"/>
      <c r="AL292" s="78"/>
      <c r="AM292" s="78"/>
      <c r="AN292" s="78"/>
      <c r="AO292" s="78"/>
    </row>
    <row r="293" spans="1:41" ht="18.75" customHeight="1">
      <c r="A293" s="156"/>
      <c r="B293" s="156"/>
      <c r="C293" s="78"/>
      <c r="D293" s="78"/>
      <c r="E293" s="78"/>
      <c r="F293" s="78"/>
      <c r="G293" s="80"/>
      <c r="H293" s="150"/>
      <c r="I293" s="78"/>
      <c r="J293" s="78"/>
      <c r="K293" s="146"/>
      <c r="L293" s="101"/>
      <c r="M293" s="101"/>
      <c r="N293" s="101"/>
      <c r="O293" s="101"/>
      <c r="P293" s="101"/>
      <c r="Q293" s="80"/>
      <c r="R293" s="80"/>
      <c r="S293" s="80"/>
      <c r="T293" s="80"/>
      <c r="U293" s="80"/>
      <c r="V293" s="80"/>
      <c r="W293" s="80"/>
      <c r="X293" s="80"/>
      <c r="Y293" s="80"/>
      <c r="Z293" s="80"/>
      <c r="AA293" s="80"/>
      <c r="AB293" s="80"/>
      <c r="AC293" s="80"/>
      <c r="AD293" s="80"/>
      <c r="AE293" s="80"/>
      <c r="AF293" s="80"/>
      <c r="AG293" s="80"/>
      <c r="AH293" s="80"/>
      <c r="AI293" s="78"/>
      <c r="AJ293" s="78"/>
      <c r="AK293" s="78"/>
      <c r="AL293" s="78"/>
      <c r="AM293" s="78"/>
      <c r="AN293" s="78"/>
      <c r="AO293" s="78"/>
    </row>
    <row r="294" spans="1:41" ht="18.75" customHeight="1">
      <c r="A294" s="156"/>
      <c r="B294" s="156"/>
      <c r="C294" s="78"/>
      <c r="D294" s="78"/>
      <c r="E294" s="78"/>
      <c r="F294" s="78"/>
      <c r="G294" s="80"/>
      <c r="H294" s="150"/>
      <c r="I294" s="78"/>
      <c r="J294" s="78"/>
      <c r="K294" s="146"/>
      <c r="L294" s="101"/>
      <c r="M294" s="101"/>
      <c r="N294" s="101"/>
      <c r="O294" s="101"/>
      <c r="P294" s="101"/>
      <c r="Q294" s="80"/>
      <c r="R294" s="80"/>
      <c r="S294" s="80"/>
      <c r="T294" s="80"/>
      <c r="U294" s="80"/>
      <c r="V294" s="80"/>
      <c r="W294" s="80"/>
      <c r="X294" s="80"/>
      <c r="Y294" s="80"/>
      <c r="Z294" s="80"/>
      <c r="AA294" s="80"/>
      <c r="AB294" s="80"/>
      <c r="AC294" s="80"/>
      <c r="AD294" s="80"/>
      <c r="AE294" s="80"/>
      <c r="AF294" s="80"/>
      <c r="AG294" s="80"/>
      <c r="AH294" s="80"/>
      <c r="AI294" s="78"/>
      <c r="AJ294" s="78"/>
      <c r="AK294" s="78"/>
      <c r="AL294" s="78"/>
      <c r="AM294" s="78"/>
      <c r="AN294" s="78"/>
      <c r="AO294" s="78"/>
    </row>
    <row r="295" spans="1:41" ht="18.75" customHeight="1">
      <c r="A295" s="156"/>
      <c r="B295" s="156"/>
      <c r="C295" s="78"/>
      <c r="D295" s="78"/>
      <c r="E295" s="78"/>
      <c r="F295" s="78"/>
      <c r="G295" s="80"/>
      <c r="H295" s="150"/>
      <c r="I295" s="78"/>
      <c r="J295" s="78"/>
      <c r="K295" s="146"/>
      <c r="L295" s="101"/>
      <c r="M295" s="101"/>
      <c r="N295" s="101"/>
      <c r="O295" s="101"/>
      <c r="P295" s="101"/>
      <c r="Q295" s="80"/>
      <c r="R295" s="80"/>
      <c r="S295" s="80"/>
      <c r="T295" s="80"/>
      <c r="U295" s="80"/>
      <c r="V295" s="80"/>
      <c r="W295" s="80"/>
      <c r="X295" s="80"/>
      <c r="Y295" s="80"/>
      <c r="Z295" s="80"/>
      <c r="AA295" s="80"/>
      <c r="AB295" s="80"/>
      <c r="AC295" s="80"/>
      <c r="AD295" s="80"/>
      <c r="AE295" s="80"/>
      <c r="AF295" s="80"/>
      <c r="AG295" s="80"/>
      <c r="AH295" s="80"/>
      <c r="AI295" s="78"/>
      <c r="AJ295" s="78"/>
      <c r="AK295" s="78"/>
      <c r="AL295" s="78"/>
      <c r="AM295" s="78"/>
      <c r="AN295" s="78"/>
      <c r="AO295" s="78"/>
    </row>
    <row r="296" spans="1:41" ht="18.75" customHeight="1">
      <c r="A296" s="156"/>
      <c r="B296" s="156"/>
      <c r="C296" s="78"/>
      <c r="D296" s="78"/>
      <c r="E296" s="78"/>
      <c r="F296" s="78"/>
      <c r="G296" s="80"/>
      <c r="H296" s="150"/>
      <c r="I296" s="78"/>
      <c r="J296" s="78"/>
      <c r="K296" s="146"/>
      <c r="L296" s="101"/>
      <c r="M296" s="101"/>
      <c r="N296" s="101"/>
      <c r="O296" s="101"/>
      <c r="P296" s="101"/>
      <c r="Q296" s="80"/>
      <c r="R296" s="80"/>
      <c r="S296" s="80"/>
      <c r="T296" s="80"/>
      <c r="U296" s="80"/>
      <c r="V296" s="80"/>
      <c r="W296" s="80"/>
      <c r="X296" s="80"/>
      <c r="Y296" s="80"/>
      <c r="Z296" s="80"/>
      <c r="AA296" s="80"/>
      <c r="AB296" s="80"/>
      <c r="AC296" s="80"/>
      <c r="AD296" s="80"/>
      <c r="AE296" s="80"/>
      <c r="AF296" s="80"/>
      <c r="AG296" s="80"/>
      <c r="AH296" s="80"/>
      <c r="AI296" s="78"/>
      <c r="AJ296" s="78"/>
      <c r="AK296" s="78"/>
      <c r="AL296" s="78"/>
      <c r="AM296" s="78"/>
      <c r="AN296" s="78"/>
      <c r="AO296" s="78"/>
    </row>
    <row r="297" spans="1:41" ht="18.75" customHeight="1">
      <c r="A297" s="156"/>
      <c r="B297" s="156"/>
      <c r="C297" s="78"/>
      <c r="D297" s="78"/>
      <c r="E297" s="78"/>
      <c r="F297" s="78"/>
      <c r="G297" s="80"/>
      <c r="H297" s="150"/>
      <c r="I297" s="78"/>
      <c r="J297" s="78"/>
      <c r="K297" s="146"/>
      <c r="L297" s="101"/>
      <c r="M297" s="101"/>
      <c r="N297" s="101"/>
      <c r="O297" s="101"/>
      <c r="P297" s="101"/>
      <c r="Q297" s="80"/>
      <c r="R297" s="80"/>
      <c r="S297" s="80"/>
      <c r="T297" s="80"/>
      <c r="U297" s="80"/>
      <c r="V297" s="80"/>
      <c r="W297" s="80"/>
      <c r="X297" s="80"/>
      <c r="Y297" s="80"/>
      <c r="Z297" s="80"/>
      <c r="AA297" s="80"/>
      <c r="AB297" s="80"/>
      <c r="AC297" s="80"/>
      <c r="AD297" s="80"/>
      <c r="AE297" s="80"/>
      <c r="AF297" s="80"/>
      <c r="AG297" s="80"/>
      <c r="AH297" s="80"/>
      <c r="AI297" s="78"/>
      <c r="AJ297" s="78"/>
      <c r="AK297" s="78"/>
      <c r="AL297" s="78"/>
      <c r="AM297" s="78"/>
      <c r="AN297" s="78"/>
      <c r="AO297" s="78"/>
    </row>
    <row r="298" spans="1:41" ht="18.75" customHeight="1">
      <c r="A298" s="156"/>
      <c r="B298" s="156"/>
      <c r="C298" s="78"/>
      <c r="D298" s="78"/>
      <c r="E298" s="78"/>
      <c r="F298" s="78"/>
      <c r="G298" s="80"/>
      <c r="H298" s="150"/>
      <c r="I298" s="78"/>
      <c r="J298" s="78"/>
      <c r="K298" s="146"/>
      <c r="L298" s="101"/>
      <c r="M298" s="101"/>
      <c r="N298" s="101"/>
      <c r="O298" s="101"/>
      <c r="P298" s="101"/>
      <c r="Q298" s="80"/>
      <c r="R298" s="80"/>
      <c r="S298" s="80"/>
      <c r="T298" s="80"/>
      <c r="U298" s="80"/>
      <c r="V298" s="80"/>
      <c r="W298" s="80"/>
      <c r="X298" s="80"/>
      <c r="Y298" s="80"/>
      <c r="Z298" s="80"/>
      <c r="AA298" s="80"/>
      <c r="AB298" s="80"/>
      <c r="AC298" s="80"/>
      <c r="AD298" s="80"/>
      <c r="AE298" s="80"/>
      <c r="AF298" s="80"/>
      <c r="AG298" s="80"/>
      <c r="AH298" s="80"/>
      <c r="AI298" s="78"/>
      <c r="AJ298" s="78"/>
      <c r="AK298" s="78"/>
      <c r="AL298" s="78"/>
      <c r="AM298" s="78"/>
      <c r="AN298" s="78"/>
      <c r="AO298" s="78"/>
    </row>
    <row r="299" spans="1:41" ht="18.75" customHeight="1">
      <c r="A299" s="156"/>
      <c r="B299" s="156"/>
      <c r="C299" s="78"/>
      <c r="D299" s="78"/>
      <c r="E299" s="78"/>
      <c r="F299" s="78"/>
      <c r="G299" s="80"/>
      <c r="H299" s="150"/>
      <c r="I299" s="78"/>
      <c r="J299" s="78"/>
      <c r="K299" s="146"/>
      <c r="L299" s="101"/>
      <c r="M299" s="101"/>
      <c r="N299" s="101"/>
      <c r="O299" s="101"/>
      <c r="P299" s="101"/>
      <c r="Q299" s="80"/>
      <c r="R299" s="80"/>
      <c r="S299" s="80"/>
      <c r="T299" s="80"/>
      <c r="U299" s="80"/>
      <c r="V299" s="80"/>
      <c r="W299" s="80"/>
      <c r="X299" s="80"/>
      <c r="Y299" s="80"/>
      <c r="Z299" s="80"/>
      <c r="AA299" s="80"/>
      <c r="AB299" s="80"/>
      <c r="AC299" s="80"/>
      <c r="AD299" s="80"/>
      <c r="AE299" s="80"/>
      <c r="AF299" s="80"/>
      <c r="AG299" s="80"/>
      <c r="AH299" s="80"/>
      <c r="AI299" s="78"/>
      <c r="AJ299" s="78"/>
      <c r="AK299" s="78"/>
      <c r="AL299" s="78"/>
      <c r="AM299" s="78"/>
      <c r="AN299" s="78"/>
      <c r="AO299" s="78"/>
    </row>
    <row r="300" spans="1:41" ht="18.75" customHeight="1">
      <c r="A300" s="156"/>
      <c r="B300" s="156"/>
      <c r="C300" s="78"/>
      <c r="D300" s="78"/>
      <c r="E300" s="78"/>
      <c r="F300" s="78"/>
      <c r="G300" s="80"/>
      <c r="H300" s="150"/>
      <c r="I300" s="78"/>
      <c r="J300" s="78"/>
      <c r="K300" s="146"/>
      <c r="L300" s="101"/>
      <c r="M300" s="101"/>
      <c r="N300" s="101"/>
      <c r="O300" s="101"/>
      <c r="P300" s="101"/>
      <c r="Q300" s="80"/>
      <c r="R300" s="80"/>
      <c r="S300" s="80"/>
      <c r="T300" s="80"/>
      <c r="U300" s="80"/>
      <c r="V300" s="80"/>
      <c r="W300" s="80"/>
      <c r="X300" s="80"/>
      <c r="Y300" s="80"/>
      <c r="Z300" s="80"/>
      <c r="AA300" s="80"/>
      <c r="AB300" s="80"/>
      <c r="AC300" s="80"/>
      <c r="AD300" s="80"/>
      <c r="AE300" s="80"/>
      <c r="AF300" s="80"/>
      <c r="AG300" s="80"/>
      <c r="AH300" s="80"/>
      <c r="AI300" s="78"/>
      <c r="AJ300" s="78"/>
      <c r="AK300" s="78"/>
      <c r="AL300" s="78"/>
      <c r="AM300" s="78"/>
      <c r="AN300" s="78"/>
      <c r="AO300" s="78"/>
    </row>
    <row r="301" spans="1:41" ht="18.75" customHeight="1">
      <c r="A301" s="156"/>
      <c r="B301" s="156"/>
      <c r="C301" s="78"/>
      <c r="D301" s="78"/>
      <c r="E301" s="78"/>
      <c r="F301" s="78"/>
      <c r="G301" s="80"/>
      <c r="H301" s="150"/>
      <c r="I301" s="78"/>
      <c r="J301" s="78"/>
      <c r="K301" s="146"/>
      <c r="L301" s="101"/>
      <c r="M301" s="101"/>
      <c r="N301" s="101"/>
      <c r="O301" s="101"/>
      <c r="P301" s="101"/>
      <c r="Q301" s="80"/>
      <c r="R301" s="80"/>
      <c r="S301" s="80"/>
      <c r="T301" s="80"/>
      <c r="U301" s="80"/>
      <c r="V301" s="80"/>
      <c r="W301" s="80"/>
      <c r="X301" s="80"/>
      <c r="Y301" s="80"/>
      <c r="Z301" s="80"/>
      <c r="AA301" s="80"/>
      <c r="AB301" s="80"/>
      <c r="AC301" s="80"/>
      <c r="AD301" s="80"/>
      <c r="AE301" s="80"/>
      <c r="AF301" s="80"/>
      <c r="AG301" s="80"/>
      <c r="AH301" s="80"/>
      <c r="AI301" s="78"/>
      <c r="AJ301" s="78"/>
      <c r="AK301" s="78"/>
      <c r="AL301" s="78"/>
      <c r="AM301" s="78"/>
      <c r="AN301" s="78"/>
      <c r="AO301" s="78"/>
    </row>
    <row r="302" spans="1:41" ht="18.75" customHeight="1">
      <c r="A302" s="156"/>
      <c r="B302" s="156"/>
      <c r="C302" s="78"/>
      <c r="D302" s="78"/>
      <c r="E302" s="78"/>
      <c r="F302" s="78"/>
      <c r="G302" s="80"/>
      <c r="H302" s="150"/>
      <c r="I302" s="78"/>
      <c r="J302" s="78"/>
      <c r="K302" s="146"/>
      <c r="L302" s="101"/>
      <c r="M302" s="101"/>
      <c r="N302" s="101"/>
      <c r="O302" s="101"/>
      <c r="P302" s="101"/>
      <c r="Q302" s="80"/>
      <c r="R302" s="80"/>
      <c r="S302" s="80"/>
      <c r="T302" s="80"/>
      <c r="U302" s="80"/>
      <c r="V302" s="80"/>
      <c r="W302" s="80"/>
      <c r="X302" s="80"/>
      <c r="Y302" s="80"/>
      <c r="Z302" s="80"/>
      <c r="AA302" s="80"/>
      <c r="AB302" s="80"/>
      <c r="AC302" s="80"/>
      <c r="AD302" s="80"/>
      <c r="AE302" s="80"/>
      <c r="AF302" s="80"/>
      <c r="AG302" s="80"/>
      <c r="AH302" s="80"/>
      <c r="AI302" s="78"/>
      <c r="AJ302" s="78"/>
      <c r="AK302" s="78"/>
      <c r="AL302" s="78"/>
      <c r="AM302" s="78"/>
      <c r="AN302" s="78"/>
      <c r="AO302" s="78"/>
    </row>
    <row r="303" spans="1:41" ht="18.75" customHeight="1">
      <c r="A303" s="156"/>
      <c r="B303" s="156"/>
      <c r="C303" s="78"/>
      <c r="D303" s="78"/>
      <c r="E303" s="78"/>
      <c r="F303" s="78"/>
      <c r="G303" s="80"/>
      <c r="H303" s="150"/>
      <c r="I303" s="78"/>
      <c r="J303" s="78"/>
      <c r="K303" s="146"/>
      <c r="L303" s="101"/>
      <c r="M303" s="101"/>
      <c r="N303" s="101"/>
      <c r="O303" s="101"/>
      <c r="P303" s="101"/>
      <c r="Q303" s="80"/>
      <c r="R303" s="80"/>
      <c r="S303" s="80"/>
      <c r="T303" s="80"/>
      <c r="U303" s="80"/>
      <c r="V303" s="80"/>
      <c r="W303" s="80"/>
      <c r="X303" s="80"/>
      <c r="Y303" s="80"/>
      <c r="Z303" s="80"/>
      <c r="AA303" s="80"/>
      <c r="AB303" s="80"/>
      <c r="AC303" s="80"/>
      <c r="AD303" s="80"/>
      <c r="AE303" s="80"/>
      <c r="AF303" s="80"/>
      <c r="AG303" s="80"/>
      <c r="AH303" s="80"/>
      <c r="AI303" s="78"/>
      <c r="AJ303" s="78"/>
      <c r="AK303" s="78"/>
      <c r="AL303" s="78"/>
      <c r="AM303" s="78"/>
      <c r="AN303" s="78"/>
      <c r="AO303" s="78"/>
    </row>
    <row r="304" spans="1:41" ht="18.75" customHeight="1">
      <c r="A304" s="156"/>
      <c r="B304" s="156"/>
      <c r="C304" s="78"/>
      <c r="D304" s="78"/>
      <c r="E304" s="78"/>
      <c r="F304" s="78"/>
      <c r="G304" s="80"/>
      <c r="H304" s="150"/>
      <c r="I304" s="78"/>
      <c r="J304" s="78"/>
      <c r="K304" s="146"/>
      <c r="L304" s="101"/>
      <c r="M304" s="101"/>
      <c r="N304" s="101"/>
      <c r="O304" s="101"/>
      <c r="P304" s="101"/>
      <c r="Q304" s="80"/>
      <c r="R304" s="80"/>
      <c r="S304" s="80"/>
      <c r="T304" s="80"/>
      <c r="U304" s="80"/>
      <c r="V304" s="80"/>
      <c r="W304" s="80"/>
      <c r="X304" s="80"/>
      <c r="Y304" s="80"/>
      <c r="Z304" s="80"/>
      <c r="AA304" s="80"/>
      <c r="AB304" s="80"/>
      <c r="AC304" s="80"/>
      <c r="AD304" s="80"/>
      <c r="AE304" s="80"/>
      <c r="AF304" s="80"/>
      <c r="AG304" s="80"/>
      <c r="AH304" s="80"/>
      <c r="AI304" s="78"/>
      <c r="AJ304" s="78"/>
      <c r="AK304" s="78"/>
      <c r="AL304" s="78"/>
      <c r="AM304" s="78"/>
      <c r="AN304" s="78"/>
      <c r="AO304" s="78"/>
    </row>
    <row r="305" spans="1:41" ht="18.75" customHeight="1">
      <c r="A305" s="156"/>
      <c r="B305" s="156"/>
      <c r="C305" s="78"/>
      <c r="D305" s="78"/>
      <c r="E305" s="78"/>
      <c r="F305" s="78"/>
      <c r="G305" s="80"/>
      <c r="H305" s="150"/>
      <c r="I305" s="78"/>
      <c r="J305" s="78"/>
      <c r="K305" s="146"/>
      <c r="L305" s="101"/>
      <c r="M305" s="101"/>
      <c r="N305" s="101"/>
      <c r="O305" s="101"/>
      <c r="P305" s="101"/>
      <c r="Q305" s="80"/>
      <c r="R305" s="80"/>
      <c r="S305" s="80"/>
      <c r="T305" s="80"/>
      <c r="U305" s="80"/>
      <c r="V305" s="80"/>
      <c r="W305" s="80"/>
      <c r="X305" s="80"/>
      <c r="Y305" s="80"/>
      <c r="Z305" s="80"/>
      <c r="AA305" s="80"/>
      <c r="AB305" s="80"/>
      <c r="AC305" s="80"/>
      <c r="AD305" s="80"/>
      <c r="AE305" s="80"/>
      <c r="AF305" s="80"/>
      <c r="AG305" s="80"/>
      <c r="AH305" s="80"/>
      <c r="AI305" s="78"/>
      <c r="AJ305" s="78"/>
      <c r="AK305" s="78"/>
      <c r="AL305" s="78"/>
      <c r="AM305" s="78"/>
      <c r="AN305" s="78"/>
      <c r="AO305" s="78"/>
    </row>
    <row r="306" spans="1:41" ht="18.75" customHeight="1">
      <c r="A306" s="156"/>
      <c r="B306" s="156"/>
      <c r="C306" s="78"/>
      <c r="D306" s="78"/>
      <c r="E306" s="78"/>
      <c r="F306" s="78"/>
      <c r="G306" s="80"/>
      <c r="H306" s="150"/>
      <c r="I306" s="78"/>
      <c r="J306" s="78"/>
      <c r="K306" s="146"/>
      <c r="L306" s="101"/>
      <c r="M306" s="101"/>
      <c r="N306" s="101"/>
      <c r="O306" s="101"/>
      <c r="P306" s="101"/>
      <c r="Q306" s="80"/>
      <c r="R306" s="80"/>
      <c r="S306" s="80"/>
      <c r="T306" s="80"/>
      <c r="U306" s="80"/>
      <c r="V306" s="80"/>
      <c r="W306" s="80"/>
      <c r="X306" s="80"/>
      <c r="Y306" s="80"/>
      <c r="Z306" s="80"/>
      <c r="AA306" s="80"/>
      <c r="AB306" s="80"/>
      <c r="AC306" s="80"/>
      <c r="AD306" s="80"/>
      <c r="AE306" s="80"/>
      <c r="AF306" s="80"/>
      <c r="AG306" s="80"/>
      <c r="AH306" s="80"/>
      <c r="AI306" s="78"/>
      <c r="AJ306" s="78"/>
      <c r="AK306" s="78"/>
      <c r="AL306" s="78"/>
      <c r="AM306" s="78"/>
      <c r="AN306" s="78"/>
      <c r="AO306" s="78"/>
    </row>
    <row r="307" spans="1:41" ht="18.75" customHeight="1">
      <c r="A307" s="156"/>
      <c r="B307" s="156"/>
      <c r="C307" s="78"/>
      <c r="D307" s="78"/>
      <c r="E307" s="78"/>
      <c r="F307" s="78"/>
      <c r="G307" s="80"/>
      <c r="H307" s="150"/>
      <c r="I307" s="78"/>
      <c r="J307" s="78"/>
      <c r="K307" s="146"/>
      <c r="L307" s="101"/>
      <c r="M307" s="101"/>
      <c r="N307" s="101"/>
      <c r="O307" s="101"/>
      <c r="P307" s="101"/>
      <c r="Q307" s="80"/>
      <c r="R307" s="80"/>
      <c r="S307" s="80"/>
      <c r="T307" s="80"/>
      <c r="U307" s="80"/>
      <c r="V307" s="80"/>
      <c r="W307" s="80"/>
      <c r="X307" s="80"/>
      <c r="Y307" s="80"/>
      <c r="Z307" s="80"/>
      <c r="AA307" s="80"/>
      <c r="AB307" s="80"/>
      <c r="AC307" s="80"/>
      <c r="AD307" s="80"/>
      <c r="AE307" s="80"/>
      <c r="AF307" s="80"/>
      <c r="AG307" s="80"/>
      <c r="AH307" s="80"/>
      <c r="AI307" s="78"/>
      <c r="AJ307" s="78"/>
      <c r="AK307" s="78"/>
      <c r="AL307" s="78"/>
      <c r="AM307" s="78"/>
      <c r="AN307" s="78"/>
      <c r="AO307" s="78"/>
    </row>
    <row r="308" spans="1:41" ht="18.75" customHeight="1">
      <c r="A308" s="156"/>
      <c r="B308" s="156"/>
      <c r="C308" s="78"/>
      <c r="D308" s="78"/>
      <c r="E308" s="78"/>
      <c r="F308" s="78"/>
      <c r="G308" s="80"/>
      <c r="H308" s="150"/>
      <c r="I308" s="78"/>
      <c r="J308" s="78"/>
      <c r="K308" s="146"/>
      <c r="L308" s="101"/>
      <c r="M308" s="101"/>
      <c r="N308" s="101"/>
      <c r="O308" s="101"/>
      <c r="P308" s="101"/>
      <c r="Q308" s="80"/>
      <c r="R308" s="80"/>
      <c r="S308" s="80"/>
      <c r="T308" s="80"/>
      <c r="U308" s="80"/>
      <c r="V308" s="80"/>
      <c r="W308" s="80"/>
      <c r="X308" s="80"/>
      <c r="Y308" s="80"/>
      <c r="Z308" s="80"/>
      <c r="AA308" s="80"/>
      <c r="AB308" s="80"/>
      <c r="AC308" s="80"/>
      <c r="AD308" s="80"/>
      <c r="AE308" s="80"/>
      <c r="AF308" s="80"/>
      <c r="AG308" s="80"/>
      <c r="AH308" s="80"/>
      <c r="AI308" s="78"/>
      <c r="AJ308" s="78"/>
      <c r="AK308" s="78"/>
      <c r="AL308" s="78"/>
      <c r="AM308" s="78"/>
      <c r="AN308" s="78"/>
      <c r="AO308" s="78"/>
    </row>
    <row r="309" spans="1:41" ht="18.75" customHeight="1">
      <c r="A309" s="156"/>
      <c r="B309" s="156"/>
      <c r="C309" s="78"/>
      <c r="D309" s="78"/>
      <c r="E309" s="78"/>
      <c r="F309" s="78"/>
      <c r="G309" s="80"/>
      <c r="H309" s="150"/>
      <c r="I309" s="78"/>
      <c r="J309" s="78"/>
      <c r="K309" s="146"/>
      <c r="L309" s="101"/>
      <c r="M309" s="101"/>
      <c r="N309" s="101"/>
      <c r="O309" s="101"/>
      <c r="P309" s="101"/>
      <c r="Q309" s="80"/>
      <c r="R309" s="80"/>
      <c r="S309" s="80"/>
      <c r="T309" s="80"/>
      <c r="U309" s="80"/>
      <c r="V309" s="80"/>
      <c r="W309" s="80"/>
      <c r="X309" s="80"/>
      <c r="Y309" s="80"/>
      <c r="Z309" s="80"/>
      <c r="AA309" s="80"/>
      <c r="AB309" s="80"/>
      <c r="AC309" s="80"/>
      <c r="AD309" s="80"/>
      <c r="AE309" s="80"/>
      <c r="AF309" s="80"/>
      <c r="AG309" s="80"/>
      <c r="AH309" s="80"/>
      <c r="AI309" s="78"/>
      <c r="AJ309" s="78"/>
      <c r="AK309" s="78"/>
      <c r="AL309" s="78"/>
      <c r="AM309" s="78"/>
      <c r="AN309" s="78"/>
      <c r="AO309" s="78"/>
    </row>
    <row r="310" spans="1:41" ht="18.75" customHeight="1">
      <c r="A310" s="156"/>
      <c r="B310" s="156"/>
      <c r="C310" s="78"/>
      <c r="D310" s="78"/>
      <c r="E310" s="78"/>
      <c r="F310" s="78"/>
      <c r="G310" s="80"/>
      <c r="H310" s="150"/>
      <c r="I310" s="78"/>
      <c r="J310" s="78"/>
      <c r="K310" s="146"/>
      <c r="L310" s="101"/>
      <c r="M310" s="101"/>
      <c r="N310" s="101"/>
      <c r="O310" s="101"/>
      <c r="P310" s="101"/>
      <c r="Q310" s="80"/>
      <c r="R310" s="80"/>
      <c r="S310" s="80"/>
      <c r="T310" s="80"/>
      <c r="U310" s="80"/>
      <c r="V310" s="80"/>
      <c r="W310" s="80"/>
      <c r="X310" s="80"/>
      <c r="Y310" s="80"/>
      <c r="Z310" s="80"/>
      <c r="AA310" s="80"/>
      <c r="AB310" s="80"/>
      <c r="AC310" s="80"/>
      <c r="AD310" s="80"/>
      <c r="AE310" s="80"/>
      <c r="AF310" s="80"/>
      <c r="AG310" s="80"/>
      <c r="AH310" s="80"/>
      <c r="AI310" s="78"/>
      <c r="AJ310" s="78"/>
      <c r="AK310" s="78"/>
      <c r="AL310" s="78"/>
      <c r="AM310" s="78"/>
      <c r="AN310" s="78"/>
      <c r="AO310" s="78"/>
    </row>
    <row r="311" spans="1:41" ht="18.75" customHeight="1">
      <c r="A311" s="156"/>
      <c r="B311" s="156"/>
      <c r="C311" s="78"/>
      <c r="D311" s="78"/>
      <c r="E311" s="78"/>
      <c r="F311" s="78"/>
      <c r="G311" s="80"/>
      <c r="H311" s="150"/>
      <c r="I311" s="78"/>
      <c r="J311" s="78"/>
      <c r="K311" s="146"/>
      <c r="L311" s="101"/>
      <c r="M311" s="101"/>
      <c r="N311" s="101"/>
      <c r="O311" s="101"/>
      <c r="P311" s="101"/>
      <c r="Q311" s="80"/>
      <c r="R311" s="80"/>
      <c r="S311" s="80"/>
      <c r="T311" s="80"/>
      <c r="U311" s="80"/>
      <c r="V311" s="80"/>
      <c r="W311" s="80"/>
      <c r="X311" s="80"/>
      <c r="Y311" s="80"/>
      <c r="Z311" s="80"/>
      <c r="AA311" s="80"/>
      <c r="AB311" s="80"/>
      <c r="AC311" s="80"/>
      <c r="AD311" s="80"/>
      <c r="AE311" s="80"/>
      <c r="AF311" s="80"/>
      <c r="AG311" s="80"/>
      <c r="AH311" s="80"/>
      <c r="AI311" s="78"/>
      <c r="AJ311" s="78"/>
      <c r="AK311" s="78"/>
      <c r="AL311" s="78"/>
      <c r="AM311" s="78"/>
      <c r="AN311" s="78"/>
      <c r="AO311" s="78"/>
    </row>
    <row r="312" spans="1:41" ht="18.75" customHeight="1">
      <c r="A312" s="156"/>
      <c r="B312" s="156"/>
      <c r="C312" s="78"/>
      <c r="D312" s="78"/>
      <c r="E312" s="78"/>
      <c r="F312" s="78"/>
      <c r="G312" s="80"/>
      <c r="H312" s="150"/>
      <c r="I312" s="78"/>
      <c r="J312" s="78"/>
      <c r="K312" s="146"/>
      <c r="L312" s="101"/>
      <c r="M312" s="101"/>
      <c r="N312" s="101"/>
      <c r="O312" s="101"/>
      <c r="P312" s="101"/>
      <c r="Q312" s="80"/>
      <c r="R312" s="80"/>
      <c r="S312" s="80"/>
      <c r="T312" s="80"/>
      <c r="U312" s="80"/>
      <c r="V312" s="80"/>
      <c r="W312" s="80"/>
      <c r="X312" s="80"/>
      <c r="Y312" s="80"/>
      <c r="Z312" s="80"/>
      <c r="AA312" s="80"/>
      <c r="AB312" s="80"/>
      <c r="AC312" s="80"/>
      <c r="AD312" s="80"/>
      <c r="AE312" s="80"/>
      <c r="AF312" s="80"/>
      <c r="AG312" s="80"/>
      <c r="AH312" s="80"/>
      <c r="AI312" s="78"/>
      <c r="AJ312" s="78"/>
      <c r="AK312" s="78"/>
      <c r="AL312" s="78"/>
      <c r="AM312" s="78"/>
      <c r="AN312" s="78"/>
      <c r="AO312" s="78"/>
    </row>
    <row r="313" spans="1:41" ht="18.75" customHeight="1">
      <c r="A313" s="156"/>
      <c r="B313" s="156"/>
      <c r="C313" s="78"/>
      <c r="D313" s="78"/>
      <c r="E313" s="78"/>
      <c r="F313" s="78"/>
      <c r="G313" s="80"/>
      <c r="H313" s="150"/>
      <c r="I313" s="78"/>
      <c r="J313" s="78"/>
      <c r="K313" s="146"/>
      <c r="L313" s="101"/>
      <c r="M313" s="101"/>
      <c r="N313" s="101"/>
      <c r="O313" s="101"/>
      <c r="P313" s="101"/>
      <c r="Q313" s="80"/>
      <c r="R313" s="80"/>
      <c r="S313" s="80"/>
      <c r="T313" s="80"/>
      <c r="U313" s="80"/>
      <c r="V313" s="80"/>
      <c r="W313" s="80"/>
      <c r="X313" s="80"/>
      <c r="Y313" s="80"/>
      <c r="Z313" s="80"/>
      <c r="AA313" s="80"/>
      <c r="AB313" s="80"/>
      <c r="AC313" s="80"/>
      <c r="AD313" s="80"/>
      <c r="AE313" s="80"/>
      <c r="AF313" s="80"/>
      <c r="AG313" s="80"/>
      <c r="AH313" s="80"/>
      <c r="AI313" s="78"/>
      <c r="AJ313" s="78"/>
      <c r="AK313" s="78"/>
      <c r="AL313" s="78"/>
      <c r="AM313" s="78"/>
      <c r="AN313" s="78"/>
      <c r="AO313" s="78"/>
    </row>
    <row r="314" spans="1:41" ht="18.75" customHeight="1">
      <c r="A314" s="156"/>
      <c r="B314" s="156"/>
      <c r="C314" s="78"/>
      <c r="D314" s="78"/>
      <c r="E314" s="78"/>
      <c r="F314" s="78"/>
      <c r="G314" s="80"/>
      <c r="H314" s="150"/>
      <c r="I314" s="78"/>
      <c r="J314" s="78"/>
      <c r="K314" s="146"/>
      <c r="L314" s="101"/>
      <c r="M314" s="101"/>
      <c r="N314" s="101"/>
      <c r="O314" s="101"/>
      <c r="P314" s="101"/>
      <c r="Q314" s="80"/>
      <c r="R314" s="80"/>
      <c r="S314" s="80"/>
      <c r="T314" s="80"/>
      <c r="U314" s="80"/>
      <c r="V314" s="80"/>
      <c r="W314" s="80"/>
      <c r="X314" s="80"/>
      <c r="Y314" s="80"/>
      <c r="Z314" s="80"/>
      <c r="AA314" s="80"/>
      <c r="AB314" s="80"/>
      <c r="AC314" s="80"/>
      <c r="AD314" s="80"/>
      <c r="AE314" s="80"/>
      <c r="AF314" s="80"/>
      <c r="AG314" s="80"/>
      <c r="AH314" s="80"/>
      <c r="AI314" s="78"/>
      <c r="AJ314" s="78"/>
      <c r="AK314" s="78"/>
      <c r="AL314" s="78"/>
      <c r="AM314" s="78"/>
      <c r="AN314" s="78"/>
      <c r="AO314" s="78"/>
    </row>
    <row r="315" spans="1:41" ht="18.75" customHeight="1">
      <c r="A315" s="156"/>
      <c r="B315" s="156"/>
      <c r="C315" s="78"/>
      <c r="D315" s="78"/>
      <c r="E315" s="78"/>
      <c r="F315" s="78"/>
      <c r="G315" s="80"/>
      <c r="H315" s="150"/>
      <c r="I315" s="78"/>
      <c r="J315" s="78"/>
      <c r="K315" s="146"/>
      <c r="L315" s="101"/>
      <c r="M315" s="101"/>
      <c r="N315" s="101"/>
      <c r="O315" s="101"/>
      <c r="P315" s="101"/>
      <c r="Q315" s="80"/>
      <c r="R315" s="80"/>
      <c r="S315" s="80"/>
      <c r="T315" s="80"/>
      <c r="U315" s="80"/>
      <c r="V315" s="80"/>
      <c r="W315" s="80"/>
      <c r="X315" s="80"/>
      <c r="Y315" s="80"/>
      <c r="Z315" s="80"/>
      <c r="AA315" s="80"/>
      <c r="AB315" s="80"/>
      <c r="AC315" s="80"/>
      <c r="AD315" s="80"/>
      <c r="AE315" s="80"/>
      <c r="AF315" s="80"/>
      <c r="AG315" s="80"/>
      <c r="AH315" s="80"/>
      <c r="AI315" s="78"/>
      <c r="AJ315" s="78"/>
      <c r="AK315" s="78"/>
      <c r="AL315" s="78"/>
      <c r="AM315" s="78"/>
      <c r="AN315" s="78"/>
      <c r="AO315" s="78"/>
    </row>
    <row r="316" spans="1:41" ht="18.75" customHeight="1">
      <c r="A316" s="156"/>
      <c r="B316" s="156"/>
      <c r="C316" s="78"/>
      <c r="D316" s="78"/>
      <c r="E316" s="78"/>
      <c r="F316" s="78"/>
      <c r="G316" s="80"/>
      <c r="H316" s="150"/>
      <c r="I316" s="78"/>
      <c r="J316" s="78"/>
      <c r="K316" s="146"/>
      <c r="L316" s="101"/>
      <c r="M316" s="101"/>
      <c r="N316" s="101"/>
      <c r="O316" s="101"/>
      <c r="P316" s="101"/>
      <c r="Q316" s="80"/>
      <c r="R316" s="80"/>
      <c r="S316" s="80"/>
      <c r="T316" s="80"/>
      <c r="U316" s="80"/>
      <c r="V316" s="80"/>
      <c r="W316" s="80"/>
      <c r="X316" s="80"/>
      <c r="Y316" s="80"/>
      <c r="Z316" s="80"/>
      <c r="AA316" s="80"/>
      <c r="AB316" s="80"/>
      <c r="AC316" s="80"/>
      <c r="AD316" s="80"/>
      <c r="AE316" s="80"/>
      <c r="AF316" s="80"/>
      <c r="AG316" s="80"/>
      <c r="AH316" s="80"/>
      <c r="AI316" s="78"/>
      <c r="AJ316" s="78"/>
      <c r="AK316" s="78"/>
      <c r="AL316" s="78"/>
      <c r="AM316" s="78"/>
      <c r="AN316" s="78"/>
      <c r="AO316" s="78"/>
    </row>
    <row r="317" spans="1:41" ht="18.75" customHeight="1">
      <c r="A317" s="156"/>
      <c r="B317" s="156"/>
      <c r="C317" s="78"/>
      <c r="D317" s="78"/>
      <c r="E317" s="78"/>
      <c r="F317" s="78"/>
      <c r="G317" s="80"/>
      <c r="H317" s="150"/>
      <c r="I317" s="78"/>
      <c r="J317" s="78"/>
      <c r="K317" s="146"/>
      <c r="L317" s="101"/>
      <c r="M317" s="101"/>
      <c r="N317" s="101"/>
      <c r="O317" s="101"/>
      <c r="P317" s="101"/>
      <c r="Q317" s="80"/>
      <c r="R317" s="80"/>
      <c r="S317" s="80"/>
      <c r="T317" s="80"/>
      <c r="U317" s="80"/>
      <c r="V317" s="80"/>
      <c r="W317" s="80"/>
      <c r="X317" s="80"/>
      <c r="Y317" s="80"/>
      <c r="Z317" s="80"/>
      <c r="AA317" s="80"/>
      <c r="AB317" s="80"/>
      <c r="AC317" s="80"/>
      <c r="AD317" s="80"/>
      <c r="AE317" s="80"/>
      <c r="AF317" s="80"/>
      <c r="AG317" s="80"/>
      <c r="AH317" s="80"/>
      <c r="AI317" s="78"/>
      <c r="AJ317" s="78"/>
      <c r="AK317" s="78"/>
      <c r="AL317" s="78"/>
      <c r="AM317" s="78"/>
      <c r="AN317" s="78"/>
      <c r="AO317" s="78"/>
    </row>
    <row r="318" spans="1:41" ht="18.75" customHeight="1">
      <c r="A318" s="156"/>
      <c r="B318" s="156"/>
      <c r="C318" s="78"/>
      <c r="D318" s="78"/>
      <c r="E318" s="78"/>
      <c r="F318" s="78"/>
      <c r="G318" s="80"/>
      <c r="H318" s="150"/>
      <c r="I318" s="78"/>
      <c r="J318" s="78"/>
      <c r="K318" s="146"/>
      <c r="L318" s="101"/>
      <c r="M318" s="101"/>
      <c r="N318" s="101"/>
      <c r="O318" s="101"/>
      <c r="P318" s="101"/>
      <c r="Q318" s="80"/>
      <c r="R318" s="80"/>
      <c r="S318" s="80"/>
      <c r="T318" s="80"/>
      <c r="U318" s="80"/>
      <c r="V318" s="80"/>
      <c r="W318" s="80"/>
      <c r="X318" s="80"/>
      <c r="Y318" s="80"/>
      <c r="Z318" s="80"/>
      <c r="AA318" s="80"/>
      <c r="AB318" s="80"/>
      <c r="AC318" s="80"/>
      <c r="AD318" s="80"/>
      <c r="AE318" s="80"/>
      <c r="AF318" s="80"/>
      <c r="AG318" s="80"/>
      <c r="AH318" s="80"/>
      <c r="AI318" s="78"/>
      <c r="AJ318" s="78"/>
      <c r="AK318" s="78"/>
      <c r="AL318" s="78"/>
      <c r="AM318" s="78"/>
      <c r="AN318" s="78"/>
      <c r="AO318" s="78"/>
    </row>
    <row r="319" spans="1:41" ht="18.75" customHeight="1">
      <c r="A319" s="156"/>
      <c r="B319" s="156"/>
      <c r="C319" s="78"/>
      <c r="D319" s="78"/>
      <c r="E319" s="78"/>
      <c r="F319" s="78"/>
      <c r="G319" s="80"/>
      <c r="H319" s="150"/>
      <c r="I319" s="78"/>
      <c r="J319" s="78"/>
      <c r="K319" s="146"/>
      <c r="L319" s="101"/>
      <c r="M319" s="101"/>
      <c r="N319" s="101"/>
      <c r="O319" s="101"/>
      <c r="P319" s="101"/>
      <c r="Q319" s="80"/>
      <c r="R319" s="80"/>
      <c r="S319" s="80"/>
      <c r="T319" s="80"/>
      <c r="U319" s="80"/>
      <c r="V319" s="80"/>
      <c r="W319" s="80"/>
      <c r="X319" s="80"/>
      <c r="Y319" s="80"/>
      <c r="Z319" s="80"/>
      <c r="AA319" s="80"/>
      <c r="AB319" s="80"/>
      <c r="AC319" s="80"/>
      <c r="AD319" s="80"/>
      <c r="AE319" s="80"/>
      <c r="AF319" s="80"/>
      <c r="AG319" s="80"/>
      <c r="AH319" s="80"/>
      <c r="AI319" s="78"/>
      <c r="AJ319" s="78"/>
      <c r="AK319" s="78"/>
      <c r="AL319" s="78"/>
      <c r="AM319" s="78"/>
      <c r="AN319" s="78"/>
      <c r="AO319" s="78"/>
    </row>
    <row r="320" spans="1:41" ht="18.75" customHeight="1">
      <c r="A320" s="156"/>
      <c r="B320" s="156"/>
      <c r="C320" s="78"/>
      <c r="D320" s="78"/>
      <c r="E320" s="78"/>
      <c r="F320" s="78"/>
      <c r="G320" s="80"/>
      <c r="H320" s="150"/>
      <c r="I320" s="78"/>
      <c r="J320" s="78"/>
      <c r="K320" s="146"/>
      <c r="L320" s="101"/>
      <c r="M320" s="101"/>
      <c r="N320" s="101"/>
      <c r="O320" s="101"/>
      <c r="P320" s="101"/>
      <c r="Q320" s="80"/>
      <c r="R320" s="80"/>
      <c r="S320" s="80"/>
      <c r="T320" s="80"/>
      <c r="U320" s="80"/>
      <c r="V320" s="80"/>
      <c r="W320" s="80"/>
      <c r="X320" s="80"/>
      <c r="Y320" s="80"/>
      <c r="Z320" s="80"/>
      <c r="AA320" s="80"/>
      <c r="AB320" s="80"/>
      <c r="AC320" s="80"/>
      <c r="AD320" s="80"/>
      <c r="AE320" s="80"/>
      <c r="AF320" s="80"/>
      <c r="AG320" s="80"/>
      <c r="AH320" s="80"/>
      <c r="AI320" s="78"/>
      <c r="AJ320" s="78"/>
      <c r="AK320" s="78"/>
      <c r="AL320" s="78"/>
      <c r="AM320" s="78"/>
      <c r="AN320" s="78"/>
      <c r="AO320" s="78"/>
    </row>
    <row r="321" spans="1:41" ht="18.75" customHeight="1">
      <c r="A321" s="156"/>
      <c r="B321" s="156"/>
      <c r="C321" s="78"/>
      <c r="D321" s="78"/>
      <c r="E321" s="78"/>
      <c r="F321" s="78"/>
      <c r="G321" s="80"/>
      <c r="H321" s="150"/>
      <c r="I321" s="78"/>
      <c r="J321" s="78"/>
      <c r="K321" s="146"/>
      <c r="L321" s="101"/>
      <c r="M321" s="101"/>
      <c r="N321" s="101"/>
      <c r="O321" s="101"/>
      <c r="P321" s="101"/>
      <c r="Q321" s="80"/>
      <c r="R321" s="80"/>
      <c r="S321" s="80"/>
      <c r="T321" s="80"/>
      <c r="U321" s="80"/>
      <c r="V321" s="80"/>
      <c r="W321" s="80"/>
      <c r="X321" s="80"/>
      <c r="Y321" s="80"/>
      <c r="Z321" s="80"/>
      <c r="AA321" s="80"/>
      <c r="AB321" s="80"/>
      <c r="AC321" s="80"/>
      <c r="AD321" s="80"/>
      <c r="AE321" s="80"/>
      <c r="AF321" s="80"/>
      <c r="AG321" s="80"/>
      <c r="AH321" s="80"/>
      <c r="AI321" s="78"/>
      <c r="AJ321" s="78"/>
      <c r="AK321" s="78"/>
      <c r="AL321" s="78"/>
      <c r="AM321" s="78"/>
      <c r="AN321" s="78"/>
      <c r="AO321" s="78"/>
    </row>
    <row r="322" spans="1:41" ht="18.75" customHeight="1">
      <c r="A322" s="156"/>
      <c r="B322" s="156"/>
      <c r="C322" s="78"/>
      <c r="D322" s="78"/>
      <c r="E322" s="78"/>
      <c r="F322" s="78"/>
      <c r="G322" s="80"/>
      <c r="H322" s="150"/>
      <c r="I322" s="78"/>
      <c r="J322" s="78"/>
      <c r="K322" s="146"/>
      <c r="L322" s="101"/>
      <c r="M322" s="101"/>
      <c r="N322" s="101"/>
      <c r="O322" s="101"/>
      <c r="P322" s="101"/>
      <c r="Q322" s="80"/>
      <c r="R322" s="80"/>
      <c r="S322" s="80"/>
      <c r="T322" s="80"/>
      <c r="U322" s="80"/>
      <c r="V322" s="80"/>
      <c r="W322" s="80"/>
      <c r="X322" s="80"/>
      <c r="Y322" s="80"/>
      <c r="Z322" s="80"/>
      <c r="AA322" s="80"/>
      <c r="AB322" s="80"/>
      <c r="AC322" s="80"/>
      <c r="AD322" s="80"/>
      <c r="AE322" s="80"/>
      <c r="AF322" s="80"/>
      <c r="AG322" s="80"/>
      <c r="AH322" s="80"/>
      <c r="AI322" s="78"/>
      <c r="AJ322" s="78"/>
      <c r="AK322" s="78"/>
      <c r="AL322" s="78"/>
      <c r="AM322" s="78"/>
      <c r="AN322" s="78"/>
      <c r="AO322" s="78"/>
    </row>
    <row r="323" spans="1:41" ht="18.75" customHeight="1">
      <c r="A323" s="156"/>
      <c r="B323" s="156"/>
      <c r="C323" s="78"/>
      <c r="D323" s="78"/>
      <c r="E323" s="78"/>
      <c r="F323" s="78"/>
      <c r="G323" s="80"/>
      <c r="H323" s="150"/>
      <c r="I323" s="78"/>
      <c r="J323" s="78"/>
      <c r="K323" s="146"/>
      <c r="L323" s="101"/>
      <c r="M323" s="101"/>
      <c r="N323" s="101"/>
      <c r="O323" s="101"/>
      <c r="P323" s="101"/>
      <c r="Q323" s="80"/>
      <c r="R323" s="80"/>
      <c r="S323" s="80"/>
      <c r="T323" s="80"/>
      <c r="U323" s="80"/>
      <c r="V323" s="80"/>
      <c r="W323" s="80"/>
      <c r="X323" s="80"/>
      <c r="Y323" s="80"/>
      <c r="Z323" s="80"/>
      <c r="AA323" s="80"/>
      <c r="AB323" s="80"/>
      <c r="AC323" s="80"/>
      <c r="AD323" s="80"/>
      <c r="AE323" s="80"/>
      <c r="AF323" s="80"/>
      <c r="AG323" s="80"/>
      <c r="AH323" s="80"/>
      <c r="AI323" s="78"/>
      <c r="AJ323" s="78"/>
      <c r="AK323" s="78"/>
      <c r="AL323" s="78"/>
      <c r="AM323" s="78"/>
      <c r="AN323" s="78"/>
      <c r="AO323" s="78"/>
    </row>
    <row r="324" spans="1:41" ht="18.75" customHeight="1">
      <c r="A324" s="156"/>
      <c r="B324" s="156"/>
      <c r="C324" s="78"/>
      <c r="D324" s="78"/>
      <c r="E324" s="78"/>
      <c r="F324" s="78"/>
      <c r="G324" s="80"/>
      <c r="H324" s="150"/>
      <c r="I324" s="78"/>
      <c r="J324" s="78"/>
      <c r="K324" s="146"/>
      <c r="L324" s="101"/>
      <c r="M324" s="101"/>
      <c r="N324" s="101"/>
      <c r="O324" s="101"/>
      <c r="P324" s="101"/>
      <c r="Q324" s="80"/>
      <c r="R324" s="80"/>
      <c r="S324" s="80"/>
      <c r="T324" s="80"/>
      <c r="U324" s="80"/>
      <c r="V324" s="80"/>
      <c r="W324" s="80"/>
      <c r="X324" s="80"/>
      <c r="Y324" s="80"/>
      <c r="Z324" s="80"/>
      <c r="AA324" s="80"/>
      <c r="AB324" s="80"/>
      <c r="AC324" s="80"/>
      <c r="AD324" s="80"/>
      <c r="AE324" s="80"/>
      <c r="AF324" s="80"/>
      <c r="AG324" s="80"/>
      <c r="AH324" s="80"/>
      <c r="AI324" s="78"/>
      <c r="AJ324" s="78"/>
      <c r="AK324" s="78"/>
      <c r="AL324" s="78"/>
      <c r="AM324" s="78"/>
      <c r="AN324" s="78"/>
      <c r="AO324" s="78"/>
    </row>
    <row r="325" spans="1:41" ht="18.75" customHeight="1">
      <c r="A325" s="156"/>
      <c r="B325" s="156"/>
      <c r="C325" s="78"/>
      <c r="D325" s="78"/>
      <c r="E325" s="78"/>
      <c r="F325" s="78"/>
      <c r="G325" s="80"/>
      <c r="H325" s="150"/>
      <c r="I325" s="78"/>
      <c r="J325" s="78"/>
      <c r="K325" s="146"/>
      <c r="L325" s="101"/>
      <c r="M325" s="101"/>
      <c r="N325" s="101"/>
      <c r="O325" s="101"/>
      <c r="P325" s="101"/>
      <c r="Q325" s="80"/>
      <c r="R325" s="80"/>
      <c r="S325" s="80"/>
      <c r="T325" s="80"/>
      <c r="U325" s="80"/>
      <c r="V325" s="80"/>
      <c r="W325" s="80"/>
      <c r="X325" s="80"/>
      <c r="Y325" s="80"/>
      <c r="Z325" s="80"/>
      <c r="AA325" s="80"/>
      <c r="AB325" s="80"/>
      <c r="AC325" s="80"/>
      <c r="AD325" s="80"/>
      <c r="AE325" s="80"/>
      <c r="AF325" s="80"/>
      <c r="AG325" s="80"/>
      <c r="AH325" s="80"/>
      <c r="AI325" s="78"/>
      <c r="AJ325" s="78"/>
      <c r="AK325" s="78"/>
      <c r="AL325" s="78"/>
      <c r="AM325" s="78"/>
      <c r="AN325" s="78"/>
      <c r="AO325" s="78"/>
    </row>
    <row r="326" spans="1:41" ht="18.75" customHeight="1">
      <c r="A326" s="156"/>
      <c r="B326" s="156"/>
      <c r="C326" s="78"/>
      <c r="D326" s="78"/>
      <c r="E326" s="78"/>
      <c r="F326" s="78"/>
      <c r="G326" s="80"/>
      <c r="H326" s="150"/>
      <c r="I326" s="78"/>
      <c r="J326" s="78"/>
      <c r="K326" s="146"/>
      <c r="L326" s="101"/>
      <c r="M326" s="101"/>
      <c r="N326" s="101"/>
      <c r="O326" s="101"/>
      <c r="P326" s="101"/>
      <c r="Q326" s="80"/>
      <c r="R326" s="80"/>
      <c r="S326" s="80"/>
      <c r="T326" s="80"/>
      <c r="U326" s="80"/>
      <c r="V326" s="80"/>
      <c r="W326" s="80"/>
      <c r="X326" s="80"/>
      <c r="Y326" s="80"/>
      <c r="Z326" s="80"/>
      <c r="AA326" s="80"/>
      <c r="AB326" s="80"/>
      <c r="AC326" s="80"/>
      <c r="AD326" s="80"/>
      <c r="AE326" s="80"/>
      <c r="AF326" s="80"/>
      <c r="AG326" s="80"/>
      <c r="AH326" s="80"/>
      <c r="AI326" s="78"/>
      <c r="AJ326" s="78"/>
      <c r="AK326" s="78"/>
      <c r="AL326" s="78"/>
      <c r="AM326" s="78"/>
      <c r="AN326" s="78"/>
      <c r="AO326" s="78"/>
    </row>
    <row r="327" spans="1:41" ht="18.75" customHeight="1">
      <c r="A327" s="156"/>
      <c r="B327" s="156"/>
      <c r="C327" s="78"/>
      <c r="D327" s="78"/>
      <c r="E327" s="78"/>
      <c r="F327" s="78"/>
      <c r="G327" s="80"/>
      <c r="H327" s="150"/>
      <c r="I327" s="78"/>
      <c r="J327" s="78"/>
      <c r="K327" s="146"/>
      <c r="L327" s="101"/>
      <c r="M327" s="101"/>
      <c r="N327" s="101"/>
      <c r="O327" s="101"/>
      <c r="P327" s="101"/>
      <c r="Q327" s="80"/>
      <c r="R327" s="80"/>
      <c r="S327" s="80"/>
      <c r="T327" s="80"/>
      <c r="U327" s="80"/>
      <c r="V327" s="80"/>
      <c r="W327" s="80"/>
      <c r="X327" s="80"/>
      <c r="Y327" s="80"/>
      <c r="Z327" s="80"/>
      <c r="AA327" s="80"/>
      <c r="AB327" s="80"/>
      <c r="AC327" s="80"/>
      <c r="AD327" s="80"/>
      <c r="AE327" s="80"/>
      <c r="AF327" s="80"/>
      <c r="AG327" s="80"/>
      <c r="AH327" s="80"/>
      <c r="AI327" s="78"/>
      <c r="AJ327" s="78"/>
      <c r="AK327" s="78"/>
      <c r="AL327" s="78"/>
      <c r="AM327" s="78"/>
      <c r="AN327" s="78"/>
      <c r="AO327" s="78"/>
    </row>
    <row r="328" spans="1:41" ht="18.75" customHeight="1">
      <c r="A328" s="156"/>
      <c r="B328" s="156"/>
      <c r="C328" s="78"/>
      <c r="D328" s="78"/>
      <c r="E328" s="78"/>
      <c r="F328" s="78"/>
      <c r="G328" s="80"/>
      <c r="H328" s="150"/>
      <c r="I328" s="78"/>
      <c r="J328" s="78"/>
      <c r="K328" s="146"/>
      <c r="L328" s="101"/>
      <c r="M328" s="101"/>
      <c r="N328" s="101"/>
      <c r="O328" s="101"/>
      <c r="P328" s="101"/>
      <c r="Q328" s="80"/>
      <c r="R328" s="80"/>
      <c r="S328" s="80"/>
      <c r="T328" s="80"/>
      <c r="U328" s="80"/>
      <c r="V328" s="80"/>
      <c r="W328" s="80"/>
      <c r="X328" s="80"/>
      <c r="Y328" s="80"/>
      <c r="Z328" s="80"/>
      <c r="AA328" s="80"/>
      <c r="AB328" s="80"/>
      <c r="AC328" s="80"/>
      <c r="AD328" s="80"/>
      <c r="AE328" s="80"/>
      <c r="AF328" s="80"/>
      <c r="AG328" s="80"/>
      <c r="AH328" s="80"/>
      <c r="AI328" s="78"/>
      <c r="AJ328" s="78"/>
      <c r="AK328" s="78"/>
      <c r="AL328" s="78"/>
      <c r="AM328" s="78"/>
      <c r="AN328" s="78"/>
      <c r="AO328" s="78"/>
    </row>
    <row r="329" spans="1:41" ht="18.75" customHeight="1">
      <c r="A329" s="156"/>
      <c r="B329" s="156"/>
      <c r="C329" s="78"/>
      <c r="D329" s="78"/>
      <c r="E329" s="78"/>
      <c r="F329" s="78"/>
      <c r="G329" s="80"/>
      <c r="H329" s="150"/>
      <c r="I329" s="78"/>
      <c r="J329" s="78"/>
      <c r="K329" s="146"/>
      <c r="L329" s="101"/>
      <c r="M329" s="101"/>
      <c r="N329" s="101"/>
      <c r="O329" s="101"/>
      <c r="P329" s="101"/>
      <c r="Q329" s="80"/>
      <c r="R329" s="80"/>
      <c r="S329" s="80"/>
      <c r="T329" s="80"/>
      <c r="U329" s="80"/>
      <c r="V329" s="80"/>
      <c r="W329" s="80"/>
      <c r="X329" s="80"/>
      <c r="Y329" s="80"/>
      <c r="Z329" s="80"/>
      <c r="AA329" s="80"/>
      <c r="AB329" s="80"/>
      <c r="AC329" s="80"/>
      <c r="AD329" s="80"/>
      <c r="AE329" s="80"/>
      <c r="AF329" s="80"/>
      <c r="AG329" s="80"/>
      <c r="AH329" s="80"/>
      <c r="AI329" s="78"/>
      <c r="AJ329" s="78"/>
      <c r="AK329" s="78"/>
      <c r="AL329" s="78"/>
      <c r="AM329" s="78"/>
      <c r="AN329" s="78"/>
      <c r="AO329" s="78"/>
    </row>
    <row r="330" spans="1:41" ht="18.75" customHeight="1">
      <c r="A330" s="156"/>
      <c r="B330" s="156"/>
      <c r="C330" s="78"/>
      <c r="D330" s="78"/>
      <c r="E330" s="78"/>
      <c r="F330" s="78"/>
      <c r="G330" s="80"/>
      <c r="H330" s="150"/>
      <c r="I330" s="78"/>
      <c r="J330" s="78"/>
      <c r="K330" s="146"/>
      <c r="L330" s="101"/>
      <c r="M330" s="101"/>
      <c r="N330" s="101"/>
      <c r="O330" s="101"/>
      <c r="P330" s="101"/>
      <c r="Q330" s="80"/>
      <c r="R330" s="80"/>
      <c r="S330" s="80"/>
      <c r="T330" s="80"/>
      <c r="U330" s="80"/>
      <c r="V330" s="80"/>
      <c r="W330" s="80"/>
      <c r="X330" s="80"/>
      <c r="Y330" s="80"/>
      <c r="Z330" s="80"/>
      <c r="AA330" s="80"/>
      <c r="AB330" s="80"/>
      <c r="AC330" s="80"/>
      <c r="AD330" s="80"/>
      <c r="AE330" s="80"/>
      <c r="AF330" s="80"/>
      <c r="AG330" s="80"/>
      <c r="AH330" s="80"/>
      <c r="AI330" s="78"/>
      <c r="AJ330" s="78"/>
      <c r="AK330" s="78"/>
      <c r="AL330" s="78"/>
      <c r="AM330" s="78"/>
      <c r="AN330" s="78"/>
      <c r="AO330" s="78"/>
    </row>
    <row r="331" spans="1:41" ht="18.75" customHeight="1">
      <c r="A331" s="156"/>
      <c r="B331" s="156"/>
      <c r="C331" s="78"/>
      <c r="D331" s="78"/>
      <c r="E331" s="78"/>
      <c r="F331" s="78"/>
      <c r="G331" s="80"/>
      <c r="H331" s="150"/>
      <c r="I331" s="78"/>
      <c r="J331" s="78"/>
      <c r="K331" s="146"/>
      <c r="L331" s="101"/>
      <c r="M331" s="101"/>
      <c r="N331" s="101"/>
      <c r="O331" s="101"/>
      <c r="P331" s="101"/>
      <c r="Q331" s="80"/>
      <c r="R331" s="80"/>
      <c r="S331" s="80"/>
      <c r="T331" s="80"/>
      <c r="U331" s="80"/>
      <c r="V331" s="80"/>
      <c r="W331" s="80"/>
      <c r="X331" s="80"/>
      <c r="Y331" s="80"/>
      <c r="Z331" s="80"/>
      <c r="AA331" s="80"/>
      <c r="AB331" s="80"/>
      <c r="AC331" s="80"/>
      <c r="AD331" s="80"/>
      <c r="AE331" s="80"/>
      <c r="AF331" s="80"/>
      <c r="AG331" s="80"/>
      <c r="AH331" s="80"/>
      <c r="AI331" s="78"/>
      <c r="AJ331" s="78"/>
      <c r="AK331" s="78"/>
      <c r="AL331" s="78"/>
      <c r="AM331" s="78"/>
      <c r="AN331" s="78"/>
      <c r="AO331" s="78"/>
    </row>
    <row r="332" spans="1:41" ht="18.75" customHeight="1">
      <c r="A332" s="156"/>
      <c r="B332" s="156"/>
      <c r="C332" s="78"/>
      <c r="D332" s="78"/>
      <c r="E332" s="78"/>
      <c r="F332" s="78"/>
      <c r="G332" s="80"/>
      <c r="H332" s="150"/>
      <c r="I332" s="78"/>
      <c r="J332" s="78"/>
      <c r="K332" s="146"/>
      <c r="L332" s="101"/>
      <c r="M332" s="101"/>
      <c r="N332" s="101"/>
      <c r="O332" s="101"/>
      <c r="P332" s="101"/>
      <c r="Q332" s="80"/>
      <c r="R332" s="80"/>
      <c r="S332" s="80"/>
      <c r="T332" s="80"/>
      <c r="U332" s="80"/>
      <c r="V332" s="80"/>
      <c r="W332" s="80"/>
      <c r="X332" s="80"/>
      <c r="Y332" s="80"/>
      <c r="Z332" s="80"/>
      <c r="AA332" s="80"/>
      <c r="AB332" s="80"/>
      <c r="AC332" s="80"/>
      <c r="AD332" s="80"/>
      <c r="AE332" s="80"/>
      <c r="AF332" s="80"/>
      <c r="AG332" s="80"/>
      <c r="AH332" s="80"/>
      <c r="AI332" s="78"/>
      <c r="AJ332" s="78"/>
      <c r="AK332" s="78"/>
      <c r="AL332" s="78"/>
      <c r="AM332" s="78"/>
      <c r="AN332" s="78"/>
      <c r="AO332" s="78"/>
    </row>
    <row r="333" spans="1:41" ht="18.75" customHeight="1">
      <c r="A333" s="156"/>
      <c r="B333" s="156"/>
      <c r="C333" s="78"/>
      <c r="D333" s="78"/>
      <c r="E333" s="78"/>
      <c r="F333" s="78"/>
      <c r="G333" s="80"/>
      <c r="H333" s="150"/>
      <c r="I333" s="78"/>
      <c r="J333" s="78"/>
      <c r="K333" s="146"/>
      <c r="L333" s="101"/>
      <c r="M333" s="101"/>
      <c r="N333" s="101"/>
      <c r="O333" s="101"/>
      <c r="P333" s="101"/>
      <c r="Q333" s="80"/>
      <c r="R333" s="80"/>
      <c r="S333" s="80"/>
      <c r="T333" s="80"/>
      <c r="U333" s="80"/>
      <c r="V333" s="80"/>
      <c r="W333" s="80"/>
      <c r="X333" s="80"/>
      <c r="Y333" s="80"/>
      <c r="Z333" s="80"/>
      <c r="AA333" s="80"/>
      <c r="AB333" s="80"/>
      <c r="AC333" s="80"/>
      <c r="AD333" s="80"/>
      <c r="AE333" s="80"/>
      <c r="AF333" s="80"/>
      <c r="AG333" s="80"/>
      <c r="AH333" s="80"/>
      <c r="AI333" s="78"/>
      <c r="AJ333" s="78"/>
      <c r="AK333" s="78"/>
      <c r="AL333" s="78"/>
      <c r="AM333" s="78"/>
      <c r="AN333" s="78"/>
      <c r="AO333" s="78"/>
    </row>
    <row r="334" spans="1:41" ht="18.75" customHeight="1">
      <c r="A334" s="156"/>
      <c r="B334" s="156"/>
      <c r="C334" s="78"/>
      <c r="D334" s="78"/>
      <c r="E334" s="78"/>
      <c r="F334" s="78"/>
      <c r="G334" s="80"/>
      <c r="H334" s="150"/>
      <c r="I334" s="78"/>
      <c r="J334" s="78"/>
      <c r="K334" s="146"/>
      <c r="L334" s="101"/>
      <c r="M334" s="101"/>
      <c r="N334" s="101"/>
      <c r="O334" s="101"/>
      <c r="P334" s="101"/>
      <c r="Q334" s="80"/>
      <c r="R334" s="80"/>
      <c r="S334" s="80"/>
      <c r="T334" s="80"/>
      <c r="U334" s="80"/>
      <c r="V334" s="80"/>
      <c r="W334" s="80"/>
      <c r="X334" s="80"/>
      <c r="Y334" s="80"/>
      <c r="Z334" s="80"/>
      <c r="AA334" s="80"/>
      <c r="AB334" s="80"/>
      <c r="AC334" s="80"/>
      <c r="AD334" s="80"/>
      <c r="AE334" s="80"/>
      <c r="AF334" s="80"/>
      <c r="AG334" s="80"/>
      <c r="AH334" s="80"/>
      <c r="AI334" s="78"/>
      <c r="AJ334" s="78"/>
      <c r="AK334" s="78"/>
      <c r="AL334" s="78"/>
      <c r="AM334" s="78"/>
      <c r="AN334" s="78"/>
      <c r="AO334" s="78"/>
    </row>
    <row r="335" spans="1:41" ht="18.75" customHeight="1">
      <c r="A335" s="156"/>
      <c r="B335" s="156"/>
      <c r="C335" s="78"/>
      <c r="D335" s="78"/>
      <c r="E335" s="78"/>
      <c r="F335" s="78"/>
      <c r="G335" s="80"/>
      <c r="H335" s="150"/>
      <c r="I335" s="78"/>
      <c r="J335" s="78"/>
      <c r="K335" s="146"/>
      <c r="L335" s="101"/>
      <c r="M335" s="101"/>
      <c r="N335" s="101"/>
      <c r="O335" s="101"/>
      <c r="P335" s="101"/>
      <c r="Q335" s="80"/>
      <c r="R335" s="80"/>
      <c r="S335" s="80"/>
      <c r="T335" s="80"/>
      <c r="U335" s="80"/>
      <c r="V335" s="80"/>
      <c r="W335" s="80"/>
      <c r="X335" s="80"/>
      <c r="Y335" s="80"/>
      <c r="Z335" s="80"/>
      <c r="AA335" s="80"/>
      <c r="AB335" s="80"/>
      <c r="AC335" s="80"/>
      <c r="AD335" s="80"/>
      <c r="AE335" s="80"/>
      <c r="AF335" s="80"/>
      <c r="AG335" s="80"/>
      <c r="AH335" s="80"/>
      <c r="AI335" s="78"/>
      <c r="AJ335" s="78"/>
      <c r="AK335" s="78"/>
      <c r="AL335" s="78"/>
      <c r="AM335" s="78"/>
      <c r="AN335" s="78"/>
      <c r="AO335" s="78"/>
    </row>
    <row r="336" spans="1:41" ht="18.75" customHeight="1">
      <c r="A336" s="156"/>
      <c r="B336" s="156"/>
      <c r="C336" s="78"/>
      <c r="D336" s="78"/>
      <c r="E336" s="78"/>
      <c r="F336" s="78"/>
      <c r="G336" s="80"/>
      <c r="H336" s="150"/>
      <c r="I336" s="78"/>
      <c r="J336" s="78"/>
      <c r="K336" s="146"/>
      <c r="L336" s="101"/>
      <c r="M336" s="101"/>
      <c r="N336" s="101"/>
      <c r="O336" s="101"/>
      <c r="P336" s="101"/>
      <c r="Q336" s="80"/>
      <c r="R336" s="80"/>
      <c r="S336" s="80"/>
      <c r="T336" s="80"/>
      <c r="U336" s="80"/>
      <c r="V336" s="80"/>
      <c r="W336" s="80"/>
      <c r="X336" s="80"/>
      <c r="Y336" s="80"/>
      <c r="Z336" s="80"/>
      <c r="AA336" s="80"/>
      <c r="AB336" s="80"/>
      <c r="AC336" s="80"/>
      <c r="AD336" s="80"/>
      <c r="AE336" s="80"/>
      <c r="AF336" s="80"/>
      <c r="AG336" s="80"/>
      <c r="AH336" s="80"/>
      <c r="AI336" s="78"/>
      <c r="AJ336" s="78"/>
      <c r="AK336" s="78"/>
      <c r="AL336" s="78"/>
      <c r="AM336" s="78"/>
      <c r="AN336" s="78"/>
      <c r="AO336" s="78"/>
    </row>
    <row r="337" spans="1:41" ht="18.75" customHeight="1">
      <c r="A337" s="156"/>
      <c r="B337" s="156"/>
      <c r="C337" s="78"/>
      <c r="D337" s="78"/>
      <c r="E337" s="78"/>
      <c r="F337" s="78"/>
      <c r="G337" s="80"/>
      <c r="H337" s="150"/>
      <c r="I337" s="78"/>
      <c r="J337" s="78"/>
      <c r="K337" s="146"/>
      <c r="L337" s="101"/>
      <c r="M337" s="101"/>
      <c r="N337" s="101"/>
      <c r="O337" s="101"/>
      <c r="P337" s="101"/>
      <c r="Q337" s="80"/>
      <c r="R337" s="80"/>
      <c r="S337" s="80"/>
      <c r="T337" s="80"/>
      <c r="U337" s="80"/>
      <c r="V337" s="80"/>
      <c r="W337" s="80"/>
      <c r="X337" s="80"/>
      <c r="Y337" s="80"/>
      <c r="Z337" s="80"/>
      <c r="AA337" s="80"/>
      <c r="AB337" s="80"/>
      <c r="AC337" s="80"/>
      <c r="AD337" s="80"/>
      <c r="AE337" s="80"/>
      <c r="AF337" s="80"/>
      <c r="AG337" s="80"/>
      <c r="AH337" s="80"/>
      <c r="AI337" s="78"/>
      <c r="AJ337" s="78"/>
      <c r="AK337" s="78"/>
      <c r="AL337" s="78"/>
      <c r="AM337" s="78"/>
      <c r="AN337" s="78"/>
      <c r="AO337" s="78"/>
    </row>
    <row r="338" spans="1:41" ht="18.75" customHeight="1">
      <c r="A338" s="156"/>
      <c r="B338" s="156"/>
      <c r="C338" s="78"/>
      <c r="D338" s="78"/>
      <c r="E338" s="78"/>
      <c r="F338" s="78"/>
      <c r="G338" s="80"/>
      <c r="H338" s="150"/>
      <c r="I338" s="78"/>
      <c r="J338" s="78"/>
      <c r="K338" s="146"/>
      <c r="L338" s="101"/>
      <c r="M338" s="101"/>
      <c r="N338" s="101"/>
      <c r="O338" s="101"/>
      <c r="P338" s="101"/>
      <c r="Q338" s="80"/>
      <c r="R338" s="80"/>
      <c r="S338" s="80"/>
      <c r="T338" s="80"/>
      <c r="U338" s="80"/>
      <c r="V338" s="80"/>
      <c r="W338" s="80"/>
      <c r="X338" s="80"/>
      <c r="Y338" s="80"/>
      <c r="Z338" s="80"/>
      <c r="AA338" s="80"/>
      <c r="AB338" s="80"/>
      <c r="AC338" s="80"/>
      <c r="AD338" s="80"/>
      <c r="AE338" s="80"/>
      <c r="AF338" s="80"/>
      <c r="AG338" s="80"/>
      <c r="AH338" s="80"/>
      <c r="AI338" s="78"/>
      <c r="AJ338" s="78"/>
      <c r="AK338" s="78"/>
      <c r="AL338" s="78"/>
      <c r="AM338" s="78"/>
      <c r="AN338" s="78"/>
      <c r="AO338" s="78"/>
    </row>
    <row r="339" spans="1:41" ht="18.75" customHeight="1">
      <c r="A339" s="156"/>
      <c r="B339" s="156"/>
      <c r="C339" s="78"/>
      <c r="D339" s="78"/>
      <c r="E339" s="78"/>
      <c r="F339" s="78"/>
      <c r="G339" s="80"/>
      <c r="H339" s="150"/>
      <c r="I339" s="78"/>
      <c r="J339" s="78"/>
      <c r="K339" s="146"/>
      <c r="L339" s="101"/>
      <c r="M339" s="101"/>
      <c r="N339" s="101"/>
      <c r="O339" s="101"/>
      <c r="P339" s="101"/>
      <c r="Q339" s="80"/>
      <c r="R339" s="80"/>
      <c r="S339" s="80"/>
      <c r="T339" s="80"/>
      <c r="U339" s="80"/>
      <c r="V339" s="80"/>
      <c r="W339" s="80"/>
      <c r="X339" s="80"/>
      <c r="Y339" s="80"/>
      <c r="Z339" s="80"/>
      <c r="AA339" s="80"/>
      <c r="AB339" s="80"/>
      <c r="AC339" s="80"/>
      <c r="AD339" s="80"/>
      <c r="AE339" s="80"/>
      <c r="AF339" s="80"/>
      <c r="AG339" s="80"/>
      <c r="AH339" s="80"/>
      <c r="AI339" s="78"/>
      <c r="AJ339" s="78"/>
      <c r="AK339" s="78"/>
      <c r="AL339" s="78"/>
      <c r="AM339" s="78"/>
      <c r="AN339" s="78"/>
      <c r="AO339" s="78"/>
    </row>
    <row r="340" spans="1:41" ht="18.75" customHeight="1">
      <c r="A340" s="156"/>
      <c r="B340" s="156"/>
      <c r="C340" s="78"/>
      <c r="D340" s="78"/>
      <c r="E340" s="78"/>
      <c r="F340" s="78"/>
      <c r="G340" s="80"/>
      <c r="H340" s="150"/>
      <c r="I340" s="78"/>
      <c r="J340" s="78"/>
      <c r="K340" s="146"/>
      <c r="L340" s="101"/>
      <c r="M340" s="101"/>
      <c r="N340" s="101"/>
      <c r="O340" s="101"/>
      <c r="P340" s="101"/>
      <c r="Q340" s="80"/>
      <c r="R340" s="80"/>
      <c r="S340" s="80"/>
      <c r="T340" s="80"/>
      <c r="U340" s="80"/>
      <c r="V340" s="80"/>
      <c r="W340" s="80"/>
      <c r="X340" s="80"/>
      <c r="Y340" s="80"/>
      <c r="Z340" s="80"/>
      <c r="AA340" s="80"/>
      <c r="AB340" s="80"/>
      <c r="AC340" s="80"/>
      <c r="AD340" s="80"/>
      <c r="AE340" s="80"/>
      <c r="AF340" s="80"/>
      <c r="AG340" s="80"/>
      <c r="AH340" s="80"/>
      <c r="AI340" s="78"/>
      <c r="AJ340" s="78"/>
      <c r="AK340" s="78"/>
      <c r="AL340" s="78"/>
      <c r="AM340" s="78"/>
      <c r="AN340" s="78"/>
      <c r="AO340" s="78"/>
    </row>
    <row r="341" spans="1:41" ht="18.75" customHeight="1">
      <c r="A341" s="156"/>
      <c r="B341" s="156"/>
      <c r="C341" s="78"/>
      <c r="D341" s="78"/>
      <c r="E341" s="78"/>
      <c r="F341" s="78"/>
      <c r="G341" s="80"/>
      <c r="H341" s="150"/>
      <c r="I341" s="78"/>
      <c r="J341" s="78"/>
      <c r="K341" s="146"/>
      <c r="L341" s="101"/>
      <c r="M341" s="101"/>
      <c r="N341" s="101"/>
      <c r="O341" s="101"/>
      <c r="P341" s="101"/>
      <c r="Q341" s="80"/>
      <c r="R341" s="80"/>
      <c r="S341" s="80"/>
      <c r="T341" s="80"/>
      <c r="U341" s="80"/>
      <c r="V341" s="80"/>
      <c r="W341" s="80"/>
      <c r="X341" s="80"/>
      <c r="Y341" s="80"/>
      <c r="Z341" s="80"/>
      <c r="AA341" s="80"/>
      <c r="AB341" s="80"/>
      <c r="AC341" s="80"/>
      <c r="AD341" s="80"/>
      <c r="AE341" s="80"/>
      <c r="AF341" s="80"/>
      <c r="AG341" s="80"/>
      <c r="AH341" s="80"/>
      <c r="AI341" s="78"/>
      <c r="AJ341" s="78"/>
      <c r="AK341" s="78"/>
      <c r="AL341" s="78"/>
      <c r="AM341" s="78"/>
      <c r="AN341" s="78"/>
      <c r="AO341" s="78"/>
    </row>
    <row r="342" spans="1:41" ht="18.75" customHeight="1">
      <c r="A342" s="156"/>
      <c r="B342" s="156"/>
      <c r="C342" s="78"/>
      <c r="D342" s="78"/>
      <c r="E342" s="78"/>
      <c r="F342" s="78"/>
      <c r="G342" s="80"/>
      <c r="H342" s="150"/>
      <c r="I342" s="78"/>
      <c r="J342" s="78"/>
      <c r="K342" s="146"/>
      <c r="L342" s="101"/>
      <c r="M342" s="101"/>
      <c r="N342" s="101"/>
      <c r="O342" s="101"/>
      <c r="P342" s="101"/>
      <c r="Q342" s="80"/>
      <c r="R342" s="80"/>
      <c r="S342" s="80"/>
      <c r="T342" s="80"/>
      <c r="U342" s="80"/>
      <c r="V342" s="80"/>
      <c r="W342" s="80"/>
      <c r="X342" s="80"/>
      <c r="Y342" s="80"/>
      <c r="Z342" s="80"/>
      <c r="AA342" s="80"/>
      <c r="AB342" s="80"/>
      <c r="AC342" s="80"/>
      <c r="AD342" s="80"/>
      <c r="AE342" s="80"/>
      <c r="AF342" s="80"/>
      <c r="AG342" s="80"/>
      <c r="AH342" s="80"/>
      <c r="AI342" s="78"/>
      <c r="AJ342" s="78"/>
      <c r="AK342" s="78"/>
      <c r="AL342" s="78"/>
      <c r="AM342" s="78"/>
      <c r="AN342" s="78"/>
      <c r="AO342" s="78"/>
    </row>
    <row r="343" spans="1:41" ht="18.75" customHeight="1">
      <c r="A343" s="156"/>
      <c r="B343" s="156"/>
      <c r="C343" s="78"/>
      <c r="D343" s="78"/>
      <c r="E343" s="78"/>
      <c r="F343" s="78"/>
      <c r="G343" s="80"/>
      <c r="H343" s="150"/>
      <c r="I343" s="78"/>
      <c r="J343" s="78"/>
      <c r="K343" s="146"/>
      <c r="L343" s="101"/>
      <c r="M343" s="101"/>
      <c r="N343" s="101"/>
      <c r="O343" s="101"/>
      <c r="P343" s="101"/>
      <c r="Q343" s="80"/>
      <c r="R343" s="80"/>
      <c r="S343" s="80"/>
      <c r="T343" s="80"/>
      <c r="U343" s="80"/>
      <c r="V343" s="80"/>
      <c r="W343" s="80"/>
      <c r="X343" s="80"/>
      <c r="Y343" s="80"/>
      <c r="Z343" s="80"/>
      <c r="AA343" s="80"/>
      <c r="AB343" s="80"/>
      <c r="AC343" s="80"/>
      <c r="AD343" s="80"/>
      <c r="AE343" s="80"/>
      <c r="AF343" s="80"/>
      <c r="AG343" s="80"/>
      <c r="AH343" s="80"/>
      <c r="AI343" s="78"/>
      <c r="AJ343" s="78"/>
      <c r="AK343" s="78"/>
      <c r="AL343" s="78"/>
      <c r="AM343" s="78"/>
      <c r="AN343" s="78"/>
      <c r="AO343" s="78"/>
    </row>
    <row r="344" spans="1:41" ht="18.75" customHeight="1">
      <c r="A344" s="156"/>
      <c r="B344" s="156"/>
      <c r="C344" s="78"/>
      <c r="D344" s="78"/>
      <c r="E344" s="78"/>
      <c r="F344" s="78"/>
      <c r="G344" s="80"/>
      <c r="H344" s="150"/>
      <c r="I344" s="78"/>
      <c r="J344" s="78"/>
      <c r="K344" s="146"/>
      <c r="L344" s="101"/>
      <c r="M344" s="101"/>
      <c r="N344" s="101"/>
      <c r="O344" s="101"/>
      <c r="P344" s="101"/>
      <c r="Q344" s="80"/>
      <c r="R344" s="80"/>
      <c r="S344" s="80"/>
      <c r="T344" s="80"/>
      <c r="U344" s="80"/>
      <c r="V344" s="80"/>
      <c r="W344" s="80"/>
      <c r="X344" s="80"/>
      <c r="Y344" s="80"/>
      <c r="Z344" s="80"/>
      <c r="AA344" s="80"/>
      <c r="AB344" s="80"/>
      <c r="AC344" s="80"/>
      <c r="AD344" s="80"/>
      <c r="AE344" s="80"/>
      <c r="AF344" s="80"/>
      <c r="AG344" s="80"/>
      <c r="AH344" s="80"/>
      <c r="AI344" s="78"/>
      <c r="AJ344" s="78"/>
      <c r="AK344" s="78"/>
      <c r="AL344" s="78"/>
      <c r="AM344" s="78"/>
      <c r="AN344" s="78"/>
      <c r="AO344" s="78"/>
    </row>
    <row r="345" spans="1:41" ht="18.75" customHeight="1">
      <c r="A345" s="156"/>
      <c r="B345" s="156"/>
      <c r="C345" s="78"/>
      <c r="D345" s="78"/>
      <c r="E345" s="78"/>
      <c r="F345" s="78"/>
      <c r="G345" s="80"/>
      <c r="H345" s="150"/>
      <c r="I345" s="78"/>
      <c r="J345" s="78"/>
      <c r="K345" s="146"/>
      <c r="L345" s="101"/>
      <c r="M345" s="101"/>
      <c r="N345" s="101"/>
      <c r="O345" s="101"/>
      <c r="P345" s="101"/>
      <c r="Q345" s="80"/>
      <c r="R345" s="80"/>
      <c r="S345" s="80"/>
      <c r="T345" s="80"/>
      <c r="U345" s="80"/>
      <c r="V345" s="80"/>
      <c r="W345" s="80"/>
      <c r="X345" s="80"/>
      <c r="Y345" s="80"/>
      <c r="Z345" s="80"/>
      <c r="AA345" s="80"/>
      <c r="AB345" s="80"/>
      <c r="AC345" s="80"/>
      <c r="AD345" s="80"/>
      <c r="AE345" s="80"/>
      <c r="AF345" s="80"/>
      <c r="AG345" s="80"/>
      <c r="AH345" s="80"/>
      <c r="AI345" s="78"/>
      <c r="AJ345" s="78"/>
      <c r="AK345" s="78"/>
      <c r="AL345" s="78"/>
      <c r="AM345" s="78"/>
      <c r="AN345" s="78"/>
      <c r="AO345" s="78"/>
    </row>
    <row r="346" spans="1:41" ht="18.75" customHeight="1">
      <c r="A346" s="156"/>
      <c r="B346" s="156"/>
      <c r="C346" s="78"/>
      <c r="D346" s="78"/>
      <c r="E346" s="78"/>
      <c r="F346" s="78"/>
      <c r="G346" s="80"/>
      <c r="H346" s="150"/>
      <c r="I346" s="78"/>
      <c r="J346" s="78"/>
      <c r="K346" s="146"/>
      <c r="L346" s="101"/>
      <c r="M346" s="101"/>
      <c r="N346" s="101"/>
      <c r="O346" s="101"/>
      <c r="P346" s="101"/>
      <c r="Q346" s="80"/>
      <c r="R346" s="80"/>
      <c r="S346" s="80"/>
      <c r="T346" s="80"/>
      <c r="U346" s="80"/>
      <c r="V346" s="80"/>
      <c r="W346" s="80"/>
      <c r="X346" s="80"/>
      <c r="Y346" s="80"/>
      <c r="Z346" s="80"/>
      <c r="AA346" s="80"/>
      <c r="AB346" s="80"/>
      <c r="AC346" s="80"/>
      <c r="AD346" s="80"/>
      <c r="AE346" s="80"/>
      <c r="AF346" s="80"/>
      <c r="AG346" s="80"/>
      <c r="AH346" s="80"/>
      <c r="AI346" s="78"/>
      <c r="AJ346" s="78"/>
      <c r="AK346" s="78"/>
      <c r="AL346" s="78"/>
      <c r="AM346" s="78"/>
      <c r="AN346" s="78"/>
      <c r="AO346" s="78"/>
    </row>
    <row r="347" spans="1:41" ht="18.75" customHeight="1">
      <c r="A347" s="156"/>
      <c r="B347" s="156"/>
      <c r="C347" s="78"/>
      <c r="D347" s="78"/>
      <c r="E347" s="78"/>
      <c r="F347" s="78"/>
      <c r="G347" s="80"/>
      <c r="H347" s="150"/>
      <c r="I347" s="78"/>
      <c r="J347" s="78"/>
      <c r="K347" s="146"/>
      <c r="L347" s="101"/>
      <c r="M347" s="101"/>
      <c r="N347" s="101"/>
      <c r="O347" s="101"/>
      <c r="P347" s="101"/>
      <c r="Q347" s="80"/>
      <c r="R347" s="80"/>
      <c r="S347" s="80"/>
      <c r="T347" s="80"/>
      <c r="U347" s="80"/>
      <c r="V347" s="80"/>
      <c r="W347" s="80"/>
      <c r="X347" s="80"/>
      <c r="Y347" s="80"/>
      <c r="Z347" s="80"/>
      <c r="AA347" s="80"/>
      <c r="AB347" s="80"/>
      <c r="AC347" s="80"/>
      <c r="AD347" s="80"/>
      <c r="AE347" s="80"/>
      <c r="AF347" s="80"/>
      <c r="AG347" s="80"/>
      <c r="AH347" s="80"/>
      <c r="AI347" s="78"/>
      <c r="AJ347" s="78"/>
      <c r="AK347" s="78"/>
      <c r="AL347" s="78"/>
      <c r="AM347" s="78"/>
      <c r="AN347" s="78"/>
      <c r="AO347" s="78"/>
    </row>
    <row r="348" spans="1:41" ht="18.75" customHeight="1">
      <c r="A348" s="156"/>
      <c r="B348" s="156"/>
      <c r="C348" s="78"/>
      <c r="D348" s="78"/>
      <c r="E348" s="78"/>
      <c r="F348" s="78"/>
      <c r="G348" s="80"/>
      <c r="H348" s="150"/>
      <c r="I348" s="78"/>
      <c r="J348" s="78"/>
      <c r="K348" s="146"/>
      <c r="L348" s="101"/>
      <c r="M348" s="101"/>
      <c r="N348" s="101"/>
      <c r="O348" s="101"/>
      <c r="P348" s="101"/>
      <c r="Q348" s="80"/>
      <c r="R348" s="80"/>
      <c r="S348" s="80"/>
      <c r="T348" s="80"/>
      <c r="U348" s="80"/>
      <c r="V348" s="80"/>
      <c r="W348" s="80"/>
      <c r="X348" s="80"/>
      <c r="Y348" s="80"/>
      <c r="Z348" s="80"/>
      <c r="AA348" s="80"/>
      <c r="AB348" s="80"/>
      <c r="AC348" s="80"/>
      <c r="AD348" s="80"/>
      <c r="AE348" s="80"/>
      <c r="AF348" s="80"/>
      <c r="AG348" s="80"/>
      <c r="AH348" s="80"/>
      <c r="AI348" s="78"/>
      <c r="AJ348" s="78"/>
      <c r="AK348" s="78"/>
      <c r="AL348" s="78"/>
      <c r="AM348" s="78"/>
      <c r="AN348" s="78"/>
      <c r="AO348" s="78"/>
    </row>
    <row r="349" spans="1:41" ht="18.75" customHeight="1">
      <c r="A349" s="156"/>
      <c r="B349" s="156"/>
      <c r="C349" s="78"/>
      <c r="D349" s="78"/>
      <c r="E349" s="78"/>
      <c r="F349" s="78"/>
      <c r="G349" s="80"/>
      <c r="H349" s="150"/>
      <c r="I349" s="78"/>
      <c r="J349" s="78"/>
      <c r="K349" s="146"/>
      <c r="L349" s="101"/>
      <c r="M349" s="101"/>
      <c r="N349" s="101"/>
      <c r="O349" s="101"/>
      <c r="P349" s="101"/>
      <c r="Q349" s="80"/>
      <c r="R349" s="80"/>
      <c r="S349" s="80"/>
      <c r="T349" s="80"/>
      <c r="U349" s="80"/>
      <c r="V349" s="80"/>
      <c r="W349" s="80"/>
      <c r="X349" s="80"/>
      <c r="Y349" s="80"/>
      <c r="Z349" s="80"/>
      <c r="AA349" s="80"/>
      <c r="AB349" s="80"/>
      <c r="AC349" s="80"/>
      <c r="AD349" s="80"/>
      <c r="AE349" s="80"/>
      <c r="AF349" s="80"/>
      <c r="AG349" s="80"/>
      <c r="AH349" s="80"/>
      <c r="AI349" s="78"/>
      <c r="AJ349" s="78"/>
      <c r="AK349" s="78"/>
      <c r="AL349" s="78"/>
      <c r="AM349" s="78"/>
      <c r="AN349" s="78"/>
      <c r="AO349" s="78"/>
    </row>
    <row r="350" spans="1:41" ht="18.75" customHeight="1">
      <c r="A350" s="156"/>
      <c r="B350" s="156"/>
      <c r="C350" s="78"/>
      <c r="D350" s="78"/>
      <c r="E350" s="78"/>
      <c r="F350" s="78"/>
      <c r="G350" s="80"/>
      <c r="H350" s="150"/>
      <c r="I350" s="78"/>
      <c r="J350" s="78"/>
      <c r="K350" s="146"/>
      <c r="L350" s="101"/>
      <c r="M350" s="101"/>
      <c r="N350" s="101"/>
      <c r="O350" s="101"/>
      <c r="P350" s="101"/>
      <c r="Q350" s="80"/>
      <c r="R350" s="80"/>
      <c r="S350" s="80"/>
      <c r="T350" s="80"/>
      <c r="U350" s="80"/>
      <c r="V350" s="80"/>
      <c r="W350" s="80"/>
      <c r="X350" s="80"/>
      <c r="Y350" s="80"/>
      <c r="Z350" s="80"/>
      <c r="AA350" s="80"/>
      <c r="AB350" s="80"/>
      <c r="AC350" s="80"/>
      <c r="AD350" s="80"/>
      <c r="AE350" s="80"/>
      <c r="AF350" s="80"/>
      <c r="AG350" s="80"/>
      <c r="AH350" s="80"/>
      <c r="AI350" s="78"/>
      <c r="AJ350" s="78"/>
      <c r="AK350" s="78"/>
      <c r="AL350" s="78"/>
      <c r="AM350" s="78"/>
      <c r="AN350" s="78"/>
      <c r="AO350" s="78"/>
    </row>
    <row r="351" spans="1:41" ht="18.75" customHeight="1">
      <c r="A351" s="156"/>
      <c r="B351" s="156"/>
      <c r="C351" s="78"/>
      <c r="D351" s="78"/>
      <c r="E351" s="78"/>
      <c r="F351" s="78"/>
      <c r="G351" s="80"/>
      <c r="H351" s="150"/>
      <c r="I351" s="78"/>
      <c r="J351" s="78"/>
      <c r="K351" s="146"/>
      <c r="L351" s="101"/>
      <c r="M351" s="101"/>
      <c r="N351" s="101"/>
      <c r="O351" s="101"/>
      <c r="P351" s="101"/>
      <c r="Q351" s="80"/>
      <c r="R351" s="80"/>
      <c r="S351" s="80"/>
      <c r="T351" s="80"/>
      <c r="U351" s="80"/>
      <c r="V351" s="80"/>
      <c r="W351" s="80"/>
      <c r="X351" s="80"/>
      <c r="Y351" s="80"/>
      <c r="Z351" s="80"/>
      <c r="AA351" s="80"/>
      <c r="AB351" s="80"/>
      <c r="AC351" s="80"/>
      <c r="AD351" s="80"/>
      <c r="AE351" s="80"/>
      <c r="AF351" s="80"/>
      <c r="AG351" s="80"/>
      <c r="AH351" s="80"/>
      <c r="AI351" s="78"/>
      <c r="AJ351" s="78"/>
      <c r="AK351" s="78"/>
      <c r="AL351" s="78"/>
      <c r="AM351" s="78"/>
      <c r="AN351" s="78"/>
      <c r="AO351" s="78"/>
    </row>
    <row r="352" spans="1:41" ht="18.75" customHeight="1">
      <c r="A352" s="156"/>
      <c r="B352" s="156"/>
      <c r="C352" s="78"/>
      <c r="D352" s="78"/>
      <c r="E352" s="78"/>
      <c r="F352" s="78"/>
      <c r="G352" s="80"/>
      <c r="H352" s="150"/>
      <c r="I352" s="78"/>
      <c r="J352" s="78"/>
      <c r="K352" s="146"/>
      <c r="L352" s="101"/>
      <c r="M352" s="101"/>
      <c r="N352" s="101"/>
      <c r="O352" s="101"/>
      <c r="P352" s="101"/>
      <c r="Q352" s="80"/>
      <c r="R352" s="80"/>
      <c r="S352" s="80"/>
      <c r="T352" s="80"/>
      <c r="U352" s="80"/>
      <c r="V352" s="80"/>
      <c r="W352" s="80"/>
      <c r="X352" s="80"/>
      <c r="Y352" s="80"/>
      <c r="Z352" s="80"/>
      <c r="AA352" s="80"/>
      <c r="AB352" s="80"/>
      <c r="AC352" s="80"/>
      <c r="AD352" s="80"/>
      <c r="AE352" s="80"/>
      <c r="AF352" s="80"/>
      <c r="AG352" s="80"/>
      <c r="AH352" s="80"/>
      <c r="AI352" s="78"/>
      <c r="AJ352" s="78"/>
      <c r="AK352" s="78"/>
      <c r="AL352" s="78"/>
      <c r="AM352" s="78"/>
      <c r="AN352" s="78"/>
      <c r="AO352" s="78"/>
    </row>
    <row r="353" spans="1:41" ht="18.75" customHeight="1">
      <c r="A353" s="156"/>
      <c r="B353" s="156"/>
      <c r="C353" s="78"/>
      <c r="D353" s="78"/>
      <c r="E353" s="78"/>
      <c r="F353" s="78"/>
      <c r="G353" s="80"/>
      <c r="H353" s="150"/>
      <c r="I353" s="78"/>
      <c r="J353" s="78"/>
      <c r="K353" s="146"/>
      <c r="L353" s="101"/>
      <c r="M353" s="101"/>
      <c r="N353" s="101"/>
      <c r="O353" s="101"/>
      <c r="P353" s="101"/>
      <c r="Q353" s="80"/>
      <c r="R353" s="80"/>
      <c r="S353" s="80"/>
      <c r="T353" s="80"/>
      <c r="U353" s="80"/>
      <c r="V353" s="80"/>
      <c r="W353" s="80"/>
      <c r="X353" s="80"/>
      <c r="Y353" s="80"/>
      <c r="Z353" s="80"/>
      <c r="AA353" s="80"/>
      <c r="AB353" s="80"/>
      <c r="AC353" s="80"/>
      <c r="AD353" s="80"/>
      <c r="AE353" s="80"/>
      <c r="AF353" s="80"/>
      <c r="AG353" s="80"/>
      <c r="AH353" s="80"/>
      <c r="AI353" s="78"/>
      <c r="AJ353" s="78"/>
      <c r="AK353" s="78"/>
      <c r="AL353" s="78"/>
      <c r="AM353" s="78"/>
      <c r="AN353" s="78"/>
      <c r="AO353" s="78"/>
    </row>
    <row r="354" spans="1:41" ht="18.75" customHeight="1">
      <c r="A354" s="156"/>
      <c r="B354" s="156"/>
      <c r="C354" s="78"/>
      <c r="D354" s="78"/>
      <c r="E354" s="78"/>
      <c r="F354" s="78"/>
      <c r="G354" s="80"/>
      <c r="H354" s="150"/>
      <c r="I354" s="78"/>
      <c r="J354" s="78"/>
      <c r="K354" s="146"/>
      <c r="L354" s="101"/>
      <c r="M354" s="101"/>
      <c r="N354" s="101"/>
      <c r="O354" s="101"/>
      <c r="P354" s="101"/>
      <c r="Q354" s="80"/>
      <c r="R354" s="80"/>
      <c r="S354" s="80"/>
      <c r="T354" s="80"/>
      <c r="U354" s="80"/>
      <c r="V354" s="80"/>
      <c r="W354" s="80"/>
      <c r="X354" s="80"/>
      <c r="Y354" s="80"/>
      <c r="Z354" s="80"/>
      <c r="AA354" s="80"/>
      <c r="AB354" s="80"/>
      <c r="AC354" s="80"/>
      <c r="AD354" s="80"/>
      <c r="AE354" s="80"/>
      <c r="AF354" s="80"/>
      <c r="AG354" s="80"/>
      <c r="AH354" s="80"/>
      <c r="AI354" s="78"/>
      <c r="AJ354" s="78"/>
      <c r="AK354" s="78"/>
      <c r="AL354" s="78"/>
      <c r="AM354" s="78"/>
      <c r="AN354" s="78"/>
      <c r="AO354" s="78"/>
    </row>
    <row r="355" spans="1:41" ht="18.75" customHeight="1">
      <c r="A355" s="156"/>
      <c r="B355" s="156"/>
      <c r="C355" s="78"/>
      <c r="D355" s="78"/>
      <c r="E355" s="78"/>
      <c r="F355" s="78"/>
      <c r="G355" s="80"/>
      <c r="H355" s="150"/>
      <c r="I355" s="78"/>
      <c r="J355" s="78"/>
      <c r="K355" s="146"/>
      <c r="L355" s="101"/>
      <c r="M355" s="101"/>
      <c r="N355" s="101"/>
      <c r="O355" s="101"/>
      <c r="P355" s="101"/>
      <c r="Q355" s="80"/>
      <c r="R355" s="80"/>
      <c r="S355" s="80"/>
      <c r="T355" s="80"/>
      <c r="U355" s="80"/>
      <c r="V355" s="80"/>
      <c r="W355" s="80"/>
      <c r="X355" s="80"/>
      <c r="Y355" s="80"/>
      <c r="Z355" s="80"/>
      <c r="AA355" s="80"/>
      <c r="AB355" s="80"/>
      <c r="AC355" s="80"/>
      <c r="AD355" s="80"/>
      <c r="AE355" s="80"/>
      <c r="AF355" s="80"/>
      <c r="AG355" s="80"/>
      <c r="AH355" s="80"/>
      <c r="AI355" s="78"/>
      <c r="AJ355" s="78"/>
      <c r="AK355" s="78"/>
      <c r="AL355" s="78"/>
      <c r="AM355" s="78"/>
      <c r="AN355" s="78"/>
      <c r="AO355" s="78"/>
    </row>
    <row r="356" spans="1:41" ht="18.75" customHeight="1">
      <c r="A356" s="156"/>
      <c r="B356" s="156"/>
      <c r="C356" s="78"/>
      <c r="D356" s="78"/>
      <c r="E356" s="78"/>
      <c r="F356" s="78"/>
      <c r="G356" s="80"/>
      <c r="H356" s="150"/>
      <c r="I356" s="78"/>
      <c r="J356" s="78"/>
      <c r="K356" s="146"/>
      <c r="L356" s="101"/>
      <c r="M356" s="101"/>
      <c r="N356" s="101"/>
      <c r="O356" s="101"/>
      <c r="P356" s="101"/>
      <c r="Q356" s="80"/>
      <c r="R356" s="80"/>
      <c r="S356" s="80"/>
      <c r="T356" s="80"/>
      <c r="U356" s="80"/>
      <c r="V356" s="80"/>
      <c r="W356" s="80"/>
      <c r="X356" s="80"/>
      <c r="Y356" s="80"/>
      <c r="Z356" s="80"/>
      <c r="AA356" s="80"/>
      <c r="AB356" s="80"/>
      <c r="AC356" s="80"/>
      <c r="AD356" s="80"/>
      <c r="AE356" s="80"/>
      <c r="AF356" s="80"/>
      <c r="AG356" s="80"/>
      <c r="AH356" s="80"/>
      <c r="AI356" s="78"/>
      <c r="AJ356" s="78"/>
      <c r="AK356" s="78"/>
      <c r="AL356" s="78"/>
      <c r="AM356" s="78"/>
      <c r="AN356" s="78"/>
      <c r="AO356" s="78"/>
    </row>
    <row r="357" spans="1:41" ht="18.75" customHeight="1">
      <c r="A357" s="156"/>
      <c r="B357" s="156"/>
      <c r="C357" s="78"/>
      <c r="D357" s="78"/>
      <c r="E357" s="78"/>
      <c r="F357" s="78"/>
      <c r="G357" s="80"/>
      <c r="H357" s="150"/>
      <c r="I357" s="78"/>
      <c r="J357" s="78"/>
      <c r="K357" s="146"/>
      <c r="L357" s="101"/>
      <c r="M357" s="101"/>
      <c r="N357" s="101"/>
      <c r="O357" s="101"/>
      <c r="P357" s="101"/>
      <c r="Q357" s="80"/>
      <c r="R357" s="80"/>
      <c r="S357" s="80"/>
      <c r="T357" s="80"/>
      <c r="U357" s="80"/>
      <c r="V357" s="80"/>
      <c r="W357" s="80"/>
      <c r="X357" s="80"/>
      <c r="Y357" s="80"/>
      <c r="Z357" s="80"/>
      <c r="AA357" s="80"/>
      <c r="AB357" s="80"/>
      <c r="AC357" s="80"/>
      <c r="AD357" s="80"/>
      <c r="AE357" s="80"/>
      <c r="AF357" s="80"/>
      <c r="AG357" s="80"/>
      <c r="AH357" s="80"/>
      <c r="AI357" s="78"/>
      <c r="AJ357" s="78"/>
      <c r="AK357" s="78"/>
      <c r="AL357" s="78"/>
      <c r="AM357" s="78"/>
      <c r="AN357" s="78"/>
      <c r="AO357" s="78"/>
    </row>
    <row r="358" spans="1:41" ht="18.75" customHeight="1">
      <c r="A358" s="156"/>
      <c r="B358" s="156"/>
      <c r="C358" s="78"/>
      <c r="D358" s="78"/>
      <c r="E358" s="78"/>
      <c r="F358" s="78"/>
      <c r="G358" s="80"/>
      <c r="H358" s="150"/>
      <c r="I358" s="78"/>
      <c r="J358" s="78"/>
      <c r="K358" s="146"/>
      <c r="L358" s="101"/>
      <c r="M358" s="101"/>
      <c r="N358" s="101"/>
      <c r="O358" s="101"/>
      <c r="P358" s="101"/>
      <c r="Q358" s="80"/>
      <c r="R358" s="80"/>
      <c r="S358" s="80"/>
      <c r="T358" s="80"/>
      <c r="U358" s="80"/>
      <c r="V358" s="80"/>
      <c r="W358" s="80"/>
      <c r="X358" s="80"/>
      <c r="Y358" s="80"/>
      <c r="Z358" s="80"/>
      <c r="AA358" s="80"/>
      <c r="AB358" s="80"/>
      <c r="AC358" s="80"/>
      <c r="AD358" s="80"/>
      <c r="AE358" s="80"/>
      <c r="AF358" s="80"/>
      <c r="AG358" s="80"/>
      <c r="AH358" s="80"/>
      <c r="AI358" s="78"/>
      <c r="AJ358" s="78"/>
      <c r="AK358" s="78"/>
      <c r="AL358" s="78"/>
      <c r="AM358" s="78"/>
      <c r="AN358" s="78"/>
      <c r="AO358" s="78"/>
    </row>
    <row r="359" spans="1:41" ht="18.75" customHeight="1">
      <c r="A359" s="156"/>
      <c r="B359" s="156"/>
      <c r="C359" s="78"/>
      <c r="D359" s="78"/>
      <c r="E359" s="78"/>
      <c r="F359" s="78"/>
      <c r="G359" s="80"/>
      <c r="H359" s="150"/>
      <c r="I359" s="78"/>
      <c r="J359" s="78"/>
      <c r="K359" s="146"/>
      <c r="L359" s="101"/>
      <c r="M359" s="101"/>
      <c r="N359" s="101"/>
      <c r="O359" s="101"/>
      <c r="P359" s="101"/>
      <c r="Q359" s="80"/>
      <c r="R359" s="80"/>
      <c r="S359" s="80"/>
      <c r="T359" s="80"/>
      <c r="U359" s="80"/>
      <c r="V359" s="80"/>
      <c r="W359" s="80"/>
      <c r="X359" s="80"/>
      <c r="Y359" s="80"/>
      <c r="Z359" s="80"/>
      <c r="AA359" s="80"/>
      <c r="AB359" s="80"/>
      <c r="AC359" s="80"/>
      <c r="AD359" s="80"/>
      <c r="AE359" s="80"/>
      <c r="AF359" s="80"/>
      <c r="AG359" s="80"/>
      <c r="AH359" s="80"/>
      <c r="AI359" s="78"/>
      <c r="AJ359" s="78"/>
      <c r="AK359" s="78"/>
      <c r="AL359" s="78"/>
      <c r="AM359" s="78"/>
      <c r="AN359" s="78"/>
      <c r="AO359" s="78"/>
    </row>
    <row r="360" spans="1:41" ht="18.75" customHeight="1">
      <c r="A360" s="156"/>
      <c r="B360" s="156"/>
      <c r="C360" s="78"/>
      <c r="D360" s="78"/>
      <c r="E360" s="78"/>
      <c r="F360" s="78"/>
      <c r="G360" s="80"/>
      <c r="H360" s="150"/>
      <c r="I360" s="78"/>
      <c r="J360" s="78"/>
      <c r="K360" s="146"/>
      <c r="L360" s="101"/>
      <c r="M360" s="101"/>
      <c r="N360" s="101"/>
      <c r="O360" s="101"/>
      <c r="P360" s="101"/>
      <c r="Q360" s="80"/>
      <c r="R360" s="80"/>
      <c r="S360" s="80"/>
      <c r="T360" s="80"/>
      <c r="U360" s="80"/>
      <c r="V360" s="80"/>
      <c r="W360" s="80"/>
      <c r="X360" s="80"/>
      <c r="Y360" s="80"/>
      <c r="Z360" s="80"/>
      <c r="AA360" s="80"/>
      <c r="AB360" s="80"/>
      <c r="AC360" s="80"/>
      <c r="AD360" s="80"/>
      <c r="AE360" s="80"/>
      <c r="AF360" s="80"/>
      <c r="AG360" s="80"/>
      <c r="AH360" s="80"/>
      <c r="AI360" s="78"/>
      <c r="AJ360" s="78"/>
      <c r="AK360" s="78"/>
      <c r="AL360" s="78"/>
      <c r="AM360" s="78"/>
      <c r="AN360" s="78"/>
      <c r="AO360" s="78"/>
    </row>
    <row r="361" spans="1:41" ht="18.75" customHeight="1">
      <c r="A361" s="156"/>
      <c r="B361" s="156"/>
      <c r="C361" s="78"/>
      <c r="D361" s="78"/>
      <c r="E361" s="78"/>
      <c r="F361" s="78"/>
      <c r="G361" s="80"/>
      <c r="H361" s="150"/>
      <c r="I361" s="78"/>
      <c r="J361" s="78"/>
      <c r="K361" s="146"/>
      <c r="L361" s="101"/>
      <c r="M361" s="101"/>
      <c r="N361" s="101"/>
      <c r="O361" s="101"/>
      <c r="P361" s="101"/>
      <c r="Q361" s="80"/>
      <c r="R361" s="80"/>
      <c r="S361" s="80"/>
      <c r="T361" s="80"/>
      <c r="U361" s="80"/>
      <c r="V361" s="80"/>
      <c r="W361" s="80"/>
      <c r="X361" s="80"/>
      <c r="Y361" s="80"/>
      <c r="Z361" s="80"/>
      <c r="AA361" s="80"/>
      <c r="AB361" s="80"/>
      <c r="AC361" s="80"/>
      <c r="AD361" s="80"/>
      <c r="AE361" s="80"/>
      <c r="AF361" s="80"/>
      <c r="AG361" s="80"/>
      <c r="AH361" s="80"/>
      <c r="AI361" s="78"/>
      <c r="AJ361" s="78"/>
      <c r="AK361" s="78"/>
      <c r="AL361" s="78"/>
      <c r="AM361" s="78"/>
      <c r="AN361" s="78"/>
      <c r="AO361" s="78"/>
    </row>
    <row r="362" spans="1:41" ht="18.75" customHeight="1">
      <c r="A362" s="156"/>
      <c r="B362" s="156"/>
      <c r="C362" s="78"/>
      <c r="D362" s="78"/>
      <c r="E362" s="78"/>
      <c r="F362" s="78"/>
      <c r="G362" s="80"/>
      <c r="H362" s="150"/>
      <c r="I362" s="78"/>
      <c r="J362" s="78"/>
      <c r="K362" s="146"/>
      <c r="L362" s="101"/>
      <c r="M362" s="101"/>
      <c r="N362" s="101"/>
      <c r="O362" s="101"/>
      <c r="P362" s="101"/>
      <c r="Q362" s="80"/>
      <c r="R362" s="80"/>
      <c r="S362" s="80"/>
      <c r="T362" s="80"/>
      <c r="U362" s="80"/>
      <c r="V362" s="80"/>
      <c r="W362" s="80"/>
      <c r="X362" s="80"/>
      <c r="Y362" s="80"/>
      <c r="Z362" s="80"/>
      <c r="AA362" s="80"/>
      <c r="AB362" s="80"/>
      <c r="AC362" s="80"/>
      <c r="AD362" s="80"/>
      <c r="AE362" s="80"/>
      <c r="AF362" s="80"/>
      <c r="AG362" s="80"/>
      <c r="AH362" s="80"/>
      <c r="AI362" s="78"/>
      <c r="AJ362" s="78"/>
      <c r="AK362" s="78"/>
      <c r="AL362" s="78"/>
      <c r="AM362" s="78"/>
      <c r="AN362" s="78"/>
      <c r="AO362" s="78"/>
    </row>
    <row r="363" spans="1:41" ht="18.75" customHeight="1">
      <c r="A363" s="156"/>
      <c r="B363" s="156"/>
      <c r="C363" s="78"/>
      <c r="D363" s="78"/>
      <c r="E363" s="78"/>
      <c r="F363" s="78"/>
      <c r="G363" s="80"/>
      <c r="H363" s="150"/>
      <c r="I363" s="78"/>
      <c r="J363" s="78"/>
      <c r="K363" s="146"/>
      <c r="L363" s="101"/>
      <c r="M363" s="101"/>
      <c r="N363" s="101"/>
      <c r="O363" s="101"/>
      <c r="P363" s="101"/>
      <c r="Q363" s="80"/>
      <c r="R363" s="80"/>
      <c r="S363" s="80"/>
      <c r="T363" s="80"/>
      <c r="U363" s="80"/>
      <c r="V363" s="80"/>
      <c r="W363" s="80"/>
      <c r="X363" s="80"/>
      <c r="Y363" s="80"/>
      <c r="Z363" s="80"/>
      <c r="AA363" s="80"/>
      <c r="AB363" s="80"/>
      <c r="AC363" s="80"/>
      <c r="AD363" s="80"/>
      <c r="AE363" s="80"/>
      <c r="AF363" s="80"/>
      <c r="AG363" s="80"/>
      <c r="AH363" s="80"/>
      <c r="AI363" s="78"/>
      <c r="AJ363" s="78"/>
      <c r="AK363" s="78"/>
      <c r="AL363" s="78"/>
      <c r="AM363" s="78"/>
      <c r="AN363" s="78"/>
      <c r="AO363" s="78"/>
    </row>
    <row r="364" spans="1:41" ht="18.75" customHeight="1">
      <c r="A364" s="156"/>
      <c r="B364" s="156"/>
      <c r="C364" s="78"/>
      <c r="D364" s="78"/>
      <c r="E364" s="78"/>
      <c r="F364" s="78"/>
      <c r="G364" s="80"/>
      <c r="H364" s="150"/>
      <c r="I364" s="78"/>
      <c r="J364" s="78"/>
      <c r="K364" s="146"/>
      <c r="L364" s="101"/>
      <c r="M364" s="101"/>
      <c r="N364" s="101"/>
      <c r="O364" s="101"/>
      <c r="P364" s="101"/>
      <c r="Q364" s="80"/>
      <c r="R364" s="80"/>
      <c r="S364" s="80"/>
      <c r="T364" s="80"/>
      <c r="U364" s="80"/>
      <c r="V364" s="80"/>
      <c r="W364" s="80"/>
      <c r="X364" s="80"/>
      <c r="Y364" s="80"/>
      <c r="Z364" s="80"/>
      <c r="AA364" s="80"/>
      <c r="AB364" s="80"/>
      <c r="AC364" s="80"/>
      <c r="AD364" s="80"/>
      <c r="AE364" s="80"/>
      <c r="AF364" s="80"/>
      <c r="AG364" s="80"/>
      <c r="AH364" s="80"/>
      <c r="AI364" s="78"/>
      <c r="AJ364" s="78"/>
      <c r="AK364" s="78"/>
      <c r="AL364" s="78"/>
      <c r="AM364" s="78"/>
      <c r="AN364" s="78"/>
      <c r="AO364" s="78"/>
    </row>
    <row r="365" spans="1:41" ht="18.75" customHeight="1">
      <c r="A365" s="156"/>
      <c r="B365" s="156"/>
      <c r="C365" s="78"/>
      <c r="D365" s="78"/>
      <c r="E365" s="78"/>
      <c r="F365" s="78"/>
      <c r="G365" s="80"/>
      <c r="H365" s="150"/>
      <c r="I365" s="78"/>
      <c r="J365" s="78"/>
      <c r="K365" s="146"/>
      <c r="L365" s="101"/>
      <c r="M365" s="101"/>
      <c r="N365" s="101"/>
      <c r="O365" s="101"/>
      <c r="P365" s="101"/>
      <c r="Q365" s="80"/>
      <c r="R365" s="80"/>
      <c r="S365" s="80"/>
      <c r="T365" s="80"/>
      <c r="U365" s="80"/>
      <c r="V365" s="80"/>
      <c r="W365" s="80"/>
      <c r="X365" s="80"/>
      <c r="Y365" s="80"/>
      <c r="Z365" s="80"/>
      <c r="AA365" s="80"/>
      <c r="AB365" s="80"/>
      <c r="AC365" s="80"/>
      <c r="AD365" s="80"/>
      <c r="AE365" s="80"/>
      <c r="AF365" s="80"/>
      <c r="AG365" s="80"/>
      <c r="AH365" s="80"/>
      <c r="AI365" s="78"/>
      <c r="AJ365" s="78"/>
      <c r="AK365" s="78"/>
      <c r="AL365" s="78"/>
      <c r="AM365" s="78"/>
      <c r="AN365" s="78"/>
      <c r="AO365" s="78"/>
    </row>
    <row r="366" spans="1:41" ht="18.75" customHeight="1">
      <c r="A366" s="156"/>
      <c r="B366" s="156"/>
      <c r="C366" s="78"/>
      <c r="D366" s="78"/>
      <c r="E366" s="78"/>
      <c r="F366" s="78"/>
      <c r="G366" s="80"/>
      <c r="H366" s="150"/>
      <c r="I366" s="78"/>
      <c r="J366" s="78"/>
      <c r="K366" s="146"/>
      <c r="L366" s="101"/>
      <c r="M366" s="101"/>
      <c r="N366" s="101"/>
      <c r="O366" s="101"/>
      <c r="P366" s="101"/>
      <c r="Q366" s="80"/>
      <c r="R366" s="80"/>
      <c r="S366" s="80"/>
      <c r="T366" s="80"/>
      <c r="U366" s="80"/>
      <c r="V366" s="80"/>
      <c r="W366" s="80"/>
      <c r="X366" s="80"/>
      <c r="Y366" s="80"/>
      <c r="Z366" s="80"/>
      <c r="AA366" s="80"/>
      <c r="AB366" s="80"/>
      <c r="AC366" s="80"/>
      <c r="AD366" s="80"/>
      <c r="AE366" s="80"/>
      <c r="AF366" s="80"/>
      <c r="AG366" s="80"/>
      <c r="AH366" s="80"/>
      <c r="AI366" s="78"/>
      <c r="AJ366" s="78"/>
      <c r="AK366" s="78"/>
      <c r="AL366" s="78"/>
      <c r="AM366" s="78"/>
      <c r="AN366" s="78"/>
      <c r="AO366" s="78"/>
    </row>
    <row r="367" spans="1:41" ht="18.75" customHeight="1">
      <c r="A367" s="156"/>
      <c r="B367" s="156"/>
      <c r="C367" s="78"/>
      <c r="D367" s="78"/>
      <c r="E367" s="78"/>
      <c r="F367" s="78"/>
      <c r="G367" s="80"/>
      <c r="H367" s="150"/>
      <c r="I367" s="78"/>
      <c r="J367" s="78"/>
      <c r="K367" s="146"/>
      <c r="L367" s="101"/>
      <c r="M367" s="101"/>
      <c r="N367" s="101"/>
      <c r="O367" s="101"/>
      <c r="P367" s="101"/>
      <c r="Q367" s="80"/>
      <c r="R367" s="80"/>
      <c r="S367" s="80"/>
      <c r="T367" s="80"/>
      <c r="U367" s="80"/>
      <c r="V367" s="80"/>
      <c r="W367" s="80"/>
      <c r="X367" s="80"/>
      <c r="Y367" s="80"/>
      <c r="Z367" s="80"/>
      <c r="AA367" s="80"/>
      <c r="AB367" s="80"/>
      <c r="AC367" s="80"/>
      <c r="AD367" s="80"/>
      <c r="AE367" s="80"/>
      <c r="AF367" s="80"/>
      <c r="AG367" s="80"/>
      <c r="AH367" s="80"/>
      <c r="AI367" s="78"/>
      <c r="AJ367" s="78"/>
      <c r="AK367" s="78"/>
      <c r="AL367" s="78"/>
      <c r="AM367" s="78"/>
      <c r="AN367" s="78"/>
      <c r="AO367" s="78"/>
    </row>
    <row r="368" spans="1:41" ht="18.75" customHeight="1">
      <c r="A368" s="156"/>
      <c r="B368" s="156"/>
      <c r="C368" s="78"/>
      <c r="D368" s="78"/>
      <c r="E368" s="78"/>
      <c r="F368" s="78"/>
      <c r="G368" s="80"/>
      <c r="H368" s="150"/>
      <c r="I368" s="78"/>
      <c r="J368" s="78"/>
      <c r="K368" s="146"/>
      <c r="L368" s="101"/>
      <c r="M368" s="101"/>
      <c r="N368" s="101"/>
      <c r="O368" s="101"/>
      <c r="P368" s="101"/>
      <c r="Q368" s="80"/>
      <c r="R368" s="80"/>
      <c r="S368" s="80"/>
      <c r="T368" s="80"/>
      <c r="U368" s="80"/>
      <c r="V368" s="80"/>
      <c r="W368" s="80"/>
      <c r="X368" s="80"/>
      <c r="Y368" s="80"/>
      <c r="Z368" s="80"/>
      <c r="AA368" s="80"/>
      <c r="AB368" s="80"/>
      <c r="AC368" s="80"/>
      <c r="AD368" s="80"/>
      <c r="AE368" s="80"/>
      <c r="AF368" s="80"/>
      <c r="AG368" s="80"/>
      <c r="AH368" s="80"/>
      <c r="AI368" s="78"/>
      <c r="AJ368" s="78"/>
      <c r="AK368" s="78"/>
      <c r="AL368" s="78"/>
      <c r="AM368" s="78"/>
      <c r="AN368" s="78"/>
      <c r="AO368" s="78"/>
    </row>
    <row r="369" spans="1:41" ht="18.75" customHeight="1">
      <c r="A369" s="156"/>
      <c r="B369" s="156"/>
      <c r="C369" s="78"/>
      <c r="D369" s="78"/>
      <c r="E369" s="78"/>
      <c r="F369" s="78"/>
      <c r="G369" s="80"/>
      <c r="H369" s="150"/>
      <c r="I369" s="78"/>
      <c r="J369" s="78"/>
      <c r="K369" s="146"/>
      <c r="L369" s="101"/>
      <c r="M369" s="101"/>
      <c r="N369" s="101"/>
      <c r="O369" s="101"/>
      <c r="P369" s="101"/>
      <c r="Q369" s="80"/>
      <c r="R369" s="80"/>
      <c r="S369" s="80"/>
      <c r="T369" s="80"/>
      <c r="U369" s="80"/>
      <c r="V369" s="80"/>
      <c r="W369" s="80"/>
      <c r="X369" s="80"/>
      <c r="Y369" s="80"/>
      <c r="Z369" s="80"/>
      <c r="AA369" s="80"/>
      <c r="AB369" s="80"/>
      <c r="AC369" s="80"/>
      <c r="AD369" s="80"/>
      <c r="AE369" s="80"/>
      <c r="AF369" s="80"/>
      <c r="AG369" s="80"/>
      <c r="AH369" s="80"/>
      <c r="AI369" s="78"/>
      <c r="AJ369" s="78"/>
      <c r="AK369" s="78"/>
      <c r="AL369" s="78"/>
      <c r="AM369" s="78"/>
      <c r="AN369" s="78"/>
      <c r="AO369" s="78"/>
    </row>
    <row r="370" spans="1:41" ht="18.75" customHeight="1">
      <c r="A370" s="156"/>
      <c r="B370" s="156"/>
      <c r="C370" s="78"/>
      <c r="D370" s="78"/>
      <c r="E370" s="78"/>
      <c r="F370" s="78"/>
      <c r="G370" s="80"/>
      <c r="H370" s="150"/>
      <c r="I370" s="78"/>
      <c r="J370" s="78"/>
      <c r="K370" s="146"/>
      <c r="L370" s="101"/>
      <c r="M370" s="101"/>
      <c r="N370" s="101"/>
      <c r="O370" s="101"/>
      <c r="P370" s="101"/>
      <c r="Q370" s="80"/>
      <c r="R370" s="80"/>
      <c r="S370" s="80"/>
      <c r="T370" s="80"/>
      <c r="U370" s="80"/>
      <c r="V370" s="80"/>
      <c r="W370" s="80"/>
      <c r="X370" s="80"/>
      <c r="Y370" s="80"/>
      <c r="Z370" s="80"/>
      <c r="AA370" s="80"/>
      <c r="AB370" s="80"/>
      <c r="AC370" s="80"/>
      <c r="AD370" s="80"/>
      <c r="AE370" s="80"/>
      <c r="AF370" s="80"/>
      <c r="AG370" s="80"/>
      <c r="AH370" s="80"/>
      <c r="AI370" s="78"/>
      <c r="AJ370" s="78"/>
      <c r="AK370" s="78"/>
      <c r="AL370" s="78"/>
      <c r="AM370" s="78"/>
      <c r="AN370" s="78"/>
      <c r="AO370" s="78"/>
    </row>
    <row r="371" spans="1:41" ht="18.75" customHeight="1">
      <c r="A371" s="156"/>
      <c r="B371" s="156"/>
      <c r="C371" s="78"/>
      <c r="D371" s="78"/>
      <c r="E371" s="78"/>
      <c r="F371" s="78"/>
      <c r="G371" s="80"/>
      <c r="H371" s="150"/>
      <c r="I371" s="78"/>
      <c r="J371" s="78"/>
      <c r="K371" s="146"/>
      <c r="L371" s="101"/>
      <c r="M371" s="101"/>
      <c r="N371" s="101"/>
      <c r="O371" s="101"/>
      <c r="P371" s="101"/>
      <c r="Q371" s="80"/>
      <c r="R371" s="80"/>
      <c r="S371" s="80"/>
      <c r="T371" s="80"/>
      <c r="U371" s="80"/>
      <c r="V371" s="80"/>
      <c r="W371" s="80"/>
      <c r="X371" s="80"/>
      <c r="Y371" s="80"/>
      <c r="Z371" s="80"/>
      <c r="AA371" s="80"/>
      <c r="AB371" s="80"/>
      <c r="AC371" s="80"/>
      <c r="AD371" s="80"/>
      <c r="AE371" s="80"/>
      <c r="AF371" s="80"/>
      <c r="AG371" s="80"/>
      <c r="AH371" s="80"/>
      <c r="AI371" s="78"/>
      <c r="AJ371" s="78"/>
      <c r="AK371" s="78"/>
      <c r="AL371" s="78"/>
      <c r="AM371" s="78"/>
      <c r="AN371" s="78"/>
      <c r="AO371" s="78"/>
    </row>
    <row r="372" spans="1:41" ht="18.75" customHeight="1">
      <c r="A372" s="156"/>
      <c r="B372" s="156"/>
      <c r="C372" s="78"/>
      <c r="D372" s="78"/>
      <c r="E372" s="78"/>
      <c r="F372" s="78"/>
      <c r="G372" s="80"/>
      <c r="H372" s="150"/>
      <c r="I372" s="78"/>
      <c r="J372" s="78"/>
      <c r="K372" s="146"/>
      <c r="L372" s="101"/>
      <c r="M372" s="101"/>
      <c r="N372" s="101"/>
      <c r="O372" s="101"/>
      <c r="P372" s="101"/>
      <c r="Q372" s="80"/>
      <c r="R372" s="80"/>
      <c r="S372" s="80"/>
      <c r="T372" s="80"/>
      <c r="U372" s="80"/>
      <c r="V372" s="80"/>
      <c r="W372" s="80"/>
      <c r="X372" s="80"/>
      <c r="Y372" s="80"/>
      <c r="Z372" s="80"/>
      <c r="AA372" s="80"/>
      <c r="AB372" s="80"/>
      <c r="AC372" s="80"/>
      <c r="AD372" s="80"/>
      <c r="AE372" s="80"/>
      <c r="AF372" s="80"/>
      <c r="AG372" s="80"/>
      <c r="AH372" s="80"/>
      <c r="AI372" s="78"/>
      <c r="AJ372" s="78"/>
      <c r="AK372" s="78"/>
      <c r="AL372" s="78"/>
      <c r="AM372" s="78"/>
      <c r="AN372" s="78"/>
      <c r="AO372" s="78"/>
    </row>
    <row r="373" spans="1:41" ht="18.75" customHeight="1">
      <c r="A373" s="156"/>
      <c r="B373" s="156"/>
      <c r="C373" s="78"/>
      <c r="D373" s="78"/>
      <c r="E373" s="78"/>
      <c r="F373" s="78"/>
      <c r="G373" s="80"/>
      <c r="H373" s="150"/>
      <c r="I373" s="78"/>
      <c r="J373" s="78"/>
      <c r="K373" s="146"/>
      <c r="L373" s="101"/>
      <c r="M373" s="101"/>
      <c r="N373" s="101"/>
      <c r="O373" s="101"/>
      <c r="P373" s="101"/>
      <c r="Q373" s="80"/>
      <c r="R373" s="80"/>
      <c r="S373" s="80"/>
      <c r="T373" s="80"/>
      <c r="U373" s="80"/>
      <c r="V373" s="80"/>
      <c r="W373" s="80"/>
      <c r="X373" s="80"/>
      <c r="Y373" s="80"/>
      <c r="Z373" s="80"/>
      <c r="AA373" s="80"/>
      <c r="AB373" s="80"/>
      <c r="AC373" s="80"/>
      <c r="AD373" s="80"/>
      <c r="AE373" s="80"/>
      <c r="AF373" s="80"/>
      <c r="AG373" s="80"/>
      <c r="AH373" s="80"/>
      <c r="AI373" s="78"/>
      <c r="AJ373" s="78"/>
      <c r="AK373" s="78"/>
      <c r="AL373" s="78"/>
      <c r="AM373" s="78"/>
      <c r="AN373" s="78"/>
      <c r="AO373" s="78"/>
    </row>
    <row r="374" spans="1:41" ht="18.75" customHeight="1">
      <c r="A374" s="156"/>
      <c r="B374" s="156"/>
      <c r="C374" s="78"/>
      <c r="D374" s="78"/>
      <c r="E374" s="78"/>
      <c r="F374" s="78"/>
      <c r="G374" s="80"/>
      <c r="H374" s="150"/>
      <c r="I374" s="78"/>
      <c r="J374" s="78"/>
      <c r="K374" s="146"/>
      <c r="L374" s="101"/>
      <c r="M374" s="101"/>
      <c r="N374" s="101"/>
      <c r="O374" s="101"/>
      <c r="P374" s="101"/>
      <c r="Q374" s="80"/>
      <c r="R374" s="80"/>
      <c r="S374" s="80"/>
      <c r="T374" s="80"/>
      <c r="U374" s="80"/>
      <c r="V374" s="80"/>
      <c r="W374" s="80"/>
      <c r="X374" s="80"/>
      <c r="Y374" s="80"/>
      <c r="Z374" s="80"/>
      <c r="AA374" s="80"/>
      <c r="AB374" s="80"/>
      <c r="AC374" s="80"/>
      <c r="AD374" s="80"/>
      <c r="AE374" s="80"/>
      <c r="AF374" s="80"/>
      <c r="AG374" s="80"/>
      <c r="AH374" s="80"/>
      <c r="AI374" s="78"/>
      <c r="AJ374" s="78"/>
      <c r="AK374" s="78"/>
      <c r="AL374" s="78"/>
      <c r="AM374" s="78"/>
      <c r="AN374" s="78"/>
      <c r="AO374" s="78"/>
    </row>
    <row r="375" spans="1:41" ht="18.75" customHeight="1">
      <c r="A375" s="156"/>
      <c r="B375" s="156"/>
      <c r="C375" s="78"/>
      <c r="D375" s="78"/>
      <c r="E375" s="78"/>
      <c r="F375" s="78"/>
      <c r="G375" s="80"/>
      <c r="H375" s="150"/>
      <c r="I375" s="78"/>
      <c r="J375" s="78"/>
      <c r="K375" s="146"/>
      <c r="L375" s="101"/>
      <c r="M375" s="101"/>
      <c r="N375" s="101"/>
      <c r="O375" s="101"/>
      <c r="P375" s="101"/>
      <c r="Q375" s="80"/>
      <c r="R375" s="80"/>
      <c r="S375" s="80"/>
      <c r="T375" s="80"/>
      <c r="U375" s="80"/>
      <c r="V375" s="80"/>
      <c r="W375" s="80"/>
      <c r="X375" s="80"/>
      <c r="Y375" s="80"/>
      <c r="Z375" s="80"/>
      <c r="AA375" s="80"/>
      <c r="AB375" s="80"/>
      <c r="AC375" s="80"/>
      <c r="AD375" s="80"/>
      <c r="AE375" s="80"/>
      <c r="AF375" s="80"/>
      <c r="AG375" s="80"/>
      <c r="AH375" s="80"/>
      <c r="AI375" s="78"/>
      <c r="AJ375" s="78"/>
      <c r="AK375" s="78"/>
      <c r="AL375" s="78"/>
      <c r="AM375" s="78"/>
      <c r="AN375" s="78"/>
      <c r="AO375" s="78"/>
    </row>
    <row r="376" spans="1:41" ht="18.75" customHeight="1">
      <c r="A376" s="156"/>
      <c r="B376" s="156"/>
      <c r="C376" s="78"/>
      <c r="D376" s="78"/>
      <c r="E376" s="78"/>
      <c r="F376" s="78"/>
      <c r="G376" s="80"/>
      <c r="H376" s="150"/>
      <c r="I376" s="78"/>
      <c r="J376" s="78"/>
      <c r="K376" s="146"/>
      <c r="L376" s="101"/>
      <c r="M376" s="101"/>
      <c r="N376" s="101"/>
      <c r="O376" s="101"/>
      <c r="P376" s="101"/>
      <c r="Q376" s="80"/>
      <c r="R376" s="80"/>
      <c r="S376" s="80"/>
      <c r="T376" s="80"/>
      <c r="U376" s="80"/>
      <c r="V376" s="80"/>
      <c r="W376" s="80"/>
      <c r="X376" s="80"/>
      <c r="Y376" s="80"/>
      <c r="Z376" s="80"/>
      <c r="AA376" s="80"/>
      <c r="AB376" s="80"/>
      <c r="AC376" s="80"/>
      <c r="AD376" s="80"/>
      <c r="AE376" s="80"/>
      <c r="AF376" s="80"/>
      <c r="AG376" s="80"/>
      <c r="AH376" s="80"/>
      <c r="AI376" s="78"/>
      <c r="AJ376" s="78"/>
      <c r="AK376" s="78"/>
      <c r="AL376" s="78"/>
      <c r="AM376" s="78"/>
      <c r="AN376" s="78"/>
      <c r="AO376" s="78"/>
    </row>
    <row r="377" spans="1:41" ht="18.75" customHeight="1">
      <c r="A377" s="156"/>
      <c r="B377" s="156"/>
      <c r="C377" s="78"/>
      <c r="D377" s="78"/>
      <c r="E377" s="78"/>
      <c r="F377" s="78"/>
      <c r="G377" s="80"/>
      <c r="H377" s="150"/>
      <c r="I377" s="78"/>
      <c r="J377" s="78"/>
      <c r="K377" s="146"/>
      <c r="L377" s="101"/>
      <c r="M377" s="101"/>
      <c r="N377" s="101"/>
      <c r="O377" s="101"/>
      <c r="P377" s="101"/>
      <c r="Q377" s="80"/>
      <c r="R377" s="80"/>
      <c r="S377" s="80"/>
      <c r="T377" s="80"/>
      <c r="U377" s="80"/>
      <c r="V377" s="80"/>
      <c r="W377" s="80"/>
      <c r="X377" s="80"/>
      <c r="Y377" s="80"/>
      <c r="Z377" s="80"/>
      <c r="AA377" s="80"/>
      <c r="AB377" s="80"/>
      <c r="AC377" s="80"/>
      <c r="AD377" s="80"/>
      <c r="AE377" s="80"/>
      <c r="AF377" s="80"/>
      <c r="AG377" s="80"/>
      <c r="AH377" s="80"/>
      <c r="AI377" s="78"/>
      <c r="AJ377" s="78"/>
      <c r="AK377" s="78"/>
      <c r="AL377" s="78"/>
      <c r="AM377" s="78"/>
      <c r="AN377" s="78"/>
      <c r="AO377" s="78"/>
    </row>
    <row r="378" spans="1:41" ht="18.75" customHeight="1">
      <c r="A378" s="156"/>
      <c r="B378" s="156"/>
      <c r="C378" s="78"/>
      <c r="D378" s="78"/>
      <c r="E378" s="78"/>
      <c r="F378" s="78"/>
      <c r="G378" s="80"/>
      <c r="H378" s="150"/>
      <c r="I378" s="78"/>
      <c r="J378" s="78"/>
      <c r="K378" s="146"/>
      <c r="L378" s="101"/>
      <c r="M378" s="101"/>
      <c r="N378" s="101"/>
      <c r="O378" s="101"/>
      <c r="P378" s="101"/>
      <c r="Q378" s="80"/>
      <c r="R378" s="80"/>
      <c r="S378" s="80"/>
      <c r="T378" s="80"/>
      <c r="U378" s="80"/>
      <c r="V378" s="80"/>
      <c r="W378" s="80"/>
      <c r="X378" s="80"/>
      <c r="Y378" s="80"/>
      <c r="Z378" s="80"/>
      <c r="AA378" s="80"/>
      <c r="AB378" s="80"/>
      <c r="AC378" s="80"/>
      <c r="AD378" s="80"/>
      <c r="AE378" s="80"/>
      <c r="AF378" s="80"/>
      <c r="AG378" s="80"/>
      <c r="AH378" s="80"/>
      <c r="AI378" s="78"/>
      <c r="AJ378" s="78"/>
      <c r="AK378" s="78"/>
      <c r="AL378" s="78"/>
      <c r="AM378" s="78"/>
      <c r="AN378" s="78"/>
      <c r="AO378" s="78"/>
    </row>
    <row r="379" spans="1:41" ht="18.75" customHeight="1">
      <c r="A379" s="156"/>
      <c r="B379" s="156"/>
      <c r="C379" s="78"/>
      <c r="D379" s="78"/>
      <c r="E379" s="78"/>
      <c r="F379" s="78"/>
      <c r="G379" s="80"/>
      <c r="H379" s="150"/>
      <c r="I379" s="78"/>
      <c r="J379" s="78"/>
      <c r="K379" s="146"/>
      <c r="L379" s="101"/>
      <c r="M379" s="101"/>
      <c r="N379" s="101"/>
      <c r="O379" s="101"/>
      <c r="P379" s="101"/>
      <c r="Q379" s="80"/>
      <c r="R379" s="80"/>
      <c r="S379" s="80"/>
      <c r="T379" s="80"/>
      <c r="U379" s="80"/>
      <c r="V379" s="80"/>
      <c r="W379" s="80"/>
      <c r="X379" s="80"/>
      <c r="Y379" s="80"/>
      <c r="Z379" s="80"/>
      <c r="AA379" s="80"/>
      <c r="AB379" s="80"/>
      <c r="AC379" s="80"/>
      <c r="AD379" s="80"/>
      <c r="AE379" s="80"/>
      <c r="AF379" s="80"/>
      <c r="AG379" s="80"/>
      <c r="AH379" s="80"/>
      <c r="AI379" s="78"/>
      <c r="AJ379" s="78"/>
      <c r="AK379" s="78"/>
      <c r="AL379" s="78"/>
      <c r="AM379" s="78"/>
      <c r="AN379" s="78"/>
      <c r="AO379" s="78"/>
    </row>
    <row r="380" spans="1:41" ht="18.75" customHeight="1">
      <c r="A380" s="156"/>
      <c r="B380" s="156"/>
      <c r="C380" s="78"/>
      <c r="D380" s="78"/>
      <c r="E380" s="78"/>
      <c r="F380" s="78"/>
      <c r="G380" s="80"/>
      <c r="H380" s="150"/>
      <c r="I380" s="78"/>
      <c r="J380" s="78"/>
      <c r="K380" s="146"/>
      <c r="L380" s="101"/>
      <c r="M380" s="101"/>
      <c r="N380" s="101"/>
      <c r="O380" s="101"/>
      <c r="P380" s="101"/>
      <c r="Q380" s="80"/>
      <c r="R380" s="80"/>
      <c r="S380" s="80"/>
      <c r="T380" s="80"/>
      <c r="U380" s="80"/>
      <c r="V380" s="80"/>
      <c r="W380" s="80"/>
      <c r="X380" s="80"/>
      <c r="Y380" s="80"/>
      <c r="Z380" s="80"/>
      <c r="AA380" s="80"/>
      <c r="AB380" s="80"/>
      <c r="AC380" s="80"/>
      <c r="AD380" s="80"/>
      <c r="AE380" s="80"/>
      <c r="AF380" s="80"/>
      <c r="AG380" s="80"/>
      <c r="AH380" s="80"/>
      <c r="AI380" s="78"/>
      <c r="AJ380" s="78"/>
      <c r="AK380" s="78"/>
      <c r="AL380" s="78"/>
      <c r="AM380" s="78"/>
      <c r="AN380" s="78"/>
      <c r="AO380" s="78"/>
    </row>
    <row r="381" spans="1:41" ht="18.75" customHeight="1">
      <c r="A381" s="156"/>
      <c r="B381" s="156"/>
      <c r="C381" s="78"/>
      <c r="D381" s="78"/>
      <c r="E381" s="78"/>
      <c r="F381" s="78"/>
      <c r="G381" s="80"/>
      <c r="H381" s="150"/>
      <c r="I381" s="78"/>
      <c r="J381" s="78"/>
      <c r="K381" s="146"/>
      <c r="L381" s="101"/>
      <c r="M381" s="101"/>
      <c r="N381" s="101"/>
      <c r="O381" s="101"/>
      <c r="P381" s="101"/>
      <c r="Q381" s="80"/>
      <c r="R381" s="80"/>
      <c r="S381" s="80"/>
      <c r="T381" s="80"/>
      <c r="U381" s="80"/>
      <c r="V381" s="80"/>
      <c r="W381" s="80"/>
      <c r="X381" s="80"/>
      <c r="Y381" s="80"/>
      <c r="Z381" s="80"/>
      <c r="AA381" s="80"/>
      <c r="AB381" s="80"/>
      <c r="AC381" s="80"/>
      <c r="AD381" s="80"/>
      <c r="AE381" s="80"/>
      <c r="AF381" s="80"/>
      <c r="AG381" s="80"/>
      <c r="AH381" s="80"/>
      <c r="AI381" s="78"/>
      <c r="AJ381" s="78"/>
      <c r="AK381" s="78"/>
      <c r="AL381" s="78"/>
      <c r="AM381" s="78"/>
      <c r="AN381" s="78"/>
      <c r="AO381" s="78"/>
    </row>
    <row r="382" spans="1:41" ht="18.75" customHeight="1">
      <c r="A382" s="156"/>
      <c r="B382" s="156"/>
      <c r="C382" s="78"/>
      <c r="D382" s="78"/>
      <c r="E382" s="78"/>
      <c r="F382" s="78"/>
      <c r="G382" s="80"/>
      <c r="H382" s="150"/>
      <c r="I382" s="78"/>
      <c r="J382" s="78"/>
      <c r="K382" s="146"/>
      <c r="L382" s="101"/>
      <c r="M382" s="101"/>
      <c r="N382" s="101"/>
      <c r="O382" s="101"/>
      <c r="P382" s="101"/>
      <c r="Q382" s="80"/>
      <c r="R382" s="80"/>
      <c r="S382" s="80"/>
      <c r="T382" s="80"/>
      <c r="U382" s="80"/>
      <c r="V382" s="80"/>
      <c r="W382" s="80"/>
      <c r="X382" s="80"/>
      <c r="Y382" s="80"/>
      <c r="Z382" s="80"/>
      <c r="AA382" s="80"/>
      <c r="AB382" s="80"/>
      <c r="AC382" s="80"/>
      <c r="AD382" s="80"/>
      <c r="AE382" s="80"/>
      <c r="AF382" s="80"/>
      <c r="AG382" s="80"/>
      <c r="AH382" s="80"/>
      <c r="AI382" s="78"/>
      <c r="AJ382" s="78"/>
      <c r="AK382" s="78"/>
      <c r="AL382" s="78"/>
      <c r="AM382" s="78"/>
      <c r="AN382" s="78"/>
      <c r="AO382" s="78"/>
    </row>
    <row r="383" spans="1:41" ht="18.75" customHeight="1">
      <c r="A383" s="156"/>
      <c r="B383" s="156"/>
      <c r="C383" s="78"/>
      <c r="D383" s="78"/>
      <c r="E383" s="78"/>
      <c r="F383" s="78"/>
      <c r="G383" s="80"/>
      <c r="H383" s="150"/>
      <c r="I383" s="78"/>
      <c r="J383" s="78"/>
      <c r="K383" s="146"/>
      <c r="L383" s="101"/>
      <c r="M383" s="101"/>
      <c r="N383" s="101"/>
      <c r="O383" s="101"/>
      <c r="P383" s="101"/>
      <c r="Q383" s="80"/>
      <c r="R383" s="80"/>
      <c r="S383" s="80"/>
      <c r="T383" s="80"/>
      <c r="U383" s="80"/>
      <c r="V383" s="80"/>
      <c r="W383" s="80"/>
      <c r="X383" s="80"/>
      <c r="Y383" s="80"/>
      <c r="Z383" s="80"/>
      <c r="AA383" s="80"/>
      <c r="AB383" s="80"/>
      <c r="AC383" s="80"/>
      <c r="AD383" s="80"/>
      <c r="AE383" s="80"/>
      <c r="AF383" s="80"/>
      <c r="AG383" s="80"/>
      <c r="AH383" s="80"/>
      <c r="AI383" s="78"/>
      <c r="AJ383" s="78"/>
      <c r="AK383" s="78"/>
      <c r="AL383" s="78"/>
      <c r="AM383" s="78"/>
      <c r="AN383" s="78"/>
      <c r="AO383" s="78"/>
    </row>
    <row r="384" spans="1:41" ht="18.75" customHeight="1">
      <c r="A384" s="156"/>
      <c r="B384" s="156"/>
      <c r="C384" s="78"/>
      <c r="D384" s="78"/>
      <c r="E384" s="78"/>
      <c r="F384" s="78"/>
      <c r="G384" s="80"/>
      <c r="H384" s="150"/>
      <c r="I384" s="78"/>
      <c r="J384" s="78"/>
      <c r="K384" s="146"/>
      <c r="L384" s="101"/>
      <c r="M384" s="101"/>
      <c r="N384" s="101"/>
      <c r="O384" s="101"/>
      <c r="P384" s="101"/>
      <c r="Q384" s="80"/>
      <c r="R384" s="80"/>
      <c r="S384" s="80"/>
      <c r="T384" s="80"/>
      <c r="U384" s="80"/>
      <c r="V384" s="80"/>
      <c r="W384" s="80"/>
      <c r="X384" s="80"/>
      <c r="Y384" s="80"/>
      <c r="Z384" s="80"/>
      <c r="AA384" s="80"/>
      <c r="AB384" s="80"/>
      <c r="AC384" s="80"/>
      <c r="AD384" s="80"/>
      <c r="AE384" s="80"/>
      <c r="AF384" s="80"/>
      <c r="AG384" s="80"/>
      <c r="AH384" s="80"/>
      <c r="AI384" s="78"/>
      <c r="AJ384" s="78"/>
      <c r="AK384" s="78"/>
      <c r="AL384" s="78"/>
      <c r="AM384" s="78"/>
      <c r="AN384" s="78"/>
      <c r="AO384" s="78"/>
    </row>
    <row r="385" spans="1:41" ht="18.75" customHeight="1">
      <c r="A385" s="156"/>
      <c r="B385" s="156"/>
      <c r="C385" s="78"/>
      <c r="D385" s="78"/>
      <c r="E385" s="78"/>
      <c r="F385" s="78"/>
      <c r="G385" s="80"/>
      <c r="H385" s="150"/>
      <c r="I385" s="78"/>
      <c r="J385" s="78"/>
      <c r="K385" s="146"/>
      <c r="L385" s="101"/>
      <c r="M385" s="101"/>
      <c r="N385" s="101"/>
      <c r="O385" s="101"/>
      <c r="P385" s="101"/>
      <c r="Q385" s="80"/>
      <c r="R385" s="80"/>
      <c r="S385" s="80"/>
      <c r="T385" s="80"/>
      <c r="U385" s="80"/>
      <c r="V385" s="80"/>
      <c r="W385" s="80"/>
      <c r="X385" s="80"/>
      <c r="Y385" s="80"/>
      <c r="Z385" s="80"/>
      <c r="AA385" s="80"/>
      <c r="AB385" s="80"/>
      <c r="AC385" s="80"/>
      <c r="AD385" s="80"/>
      <c r="AE385" s="80"/>
      <c r="AF385" s="80"/>
      <c r="AG385" s="80"/>
      <c r="AH385" s="80"/>
      <c r="AI385" s="78"/>
      <c r="AJ385" s="78"/>
      <c r="AK385" s="78"/>
      <c r="AL385" s="78"/>
      <c r="AM385" s="78"/>
      <c r="AN385" s="78"/>
      <c r="AO385" s="78"/>
    </row>
    <row r="386" spans="1:41" ht="18.75" customHeight="1">
      <c r="A386" s="156"/>
      <c r="B386" s="156"/>
      <c r="C386" s="78"/>
      <c r="D386" s="78"/>
      <c r="E386" s="78"/>
      <c r="F386" s="78"/>
      <c r="G386" s="80"/>
      <c r="H386" s="150"/>
      <c r="I386" s="78"/>
      <c r="J386" s="78"/>
      <c r="K386" s="146"/>
      <c r="L386" s="101"/>
      <c r="M386" s="101"/>
      <c r="N386" s="101"/>
      <c r="O386" s="101"/>
      <c r="P386" s="101"/>
      <c r="Q386" s="80"/>
      <c r="R386" s="80"/>
      <c r="S386" s="80"/>
      <c r="T386" s="80"/>
      <c r="U386" s="80"/>
      <c r="V386" s="80"/>
      <c r="W386" s="80"/>
      <c r="X386" s="80"/>
      <c r="Y386" s="80"/>
      <c r="Z386" s="80"/>
      <c r="AA386" s="80"/>
      <c r="AB386" s="80"/>
      <c r="AC386" s="80"/>
      <c r="AD386" s="80"/>
      <c r="AE386" s="80"/>
      <c r="AF386" s="80"/>
      <c r="AG386" s="80"/>
      <c r="AH386" s="80"/>
      <c r="AI386" s="78"/>
      <c r="AJ386" s="78"/>
      <c r="AK386" s="78"/>
      <c r="AL386" s="78"/>
      <c r="AM386" s="78"/>
      <c r="AN386" s="78"/>
      <c r="AO386" s="78"/>
    </row>
    <row r="387" spans="1:41" ht="18.75" customHeight="1">
      <c r="A387" s="156"/>
      <c r="B387" s="156"/>
      <c r="C387" s="78"/>
      <c r="D387" s="78"/>
      <c r="E387" s="78"/>
      <c r="F387" s="78"/>
      <c r="G387" s="80"/>
      <c r="H387" s="150"/>
      <c r="I387" s="78"/>
      <c r="J387" s="78"/>
      <c r="K387" s="146"/>
      <c r="L387" s="101"/>
      <c r="M387" s="101"/>
      <c r="N387" s="101"/>
      <c r="O387" s="101"/>
      <c r="P387" s="101"/>
      <c r="Q387" s="80"/>
      <c r="R387" s="80"/>
      <c r="S387" s="80"/>
      <c r="T387" s="80"/>
      <c r="U387" s="80"/>
      <c r="V387" s="80"/>
      <c r="W387" s="80"/>
      <c r="X387" s="80"/>
      <c r="Y387" s="80"/>
      <c r="Z387" s="80"/>
      <c r="AA387" s="80"/>
      <c r="AB387" s="80"/>
      <c r="AC387" s="80"/>
      <c r="AD387" s="80"/>
      <c r="AE387" s="80"/>
      <c r="AF387" s="80"/>
      <c r="AG387" s="80"/>
      <c r="AH387" s="80"/>
      <c r="AI387" s="78"/>
      <c r="AJ387" s="78"/>
      <c r="AK387" s="78"/>
      <c r="AL387" s="78"/>
      <c r="AM387" s="78"/>
      <c r="AN387" s="78"/>
      <c r="AO387" s="78"/>
    </row>
    <row r="388" spans="1:41" ht="18.75" customHeight="1">
      <c r="A388" s="156"/>
      <c r="B388" s="156"/>
      <c r="C388" s="78"/>
      <c r="D388" s="78"/>
      <c r="E388" s="78"/>
      <c r="F388" s="78"/>
      <c r="G388" s="80"/>
      <c r="H388" s="150"/>
      <c r="I388" s="78"/>
      <c r="J388" s="78"/>
      <c r="K388" s="146"/>
      <c r="L388" s="101"/>
      <c r="M388" s="101"/>
      <c r="N388" s="101"/>
      <c r="O388" s="101"/>
      <c r="P388" s="101"/>
      <c r="Q388" s="80"/>
      <c r="R388" s="80"/>
      <c r="S388" s="80"/>
      <c r="T388" s="80"/>
      <c r="U388" s="80"/>
      <c r="V388" s="80"/>
      <c r="W388" s="80"/>
      <c r="X388" s="80"/>
      <c r="Y388" s="80"/>
      <c r="Z388" s="80"/>
      <c r="AA388" s="80"/>
      <c r="AB388" s="80"/>
      <c r="AC388" s="80"/>
      <c r="AD388" s="80"/>
      <c r="AE388" s="80"/>
      <c r="AF388" s="80"/>
      <c r="AG388" s="80"/>
      <c r="AH388" s="80"/>
      <c r="AI388" s="78"/>
      <c r="AJ388" s="78"/>
      <c r="AK388" s="78"/>
      <c r="AL388" s="78"/>
      <c r="AM388" s="78"/>
      <c r="AN388" s="78"/>
      <c r="AO388" s="78"/>
    </row>
    <row r="389" spans="1:41" ht="18.75" customHeight="1">
      <c r="A389" s="156"/>
      <c r="B389" s="156"/>
      <c r="C389" s="78"/>
      <c r="D389" s="78"/>
      <c r="E389" s="78"/>
      <c r="F389" s="78"/>
      <c r="G389" s="80"/>
      <c r="H389" s="150"/>
      <c r="I389" s="78"/>
      <c r="J389" s="78"/>
      <c r="K389" s="146"/>
      <c r="L389" s="101"/>
      <c r="M389" s="101"/>
      <c r="N389" s="101"/>
      <c r="O389" s="101"/>
      <c r="P389" s="101"/>
      <c r="Q389" s="80"/>
      <c r="R389" s="80"/>
      <c r="S389" s="80"/>
      <c r="T389" s="80"/>
      <c r="U389" s="80"/>
      <c r="V389" s="80"/>
      <c r="W389" s="80"/>
      <c r="X389" s="80"/>
      <c r="Y389" s="80"/>
      <c r="Z389" s="80"/>
      <c r="AA389" s="80"/>
      <c r="AB389" s="80"/>
      <c r="AC389" s="80"/>
      <c r="AD389" s="80"/>
      <c r="AE389" s="80"/>
      <c r="AF389" s="80"/>
      <c r="AG389" s="80"/>
      <c r="AH389" s="80"/>
      <c r="AI389" s="78"/>
      <c r="AJ389" s="78"/>
      <c r="AK389" s="78"/>
      <c r="AL389" s="78"/>
      <c r="AM389" s="78"/>
      <c r="AN389" s="78"/>
      <c r="AO389" s="78"/>
    </row>
    <row r="390" spans="1:41" ht="18.75" customHeight="1">
      <c r="A390" s="156"/>
      <c r="B390" s="156"/>
      <c r="C390" s="78"/>
      <c r="D390" s="78"/>
      <c r="E390" s="78"/>
      <c r="F390" s="78"/>
      <c r="G390" s="80"/>
      <c r="H390" s="150"/>
      <c r="I390" s="78"/>
      <c r="J390" s="78"/>
      <c r="K390" s="146"/>
      <c r="L390" s="101"/>
      <c r="M390" s="101"/>
      <c r="N390" s="101"/>
      <c r="O390" s="101"/>
      <c r="P390" s="101"/>
      <c r="Q390" s="80"/>
      <c r="R390" s="80"/>
      <c r="S390" s="80"/>
      <c r="T390" s="80"/>
      <c r="U390" s="80"/>
      <c r="V390" s="80"/>
      <c r="W390" s="80"/>
      <c r="X390" s="80"/>
      <c r="Y390" s="80"/>
      <c r="Z390" s="80"/>
      <c r="AA390" s="80"/>
      <c r="AB390" s="80"/>
      <c r="AC390" s="80"/>
      <c r="AD390" s="80"/>
      <c r="AE390" s="80"/>
      <c r="AF390" s="80"/>
      <c r="AG390" s="80"/>
      <c r="AH390" s="80"/>
      <c r="AI390" s="78"/>
      <c r="AJ390" s="78"/>
      <c r="AK390" s="78"/>
      <c r="AL390" s="78"/>
      <c r="AM390" s="78"/>
      <c r="AN390" s="78"/>
      <c r="AO390" s="78"/>
    </row>
    <row r="391" spans="1:41" ht="18.75" customHeight="1">
      <c r="A391" s="156"/>
      <c r="B391" s="156"/>
      <c r="C391" s="78"/>
      <c r="D391" s="78"/>
      <c r="E391" s="78"/>
      <c r="F391" s="78"/>
      <c r="G391" s="80"/>
      <c r="H391" s="150"/>
      <c r="I391" s="78"/>
      <c r="J391" s="78"/>
      <c r="K391" s="146"/>
      <c r="L391" s="101"/>
      <c r="M391" s="101"/>
      <c r="N391" s="101"/>
      <c r="O391" s="101"/>
      <c r="P391" s="101"/>
      <c r="Q391" s="80"/>
      <c r="R391" s="80"/>
      <c r="S391" s="80"/>
      <c r="T391" s="80"/>
      <c r="U391" s="80"/>
      <c r="V391" s="80"/>
      <c r="W391" s="80"/>
      <c r="X391" s="80"/>
      <c r="Y391" s="80"/>
      <c r="Z391" s="80"/>
      <c r="AA391" s="80"/>
      <c r="AB391" s="80"/>
      <c r="AC391" s="80"/>
      <c r="AD391" s="80"/>
      <c r="AE391" s="80"/>
      <c r="AF391" s="80"/>
      <c r="AG391" s="80"/>
      <c r="AH391" s="80"/>
      <c r="AI391" s="78"/>
      <c r="AJ391" s="78"/>
      <c r="AK391" s="78"/>
      <c r="AL391" s="78"/>
      <c r="AM391" s="78"/>
      <c r="AN391" s="78"/>
      <c r="AO391" s="78"/>
    </row>
    <row r="392" spans="1:41" ht="18.75" customHeight="1">
      <c r="A392" s="156"/>
      <c r="B392" s="156"/>
      <c r="C392" s="78"/>
      <c r="D392" s="78"/>
      <c r="E392" s="78"/>
      <c r="F392" s="78"/>
      <c r="G392" s="80"/>
      <c r="H392" s="150"/>
      <c r="I392" s="78"/>
      <c r="J392" s="78"/>
      <c r="K392" s="146"/>
      <c r="L392" s="101"/>
      <c r="M392" s="101"/>
      <c r="N392" s="101"/>
      <c r="O392" s="101"/>
      <c r="P392" s="101"/>
      <c r="Q392" s="80"/>
      <c r="R392" s="80"/>
      <c r="S392" s="80"/>
      <c r="T392" s="80"/>
      <c r="U392" s="80"/>
      <c r="V392" s="80"/>
      <c r="W392" s="80"/>
      <c r="X392" s="80"/>
      <c r="Y392" s="80"/>
      <c r="Z392" s="80"/>
      <c r="AA392" s="80"/>
      <c r="AB392" s="80"/>
      <c r="AC392" s="80"/>
      <c r="AD392" s="80"/>
      <c r="AE392" s="80"/>
      <c r="AF392" s="80"/>
      <c r="AG392" s="80"/>
      <c r="AH392" s="80"/>
      <c r="AI392" s="78"/>
      <c r="AJ392" s="78"/>
      <c r="AK392" s="78"/>
      <c r="AL392" s="78"/>
      <c r="AM392" s="78"/>
      <c r="AN392" s="78"/>
      <c r="AO392" s="78"/>
    </row>
    <row r="393" spans="1:41" ht="18.75" customHeight="1">
      <c r="A393" s="156"/>
      <c r="B393" s="156"/>
      <c r="C393" s="78"/>
      <c r="D393" s="78"/>
      <c r="E393" s="78"/>
      <c r="F393" s="78"/>
      <c r="G393" s="80"/>
      <c r="H393" s="150"/>
      <c r="I393" s="78"/>
      <c r="J393" s="78"/>
      <c r="K393" s="146"/>
      <c r="L393" s="101"/>
      <c r="M393" s="101"/>
      <c r="N393" s="101"/>
      <c r="O393" s="101"/>
      <c r="P393" s="101"/>
      <c r="Q393" s="80"/>
      <c r="R393" s="80"/>
      <c r="S393" s="80"/>
      <c r="T393" s="80"/>
      <c r="U393" s="80"/>
      <c r="V393" s="80"/>
      <c r="W393" s="80"/>
      <c r="X393" s="80"/>
      <c r="Y393" s="80"/>
      <c r="Z393" s="80"/>
      <c r="AA393" s="80"/>
      <c r="AB393" s="80"/>
      <c r="AC393" s="80"/>
      <c r="AD393" s="80"/>
      <c r="AE393" s="80"/>
      <c r="AF393" s="80"/>
      <c r="AG393" s="80"/>
      <c r="AH393" s="80"/>
      <c r="AI393" s="78"/>
      <c r="AJ393" s="78"/>
      <c r="AK393" s="78"/>
      <c r="AL393" s="78"/>
      <c r="AM393" s="78"/>
      <c r="AN393" s="78"/>
      <c r="AO393" s="78"/>
    </row>
    <row r="394" spans="1:41" ht="18.75" customHeight="1">
      <c r="A394" s="156"/>
      <c r="B394" s="156"/>
      <c r="C394" s="78"/>
      <c r="D394" s="78"/>
      <c r="E394" s="78"/>
      <c r="F394" s="78"/>
      <c r="G394" s="80"/>
      <c r="H394" s="150"/>
      <c r="I394" s="78"/>
      <c r="J394" s="78"/>
      <c r="K394" s="146"/>
      <c r="L394" s="101"/>
      <c r="M394" s="101"/>
      <c r="N394" s="101"/>
      <c r="O394" s="101"/>
      <c r="P394" s="101"/>
      <c r="Q394" s="80"/>
      <c r="R394" s="80"/>
      <c r="S394" s="80"/>
      <c r="T394" s="80"/>
      <c r="U394" s="80"/>
      <c r="V394" s="80"/>
      <c r="W394" s="80"/>
      <c r="X394" s="80"/>
      <c r="Y394" s="80"/>
      <c r="Z394" s="80"/>
      <c r="AA394" s="80"/>
      <c r="AB394" s="80"/>
      <c r="AC394" s="80"/>
      <c r="AD394" s="80"/>
      <c r="AE394" s="80"/>
      <c r="AF394" s="80"/>
      <c r="AG394" s="80"/>
      <c r="AH394" s="80"/>
      <c r="AI394" s="78"/>
      <c r="AJ394" s="78"/>
      <c r="AK394" s="78"/>
      <c r="AL394" s="78"/>
      <c r="AM394" s="78"/>
      <c r="AN394" s="78"/>
      <c r="AO394" s="78"/>
    </row>
    <row r="395" spans="1:41" ht="18.75" customHeight="1">
      <c r="A395" s="156"/>
      <c r="B395" s="156"/>
      <c r="C395" s="78"/>
      <c r="D395" s="78"/>
      <c r="E395" s="78"/>
      <c r="F395" s="78"/>
      <c r="G395" s="80"/>
      <c r="H395" s="150"/>
      <c r="I395" s="78"/>
      <c r="J395" s="78"/>
      <c r="K395" s="146"/>
      <c r="L395" s="101"/>
      <c r="M395" s="101"/>
      <c r="N395" s="101"/>
      <c r="O395" s="101"/>
      <c r="P395" s="101"/>
      <c r="Q395" s="80"/>
      <c r="R395" s="80"/>
      <c r="S395" s="80"/>
      <c r="T395" s="80"/>
      <c r="U395" s="80"/>
      <c r="V395" s="80"/>
      <c r="W395" s="80"/>
      <c r="X395" s="80"/>
      <c r="Y395" s="80"/>
      <c r="Z395" s="80"/>
      <c r="AA395" s="80"/>
      <c r="AB395" s="80"/>
      <c r="AC395" s="80"/>
      <c r="AD395" s="80"/>
      <c r="AE395" s="80"/>
      <c r="AF395" s="80"/>
      <c r="AG395" s="80"/>
      <c r="AH395" s="80"/>
      <c r="AI395" s="78"/>
      <c r="AJ395" s="78"/>
      <c r="AK395" s="78"/>
      <c r="AL395" s="78"/>
      <c r="AM395" s="78"/>
      <c r="AN395" s="78"/>
      <c r="AO395" s="78"/>
    </row>
    <row r="396" spans="1:41" ht="18.75" customHeight="1">
      <c r="A396" s="156"/>
      <c r="B396" s="156"/>
      <c r="C396" s="78"/>
      <c r="D396" s="78"/>
      <c r="E396" s="78"/>
      <c r="F396" s="78"/>
      <c r="G396" s="80"/>
      <c r="H396" s="150"/>
      <c r="I396" s="78"/>
      <c r="J396" s="78"/>
      <c r="K396" s="146"/>
      <c r="L396" s="101"/>
      <c r="M396" s="101"/>
      <c r="N396" s="101"/>
      <c r="O396" s="101"/>
      <c r="P396" s="101"/>
      <c r="Q396" s="80"/>
      <c r="R396" s="80"/>
      <c r="S396" s="80"/>
      <c r="T396" s="80"/>
      <c r="U396" s="80"/>
      <c r="V396" s="80"/>
      <c r="W396" s="80"/>
      <c r="X396" s="80"/>
      <c r="Y396" s="80"/>
      <c r="Z396" s="80"/>
      <c r="AA396" s="80"/>
      <c r="AB396" s="80"/>
      <c r="AC396" s="80"/>
      <c r="AD396" s="80"/>
      <c r="AE396" s="80"/>
      <c r="AF396" s="80"/>
      <c r="AG396" s="80"/>
      <c r="AH396" s="80"/>
      <c r="AI396" s="78"/>
      <c r="AJ396" s="78"/>
      <c r="AK396" s="78"/>
      <c r="AL396" s="78"/>
      <c r="AM396" s="78"/>
      <c r="AN396" s="78"/>
      <c r="AO396" s="78"/>
    </row>
    <row r="397" spans="1:41" ht="18.75" customHeight="1">
      <c r="A397" s="156"/>
      <c r="B397" s="156"/>
      <c r="C397" s="78"/>
      <c r="D397" s="78"/>
      <c r="E397" s="78"/>
      <c r="F397" s="78"/>
      <c r="G397" s="80"/>
      <c r="H397" s="150"/>
      <c r="I397" s="78"/>
      <c r="J397" s="78"/>
      <c r="K397" s="146"/>
      <c r="L397" s="101"/>
      <c r="M397" s="101"/>
      <c r="N397" s="101"/>
      <c r="O397" s="101"/>
      <c r="P397" s="101"/>
      <c r="Q397" s="80"/>
      <c r="R397" s="80"/>
      <c r="S397" s="80"/>
      <c r="T397" s="80"/>
      <c r="U397" s="80"/>
      <c r="V397" s="80"/>
      <c r="W397" s="80"/>
      <c r="X397" s="80"/>
      <c r="Y397" s="80"/>
      <c r="Z397" s="80"/>
      <c r="AA397" s="80"/>
      <c r="AB397" s="80"/>
      <c r="AC397" s="80"/>
      <c r="AD397" s="80"/>
      <c r="AE397" s="80"/>
      <c r="AF397" s="80"/>
      <c r="AG397" s="80"/>
      <c r="AH397" s="80"/>
      <c r="AI397" s="78"/>
      <c r="AJ397" s="78"/>
      <c r="AK397" s="78"/>
      <c r="AL397" s="78"/>
      <c r="AM397" s="78"/>
      <c r="AN397" s="78"/>
      <c r="AO397" s="78"/>
    </row>
    <row r="398" spans="1:41" ht="18.75" customHeight="1">
      <c r="A398" s="156"/>
      <c r="B398" s="156"/>
      <c r="C398" s="78"/>
      <c r="D398" s="78"/>
      <c r="E398" s="78"/>
      <c r="F398" s="78"/>
      <c r="G398" s="80"/>
      <c r="H398" s="150"/>
      <c r="I398" s="78"/>
      <c r="J398" s="78"/>
      <c r="K398" s="146"/>
      <c r="L398" s="101"/>
      <c r="M398" s="101"/>
      <c r="N398" s="101"/>
      <c r="O398" s="101"/>
      <c r="P398" s="101"/>
      <c r="Q398" s="80"/>
      <c r="R398" s="80"/>
      <c r="S398" s="80"/>
      <c r="T398" s="80"/>
      <c r="U398" s="80"/>
      <c r="V398" s="80"/>
      <c r="W398" s="80"/>
      <c r="X398" s="80"/>
      <c r="Y398" s="80"/>
      <c r="Z398" s="80"/>
      <c r="AA398" s="80"/>
      <c r="AB398" s="80"/>
      <c r="AC398" s="80"/>
      <c r="AD398" s="80"/>
      <c r="AE398" s="80"/>
      <c r="AF398" s="80"/>
      <c r="AG398" s="80"/>
      <c r="AH398" s="80"/>
      <c r="AI398" s="78"/>
      <c r="AJ398" s="78"/>
      <c r="AK398" s="78"/>
      <c r="AL398" s="78"/>
      <c r="AM398" s="78"/>
      <c r="AN398" s="78"/>
      <c r="AO398" s="78"/>
    </row>
    <row r="399" spans="1:41" ht="18.75" customHeight="1">
      <c r="A399" s="156"/>
      <c r="B399" s="156"/>
      <c r="C399" s="78"/>
      <c r="D399" s="78"/>
      <c r="E399" s="78"/>
      <c r="F399" s="78"/>
      <c r="G399" s="80"/>
      <c r="H399" s="150"/>
      <c r="I399" s="78"/>
      <c r="J399" s="78"/>
      <c r="K399" s="146"/>
      <c r="L399" s="101"/>
      <c r="M399" s="101"/>
      <c r="N399" s="101"/>
      <c r="O399" s="101"/>
      <c r="P399" s="101"/>
      <c r="Q399" s="80"/>
      <c r="R399" s="80"/>
      <c r="S399" s="80"/>
      <c r="T399" s="80"/>
      <c r="U399" s="80"/>
      <c r="V399" s="80"/>
      <c r="W399" s="80"/>
      <c r="X399" s="80"/>
      <c r="Y399" s="80"/>
      <c r="Z399" s="80"/>
      <c r="AA399" s="80"/>
      <c r="AB399" s="80"/>
      <c r="AC399" s="80"/>
      <c r="AD399" s="80"/>
      <c r="AE399" s="80"/>
      <c r="AF399" s="80"/>
      <c r="AG399" s="80"/>
      <c r="AH399" s="80"/>
      <c r="AI399" s="78"/>
      <c r="AJ399" s="78"/>
      <c r="AK399" s="78"/>
      <c r="AL399" s="78"/>
      <c r="AM399" s="78"/>
      <c r="AN399" s="78"/>
      <c r="AO399" s="78"/>
    </row>
    <row r="400" spans="1:41" ht="18.75" customHeight="1">
      <c r="A400" s="156"/>
      <c r="B400" s="156"/>
      <c r="C400" s="78"/>
      <c r="D400" s="78"/>
      <c r="E400" s="78"/>
      <c r="F400" s="78"/>
      <c r="G400" s="80"/>
      <c r="H400" s="150"/>
      <c r="I400" s="78"/>
      <c r="J400" s="78"/>
      <c r="K400" s="146"/>
      <c r="L400" s="101"/>
      <c r="M400" s="101"/>
      <c r="N400" s="101"/>
      <c r="O400" s="101"/>
      <c r="P400" s="101"/>
      <c r="Q400" s="80"/>
      <c r="R400" s="80"/>
      <c r="S400" s="80"/>
      <c r="T400" s="80"/>
      <c r="U400" s="80"/>
      <c r="V400" s="80"/>
      <c r="W400" s="80"/>
      <c r="X400" s="80"/>
      <c r="Y400" s="80"/>
      <c r="Z400" s="80"/>
      <c r="AA400" s="80"/>
      <c r="AB400" s="80"/>
      <c r="AC400" s="80"/>
      <c r="AD400" s="80"/>
      <c r="AE400" s="80"/>
      <c r="AF400" s="80"/>
      <c r="AG400" s="80"/>
      <c r="AH400" s="80"/>
      <c r="AI400" s="78"/>
      <c r="AJ400" s="78"/>
      <c r="AK400" s="78"/>
      <c r="AL400" s="78"/>
      <c r="AM400" s="78"/>
      <c r="AN400" s="78"/>
      <c r="AO400" s="78"/>
    </row>
    <row r="401" spans="1:41" ht="18.75" customHeight="1">
      <c r="A401" s="156"/>
      <c r="B401" s="156"/>
      <c r="C401" s="78"/>
      <c r="D401" s="78"/>
      <c r="E401" s="78"/>
      <c r="F401" s="78"/>
      <c r="G401" s="80"/>
      <c r="H401" s="150"/>
      <c r="I401" s="78"/>
      <c r="J401" s="78"/>
      <c r="K401" s="146"/>
      <c r="L401" s="101"/>
      <c r="M401" s="101"/>
      <c r="N401" s="101"/>
      <c r="O401" s="101"/>
      <c r="P401" s="101"/>
      <c r="Q401" s="80"/>
      <c r="R401" s="80"/>
      <c r="S401" s="80"/>
      <c r="T401" s="80"/>
      <c r="U401" s="80"/>
      <c r="V401" s="80"/>
      <c r="W401" s="80"/>
      <c r="X401" s="80"/>
      <c r="Y401" s="80"/>
      <c r="Z401" s="80"/>
      <c r="AA401" s="80"/>
      <c r="AB401" s="80"/>
      <c r="AC401" s="80"/>
      <c r="AD401" s="80"/>
      <c r="AE401" s="80"/>
      <c r="AF401" s="80"/>
      <c r="AG401" s="80"/>
      <c r="AH401" s="80"/>
      <c r="AI401" s="78"/>
      <c r="AJ401" s="78"/>
      <c r="AK401" s="78"/>
      <c r="AL401" s="78"/>
      <c r="AM401" s="78"/>
      <c r="AN401" s="78"/>
      <c r="AO401" s="78"/>
    </row>
    <row r="402" spans="1:41" ht="18.75" customHeight="1">
      <c r="A402" s="156"/>
      <c r="B402" s="156"/>
      <c r="C402" s="78"/>
      <c r="D402" s="78"/>
      <c r="E402" s="78"/>
      <c r="F402" s="78"/>
      <c r="G402" s="80"/>
      <c r="H402" s="150"/>
      <c r="I402" s="78"/>
      <c r="J402" s="78"/>
      <c r="K402" s="146"/>
      <c r="L402" s="101"/>
      <c r="M402" s="101"/>
      <c r="N402" s="101"/>
      <c r="O402" s="101"/>
      <c r="P402" s="101"/>
      <c r="Q402" s="80"/>
      <c r="R402" s="80"/>
      <c r="S402" s="80"/>
      <c r="T402" s="80"/>
      <c r="U402" s="80"/>
      <c r="V402" s="80"/>
      <c r="W402" s="80"/>
      <c r="X402" s="80"/>
      <c r="Y402" s="80"/>
      <c r="Z402" s="80"/>
      <c r="AA402" s="80"/>
      <c r="AB402" s="80"/>
      <c r="AC402" s="80"/>
      <c r="AD402" s="80"/>
      <c r="AE402" s="80"/>
      <c r="AF402" s="80"/>
      <c r="AG402" s="80"/>
      <c r="AH402" s="80"/>
      <c r="AI402" s="78"/>
      <c r="AJ402" s="78"/>
      <c r="AK402" s="78"/>
      <c r="AL402" s="78"/>
      <c r="AM402" s="78"/>
      <c r="AN402" s="78"/>
      <c r="AO402" s="78"/>
    </row>
    <row r="403" spans="1:41" ht="18.75" customHeight="1">
      <c r="A403" s="156"/>
      <c r="B403" s="156"/>
      <c r="C403" s="78"/>
      <c r="D403" s="78"/>
      <c r="E403" s="78"/>
      <c r="F403" s="78"/>
      <c r="G403" s="80"/>
      <c r="H403" s="150"/>
      <c r="I403" s="78"/>
      <c r="J403" s="78"/>
      <c r="K403" s="146"/>
      <c r="L403" s="101"/>
      <c r="M403" s="101"/>
      <c r="N403" s="101"/>
      <c r="O403" s="101"/>
      <c r="P403" s="101"/>
      <c r="Q403" s="80"/>
      <c r="R403" s="80"/>
      <c r="S403" s="80"/>
      <c r="T403" s="80"/>
      <c r="U403" s="80"/>
      <c r="V403" s="80"/>
      <c r="W403" s="80"/>
      <c r="X403" s="80"/>
      <c r="Y403" s="80"/>
      <c r="Z403" s="80"/>
      <c r="AA403" s="80"/>
      <c r="AB403" s="80"/>
      <c r="AC403" s="80"/>
      <c r="AD403" s="80"/>
      <c r="AE403" s="80"/>
      <c r="AF403" s="80"/>
      <c r="AG403" s="80"/>
      <c r="AH403" s="80"/>
      <c r="AI403" s="78"/>
      <c r="AJ403" s="78"/>
      <c r="AK403" s="78"/>
      <c r="AL403" s="78"/>
      <c r="AM403" s="78"/>
      <c r="AN403" s="78"/>
      <c r="AO403" s="78"/>
    </row>
    <row r="404" spans="1:41" ht="18.75" customHeight="1">
      <c r="A404" s="156"/>
      <c r="B404" s="156"/>
      <c r="C404" s="78"/>
      <c r="D404" s="78"/>
      <c r="E404" s="78"/>
      <c r="F404" s="78"/>
      <c r="G404" s="80"/>
      <c r="H404" s="150"/>
      <c r="I404" s="78"/>
      <c r="J404" s="78"/>
      <c r="K404" s="146"/>
      <c r="L404" s="101"/>
      <c r="M404" s="101"/>
      <c r="N404" s="101"/>
      <c r="O404" s="101"/>
      <c r="P404" s="101"/>
      <c r="Q404" s="80"/>
      <c r="R404" s="80"/>
      <c r="S404" s="80"/>
      <c r="T404" s="80"/>
      <c r="U404" s="80"/>
      <c r="V404" s="80"/>
      <c r="W404" s="80"/>
      <c r="X404" s="80"/>
      <c r="Y404" s="80"/>
      <c r="Z404" s="80"/>
      <c r="AA404" s="80"/>
      <c r="AB404" s="80"/>
      <c r="AC404" s="80"/>
      <c r="AD404" s="80"/>
      <c r="AE404" s="80"/>
      <c r="AF404" s="80"/>
      <c r="AG404" s="80"/>
      <c r="AH404" s="80"/>
      <c r="AI404" s="78"/>
      <c r="AJ404" s="78"/>
      <c r="AK404" s="78"/>
      <c r="AL404" s="78"/>
      <c r="AM404" s="78"/>
      <c r="AN404" s="78"/>
      <c r="AO404" s="78"/>
    </row>
    <row r="405" spans="1:41" ht="18.75" customHeight="1">
      <c r="A405" s="156"/>
      <c r="B405" s="156"/>
      <c r="C405" s="78"/>
      <c r="D405" s="78"/>
      <c r="E405" s="78"/>
      <c r="F405" s="78"/>
      <c r="G405" s="80"/>
      <c r="H405" s="150"/>
      <c r="I405" s="78"/>
      <c r="J405" s="78"/>
      <c r="K405" s="146"/>
      <c r="L405" s="101"/>
      <c r="M405" s="101"/>
      <c r="N405" s="101"/>
      <c r="O405" s="101"/>
      <c r="P405" s="101"/>
      <c r="Q405" s="80"/>
      <c r="R405" s="80"/>
      <c r="S405" s="80"/>
      <c r="T405" s="80"/>
      <c r="U405" s="80"/>
      <c r="V405" s="80"/>
      <c r="W405" s="80"/>
      <c r="X405" s="80"/>
      <c r="Y405" s="80"/>
      <c r="Z405" s="80"/>
      <c r="AA405" s="80"/>
      <c r="AB405" s="80"/>
      <c r="AC405" s="80"/>
      <c r="AD405" s="80"/>
      <c r="AE405" s="80"/>
      <c r="AF405" s="80"/>
      <c r="AG405" s="80"/>
      <c r="AH405" s="80"/>
      <c r="AI405" s="78"/>
      <c r="AJ405" s="78"/>
      <c r="AK405" s="78"/>
      <c r="AL405" s="78"/>
      <c r="AM405" s="78"/>
      <c r="AN405" s="78"/>
      <c r="AO405" s="78"/>
    </row>
    <row r="406" spans="1:41" ht="18.75" customHeight="1">
      <c r="A406" s="156"/>
      <c r="B406" s="156"/>
      <c r="C406" s="78"/>
      <c r="D406" s="78"/>
      <c r="E406" s="78"/>
      <c r="F406" s="78"/>
      <c r="G406" s="80"/>
      <c r="H406" s="150"/>
      <c r="I406" s="78"/>
      <c r="J406" s="78"/>
      <c r="K406" s="146"/>
      <c r="L406" s="101"/>
      <c r="M406" s="101"/>
      <c r="N406" s="101"/>
      <c r="O406" s="101"/>
      <c r="P406" s="101"/>
      <c r="Q406" s="80"/>
      <c r="R406" s="80"/>
      <c r="S406" s="80"/>
      <c r="T406" s="80"/>
      <c r="U406" s="80"/>
      <c r="V406" s="80"/>
      <c r="W406" s="80"/>
      <c r="X406" s="80"/>
      <c r="Y406" s="80"/>
      <c r="Z406" s="80"/>
      <c r="AA406" s="80"/>
      <c r="AB406" s="80"/>
      <c r="AC406" s="80"/>
      <c r="AD406" s="80"/>
      <c r="AE406" s="80"/>
      <c r="AF406" s="80"/>
      <c r="AG406" s="80"/>
      <c r="AH406" s="80"/>
      <c r="AI406" s="78"/>
      <c r="AJ406" s="78"/>
      <c r="AK406" s="78"/>
      <c r="AL406" s="78"/>
      <c r="AM406" s="78"/>
      <c r="AN406" s="78"/>
      <c r="AO406" s="78"/>
    </row>
    <row r="407" spans="1:41" ht="18.75" customHeight="1">
      <c r="A407" s="156"/>
      <c r="B407" s="156"/>
      <c r="C407" s="78"/>
      <c r="D407" s="78"/>
      <c r="E407" s="78"/>
      <c r="F407" s="78"/>
      <c r="G407" s="80"/>
      <c r="H407" s="150"/>
      <c r="I407" s="78"/>
      <c r="J407" s="78"/>
      <c r="K407" s="146"/>
      <c r="L407" s="101"/>
      <c r="M407" s="101"/>
      <c r="N407" s="101"/>
      <c r="O407" s="101"/>
      <c r="P407" s="101"/>
      <c r="Q407" s="80"/>
      <c r="R407" s="80"/>
      <c r="S407" s="80"/>
      <c r="T407" s="80"/>
      <c r="U407" s="80"/>
      <c r="V407" s="80"/>
      <c r="W407" s="80"/>
      <c r="X407" s="80"/>
      <c r="Y407" s="80"/>
      <c r="Z407" s="80"/>
      <c r="AA407" s="80"/>
      <c r="AB407" s="80"/>
      <c r="AC407" s="80"/>
      <c r="AD407" s="80"/>
      <c r="AE407" s="80"/>
      <c r="AF407" s="80"/>
      <c r="AG407" s="80"/>
      <c r="AH407" s="80"/>
      <c r="AI407" s="78"/>
      <c r="AJ407" s="78"/>
      <c r="AK407" s="78"/>
      <c r="AL407" s="78"/>
      <c r="AM407" s="78"/>
      <c r="AN407" s="78"/>
      <c r="AO407" s="78"/>
    </row>
    <row r="408" spans="1:41" ht="18.75" customHeight="1">
      <c r="A408" s="156"/>
      <c r="B408" s="156"/>
      <c r="C408" s="78"/>
      <c r="D408" s="78"/>
      <c r="E408" s="78"/>
      <c r="F408" s="78"/>
      <c r="G408" s="80"/>
      <c r="H408" s="150"/>
      <c r="I408" s="78"/>
      <c r="J408" s="78"/>
      <c r="K408" s="146"/>
      <c r="L408" s="101"/>
      <c r="M408" s="101"/>
      <c r="N408" s="101"/>
      <c r="O408" s="101"/>
      <c r="P408" s="101"/>
      <c r="Q408" s="80"/>
      <c r="R408" s="80"/>
      <c r="S408" s="80"/>
      <c r="T408" s="80"/>
      <c r="U408" s="80"/>
      <c r="V408" s="80"/>
      <c r="W408" s="80"/>
      <c r="X408" s="80"/>
      <c r="Y408" s="80"/>
      <c r="Z408" s="80"/>
      <c r="AA408" s="80"/>
      <c r="AB408" s="80"/>
      <c r="AC408" s="80"/>
      <c r="AD408" s="80"/>
      <c r="AE408" s="80"/>
      <c r="AF408" s="80"/>
      <c r="AG408" s="80"/>
      <c r="AH408" s="80"/>
      <c r="AI408" s="78"/>
      <c r="AJ408" s="78"/>
      <c r="AK408" s="78"/>
      <c r="AL408" s="78"/>
      <c r="AM408" s="78"/>
      <c r="AN408" s="78"/>
      <c r="AO408" s="78"/>
    </row>
    <row r="409" spans="1:41" ht="18.75" customHeight="1">
      <c r="A409" s="156"/>
      <c r="B409" s="156"/>
      <c r="C409" s="78"/>
      <c r="D409" s="78"/>
      <c r="E409" s="78"/>
      <c r="F409" s="78"/>
      <c r="G409" s="80"/>
      <c r="H409" s="150"/>
      <c r="I409" s="78"/>
      <c r="J409" s="78"/>
      <c r="K409" s="146"/>
      <c r="L409" s="101"/>
      <c r="M409" s="101"/>
      <c r="N409" s="101"/>
      <c r="O409" s="101"/>
      <c r="P409" s="101"/>
      <c r="Q409" s="80"/>
      <c r="R409" s="80"/>
      <c r="S409" s="80"/>
      <c r="T409" s="80"/>
      <c r="U409" s="80"/>
      <c r="V409" s="80"/>
      <c r="W409" s="80"/>
      <c r="X409" s="80"/>
      <c r="Y409" s="80"/>
      <c r="Z409" s="80"/>
      <c r="AA409" s="80"/>
      <c r="AB409" s="80"/>
      <c r="AC409" s="80"/>
      <c r="AD409" s="80"/>
      <c r="AE409" s="80"/>
      <c r="AF409" s="80"/>
      <c r="AG409" s="80"/>
      <c r="AH409" s="80"/>
      <c r="AI409" s="78"/>
      <c r="AJ409" s="78"/>
      <c r="AK409" s="78"/>
      <c r="AL409" s="78"/>
      <c r="AM409" s="78"/>
      <c r="AN409" s="78"/>
      <c r="AO409" s="78"/>
    </row>
    <row r="410" spans="1:41" ht="18.75" customHeight="1">
      <c r="A410" s="156"/>
      <c r="B410" s="156"/>
      <c r="C410" s="78"/>
      <c r="D410" s="78"/>
      <c r="E410" s="78"/>
      <c r="F410" s="78"/>
      <c r="G410" s="80"/>
      <c r="H410" s="150"/>
      <c r="I410" s="78"/>
      <c r="J410" s="78"/>
      <c r="K410" s="146"/>
      <c r="L410" s="101"/>
      <c r="M410" s="101"/>
      <c r="N410" s="101"/>
      <c r="O410" s="101"/>
      <c r="P410" s="101"/>
      <c r="Q410" s="80"/>
      <c r="R410" s="80"/>
      <c r="S410" s="80"/>
      <c r="T410" s="80"/>
      <c r="U410" s="80"/>
      <c r="V410" s="80"/>
      <c r="W410" s="80"/>
      <c r="X410" s="80"/>
      <c r="Y410" s="80"/>
      <c r="Z410" s="80"/>
      <c r="AA410" s="80"/>
      <c r="AB410" s="80"/>
      <c r="AC410" s="80"/>
      <c r="AD410" s="80"/>
      <c r="AE410" s="80"/>
      <c r="AF410" s="80"/>
      <c r="AG410" s="80"/>
      <c r="AH410" s="80"/>
      <c r="AI410" s="78"/>
      <c r="AJ410" s="78"/>
      <c r="AK410" s="78"/>
      <c r="AL410" s="78"/>
      <c r="AM410" s="78"/>
      <c r="AN410" s="78"/>
      <c r="AO410" s="78"/>
    </row>
    <row r="411" spans="1:41" ht="18.75" customHeight="1">
      <c r="A411" s="156"/>
      <c r="B411" s="156"/>
      <c r="C411" s="78"/>
      <c r="D411" s="78"/>
      <c r="E411" s="78"/>
      <c r="F411" s="78"/>
      <c r="G411" s="80"/>
      <c r="H411" s="150"/>
      <c r="I411" s="78"/>
      <c r="J411" s="78"/>
      <c r="K411" s="146"/>
      <c r="L411" s="101"/>
      <c r="M411" s="101"/>
      <c r="N411" s="101"/>
      <c r="O411" s="101"/>
      <c r="P411" s="101"/>
      <c r="Q411" s="80"/>
      <c r="R411" s="80"/>
      <c r="S411" s="80"/>
      <c r="T411" s="80"/>
      <c r="U411" s="80"/>
      <c r="V411" s="80"/>
      <c r="W411" s="80"/>
      <c r="X411" s="80"/>
      <c r="Y411" s="80"/>
      <c r="Z411" s="80"/>
      <c r="AA411" s="80"/>
      <c r="AB411" s="80"/>
      <c r="AC411" s="80"/>
      <c r="AD411" s="80"/>
      <c r="AE411" s="80"/>
      <c r="AF411" s="80"/>
      <c r="AG411" s="80"/>
      <c r="AH411" s="80"/>
      <c r="AI411" s="78"/>
      <c r="AJ411" s="78"/>
      <c r="AK411" s="78"/>
      <c r="AL411" s="78"/>
      <c r="AM411" s="78"/>
      <c r="AN411" s="78"/>
      <c r="AO411" s="78"/>
    </row>
    <row r="412" spans="1:41" ht="18.75" customHeight="1">
      <c r="A412" s="156"/>
      <c r="B412" s="156"/>
      <c r="C412" s="78"/>
      <c r="D412" s="78"/>
      <c r="E412" s="78"/>
      <c r="F412" s="78"/>
      <c r="G412" s="80"/>
      <c r="H412" s="150"/>
      <c r="I412" s="78"/>
      <c r="J412" s="78"/>
      <c r="K412" s="146"/>
      <c r="L412" s="101"/>
      <c r="M412" s="101"/>
      <c r="N412" s="101"/>
      <c r="O412" s="101"/>
      <c r="P412" s="101"/>
      <c r="Q412" s="80"/>
      <c r="R412" s="80"/>
      <c r="S412" s="80"/>
      <c r="T412" s="80"/>
      <c r="U412" s="80"/>
      <c r="V412" s="80"/>
      <c r="W412" s="80"/>
      <c r="X412" s="80"/>
      <c r="Y412" s="80"/>
      <c r="Z412" s="80"/>
      <c r="AA412" s="80"/>
      <c r="AB412" s="80"/>
      <c r="AC412" s="80"/>
      <c r="AD412" s="80"/>
      <c r="AE412" s="80"/>
      <c r="AF412" s="80"/>
      <c r="AG412" s="80"/>
      <c r="AH412" s="80"/>
      <c r="AI412" s="78"/>
      <c r="AJ412" s="78"/>
      <c r="AK412" s="78"/>
      <c r="AL412" s="78"/>
      <c r="AM412" s="78"/>
      <c r="AN412" s="78"/>
      <c r="AO412" s="78"/>
    </row>
    <row r="413" spans="1:41" ht="18.75" customHeight="1">
      <c r="A413" s="156"/>
      <c r="B413" s="156"/>
      <c r="C413" s="78"/>
      <c r="D413" s="78"/>
      <c r="E413" s="78"/>
      <c r="F413" s="78"/>
      <c r="G413" s="80"/>
      <c r="H413" s="150"/>
      <c r="I413" s="78"/>
      <c r="J413" s="78"/>
      <c r="K413" s="146"/>
      <c r="L413" s="101"/>
      <c r="M413" s="101"/>
      <c r="N413" s="101"/>
      <c r="O413" s="101"/>
      <c r="P413" s="101"/>
      <c r="Q413" s="80"/>
      <c r="R413" s="80"/>
      <c r="S413" s="80"/>
      <c r="T413" s="80"/>
      <c r="U413" s="80"/>
      <c r="V413" s="80"/>
      <c r="W413" s="80"/>
      <c r="X413" s="80"/>
      <c r="Y413" s="80"/>
      <c r="Z413" s="80"/>
      <c r="AA413" s="80"/>
      <c r="AB413" s="80"/>
      <c r="AC413" s="80"/>
      <c r="AD413" s="80"/>
      <c r="AE413" s="80"/>
      <c r="AF413" s="80"/>
      <c r="AG413" s="80"/>
      <c r="AH413" s="80"/>
      <c r="AI413" s="78"/>
      <c r="AJ413" s="78"/>
      <c r="AK413" s="78"/>
      <c r="AL413" s="78"/>
      <c r="AM413" s="78"/>
      <c r="AN413" s="78"/>
      <c r="AO413" s="78"/>
    </row>
    <row r="414" spans="1:41" ht="18.75" customHeight="1">
      <c r="A414" s="156"/>
      <c r="B414" s="156"/>
      <c r="C414" s="78"/>
      <c r="D414" s="78"/>
      <c r="E414" s="78"/>
      <c r="F414" s="78"/>
      <c r="G414" s="80"/>
      <c r="H414" s="150"/>
      <c r="I414" s="78"/>
      <c r="J414" s="78"/>
      <c r="K414" s="146"/>
      <c r="L414" s="101"/>
      <c r="M414" s="101"/>
      <c r="N414" s="101"/>
      <c r="O414" s="101"/>
      <c r="P414" s="101"/>
      <c r="Q414" s="80"/>
      <c r="R414" s="80"/>
      <c r="S414" s="80"/>
      <c r="T414" s="80"/>
      <c r="U414" s="80"/>
      <c r="V414" s="80"/>
      <c r="W414" s="80"/>
      <c r="X414" s="80"/>
      <c r="Y414" s="80"/>
      <c r="Z414" s="80"/>
      <c r="AA414" s="80"/>
      <c r="AB414" s="80"/>
      <c r="AC414" s="80"/>
      <c r="AD414" s="80"/>
      <c r="AE414" s="80"/>
      <c r="AF414" s="80"/>
      <c r="AG414" s="80"/>
      <c r="AH414" s="80"/>
      <c r="AI414" s="78"/>
      <c r="AJ414" s="78"/>
      <c r="AK414" s="78"/>
      <c r="AL414" s="78"/>
      <c r="AM414" s="78"/>
      <c r="AN414" s="78"/>
      <c r="AO414" s="78"/>
    </row>
    <row r="415" spans="1:41" ht="18.75" customHeight="1">
      <c r="A415" s="156"/>
      <c r="B415" s="156"/>
      <c r="C415" s="78"/>
      <c r="D415" s="78"/>
      <c r="E415" s="78"/>
      <c r="F415" s="78"/>
      <c r="G415" s="80"/>
      <c r="H415" s="150"/>
      <c r="I415" s="78"/>
      <c r="J415" s="78"/>
      <c r="K415" s="146"/>
      <c r="L415" s="101"/>
      <c r="M415" s="101"/>
      <c r="N415" s="101"/>
      <c r="O415" s="101"/>
      <c r="P415" s="101"/>
      <c r="Q415" s="80"/>
      <c r="R415" s="80"/>
      <c r="S415" s="80"/>
      <c r="T415" s="80"/>
      <c r="U415" s="80"/>
      <c r="V415" s="80"/>
      <c r="W415" s="80"/>
      <c r="X415" s="80"/>
      <c r="Y415" s="80"/>
      <c r="Z415" s="80"/>
      <c r="AA415" s="80"/>
      <c r="AB415" s="80"/>
      <c r="AC415" s="80"/>
      <c r="AD415" s="80"/>
      <c r="AE415" s="80"/>
      <c r="AF415" s="80"/>
      <c r="AG415" s="80"/>
      <c r="AH415" s="80"/>
      <c r="AI415" s="78"/>
      <c r="AJ415" s="78"/>
      <c r="AK415" s="78"/>
      <c r="AL415" s="78"/>
      <c r="AM415" s="78"/>
      <c r="AN415" s="78"/>
      <c r="AO415" s="78"/>
    </row>
    <row r="416" spans="1:41" ht="18.75" customHeight="1">
      <c r="A416" s="156"/>
      <c r="B416" s="156"/>
      <c r="C416" s="78"/>
      <c r="D416" s="78"/>
      <c r="E416" s="78"/>
      <c r="F416" s="78"/>
      <c r="G416" s="80"/>
      <c r="H416" s="150"/>
      <c r="I416" s="78"/>
      <c r="J416" s="78"/>
      <c r="K416" s="146"/>
      <c r="L416" s="101"/>
      <c r="M416" s="101"/>
      <c r="N416" s="101"/>
      <c r="O416" s="101"/>
      <c r="P416" s="101"/>
      <c r="Q416" s="80"/>
      <c r="R416" s="80"/>
      <c r="S416" s="80"/>
      <c r="T416" s="80"/>
      <c r="U416" s="80"/>
      <c r="V416" s="80"/>
      <c r="W416" s="80"/>
      <c r="X416" s="80"/>
      <c r="Y416" s="80"/>
      <c r="Z416" s="80"/>
      <c r="AA416" s="80"/>
      <c r="AB416" s="80"/>
      <c r="AC416" s="80"/>
      <c r="AD416" s="80"/>
      <c r="AE416" s="80"/>
      <c r="AF416" s="80"/>
      <c r="AG416" s="80"/>
      <c r="AH416" s="80"/>
      <c r="AI416" s="78"/>
      <c r="AJ416" s="78"/>
      <c r="AK416" s="78"/>
      <c r="AL416" s="78"/>
      <c r="AM416" s="78"/>
      <c r="AN416" s="78"/>
      <c r="AO416" s="78"/>
    </row>
    <row r="417" spans="1:41" ht="18.75" customHeight="1">
      <c r="A417" s="156"/>
      <c r="B417" s="156"/>
      <c r="C417" s="78"/>
      <c r="D417" s="78"/>
      <c r="E417" s="78"/>
      <c r="F417" s="78"/>
      <c r="G417" s="80"/>
      <c r="H417" s="150"/>
      <c r="I417" s="78"/>
      <c r="J417" s="78"/>
      <c r="K417" s="146"/>
      <c r="L417" s="101"/>
      <c r="M417" s="101"/>
      <c r="N417" s="101"/>
      <c r="O417" s="101"/>
      <c r="P417" s="101"/>
      <c r="Q417" s="80"/>
      <c r="R417" s="80"/>
      <c r="S417" s="80"/>
      <c r="T417" s="80"/>
      <c r="U417" s="80"/>
      <c r="V417" s="80"/>
      <c r="W417" s="80"/>
      <c r="X417" s="80"/>
      <c r="Y417" s="80"/>
      <c r="Z417" s="80"/>
      <c r="AA417" s="80"/>
      <c r="AB417" s="80"/>
      <c r="AC417" s="80"/>
      <c r="AD417" s="80"/>
      <c r="AE417" s="80"/>
      <c r="AF417" s="80"/>
      <c r="AG417" s="80"/>
      <c r="AH417" s="80"/>
      <c r="AI417" s="78"/>
      <c r="AJ417" s="78"/>
      <c r="AK417" s="78"/>
      <c r="AL417" s="78"/>
      <c r="AM417" s="78"/>
      <c r="AN417" s="78"/>
      <c r="AO417" s="78"/>
    </row>
    <row r="418" spans="1:41" ht="18.75" customHeight="1">
      <c r="A418" s="156"/>
      <c r="B418" s="156"/>
      <c r="C418" s="78"/>
      <c r="D418" s="78"/>
      <c r="E418" s="78"/>
      <c r="F418" s="78"/>
      <c r="G418" s="80"/>
      <c r="H418" s="150"/>
      <c r="I418" s="78"/>
      <c r="J418" s="78"/>
      <c r="K418" s="146"/>
      <c r="L418" s="101"/>
      <c r="M418" s="101"/>
      <c r="N418" s="101"/>
      <c r="O418" s="101"/>
      <c r="P418" s="101"/>
      <c r="Q418" s="80"/>
      <c r="R418" s="80"/>
      <c r="S418" s="80"/>
      <c r="T418" s="80"/>
      <c r="U418" s="80"/>
      <c r="V418" s="80"/>
      <c r="W418" s="80"/>
      <c r="X418" s="80"/>
      <c r="Y418" s="80"/>
      <c r="Z418" s="80"/>
      <c r="AA418" s="80"/>
      <c r="AB418" s="80"/>
      <c r="AC418" s="80"/>
      <c r="AD418" s="80"/>
      <c r="AE418" s="80"/>
      <c r="AF418" s="80"/>
      <c r="AG418" s="80"/>
      <c r="AH418" s="80"/>
      <c r="AI418" s="78"/>
      <c r="AJ418" s="78"/>
      <c r="AK418" s="78"/>
      <c r="AL418" s="78"/>
      <c r="AM418" s="78"/>
      <c r="AN418" s="78"/>
      <c r="AO418" s="78"/>
    </row>
    <row r="419" spans="1:41" ht="18.75" customHeight="1">
      <c r="A419" s="156"/>
      <c r="B419" s="156"/>
      <c r="C419" s="78"/>
      <c r="D419" s="78"/>
      <c r="E419" s="78"/>
      <c r="F419" s="78"/>
      <c r="G419" s="80"/>
      <c r="H419" s="150"/>
      <c r="I419" s="78"/>
      <c r="J419" s="78"/>
      <c r="K419" s="146"/>
      <c r="L419" s="101"/>
      <c r="M419" s="101"/>
      <c r="N419" s="101"/>
      <c r="O419" s="101"/>
      <c r="P419" s="101"/>
      <c r="Q419" s="80"/>
      <c r="R419" s="80"/>
      <c r="S419" s="80"/>
      <c r="T419" s="80"/>
      <c r="U419" s="80"/>
      <c r="V419" s="80"/>
      <c r="W419" s="80"/>
      <c r="X419" s="80"/>
      <c r="Y419" s="80"/>
      <c r="Z419" s="80"/>
      <c r="AA419" s="80"/>
      <c r="AB419" s="80"/>
      <c r="AC419" s="80"/>
      <c r="AD419" s="80"/>
      <c r="AE419" s="80"/>
      <c r="AF419" s="80"/>
      <c r="AG419" s="80"/>
      <c r="AH419" s="80"/>
      <c r="AI419" s="78"/>
      <c r="AJ419" s="78"/>
      <c r="AK419" s="78"/>
      <c r="AL419" s="78"/>
      <c r="AM419" s="78"/>
      <c r="AN419" s="78"/>
      <c r="AO419" s="78"/>
    </row>
    <row r="420" spans="1:41" ht="18.75" customHeight="1">
      <c r="A420" s="156"/>
      <c r="B420" s="156"/>
      <c r="C420" s="78"/>
      <c r="D420" s="78"/>
      <c r="E420" s="78"/>
      <c r="F420" s="78"/>
      <c r="G420" s="80"/>
      <c r="H420" s="150"/>
      <c r="I420" s="78"/>
      <c r="J420" s="78"/>
      <c r="K420" s="146"/>
      <c r="L420" s="101"/>
      <c r="M420" s="101"/>
      <c r="N420" s="101"/>
      <c r="O420" s="101"/>
      <c r="P420" s="101"/>
      <c r="Q420" s="80"/>
      <c r="R420" s="80"/>
      <c r="S420" s="80"/>
      <c r="T420" s="80"/>
      <c r="U420" s="80"/>
      <c r="V420" s="80"/>
      <c r="W420" s="80"/>
      <c r="X420" s="80"/>
      <c r="Y420" s="80"/>
      <c r="Z420" s="80"/>
      <c r="AA420" s="80"/>
      <c r="AB420" s="80"/>
      <c r="AC420" s="80"/>
      <c r="AD420" s="80"/>
      <c r="AE420" s="80"/>
      <c r="AF420" s="80"/>
      <c r="AG420" s="80"/>
      <c r="AH420" s="80"/>
      <c r="AI420" s="78"/>
      <c r="AJ420" s="78"/>
      <c r="AK420" s="78"/>
      <c r="AL420" s="78"/>
      <c r="AM420" s="78"/>
      <c r="AN420" s="78"/>
      <c r="AO420" s="78"/>
    </row>
    <row r="421" spans="1:41" ht="18.75" customHeight="1">
      <c r="A421" s="156"/>
      <c r="B421" s="156"/>
      <c r="C421" s="78"/>
      <c r="D421" s="78"/>
      <c r="E421" s="78"/>
      <c r="F421" s="78"/>
      <c r="G421" s="80"/>
      <c r="H421" s="150"/>
      <c r="I421" s="78"/>
      <c r="J421" s="78"/>
      <c r="K421" s="146"/>
      <c r="L421" s="101"/>
      <c r="M421" s="101"/>
      <c r="N421" s="101"/>
      <c r="O421" s="101"/>
      <c r="P421" s="101"/>
      <c r="Q421" s="80"/>
      <c r="R421" s="80"/>
      <c r="S421" s="80"/>
      <c r="T421" s="80"/>
      <c r="U421" s="80"/>
      <c r="V421" s="80"/>
      <c r="W421" s="80"/>
      <c r="X421" s="80"/>
      <c r="Y421" s="80"/>
      <c r="Z421" s="80"/>
      <c r="AA421" s="80"/>
      <c r="AB421" s="80"/>
      <c r="AC421" s="80"/>
      <c r="AD421" s="80"/>
      <c r="AE421" s="80"/>
      <c r="AF421" s="80"/>
      <c r="AG421" s="80"/>
      <c r="AH421" s="80"/>
      <c r="AI421" s="78"/>
      <c r="AJ421" s="78"/>
      <c r="AK421" s="78"/>
      <c r="AL421" s="78"/>
      <c r="AM421" s="78"/>
      <c r="AN421" s="78"/>
      <c r="AO421" s="78"/>
    </row>
    <row r="422" spans="1:41" ht="18.75" customHeight="1">
      <c r="A422" s="156"/>
      <c r="B422" s="156"/>
      <c r="C422" s="78"/>
      <c r="D422" s="78"/>
      <c r="E422" s="78"/>
      <c r="F422" s="78"/>
      <c r="G422" s="80"/>
      <c r="H422" s="150"/>
      <c r="I422" s="78"/>
      <c r="J422" s="78"/>
      <c r="K422" s="146"/>
      <c r="L422" s="101"/>
      <c r="M422" s="101"/>
      <c r="N422" s="101"/>
      <c r="O422" s="101"/>
      <c r="P422" s="101"/>
      <c r="Q422" s="80"/>
      <c r="R422" s="80"/>
      <c r="S422" s="80"/>
      <c r="T422" s="80"/>
      <c r="U422" s="80"/>
      <c r="V422" s="80"/>
      <c r="W422" s="80"/>
      <c r="X422" s="80"/>
      <c r="Y422" s="80"/>
      <c r="Z422" s="80"/>
      <c r="AA422" s="80"/>
      <c r="AB422" s="80"/>
      <c r="AC422" s="80"/>
      <c r="AD422" s="80"/>
      <c r="AE422" s="80"/>
      <c r="AF422" s="80"/>
      <c r="AG422" s="80"/>
      <c r="AH422" s="80"/>
      <c r="AI422" s="78"/>
      <c r="AJ422" s="78"/>
      <c r="AK422" s="78"/>
      <c r="AL422" s="78"/>
      <c r="AM422" s="78"/>
      <c r="AN422" s="78"/>
      <c r="AO422" s="78"/>
    </row>
    <row r="423" spans="1:41" ht="18.75" customHeight="1">
      <c r="A423" s="156"/>
      <c r="B423" s="156"/>
      <c r="C423" s="78"/>
      <c r="D423" s="78"/>
      <c r="E423" s="78"/>
      <c r="F423" s="78"/>
      <c r="G423" s="80"/>
      <c r="H423" s="150"/>
      <c r="I423" s="78"/>
      <c r="J423" s="78"/>
      <c r="K423" s="146"/>
      <c r="L423" s="101"/>
      <c r="M423" s="101"/>
      <c r="N423" s="101"/>
      <c r="O423" s="101"/>
      <c r="P423" s="101"/>
      <c r="Q423" s="80"/>
      <c r="R423" s="80"/>
      <c r="S423" s="80"/>
      <c r="T423" s="80"/>
      <c r="U423" s="80"/>
      <c r="V423" s="80"/>
      <c r="W423" s="80"/>
      <c r="X423" s="80"/>
      <c r="Y423" s="80"/>
      <c r="Z423" s="80"/>
      <c r="AA423" s="80"/>
      <c r="AB423" s="80"/>
      <c r="AC423" s="80"/>
      <c r="AD423" s="80"/>
      <c r="AE423" s="80"/>
      <c r="AF423" s="80"/>
      <c r="AG423" s="80"/>
      <c r="AH423" s="80"/>
      <c r="AI423" s="78"/>
      <c r="AJ423" s="78"/>
      <c r="AK423" s="78"/>
      <c r="AL423" s="78"/>
      <c r="AM423" s="78"/>
      <c r="AN423" s="78"/>
      <c r="AO423" s="78"/>
    </row>
    <row r="424" spans="1:41" ht="18.75" customHeight="1">
      <c r="A424" s="156"/>
      <c r="B424" s="156"/>
      <c r="C424" s="78"/>
      <c r="D424" s="78"/>
      <c r="E424" s="78"/>
      <c r="F424" s="78"/>
      <c r="G424" s="80"/>
      <c r="H424" s="150"/>
      <c r="I424" s="78"/>
      <c r="J424" s="78"/>
      <c r="K424" s="146"/>
      <c r="L424" s="101"/>
      <c r="M424" s="101"/>
      <c r="N424" s="101"/>
      <c r="O424" s="101"/>
      <c r="P424" s="101"/>
      <c r="Q424" s="80"/>
      <c r="R424" s="80"/>
      <c r="S424" s="80"/>
      <c r="T424" s="80"/>
      <c r="U424" s="80"/>
      <c r="V424" s="80"/>
      <c r="W424" s="80"/>
      <c r="X424" s="80"/>
      <c r="Y424" s="80"/>
      <c r="Z424" s="80"/>
      <c r="AA424" s="80"/>
      <c r="AB424" s="80"/>
      <c r="AC424" s="80"/>
      <c r="AD424" s="80"/>
      <c r="AE424" s="80"/>
      <c r="AF424" s="80"/>
      <c r="AG424" s="80"/>
      <c r="AH424" s="80"/>
      <c r="AI424" s="78"/>
      <c r="AJ424" s="78"/>
      <c r="AK424" s="78"/>
      <c r="AL424" s="78"/>
      <c r="AM424" s="78"/>
      <c r="AN424" s="78"/>
      <c r="AO424" s="78"/>
    </row>
    <row r="425" spans="1:41" ht="18.75" customHeight="1">
      <c r="A425" s="156"/>
      <c r="B425" s="156"/>
      <c r="C425" s="78"/>
      <c r="D425" s="78"/>
      <c r="E425" s="78"/>
      <c r="F425" s="78"/>
      <c r="G425" s="80"/>
      <c r="H425" s="150"/>
      <c r="I425" s="78"/>
      <c r="J425" s="78"/>
      <c r="K425" s="146"/>
      <c r="L425" s="101"/>
      <c r="M425" s="101"/>
      <c r="N425" s="101"/>
      <c r="O425" s="101"/>
      <c r="P425" s="101"/>
      <c r="Q425" s="80"/>
      <c r="R425" s="80"/>
      <c r="S425" s="80"/>
      <c r="T425" s="80"/>
      <c r="U425" s="80"/>
      <c r="V425" s="80"/>
      <c r="W425" s="80"/>
      <c r="X425" s="80"/>
      <c r="Y425" s="80"/>
      <c r="Z425" s="80"/>
      <c r="AA425" s="80"/>
      <c r="AB425" s="80"/>
      <c r="AC425" s="80"/>
      <c r="AD425" s="80"/>
      <c r="AE425" s="80"/>
      <c r="AF425" s="80"/>
      <c r="AG425" s="80"/>
      <c r="AH425" s="80"/>
      <c r="AI425" s="78"/>
      <c r="AJ425" s="78"/>
      <c r="AK425" s="78"/>
      <c r="AL425" s="78"/>
      <c r="AM425" s="78"/>
      <c r="AN425" s="78"/>
      <c r="AO425" s="78"/>
    </row>
    <row r="426" spans="1:41" ht="18.75" customHeight="1">
      <c r="A426" s="156"/>
      <c r="B426" s="156"/>
      <c r="C426" s="78"/>
      <c r="D426" s="78"/>
      <c r="E426" s="78"/>
      <c r="F426" s="78"/>
      <c r="G426" s="80"/>
      <c r="H426" s="150"/>
      <c r="I426" s="78"/>
      <c r="J426" s="78"/>
      <c r="K426" s="146"/>
      <c r="L426" s="101"/>
      <c r="M426" s="101"/>
      <c r="N426" s="101"/>
      <c r="O426" s="101"/>
      <c r="P426" s="101"/>
      <c r="Q426" s="80"/>
      <c r="R426" s="80"/>
      <c r="S426" s="80"/>
      <c r="T426" s="80"/>
      <c r="U426" s="80"/>
      <c r="V426" s="80"/>
      <c r="W426" s="80"/>
      <c r="X426" s="80"/>
      <c r="Y426" s="80"/>
      <c r="Z426" s="80"/>
      <c r="AA426" s="80"/>
      <c r="AB426" s="80"/>
      <c r="AC426" s="80"/>
      <c r="AD426" s="80"/>
      <c r="AE426" s="80"/>
      <c r="AF426" s="80"/>
      <c r="AG426" s="80"/>
      <c r="AH426" s="80"/>
      <c r="AI426" s="78"/>
      <c r="AJ426" s="78"/>
      <c r="AK426" s="78"/>
      <c r="AL426" s="78"/>
      <c r="AM426" s="78"/>
      <c r="AN426" s="78"/>
      <c r="AO426" s="78"/>
    </row>
    <row r="427" spans="1:41" ht="18.75" customHeight="1">
      <c r="A427" s="156"/>
      <c r="B427" s="156"/>
      <c r="C427" s="78"/>
      <c r="D427" s="78"/>
      <c r="E427" s="78"/>
      <c r="F427" s="78"/>
      <c r="G427" s="80"/>
      <c r="H427" s="150"/>
      <c r="I427" s="78"/>
      <c r="J427" s="78"/>
      <c r="K427" s="146"/>
      <c r="L427" s="101"/>
      <c r="M427" s="101"/>
      <c r="N427" s="101"/>
      <c r="O427" s="101"/>
      <c r="P427" s="101"/>
      <c r="Q427" s="80"/>
      <c r="R427" s="80"/>
      <c r="S427" s="80"/>
      <c r="T427" s="80"/>
      <c r="U427" s="80"/>
      <c r="V427" s="80"/>
      <c r="W427" s="80"/>
      <c r="X427" s="80"/>
      <c r="Y427" s="80"/>
      <c r="Z427" s="80"/>
      <c r="AA427" s="80"/>
      <c r="AB427" s="80"/>
      <c r="AC427" s="80"/>
      <c r="AD427" s="80"/>
      <c r="AE427" s="80"/>
      <c r="AF427" s="80"/>
      <c r="AG427" s="80"/>
      <c r="AH427" s="80"/>
      <c r="AI427" s="78"/>
      <c r="AJ427" s="78"/>
      <c r="AK427" s="78"/>
      <c r="AL427" s="78"/>
      <c r="AM427" s="78"/>
      <c r="AN427" s="78"/>
      <c r="AO427" s="78"/>
    </row>
    <row r="428" spans="1:41" ht="18.75" customHeight="1">
      <c r="A428" s="156"/>
      <c r="B428" s="156"/>
      <c r="C428" s="78"/>
      <c r="D428" s="78"/>
      <c r="E428" s="78"/>
      <c r="F428" s="78"/>
      <c r="G428" s="80"/>
      <c r="H428" s="150"/>
      <c r="I428" s="78"/>
      <c r="J428" s="78"/>
      <c r="K428" s="146"/>
      <c r="L428" s="101"/>
      <c r="M428" s="101"/>
      <c r="N428" s="101"/>
      <c r="O428" s="101"/>
      <c r="P428" s="101"/>
      <c r="Q428" s="80"/>
      <c r="R428" s="80"/>
      <c r="S428" s="80"/>
      <c r="T428" s="80"/>
      <c r="U428" s="80"/>
      <c r="V428" s="80"/>
      <c r="W428" s="80"/>
      <c r="X428" s="80"/>
      <c r="Y428" s="80"/>
      <c r="Z428" s="80"/>
      <c r="AA428" s="80"/>
      <c r="AB428" s="80"/>
      <c r="AC428" s="80"/>
      <c r="AD428" s="80"/>
      <c r="AE428" s="80"/>
      <c r="AF428" s="80"/>
      <c r="AG428" s="80"/>
      <c r="AH428" s="80"/>
      <c r="AI428" s="78"/>
      <c r="AJ428" s="78"/>
      <c r="AK428" s="78"/>
      <c r="AL428" s="78"/>
      <c r="AM428" s="78"/>
      <c r="AN428" s="78"/>
      <c r="AO428" s="78"/>
    </row>
    <row r="429" spans="1:41" ht="18.75" customHeight="1">
      <c r="A429" s="156"/>
      <c r="B429" s="156"/>
      <c r="C429" s="78"/>
      <c r="D429" s="78"/>
      <c r="E429" s="78"/>
      <c r="F429" s="78"/>
      <c r="G429" s="80"/>
      <c r="H429" s="150"/>
      <c r="I429" s="78"/>
      <c r="J429" s="78"/>
      <c r="K429" s="146"/>
      <c r="L429" s="101"/>
      <c r="M429" s="101"/>
      <c r="N429" s="101"/>
      <c r="O429" s="101"/>
      <c r="P429" s="101"/>
      <c r="Q429" s="80"/>
      <c r="R429" s="80"/>
      <c r="S429" s="80"/>
      <c r="T429" s="80"/>
      <c r="U429" s="80"/>
      <c r="V429" s="80"/>
      <c r="W429" s="80"/>
      <c r="X429" s="80"/>
      <c r="Y429" s="80"/>
      <c r="Z429" s="80"/>
      <c r="AA429" s="80"/>
      <c r="AB429" s="80"/>
      <c r="AC429" s="80"/>
      <c r="AD429" s="80"/>
      <c r="AE429" s="80"/>
      <c r="AF429" s="80"/>
      <c r="AG429" s="80"/>
      <c r="AH429" s="80"/>
      <c r="AI429" s="78"/>
      <c r="AJ429" s="78"/>
      <c r="AK429" s="78"/>
      <c r="AL429" s="78"/>
      <c r="AM429" s="78"/>
      <c r="AN429" s="78"/>
      <c r="AO429" s="78"/>
    </row>
    <row r="430" spans="1:41" ht="18.75" customHeight="1">
      <c r="A430" s="156"/>
      <c r="B430" s="156"/>
      <c r="C430" s="78"/>
      <c r="D430" s="78"/>
      <c r="E430" s="78"/>
      <c r="F430" s="78"/>
      <c r="G430" s="80"/>
      <c r="H430" s="150"/>
      <c r="I430" s="78"/>
      <c r="J430" s="78"/>
      <c r="K430" s="146"/>
      <c r="L430" s="101"/>
      <c r="M430" s="101"/>
      <c r="N430" s="101"/>
      <c r="O430" s="101"/>
      <c r="P430" s="101"/>
      <c r="Q430" s="80"/>
      <c r="R430" s="80"/>
      <c r="S430" s="80"/>
      <c r="T430" s="80"/>
      <c r="U430" s="80"/>
      <c r="V430" s="80"/>
      <c r="W430" s="80"/>
      <c r="X430" s="80"/>
      <c r="Y430" s="80"/>
      <c r="Z430" s="80"/>
      <c r="AA430" s="80"/>
      <c r="AB430" s="80"/>
      <c r="AC430" s="80"/>
      <c r="AD430" s="80"/>
      <c r="AE430" s="80"/>
      <c r="AF430" s="80"/>
      <c r="AG430" s="80"/>
      <c r="AH430" s="80"/>
      <c r="AI430" s="78"/>
      <c r="AJ430" s="78"/>
      <c r="AK430" s="78"/>
      <c r="AL430" s="78"/>
      <c r="AM430" s="78"/>
      <c r="AN430" s="78"/>
      <c r="AO430" s="78"/>
    </row>
    <row r="431" spans="1:41" ht="18.75" customHeight="1">
      <c r="A431" s="156"/>
      <c r="B431" s="156"/>
      <c r="C431" s="78"/>
      <c r="D431" s="78"/>
      <c r="E431" s="78"/>
      <c r="F431" s="78"/>
      <c r="G431" s="80"/>
      <c r="H431" s="150"/>
      <c r="I431" s="78"/>
      <c r="J431" s="78"/>
      <c r="K431" s="146"/>
      <c r="L431" s="101"/>
      <c r="M431" s="101"/>
      <c r="N431" s="101"/>
      <c r="O431" s="101"/>
      <c r="P431" s="101"/>
      <c r="Q431" s="80"/>
      <c r="R431" s="80"/>
      <c r="S431" s="80"/>
      <c r="T431" s="80"/>
      <c r="U431" s="80"/>
      <c r="V431" s="80"/>
      <c r="W431" s="80"/>
      <c r="X431" s="80"/>
      <c r="Y431" s="80"/>
      <c r="Z431" s="80"/>
      <c r="AA431" s="80"/>
      <c r="AB431" s="80"/>
      <c r="AC431" s="80"/>
      <c r="AD431" s="80"/>
      <c r="AE431" s="80"/>
      <c r="AF431" s="80"/>
      <c r="AG431" s="80"/>
      <c r="AH431" s="80"/>
      <c r="AI431" s="78"/>
      <c r="AJ431" s="78"/>
      <c r="AK431" s="78"/>
      <c r="AL431" s="78"/>
      <c r="AM431" s="78"/>
      <c r="AN431" s="78"/>
      <c r="AO431" s="78"/>
    </row>
    <row r="432" spans="1:41" ht="18.75" customHeight="1">
      <c r="A432" s="156"/>
      <c r="B432" s="156"/>
      <c r="C432" s="78"/>
      <c r="D432" s="78"/>
      <c r="E432" s="78"/>
      <c r="F432" s="78"/>
      <c r="G432" s="80"/>
      <c r="H432" s="150"/>
      <c r="I432" s="78"/>
      <c r="J432" s="78"/>
      <c r="K432" s="146"/>
      <c r="L432" s="101"/>
      <c r="M432" s="101"/>
      <c r="N432" s="101"/>
      <c r="O432" s="101"/>
      <c r="P432" s="101"/>
      <c r="Q432" s="80"/>
      <c r="R432" s="80"/>
      <c r="S432" s="80"/>
      <c r="T432" s="80"/>
      <c r="U432" s="80"/>
      <c r="V432" s="80"/>
      <c r="W432" s="80"/>
      <c r="X432" s="80"/>
      <c r="Y432" s="80"/>
      <c r="Z432" s="80"/>
      <c r="AA432" s="80"/>
      <c r="AB432" s="80"/>
      <c r="AC432" s="80"/>
      <c r="AD432" s="80"/>
      <c r="AE432" s="80"/>
      <c r="AF432" s="80"/>
      <c r="AG432" s="80"/>
      <c r="AH432" s="80"/>
      <c r="AI432" s="78"/>
      <c r="AJ432" s="78"/>
      <c r="AK432" s="78"/>
      <c r="AL432" s="78"/>
      <c r="AM432" s="78"/>
      <c r="AN432" s="78"/>
      <c r="AO432" s="78"/>
    </row>
    <row r="433" spans="1:41" ht="18.75" customHeight="1">
      <c r="A433" s="156"/>
      <c r="B433" s="156"/>
      <c r="C433" s="78"/>
      <c r="D433" s="78"/>
      <c r="E433" s="78"/>
      <c r="F433" s="78"/>
      <c r="G433" s="80"/>
      <c r="H433" s="150"/>
      <c r="I433" s="78"/>
      <c r="J433" s="78"/>
      <c r="K433" s="146"/>
      <c r="L433" s="101"/>
      <c r="M433" s="101"/>
      <c r="N433" s="101"/>
      <c r="O433" s="101"/>
      <c r="P433" s="101"/>
      <c r="Q433" s="80"/>
      <c r="R433" s="80"/>
      <c r="S433" s="80"/>
      <c r="T433" s="80"/>
      <c r="U433" s="80"/>
      <c r="V433" s="80"/>
      <c r="W433" s="80"/>
      <c r="X433" s="80"/>
      <c r="Y433" s="80"/>
      <c r="Z433" s="80"/>
      <c r="AA433" s="80"/>
      <c r="AB433" s="80"/>
      <c r="AC433" s="80"/>
      <c r="AD433" s="80"/>
      <c r="AE433" s="80"/>
      <c r="AF433" s="80"/>
      <c r="AG433" s="80"/>
      <c r="AH433" s="80"/>
      <c r="AI433" s="78"/>
      <c r="AJ433" s="78"/>
      <c r="AK433" s="78"/>
      <c r="AL433" s="78"/>
      <c r="AM433" s="78"/>
      <c r="AN433" s="78"/>
      <c r="AO433" s="78"/>
    </row>
    <row r="434" spans="1:41" ht="18.75" customHeight="1">
      <c r="A434" s="156"/>
      <c r="B434" s="156"/>
      <c r="C434" s="78"/>
      <c r="D434" s="78"/>
      <c r="E434" s="78"/>
      <c r="F434" s="78"/>
      <c r="G434" s="80"/>
      <c r="H434" s="150"/>
      <c r="I434" s="78"/>
      <c r="J434" s="78"/>
      <c r="K434" s="146"/>
      <c r="L434" s="101"/>
      <c r="M434" s="101"/>
      <c r="N434" s="101"/>
      <c r="O434" s="101"/>
      <c r="P434" s="101"/>
      <c r="Q434" s="80"/>
      <c r="R434" s="80"/>
      <c r="S434" s="80"/>
      <c r="T434" s="80"/>
      <c r="U434" s="80"/>
      <c r="V434" s="80"/>
      <c r="W434" s="80"/>
      <c r="X434" s="80"/>
      <c r="Y434" s="80"/>
      <c r="Z434" s="80"/>
      <c r="AA434" s="80"/>
      <c r="AB434" s="80"/>
      <c r="AC434" s="80"/>
      <c r="AD434" s="80"/>
      <c r="AE434" s="80"/>
      <c r="AF434" s="80"/>
      <c r="AG434" s="80"/>
      <c r="AH434" s="80"/>
      <c r="AI434" s="78"/>
      <c r="AJ434" s="78"/>
      <c r="AK434" s="78"/>
      <c r="AL434" s="78"/>
      <c r="AM434" s="78"/>
      <c r="AN434" s="78"/>
      <c r="AO434" s="78"/>
    </row>
    <row r="435" spans="1:41" ht="18.75" customHeight="1">
      <c r="A435" s="156"/>
      <c r="B435" s="156"/>
      <c r="C435" s="78"/>
      <c r="D435" s="78"/>
      <c r="E435" s="78"/>
      <c r="F435" s="78"/>
      <c r="G435" s="80"/>
      <c r="H435" s="150"/>
      <c r="I435" s="78"/>
      <c r="J435" s="78"/>
      <c r="K435" s="146"/>
      <c r="L435" s="101"/>
      <c r="M435" s="101"/>
      <c r="N435" s="101"/>
      <c r="O435" s="101"/>
      <c r="P435" s="101"/>
      <c r="Q435" s="80"/>
      <c r="R435" s="80"/>
      <c r="S435" s="80"/>
      <c r="T435" s="80"/>
      <c r="U435" s="80"/>
      <c r="V435" s="80"/>
      <c r="W435" s="80"/>
      <c r="X435" s="80"/>
      <c r="Y435" s="80"/>
      <c r="Z435" s="80"/>
      <c r="AA435" s="80"/>
      <c r="AB435" s="80"/>
      <c r="AC435" s="80"/>
      <c r="AD435" s="80"/>
      <c r="AE435" s="80"/>
      <c r="AF435" s="80"/>
      <c r="AG435" s="80"/>
      <c r="AH435" s="80"/>
      <c r="AI435" s="78"/>
      <c r="AJ435" s="78"/>
      <c r="AK435" s="78"/>
      <c r="AL435" s="78"/>
      <c r="AM435" s="78"/>
      <c r="AN435" s="78"/>
      <c r="AO435" s="78"/>
    </row>
    <row r="436" spans="1:41" ht="18.75" customHeight="1">
      <c r="A436" s="156"/>
      <c r="B436" s="156"/>
      <c r="C436" s="78"/>
      <c r="D436" s="78"/>
      <c r="E436" s="78"/>
      <c r="F436" s="78"/>
      <c r="G436" s="80"/>
      <c r="H436" s="150"/>
      <c r="I436" s="78"/>
      <c r="J436" s="78"/>
      <c r="K436" s="146"/>
      <c r="L436" s="101"/>
      <c r="M436" s="101"/>
      <c r="N436" s="101"/>
      <c r="O436" s="101"/>
      <c r="P436" s="101"/>
      <c r="Q436" s="80"/>
      <c r="R436" s="80"/>
      <c r="S436" s="80"/>
      <c r="T436" s="80"/>
      <c r="U436" s="80"/>
      <c r="V436" s="80"/>
      <c r="W436" s="80"/>
      <c r="X436" s="80"/>
      <c r="Y436" s="80"/>
      <c r="Z436" s="80"/>
      <c r="AA436" s="80"/>
      <c r="AB436" s="80"/>
      <c r="AC436" s="80"/>
      <c r="AD436" s="80"/>
      <c r="AE436" s="80"/>
      <c r="AF436" s="80"/>
      <c r="AG436" s="80"/>
      <c r="AH436" s="80"/>
      <c r="AI436" s="78"/>
      <c r="AJ436" s="78"/>
      <c r="AK436" s="78"/>
      <c r="AL436" s="78"/>
      <c r="AM436" s="78"/>
      <c r="AN436" s="78"/>
      <c r="AO436" s="78"/>
    </row>
    <row r="437" spans="1:41" ht="18.75" customHeight="1">
      <c r="A437" s="156"/>
      <c r="B437" s="156"/>
      <c r="C437" s="78"/>
      <c r="D437" s="78"/>
      <c r="E437" s="78"/>
      <c r="F437" s="78"/>
      <c r="G437" s="80"/>
      <c r="H437" s="150"/>
      <c r="I437" s="78"/>
      <c r="J437" s="78"/>
      <c r="K437" s="146"/>
      <c r="L437" s="101"/>
      <c r="M437" s="101"/>
      <c r="N437" s="101"/>
      <c r="O437" s="101"/>
      <c r="P437" s="101"/>
      <c r="Q437" s="80"/>
      <c r="R437" s="80"/>
      <c r="S437" s="80"/>
      <c r="T437" s="80"/>
      <c r="U437" s="80"/>
      <c r="V437" s="80"/>
      <c r="W437" s="80"/>
      <c r="X437" s="80"/>
      <c r="Y437" s="80"/>
      <c r="Z437" s="80"/>
      <c r="AA437" s="80"/>
      <c r="AB437" s="80"/>
      <c r="AC437" s="80"/>
      <c r="AD437" s="80"/>
      <c r="AE437" s="80"/>
      <c r="AF437" s="80"/>
      <c r="AG437" s="80"/>
      <c r="AH437" s="80"/>
      <c r="AI437" s="78"/>
      <c r="AJ437" s="78"/>
      <c r="AK437" s="78"/>
      <c r="AL437" s="78"/>
      <c r="AM437" s="78"/>
      <c r="AN437" s="78"/>
      <c r="AO437" s="78"/>
    </row>
    <row r="438" spans="1:41" ht="18.75" customHeight="1">
      <c r="A438" s="156"/>
      <c r="B438" s="156"/>
      <c r="C438" s="78"/>
      <c r="D438" s="78"/>
      <c r="E438" s="78"/>
      <c r="F438" s="78"/>
      <c r="G438" s="80"/>
      <c r="H438" s="150"/>
      <c r="I438" s="78"/>
      <c r="J438" s="78"/>
      <c r="K438" s="146"/>
      <c r="L438" s="101"/>
      <c r="M438" s="101"/>
      <c r="N438" s="101"/>
      <c r="O438" s="101"/>
      <c r="P438" s="101"/>
      <c r="Q438" s="80"/>
      <c r="R438" s="80"/>
      <c r="S438" s="80"/>
      <c r="T438" s="80"/>
      <c r="U438" s="80"/>
      <c r="V438" s="80"/>
      <c r="W438" s="80"/>
      <c r="X438" s="80"/>
      <c r="Y438" s="80"/>
      <c r="Z438" s="80"/>
      <c r="AA438" s="80"/>
      <c r="AB438" s="80"/>
      <c r="AC438" s="80"/>
      <c r="AD438" s="80"/>
      <c r="AE438" s="80"/>
      <c r="AF438" s="80"/>
      <c r="AG438" s="80"/>
      <c r="AH438" s="80"/>
      <c r="AI438" s="78"/>
      <c r="AJ438" s="78"/>
      <c r="AK438" s="78"/>
      <c r="AL438" s="78"/>
      <c r="AM438" s="78"/>
      <c r="AN438" s="78"/>
      <c r="AO438" s="78"/>
    </row>
    <row r="439" spans="1:41" ht="18.75" customHeight="1">
      <c r="A439" s="156"/>
      <c r="B439" s="156"/>
      <c r="C439" s="78"/>
      <c r="D439" s="78"/>
      <c r="E439" s="78"/>
      <c r="F439" s="78"/>
      <c r="G439" s="80"/>
      <c r="H439" s="150"/>
      <c r="I439" s="78"/>
      <c r="J439" s="78"/>
      <c r="K439" s="146"/>
      <c r="L439" s="101"/>
      <c r="M439" s="101"/>
      <c r="N439" s="101"/>
      <c r="O439" s="101"/>
      <c r="P439" s="101"/>
      <c r="Q439" s="80"/>
      <c r="R439" s="80"/>
      <c r="S439" s="80"/>
      <c r="T439" s="80"/>
      <c r="U439" s="80"/>
      <c r="V439" s="80"/>
      <c r="W439" s="80"/>
      <c r="X439" s="80"/>
      <c r="Y439" s="80"/>
      <c r="Z439" s="80"/>
      <c r="AA439" s="80"/>
      <c r="AB439" s="80"/>
      <c r="AC439" s="80"/>
      <c r="AD439" s="80"/>
      <c r="AE439" s="80"/>
      <c r="AF439" s="80"/>
      <c r="AG439" s="80"/>
      <c r="AH439" s="80"/>
      <c r="AI439" s="78"/>
      <c r="AJ439" s="78"/>
      <c r="AK439" s="78"/>
      <c r="AL439" s="78"/>
      <c r="AM439" s="78"/>
      <c r="AN439" s="78"/>
      <c r="AO439" s="78"/>
    </row>
    <row r="440" spans="1:41" ht="18.75" customHeight="1">
      <c r="A440" s="156"/>
      <c r="B440" s="156"/>
      <c r="C440" s="78"/>
      <c r="D440" s="78"/>
      <c r="E440" s="78"/>
      <c r="F440" s="78"/>
      <c r="G440" s="80"/>
      <c r="H440" s="150"/>
      <c r="I440" s="78"/>
      <c r="J440" s="78"/>
      <c r="K440" s="146"/>
      <c r="L440" s="101"/>
      <c r="M440" s="101"/>
      <c r="N440" s="101"/>
      <c r="O440" s="101"/>
      <c r="P440" s="101"/>
      <c r="Q440" s="80"/>
      <c r="R440" s="80"/>
      <c r="S440" s="80"/>
      <c r="T440" s="80"/>
      <c r="U440" s="80"/>
      <c r="V440" s="80"/>
      <c r="W440" s="80"/>
      <c r="X440" s="80"/>
      <c r="Y440" s="80"/>
      <c r="Z440" s="80"/>
      <c r="AA440" s="80"/>
      <c r="AB440" s="80"/>
      <c r="AC440" s="80"/>
      <c r="AD440" s="80"/>
      <c r="AE440" s="80"/>
      <c r="AF440" s="80"/>
      <c r="AG440" s="80"/>
      <c r="AH440" s="80"/>
      <c r="AI440" s="78"/>
      <c r="AJ440" s="78"/>
      <c r="AK440" s="78"/>
      <c r="AL440" s="78"/>
      <c r="AM440" s="78"/>
      <c r="AN440" s="78"/>
      <c r="AO440" s="78"/>
    </row>
    <row r="441" spans="1:41" ht="18.75" customHeight="1">
      <c r="A441" s="156"/>
      <c r="B441" s="156"/>
      <c r="C441" s="78"/>
      <c r="D441" s="78"/>
      <c r="E441" s="78"/>
      <c r="F441" s="78"/>
      <c r="G441" s="80"/>
      <c r="H441" s="150"/>
      <c r="I441" s="78"/>
      <c r="J441" s="78"/>
      <c r="K441" s="146"/>
      <c r="L441" s="101"/>
      <c r="M441" s="101"/>
      <c r="N441" s="101"/>
      <c r="O441" s="101"/>
      <c r="P441" s="101"/>
      <c r="Q441" s="80"/>
      <c r="R441" s="80"/>
      <c r="S441" s="80"/>
      <c r="T441" s="80"/>
      <c r="U441" s="80"/>
      <c r="V441" s="80"/>
      <c r="W441" s="80"/>
      <c r="X441" s="80"/>
      <c r="Y441" s="80"/>
      <c r="Z441" s="80"/>
      <c r="AA441" s="80"/>
      <c r="AB441" s="80"/>
      <c r="AC441" s="80"/>
      <c r="AD441" s="80"/>
      <c r="AE441" s="80"/>
      <c r="AF441" s="80"/>
      <c r="AG441" s="80"/>
      <c r="AH441" s="80"/>
      <c r="AI441" s="78"/>
      <c r="AJ441" s="78"/>
      <c r="AK441" s="78"/>
      <c r="AL441" s="78"/>
      <c r="AM441" s="78"/>
      <c r="AN441" s="78"/>
      <c r="AO441" s="78"/>
    </row>
    <row r="442" spans="1:41" ht="18.75" customHeight="1">
      <c r="A442" s="156"/>
      <c r="B442" s="156"/>
      <c r="C442" s="78"/>
      <c r="D442" s="78"/>
      <c r="E442" s="78"/>
      <c r="F442" s="78"/>
      <c r="G442" s="80"/>
      <c r="H442" s="150"/>
      <c r="I442" s="78"/>
      <c r="J442" s="78"/>
      <c r="K442" s="146"/>
      <c r="L442" s="101"/>
      <c r="M442" s="101"/>
      <c r="N442" s="101"/>
      <c r="O442" s="101"/>
      <c r="P442" s="101"/>
      <c r="Q442" s="80"/>
      <c r="R442" s="80"/>
      <c r="S442" s="80"/>
      <c r="T442" s="80"/>
      <c r="U442" s="80"/>
      <c r="V442" s="80"/>
      <c r="W442" s="80"/>
      <c r="X442" s="80"/>
      <c r="Y442" s="80"/>
      <c r="Z442" s="80"/>
      <c r="AA442" s="80"/>
      <c r="AB442" s="80"/>
      <c r="AC442" s="80"/>
      <c r="AD442" s="80"/>
      <c r="AE442" s="80"/>
      <c r="AF442" s="80"/>
      <c r="AG442" s="80"/>
      <c r="AH442" s="80"/>
      <c r="AI442" s="78"/>
      <c r="AJ442" s="78"/>
      <c r="AK442" s="78"/>
      <c r="AL442" s="78"/>
      <c r="AM442" s="78"/>
      <c r="AN442" s="78"/>
      <c r="AO442" s="78"/>
    </row>
    <row r="443" spans="1:41" ht="18.75" customHeight="1">
      <c r="A443" s="156"/>
      <c r="B443" s="156"/>
      <c r="C443" s="78"/>
      <c r="D443" s="78"/>
      <c r="E443" s="78"/>
      <c r="F443" s="78"/>
      <c r="G443" s="80"/>
      <c r="H443" s="150"/>
      <c r="I443" s="78"/>
      <c r="J443" s="78"/>
      <c r="K443" s="146"/>
      <c r="L443" s="101"/>
      <c r="M443" s="101"/>
      <c r="N443" s="101"/>
      <c r="O443" s="101"/>
      <c r="P443" s="101"/>
      <c r="Q443" s="80"/>
      <c r="R443" s="80"/>
      <c r="S443" s="80"/>
      <c r="T443" s="80"/>
      <c r="U443" s="80"/>
      <c r="V443" s="80"/>
      <c r="W443" s="80"/>
      <c r="X443" s="80"/>
      <c r="Y443" s="80"/>
      <c r="Z443" s="80"/>
      <c r="AA443" s="80"/>
      <c r="AB443" s="80"/>
      <c r="AC443" s="80"/>
      <c r="AD443" s="80"/>
      <c r="AE443" s="80"/>
      <c r="AF443" s="80"/>
      <c r="AG443" s="80"/>
      <c r="AH443" s="80"/>
      <c r="AI443" s="78"/>
      <c r="AJ443" s="78"/>
      <c r="AK443" s="78"/>
      <c r="AL443" s="78"/>
      <c r="AM443" s="78"/>
      <c r="AN443" s="78"/>
      <c r="AO443" s="78"/>
    </row>
    <row r="444" spans="1:41" ht="18.75" customHeight="1">
      <c r="A444" s="156"/>
      <c r="B444" s="156"/>
      <c r="C444" s="78"/>
      <c r="D444" s="78"/>
      <c r="E444" s="78"/>
      <c r="F444" s="78"/>
      <c r="G444" s="80"/>
      <c r="H444" s="150"/>
      <c r="I444" s="78"/>
      <c r="J444" s="78"/>
      <c r="K444" s="146"/>
      <c r="L444" s="101"/>
      <c r="M444" s="101"/>
      <c r="N444" s="101"/>
      <c r="O444" s="101"/>
      <c r="P444" s="101"/>
      <c r="Q444" s="80"/>
      <c r="R444" s="80"/>
      <c r="S444" s="80"/>
      <c r="T444" s="80"/>
      <c r="U444" s="80"/>
      <c r="V444" s="80"/>
      <c r="W444" s="80"/>
      <c r="X444" s="80"/>
      <c r="Y444" s="80"/>
      <c r="Z444" s="80"/>
      <c r="AA444" s="80"/>
      <c r="AB444" s="80"/>
      <c r="AC444" s="80"/>
      <c r="AD444" s="80"/>
      <c r="AE444" s="80"/>
      <c r="AF444" s="80"/>
      <c r="AG444" s="80"/>
      <c r="AH444" s="80"/>
      <c r="AI444" s="78"/>
      <c r="AJ444" s="78"/>
      <c r="AK444" s="78"/>
      <c r="AL444" s="78"/>
      <c r="AM444" s="78"/>
      <c r="AN444" s="78"/>
      <c r="AO444" s="78"/>
    </row>
    <row r="445" spans="1:41" ht="18.75" customHeight="1">
      <c r="A445" s="156"/>
      <c r="B445" s="156"/>
      <c r="C445" s="78"/>
      <c r="D445" s="78"/>
      <c r="E445" s="78"/>
      <c r="F445" s="78"/>
      <c r="G445" s="80"/>
      <c r="H445" s="150"/>
      <c r="I445" s="78"/>
      <c r="J445" s="78"/>
      <c r="K445" s="146"/>
      <c r="L445" s="101"/>
      <c r="M445" s="101"/>
      <c r="N445" s="101"/>
      <c r="O445" s="101"/>
      <c r="P445" s="101"/>
      <c r="Q445" s="80"/>
      <c r="R445" s="80"/>
      <c r="S445" s="80"/>
      <c r="T445" s="80"/>
      <c r="U445" s="80"/>
      <c r="V445" s="80"/>
      <c r="W445" s="80"/>
      <c r="X445" s="80"/>
      <c r="Y445" s="80"/>
      <c r="Z445" s="80"/>
      <c r="AA445" s="80"/>
      <c r="AB445" s="80"/>
      <c r="AC445" s="80"/>
      <c r="AD445" s="80"/>
      <c r="AE445" s="80"/>
      <c r="AF445" s="80"/>
      <c r="AG445" s="80"/>
      <c r="AH445" s="80"/>
      <c r="AI445" s="78"/>
      <c r="AJ445" s="78"/>
      <c r="AK445" s="78"/>
      <c r="AL445" s="78"/>
      <c r="AM445" s="78"/>
      <c r="AN445" s="78"/>
      <c r="AO445" s="78"/>
    </row>
    <row r="446" spans="1:41" ht="18.75" customHeight="1">
      <c r="A446" s="156"/>
      <c r="B446" s="156"/>
      <c r="C446" s="78"/>
      <c r="D446" s="78"/>
      <c r="E446" s="78"/>
      <c r="F446" s="78"/>
      <c r="G446" s="80"/>
      <c r="H446" s="150"/>
      <c r="I446" s="78"/>
      <c r="J446" s="78"/>
      <c r="K446" s="146"/>
      <c r="L446" s="101"/>
      <c r="M446" s="101"/>
      <c r="N446" s="101"/>
      <c r="O446" s="101"/>
      <c r="P446" s="101"/>
      <c r="Q446" s="80"/>
      <c r="R446" s="80"/>
      <c r="S446" s="80"/>
      <c r="T446" s="80"/>
      <c r="U446" s="80"/>
      <c r="V446" s="80"/>
      <c r="W446" s="80"/>
      <c r="X446" s="80"/>
      <c r="Y446" s="80"/>
      <c r="Z446" s="80"/>
      <c r="AA446" s="80"/>
      <c r="AB446" s="80"/>
      <c r="AC446" s="80"/>
      <c r="AD446" s="80"/>
      <c r="AE446" s="80"/>
      <c r="AF446" s="80"/>
      <c r="AG446" s="80"/>
      <c r="AH446" s="80"/>
      <c r="AI446" s="78"/>
      <c r="AJ446" s="78"/>
      <c r="AK446" s="78"/>
      <c r="AL446" s="78"/>
      <c r="AM446" s="78"/>
      <c r="AN446" s="78"/>
      <c r="AO446" s="78"/>
    </row>
    <row r="447" spans="1:41" ht="18.75" customHeight="1">
      <c r="A447" s="156"/>
      <c r="B447" s="156"/>
      <c r="C447" s="78"/>
      <c r="D447" s="78"/>
      <c r="E447" s="78"/>
      <c r="F447" s="78"/>
      <c r="G447" s="80"/>
      <c r="H447" s="150"/>
      <c r="I447" s="78"/>
      <c r="J447" s="78"/>
      <c r="K447" s="146"/>
      <c r="L447" s="101"/>
      <c r="M447" s="101"/>
      <c r="N447" s="101"/>
      <c r="O447" s="101"/>
      <c r="P447" s="101"/>
      <c r="Q447" s="80"/>
      <c r="R447" s="80"/>
      <c r="S447" s="80"/>
      <c r="T447" s="80"/>
      <c r="U447" s="80"/>
      <c r="V447" s="80"/>
      <c r="W447" s="80"/>
      <c r="X447" s="80"/>
      <c r="Y447" s="80"/>
      <c r="Z447" s="80"/>
      <c r="AA447" s="80"/>
      <c r="AB447" s="80"/>
      <c r="AC447" s="80"/>
      <c r="AD447" s="80"/>
      <c r="AE447" s="80"/>
      <c r="AF447" s="80"/>
      <c r="AG447" s="80"/>
      <c r="AH447" s="80"/>
      <c r="AI447" s="78"/>
      <c r="AJ447" s="78"/>
      <c r="AK447" s="78"/>
      <c r="AL447" s="78"/>
      <c r="AM447" s="78"/>
      <c r="AN447" s="78"/>
      <c r="AO447" s="78"/>
    </row>
    <row r="448" spans="1:41" ht="18.75" customHeight="1">
      <c r="A448" s="156"/>
      <c r="B448" s="156"/>
      <c r="C448" s="78"/>
      <c r="D448" s="78"/>
      <c r="E448" s="78"/>
      <c r="F448" s="78"/>
      <c r="G448" s="80"/>
      <c r="H448" s="150"/>
      <c r="I448" s="78"/>
      <c r="J448" s="78"/>
      <c r="K448" s="146"/>
      <c r="L448" s="101"/>
      <c r="M448" s="101"/>
      <c r="N448" s="101"/>
      <c r="O448" s="101"/>
      <c r="P448" s="101"/>
      <c r="Q448" s="80"/>
      <c r="R448" s="80"/>
      <c r="S448" s="80"/>
      <c r="T448" s="80"/>
      <c r="U448" s="80"/>
      <c r="V448" s="80"/>
      <c r="W448" s="80"/>
      <c r="X448" s="80"/>
      <c r="Y448" s="80"/>
      <c r="Z448" s="80"/>
      <c r="AA448" s="80"/>
      <c r="AB448" s="80"/>
      <c r="AC448" s="80"/>
      <c r="AD448" s="80"/>
      <c r="AE448" s="80"/>
      <c r="AF448" s="80"/>
      <c r="AG448" s="80"/>
      <c r="AH448" s="80"/>
      <c r="AI448" s="78"/>
      <c r="AJ448" s="78"/>
      <c r="AK448" s="78"/>
      <c r="AL448" s="78"/>
      <c r="AM448" s="78"/>
      <c r="AN448" s="78"/>
      <c r="AO448" s="78"/>
    </row>
    <row r="449" spans="1:41" ht="18.75" customHeight="1">
      <c r="A449" s="156"/>
      <c r="B449" s="156"/>
      <c r="C449" s="78"/>
      <c r="D449" s="78"/>
      <c r="E449" s="78"/>
      <c r="F449" s="78"/>
      <c r="G449" s="80"/>
      <c r="H449" s="150"/>
      <c r="I449" s="78"/>
      <c r="J449" s="78"/>
      <c r="K449" s="146"/>
      <c r="L449" s="101"/>
      <c r="M449" s="101"/>
      <c r="N449" s="101"/>
      <c r="O449" s="101"/>
      <c r="P449" s="101"/>
      <c r="Q449" s="80"/>
      <c r="R449" s="80"/>
      <c r="S449" s="80"/>
      <c r="T449" s="80"/>
      <c r="U449" s="80"/>
      <c r="V449" s="80"/>
      <c r="W449" s="80"/>
      <c r="X449" s="80"/>
      <c r="Y449" s="80"/>
      <c r="Z449" s="80"/>
      <c r="AA449" s="80"/>
      <c r="AB449" s="80"/>
      <c r="AC449" s="80"/>
      <c r="AD449" s="80"/>
      <c r="AE449" s="80"/>
      <c r="AF449" s="80"/>
      <c r="AG449" s="80"/>
      <c r="AH449" s="80"/>
      <c r="AI449" s="78"/>
      <c r="AJ449" s="78"/>
      <c r="AK449" s="78"/>
      <c r="AL449" s="78"/>
      <c r="AM449" s="78"/>
      <c r="AN449" s="78"/>
      <c r="AO449" s="78"/>
    </row>
    <row r="450" spans="1:41" ht="18.75" customHeight="1">
      <c r="A450" s="156"/>
      <c r="B450" s="156"/>
      <c r="C450" s="78"/>
      <c r="D450" s="78"/>
      <c r="E450" s="78"/>
      <c r="F450" s="78"/>
      <c r="G450" s="80"/>
      <c r="H450" s="150"/>
      <c r="I450" s="78"/>
      <c r="J450" s="78"/>
      <c r="K450" s="146"/>
      <c r="L450" s="101"/>
      <c r="M450" s="101"/>
      <c r="N450" s="101"/>
      <c r="O450" s="101"/>
      <c r="P450" s="101"/>
      <c r="Q450" s="80"/>
      <c r="R450" s="80"/>
      <c r="S450" s="80"/>
      <c r="T450" s="80"/>
      <c r="U450" s="80"/>
      <c r="V450" s="80"/>
      <c r="W450" s="80"/>
      <c r="X450" s="80"/>
      <c r="Y450" s="80"/>
      <c r="Z450" s="80"/>
      <c r="AA450" s="80"/>
      <c r="AB450" s="80"/>
      <c r="AC450" s="80"/>
      <c r="AD450" s="80"/>
      <c r="AE450" s="80"/>
      <c r="AF450" s="80"/>
      <c r="AG450" s="80"/>
      <c r="AH450" s="80"/>
      <c r="AI450" s="78"/>
      <c r="AJ450" s="78"/>
      <c r="AK450" s="78"/>
      <c r="AL450" s="78"/>
      <c r="AM450" s="78"/>
      <c r="AN450" s="78"/>
      <c r="AO450" s="78"/>
    </row>
    <row r="451" spans="1:41" ht="18.75" customHeight="1">
      <c r="A451" s="156"/>
      <c r="B451" s="156"/>
      <c r="C451" s="78"/>
      <c r="D451" s="78"/>
      <c r="E451" s="78"/>
      <c r="F451" s="78"/>
      <c r="G451" s="80"/>
      <c r="H451" s="150"/>
      <c r="I451" s="78"/>
      <c r="J451" s="78"/>
      <c r="K451" s="146"/>
      <c r="L451" s="101"/>
      <c r="M451" s="101"/>
      <c r="N451" s="101"/>
      <c r="O451" s="101"/>
      <c r="P451" s="101"/>
      <c r="Q451" s="80"/>
      <c r="R451" s="80"/>
      <c r="S451" s="80"/>
      <c r="T451" s="80"/>
      <c r="U451" s="80"/>
      <c r="V451" s="80"/>
      <c r="W451" s="80"/>
      <c r="X451" s="80"/>
      <c r="Y451" s="80"/>
      <c r="Z451" s="80"/>
      <c r="AA451" s="80"/>
      <c r="AB451" s="80"/>
      <c r="AC451" s="80"/>
      <c r="AD451" s="80"/>
      <c r="AE451" s="80"/>
      <c r="AF451" s="80"/>
      <c r="AG451" s="80"/>
      <c r="AH451" s="80"/>
      <c r="AI451" s="78"/>
      <c r="AJ451" s="78"/>
      <c r="AK451" s="78"/>
      <c r="AL451" s="78"/>
      <c r="AM451" s="78"/>
      <c r="AN451" s="78"/>
      <c r="AO451" s="78"/>
    </row>
    <row r="452" spans="1:41" ht="18.75" customHeight="1">
      <c r="A452" s="156"/>
      <c r="B452" s="156"/>
      <c r="C452" s="78"/>
      <c r="D452" s="78"/>
      <c r="E452" s="78"/>
      <c r="F452" s="78"/>
      <c r="G452" s="80"/>
      <c r="H452" s="150"/>
      <c r="I452" s="78"/>
      <c r="J452" s="78"/>
      <c r="K452" s="146"/>
      <c r="L452" s="101"/>
      <c r="M452" s="101"/>
      <c r="N452" s="101"/>
      <c r="O452" s="101"/>
      <c r="P452" s="101"/>
      <c r="Q452" s="80"/>
      <c r="R452" s="80"/>
      <c r="S452" s="80"/>
      <c r="T452" s="80"/>
      <c r="U452" s="80"/>
      <c r="V452" s="80"/>
      <c r="W452" s="80"/>
      <c r="X452" s="80"/>
      <c r="Y452" s="80"/>
      <c r="Z452" s="80"/>
      <c r="AA452" s="80"/>
      <c r="AB452" s="80"/>
      <c r="AC452" s="80"/>
      <c r="AD452" s="80"/>
      <c r="AE452" s="80"/>
      <c r="AF452" s="80"/>
      <c r="AG452" s="80"/>
      <c r="AH452" s="80"/>
      <c r="AI452" s="78"/>
      <c r="AJ452" s="78"/>
      <c r="AK452" s="78"/>
      <c r="AL452" s="78"/>
      <c r="AM452" s="78"/>
      <c r="AN452" s="78"/>
      <c r="AO452" s="78"/>
    </row>
    <row r="453" spans="1:41" ht="18.75" customHeight="1">
      <c r="A453" s="156"/>
      <c r="B453" s="156"/>
      <c r="C453" s="78"/>
      <c r="D453" s="78"/>
      <c r="E453" s="78"/>
      <c r="F453" s="78"/>
      <c r="G453" s="80"/>
      <c r="H453" s="150"/>
      <c r="I453" s="78"/>
      <c r="J453" s="78"/>
      <c r="K453" s="146"/>
      <c r="L453" s="101"/>
      <c r="M453" s="101"/>
      <c r="N453" s="101"/>
      <c r="O453" s="101"/>
      <c r="P453" s="101"/>
      <c r="Q453" s="80"/>
      <c r="R453" s="80"/>
      <c r="S453" s="80"/>
      <c r="T453" s="80"/>
      <c r="U453" s="80"/>
      <c r="V453" s="80"/>
      <c r="W453" s="80"/>
      <c r="X453" s="80"/>
      <c r="Y453" s="80"/>
      <c r="Z453" s="80"/>
      <c r="AA453" s="80"/>
      <c r="AB453" s="80"/>
      <c r="AC453" s="80"/>
      <c r="AD453" s="80"/>
      <c r="AE453" s="80"/>
      <c r="AF453" s="80"/>
      <c r="AG453" s="80"/>
      <c r="AH453" s="80"/>
      <c r="AI453" s="78"/>
      <c r="AJ453" s="78"/>
      <c r="AK453" s="78"/>
      <c r="AL453" s="78"/>
      <c r="AM453" s="78"/>
      <c r="AN453" s="78"/>
      <c r="AO453" s="78"/>
    </row>
    <row r="454" spans="1:41" ht="18.75" customHeight="1">
      <c r="A454" s="156"/>
      <c r="B454" s="156"/>
      <c r="C454" s="78"/>
      <c r="D454" s="78"/>
      <c r="E454" s="78"/>
      <c r="F454" s="78"/>
      <c r="G454" s="80"/>
      <c r="H454" s="150"/>
      <c r="I454" s="78"/>
      <c r="J454" s="78"/>
      <c r="K454" s="146"/>
      <c r="L454" s="101"/>
      <c r="M454" s="101"/>
      <c r="N454" s="101"/>
      <c r="O454" s="101"/>
      <c r="P454" s="101"/>
      <c r="Q454" s="80"/>
      <c r="R454" s="80"/>
      <c r="S454" s="80"/>
      <c r="T454" s="80"/>
      <c r="U454" s="80"/>
      <c r="V454" s="80"/>
      <c r="W454" s="80"/>
      <c r="X454" s="80"/>
      <c r="Y454" s="80"/>
      <c r="Z454" s="80"/>
      <c r="AA454" s="80"/>
      <c r="AB454" s="80"/>
      <c r="AC454" s="80"/>
      <c r="AD454" s="80"/>
      <c r="AE454" s="80"/>
      <c r="AF454" s="80"/>
      <c r="AG454" s="80"/>
      <c r="AH454" s="80"/>
      <c r="AI454" s="78"/>
      <c r="AJ454" s="78"/>
      <c r="AK454" s="78"/>
      <c r="AL454" s="78"/>
      <c r="AM454" s="78"/>
      <c r="AN454" s="78"/>
      <c r="AO454" s="78"/>
    </row>
    <row r="455" spans="1:41" ht="18.75" customHeight="1">
      <c r="A455" s="156"/>
      <c r="B455" s="156"/>
      <c r="C455" s="78"/>
      <c r="D455" s="78"/>
      <c r="E455" s="78"/>
      <c r="F455" s="78"/>
      <c r="G455" s="80"/>
      <c r="H455" s="150"/>
      <c r="I455" s="78"/>
      <c r="J455" s="78"/>
      <c r="K455" s="146"/>
      <c r="L455" s="101"/>
      <c r="M455" s="101"/>
      <c r="N455" s="101"/>
      <c r="O455" s="101"/>
      <c r="P455" s="101"/>
      <c r="Q455" s="80"/>
      <c r="R455" s="80"/>
      <c r="S455" s="80"/>
      <c r="T455" s="80"/>
      <c r="U455" s="80"/>
      <c r="V455" s="80"/>
      <c r="W455" s="80"/>
      <c r="X455" s="80"/>
      <c r="Y455" s="80"/>
      <c r="Z455" s="80"/>
      <c r="AA455" s="80"/>
      <c r="AB455" s="80"/>
      <c r="AC455" s="80"/>
      <c r="AD455" s="80"/>
      <c r="AE455" s="80"/>
      <c r="AF455" s="80"/>
      <c r="AG455" s="80"/>
      <c r="AH455" s="80"/>
      <c r="AI455" s="78"/>
      <c r="AJ455" s="78"/>
      <c r="AK455" s="78"/>
      <c r="AL455" s="78"/>
      <c r="AM455" s="78"/>
      <c r="AN455" s="78"/>
      <c r="AO455" s="78"/>
    </row>
    <row r="456" spans="1:41" ht="18.75" customHeight="1">
      <c r="A456" s="156"/>
      <c r="B456" s="156"/>
      <c r="C456" s="78"/>
      <c r="D456" s="78"/>
      <c r="E456" s="78"/>
      <c r="F456" s="78"/>
      <c r="G456" s="80"/>
      <c r="H456" s="150"/>
      <c r="I456" s="78"/>
      <c r="J456" s="78"/>
      <c r="K456" s="146"/>
      <c r="L456" s="101"/>
      <c r="M456" s="101"/>
      <c r="N456" s="101"/>
      <c r="O456" s="101"/>
      <c r="P456" s="101"/>
      <c r="Q456" s="80"/>
      <c r="R456" s="80"/>
      <c r="S456" s="80"/>
      <c r="T456" s="80"/>
      <c r="U456" s="80"/>
      <c r="V456" s="80"/>
      <c r="W456" s="80"/>
      <c r="X456" s="80"/>
      <c r="Y456" s="80"/>
      <c r="Z456" s="80"/>
      <c r="AA456" s="80"/>
      <c r="AB456" s="80"/>
      <c r="AC456" s="80"/>
      <c r="AD456" s="80"/>
      <c r="AE456" s="80"/>
      <c r="AF456" s="80"/>
      <c r="AG456" s="80"/>
      <c r="AH456" s="80"/>
      <c r="AI456" s="78"/>
      <c r="AJ456" s="78"/>
      <c r="AK456" s="78"/>
      <c r="AL456" s="78"/>
      <c r="AM456" s="78"/>
      <c r="AN456" s="78"/>
      <c r="AO456" s="78"/>
    </row>
    <row r="457" spans="1:41" ht="18.75" customHeight="1">
      <c r="A457" s="156"/>
      <c r="B457" s="156"/>
      <c r="C457" s="78"/>
      <c r="D457" s="78"/>
      <c r="E457" s="78"/>
      <c r="F457" s="78"/>
      <c r="G457" s="80"/>
      <c r="H457" s="150"/>
      <c r="I457" s="78"/>
      <c r="J457" s="78"/>
      <c r="K457" s="146"/>
      <c r="L457" s="101"/>
      <c r="M457" s="101"/>
      <c r="N457" s="101"/>
      <c r="O457" s="101"/>
      <c r="P457" s="101"/>
      <c r="Q457" s="80"/>
      <c r="R457" s="80"/>
      <c r="S457" s="80"/>
      <c r="T457" s="80"/>
      <c r="U457" s="80"/>
      <c r="V457" s="80"/>
      <c r="W457" s="80"/>
      <c r="X457" s="80"/>
      <c r="Y457" s="80"/>
      <c r="Z457" s="80"/>
      <c r="AA457" s="80"/>
      <c r="AB457" s="80"/>
      <c r="AC457" s="80"/>
      <c r="AD457" s="80"/>
      <c r="AE457" s="80"/>
      <c r="AF457" s="80"/>
      <c r="AG457" s="80"/>
      <c r="AH457" s="80"/>
      <c r="AI457" s="78"/>
      <c r="AJ457" s="78"/>
      <c r="AK457" s="78"/>
      <c r="AL457" s="78"/>
      <c r="AM457" s="78"/>
      <c r="AN457" s="78"/>
      <c r="AO457" s="78"/>
    </row>
    <row r="458" spans="1:41" ht="18.75" customHeight="1">
      <c r="A458" s="156"/>
      <c r="B458" s="156"/>
      <c r="C458" s="78"/>
      <c r="D458" s="78"/>
      <c r="E458" s="78"/>
      <c r="F458" s="78"/>
      <c r="G458" s="80"/>
      <c r="H458" s="150"/>
      <c r="I458" s="78"/>
      <c r="J458" s="78"/>
      <c r="K458" s="146"/>
      <c r="L458" s="101"/>
      <c r="M458" s="101"/>
      <c r="N458" s="101"/>
      <c r="O458" s="101"/>
      <c r="P458" s="101"/>
      <c r="Q458" s="80"/>
      <c r="R458" s="80"/>
      <c r="S458" s="80"/>
      <c r="T458" s="80"/>
      <c r="U458" s="80"/>
      <c r="V458" s="80"/>
      <c r="W458" s="80"/>
      <c r="X458" s="80"/>
      <c r="Y458" s="80"/>
      <c r="Z458" s="80"/>
      <c r="AA458" s="80"/>
      <c r="AB458" s="80"/>
      <c r="AC458" s="80"/>
      <c r="AD458" s="80"/>
      <c r="AE458" s="80"/>
      <c r="AF458" s="80"/>
      <c r="AG458" s="80"/>
      <c r="AH458" s="80"/>
      <c r="AI458" s="78"/>
      <c r="AJ458" s="78"/>
      <c r="AK458" s="78"/>
      <c r="AL458" s="78"/>
      <c r="AM458" s="78"/>
      <c r="AN458" s="78"/>
      <c r="AO458" s="78"/>
    </row>
    <row r="459" spans="1:41" ht="18.75" customHeight="1">
      <c r="A459" s="156"/>
      <c r="B459" s="156"/>
      <c r="C459" s="78"/>
      <c r="D459" s="78"/>
      <c r="E459" s="78"/>
      <c r="F459" s="78"/>
      <c r="G459" s="80"/>
      <c r="H459" s="150"/>
      <c r="I459" s="78"/>
      <c r="J459" s="78"/>
      <c r="K459" s="146"/>
      <c r="L459" s="101"/>
      <c r="M459" s="101"/>
      <c r="N459" s="101"/>
      <c r="O459" s="101"/>
      <c r="P459" s="101"/>
      <c r="Q459" s="80"/>
      <c r="R459" s="80"/>
      <c r="S459" s="80"/>
      <c r="T459" s="80"/>
      <c r="U459" s="80"/>
      <c r="V459" s="80"/>
      <c r="W459" s="80"/>
      <c r="X459" s="80"/>
      <c r="Y459" s="80"/>
      <c r="Z459" s="80"/>
      <c r="AA459" s="80"/>
      <c r="AB459" s="80"/>
      <c r="AC459" s="80"/>
      <c r="AD459" s="80"/>
      <c r="AE459" s="80"/>
      <c r="AF459" s="80"/>
      <c r="AG459" s="80"/>
      <c r="AH459" s="80"/>
      <c r="AI459" s="78"/>
      <c r="AJ459" s="78"/>
      <c r="AK459" s="78"/>
      <c r="AL459" s="78"/>
      <c r="AM459" s="78"/>
      <c r="AN459" s="78"/>
      <c r="AO459" s="78"/>
    </row>
    <row r="460" spans="1:41" ht="18.75" customHeight="1">
      <c r="A460" s="156"/>
      <c r="B460" s="156"/>
      <c r="C460" s="78"/>
      <c r="D460" s="78"/>
      <c r="E460" s="78"/>
      <c r="F460" s="78"/>
      <c r="G460" s="80"/>
      <c r="H460" s="150"/>
      <c r="I460" s="78"/>
      <c r="J460" s="78"/>
      <c r="K460" s="146"/>
      <c r="L460" s="101"/>
      <c r="M460" s="101"/>
      <c r="N460" s="101"/>
      <c r="O460" s="101"/>
      <c r="P460" s="101"/>
      <c r="Q460" s="80"/>
      <c r="R460" s="80"/>
      <c r="S460" s="80"/>
      <c r="T460" s="80"/>
      <c r="U460" s="80"/>
      <c r="V460" s="80"/>
      <c r="W460" s="80"/>
      <c r="X460" s="80"/>
      <c r="Y460" s="80"/>
      <c r="Z460" s="80"/>
      <c r="AA460" s="80"/>
      <c r="AB460" s="80"/>
      <c r="AC460" s="80"/>
      <c r="AD460" s="80"/>
      <c r="AE460" s="80"/>
      <c r="AF460" s="80"/>
      <c r="AG460" s="80"/>
      <c r="AH460" s="80"/>
      <c r="AI460" s="78"/>
      <c r="AJ460" s="78"/>
      <c r="AK460" s="78"/>
      <c r="AL460" s="78"/>
      <c r="AM460" s="78"/>
      <c r="AN460" s="78"/>
      <c r="AO460" s="78"/>
    </row>
    <row r="461" spans="1:41" ht="18.75" customHeight="1">
      <c r="A461" s="156"/>
      <c r="B461" s="156"/>
      <c r="C461" s="78"/>
      <c r="D461" s="78"/>
      <c r="E461" s="78"/>
      <c r="F461" s="78"/>
      <c r="G461" s="80"/>
      <c r="H461" s="150"/>
      <c r="I461" s="78"/>
      <c r="J461" s="78"/>
      <c r="K461" s="146"/>
      <c r="L461" s="101"/>
      <c r="M461" s="101"/>
      <c r="N461" s="101"/>
      <c r="O461" s="101"/>
      <c r="P461" s="101"/>
      <c r="Q461" s="80"/>
      <c r="R461" s="80"/>
      <c r="S461" s="80"/>
      <c r="T461" s="80"/>
      <c r="U461" s="80"/>
      <c r="V461" s="80"/>
      <c r="W461" s="80"/>
      <c r="X461" s="80"/>
      <c r="Y461" s="80"/>
      <c r="Z461" s="80"/>
      <c r="AA461" s="80"/>
      <c r="AB461" s="80"/>
      <c r="AC461" s="80"/>
      <c r="AD461" s="80"/>
      <c r="AE461" s="80"/>
      <c r="AF461" s="80"/>
      <c r="AG461" s="80"/>
      <c r="AH461" s="80"/>
      <c r="AI461" s="78"/>
      <c r="AJ461" s="78"/>
      <c r="AK461" s="78"/>
      <c r="AL461" s="78"/>
      <c r="AM461" s="78"/>
      <c r="AN461" s="78"/>
      <c r="AO461" s="78"/>
    </row>
    <row r="462" spans="1:41" ht="18.75" customHeight="1">
      <c r="A462" s="156"/>
      <c r="B462" s="156"/>
      <c r="C462" s="78"/>
      <c r="D462" s="78"/>
      <c r="E462" s="78"/>
      <c r="F462" s="78"/>
      <c r="G462" s="80"/>
      <c r="H462" s="150"/>
      <c r="I462" s="78"/>
      <c r="J462" s="78"/>
      <c r="K462" s="146"/>
      <c r="L462" s="101"/>
      <c r="M462" s="101"/>
      <c r="N462" s="101"/>
      <c r="O462" s="101"/>
      <c r="P462" s="101"/>
      <c r="Q462" s="80"/>
      <c r="R462" s="80"/>
      <c r="S462" s="80"/>
      <c r="T462" s="80"/>
      <c r="U462" s="80"/>
      <c r="V462" s="80"/>
      <c r="W462" s="80"/>
      <c r="X462" s="80"/>
      <c r="Y462" s="80"/>
      <c r="Z462" s="80"/>
      <c r="AA462" s="80"/>
      <c r="AB462" s="80"/>
      <c r="AC462" s="80"/>
      <c r="AD462" s="80"/>
      <c r="AE462" s="80"/>
      <c r="AF462" s="80"/>
      <c r="AG462" s="80"/>
      <c r="AH462" s="80"/>
      <c r="AI462" s="78"/>
      <c r="AJ462" s="78"/>
      <c r="AK462" s="78"/>
      <c r="AL462" s="78"/>
      <c r="AM462" s="78"/>
      <c r="AN462" s="78"/>
      <c r="AO462" s="78"/>
    </row>
    <row r="463" spans="1:41" ht="18.75" customHeight="1">
      <c r="A463" s="156"/>
      <c r="B463" s="156"/>
      <c r="C463" s="78"/>
      <c r="D463" s="78"/>
      <c r="E463" s="78"/>
      <c r="F463" s="78"/>
      <c r="G463" s="80"/>
      <c r="H463" s="150"/>
      <c r="I463" s="78"/>
      <c r="J463" s="78"/>
      <c r="K463" s="146"/>
      <c r="L463" s="101"/>
      <c r="M463" s="101"/>
      <c r="N463" s="101"/>
      <c r="O463" s="101"/>
      <c r="P463" s="101"/>
      <c r="Q463" s="80"/>
      <c r="R463" s="80"/>
      <c r="S463" s="80"/>
      <c r="T463" s="80"/>
      <c r="U463" s="80"/>
      <c r="V463" s="80"/>
      <c r="W463" s="80"/>
      <c r="X463" s="80"/>
      <c r="Y463" s="80"/>
      <c r="Z463" s="80"/>
      <c r="AA463" s="80"/>
      <c r="AB463" s="80"/>
      <c r="AC463" s="80"/>
      <c r="AD463" s="80"/>
      <c r="AE463" s="80"/>
      <c r="AF463" s="80"/>
      <c r="AG463" s="80"/>
      <c r="AH463" s="80"/>
      <c r="AI463" s="78"/>
      <c r="AJ463" s="78"/>
      <c r="AK463" s="78"/>
      <c r="AL463" s="78"/>
      <c r="AM463" s="78"/>
      <c r="AN463" s="78"/>
      <c r="AO463" s="78"/>
    </row>
    <row r="464" spans="1:41" ht="18.75" customHeight="1">
      <c r="A464" s="156"/>
      <c r="B464" s="156"/>
      <c r="C464" s="78"/>
      <c r="D464" s="78"/>
      <c r="E464" s="78"/>
      <c r="F464" s="78"/>
      <c r="G464" s="80"/>
      <c r="H464" s="150"/>
      <c r="I464" s="78"/>
      <c r="J464" s="78"/>
      <c r="K464" s="146"/>
      <c r="L464" s="101"/>
      <c r="M464" s="101"/>
      <c r="N464" s="101"/>
      <c r="O464" s="101"/>
      <c r="P464" s="101"/>
      <c r="Q464" s="80"/>
      <c r="R464" s="80"/>
      <c r="S464" s="80"/>
      <c r="T464" s="80"/>
      <c r="U464" s="80"/>
      <c r="V464" s="80"/>
      <c r="W464" s="80"/>
      <c r="X464" s="80"/>
      <c r="Y464" s="80"/>
      <c r="Z464" s="80"/>
      <c r="AA464" s="80"/>
      <c r="AB464" s="80"/>
      <c r="AC464" s="80"/>
      <c r="AD464" s="80"/>
      <c r="AE464" s="80"/>
      <c r="AF464" s="80"/>
      <c r="AG464" s="80"/>
      <c r="AH464" s="80"/>
      <c r="AI464" s="78"/>
      <c r="AJ464" s="78"/>
      <c r="AK464" s="78"/>
      <c r="AL464" s="78"/>
      <c r="AM464" s="78"/>
      <c r="AN464" s="78"/>
      <c r="AO464" s="78"/>
    </row>
    <row r="465" spans="1:41" ht="18.75" customHeight="1">
      <c r="A465" s="156"/>
      <c r="B465" s="156"/>
      <c r="C465" s="78"/>
      <c r="D465" s="78"/>
      <c r="E465" s="78"/>
      <c r="F465" s="78"/>
      <c r="G465" s="80"/>
      <c r="H465" s="150"/>
      <c r="I465" s="78"/>
      <c r="J465" s="78"/>
      <c r="K465" s="146"/>
      <c r="L465" s="101"/>
      <c r="M465" s="101"/>
      <c r="N465" s="101"/>
      <c r="O465" s="101"/>
      <c r="P465" s="101"/>
      <c r="Q465" s="80"/>
      <c r="R465" s="80"/>
      <c r="S465" s="80"/>
      <c r="T465" s="80"/>
      <c r="U465" s="80"/>
      <c r="V465" s="80"/>
      <c r="W465" s="80"/>
      <c r="X465" s="80"/>
      <c r="Y465" s="80"/>
      <c r="Z465" s="80"/>
      <c r="AA465" s="80"/>
      <c r="AB465" s="80"/>
      <c r="AC465" s="80"/>
      <c r="AD465" s="80"/>
      <c r="AE465" s="80"/>
      <c r="AF465" s="80"/>
      <c r="AG465" s="80"/>
      <c r="AH465" s="80"/>
      <c r="AI465" s="78"/>
      <c r="AJ465" s="78"/>
      <c r="AK465" s="78"/>
      <c r="AL465" s="78"/>
      <c r="AM465" s="78"/>
      <c r="AN465" s="78"/>
      <c r="AO465" s="78"/>
    </row>
    <row r="466" spans="1:41" ht="18.75" customHeight="1">
      <c r="A466" s="156"/>
      <c r="B466" s="156"/>
      <c r="C466" s="78"/>
      <c r="D466" s="78"/>
      <c r="E466" s="78"/>
      <c r="F466" s="78"/>
      <c r="G466" s="80"/>
      <c r="H466" s="150"/>
      <c r="I466" s="78"/>
      <c r="J466" s="78"/>
      <c r="K466" s="146"/>
      <c r="L466" s="101"/>
      <c r="M466" s="101"/>
      <c r="N466" s="101"/>
      <c r="O466" s="101"/>
      <c r="P466" s="101"/>
      <c r="Q466" s="80"/>
      <c r="R466" s="80"/>
      <c r="S466" s="80"/>
      <c r="T466" s="80"/>
      <c r="U466" s="80"/>
      <c r="V466" s="80"/>
      <c r="W466" s="80"/>
      <c r="X466" s="80"/>
      <c r="Y466" s="80"/>
      <c r="Z466" s="80"/>
      <c r="AA466" s="80"/>
      <c r="AB466" s="80"/>
      <c r="AC466" s="80"/>
      <c r="AD466" s="80"/>
      <c r="AE466" s="80"/>
      <c r="AF466" s="80"/>
      <c r="AG466" s="80"/>
      <c r="AH466" s="80"/>
      <c r="AI466" s="78"/>
      <c r="AJ466" s="78"/>
      <c r="AK466" s="78"/>
      <c r="AL466" s="78"/>
      <c r="AM466" s="78"/>
      <c r="AN466" s="78"/>
      <c r="AO466" s="78"/>
    </row>
    <row r="467" spans="1:41" ht="18.75" customHeight="1">
      <c r="A467" s="156"/>
      <c r="B467" s="156"/>
      <c r="C467" s="78"/>
      <c r="D467" s="78"/>
      <c r="E467" s="78"/>
      <c r="F467" s="78"/>
      <c r="G467" s="80"/>
      <c r="H467" s="150"/>
      <c r="I467" s="78"/>
      <c r="J467" s="78"/>
      <c r="K467" s="146"/>
      <c r="L467" s="101"/>
      <c r="M467" s="101"/>
      <c r="N467" s="101"/>
      <c r="O467" s="101"/>
      <c r="P467" s="101"/>
      <c r="Q467" s="80"/>
      <c r="R467" s="80"/>
      <c r="S467" s="80"/>
      <c r="T467" s="80"/>
      <c r="U467" s="80"/>
      <c r="V467" s="80"/>
      <c r="W467" s="80"/>
      <c r="X467" s="80"/>
      <c r="Y467" s="80"/>
      <c r="Z467" s="80"/>
      <c r="AA467" s="80"/>
      <c r="AB467" s="80"/>
      <c r="AC467" s="80"/>
      <c r="AD467" s="80"/>
      <c r="AE467" s="80"/>
      <c r="AF467" s="80"/>
      <c r="AG467" s="80"/>
      <c r="AH467" s="80"/>
      <c r="AI467" s="78"/>
      <c r="AJ467" s="78"/>
      <c r="AK467" s="78"/>
      <c r="AL467" s="78"/>
      <c r="AM467" s="78"/>
      <c r="AN467" s="78"/>
      <c r="AO467" s="78"/>
    </row>
    <row r="468" spans="1:41" ht="18.75" customHeight="1">
      <c r="A468" s="156"/>
      <c r="B468" s="156"/>
      <c r="C468" s="78"/>
      <c r="D468" s="78"/>
      <c r="E468" s="78"/>
      <c r="F468" s="78"/>
      <c r="G468" s="80"/>
      <c r="H468" s="150"/>
      <c r="I468" s="78"/>
      <c r="J468" s="78"/>
      <c r="K468" s="146"/>
      <c r="L468" s="101"/>
      <c r="M468" s="101"/>
      <c r="N468" s="101"/>
      <c r="O468" s="101"/>
      <c r="P468" s="101"/>
      <c r="Q468" s="80"/>
      <c r="R468" s="80"/>
      <c r="S468" s="80"/>
      <c r="T468" s="80"/>
      <c r="U468" s="80"/>
      <c r="V468" s="80"/>
      <c r="W468" s="80"/>
      <c r="X468" s="80"/>
      <c r="Y468" s="80"/>
      <c r="Z468" s="80"/>
      <c r="AA468" s="80"/>
      <c r="AB468" s="80"/>
      <c r="AC468" s="80"/>
      <c r="AD468" s="80"/>
      <c r="AE468" s="80"/>
      <c r="AF468" s="80"/>
      <c r="AG468" s="80"/>
      <c r="AH468" s="80"/>
      <c r="AI468" s="78"/>
      <c r="AJ468" s="78"/>
      <c r="AK468" s="78"/>
      <c r="AL468" s="78"/>
      <c r="AM468" s="78"/>
      <c r="AN468" s="78"/>
      <c r="AO468" s="78"/>
    </row>
    <row r="469" spans="1:41" ht="18.75" customHeight="1">
      <c r="A469" s="156"/>
      <c r="B469" s="156"/>
      <c r="C469" s="78"/>
      <c r="D469" s="78"/>
      <c r="E469" s="78"/>
      <c r="F469" s="78"/>
      <c r="G469" s="80"/>
      <c r="H469" s="150"/>
      <c r="I469" s="78"/>
      <c r="J469" s="78"/>
      <c r="K469" s="146"/>
      <c r="L469" s="101"/>
      <c r="M469" s="101"/>
      <c r="N469" s="101"/>
      <c r="O469" s="101"/>
      <c r="P469" s="101"/>
      <c r="Q469" s="80"/>
      <c r="R469" s="80"/>
      <c r="S469" s="80"/>
      <c r="T469" s="80"/>
      <c r="U469" s="80"/>
      <c r="V469" s="80"/>
      <c r="W469" s="80"/>
      <c r="X469" s="80"/>
      <c r="Y469" s="80"/>
      <c r="Z469" s="80"/>
      <c r="AA469" s="80"/>
      <c r="AB469" s="80"/>
      <c r="AC469" s="80"/>
      <c r="AD469" s="80"/>
      <c r="AE469" s="80"/>
      <c r="AF469" s="80"/>
      <c r="AG469" s="80"/>
      <c r="AH469" s="80"/>
      <c r="AI469" s="78"/>
      <c r="AJ469" s="78"/>
      <c r="AK469" s="78"/>
      <c r="AL469" s="78"/>
      <c r="AM469" s="78"/>
      <c r="AN469" s="78"/>
      <c r="AO469" s="78"/>
    </row>
    <row r="470" spans="1:41" ht="18.75" customHeight="1">
      <c r="A470" s="156"/>
      <c r="B470" s="156"/>
      <c r="C470" s="78"/>
      <c r="D470" s="78"/>
      <c r="E470" s="78"/>
      <c r="F470" s="78"/>
      <c r="G470" s="80"/>
      <c r="H470" s="150"/>
      <c r="I470" s="78"/>
      <c r="J470" s="78"/>
      <c r="K470" s="146"/>
      <c r="L470" s="101"/>
      <c r="M470" s="101"/>
      <c r="N470" s="101"/>
      <c r="O470" s="101"/>
      <c r="P470" s="101"/>
      <c r="Q470" s="80"/>
      <c r="R470" s="80"/>
      <c r="S470" s="80"/>
      <c r="T470" s="80"/>
      <c r="U470" s="80"/>
      <c r="V470" s="80"/>
      <c r="W470" s="80"/>
      <c r="X470" s="80"/>
      <c r="Y470" s="80"/>
      <c r="Z470" s="80"/>
      <c r="AA470" s="80"/>
      <c r="AB470" s="80"/>
      <c r="AC470" s="80"/>
      <c r="AD470" s="80"/>
      <c r="AE470" s="80"/>
      <c r="AF470" s="80"/>
      <c r="AG470" s="80"/>
      <c r="AH470" s="80"/>
      <c r="AI470" s="78"/>
      <c r="AJ470" s="78"/>
      <c r="AK470" s="78"/>
      <c r="AL470" s="78"/>
      <c r="AM470" s="78"/>
      <c r="AN470" s="78"/>
      <c r="AO470" s="78"/>
    </row>
    <row r="471" spans="1:41" ht="18.75" customHeight="1">
      <c r="A471" s="156"/>
      <c r="B471" s="156"/>
      <c r="C471" s="78"/>
      <c r="D471" s="78"/>
      <c r="E471" s="78"/>
      <c r="F471" s="78"/>
      <c r="G471" s="80"/>
      <c r="H471" s="150"/>
      <c r="I471" s="78"/>
      <c r="J471" s="78"/>
      <c r="K471" s="146"/>
      <c r="L471" s="101"/>
      <c r="M471" s="101"/>
      <c r="N471" s="101"/>
      <c r="O471" s="101"/>
      <c r="P471" s="101"/>
      <c r="Q471" s="80"/>
      <c r="R471" s="80"/>
      <c r="S471" s="80"/>
      <c r="T471" s="80"/>
      <c r="U471" s="80"/>
      <c r="V471" s="80"/>
      <c r="W471" s="80"/>
      <c r="X471" s="80"/>
      <c r="Y471" s="80"/>
      <c r="Z471" s="80"/>
      <c r="AA471" s="80"/>
      <c r="AB471" s="80"/>
      <c r="AC471" s="80"/>
      <c r="AD471" s="80"/>
      <c r="AE471" s="80"/>
      <c r="AF471" s="80"/>
      <c r="AG471" s="80"/>
      <c r="AH471" s="80"/>
      <c r="AI471" s="78"/>
      <c r="AJ471" s="78"/>
      <c r="AK471" s="78"/>
      <c r="AL471" s="78"/>
      <c r="AM471" s="78"/>
      <c r="AN471" s="78"/>
      <c r="AO471" s="78"/>
    </row>
    <row r="472" spans="1:41" ht="18.75" customHeight="1">
      <c r="A472" s="156"/>
      <c r="B472" s="156"/>
      <c r="C472" s="78"/>
      <c r="D472" s="78"/>
      <c r="E472" s="78"/>
      <c r="F472" s="78"/>
      <c r="G472" s="80"/>
      <c r="H472" s="150"/>
      <c r="I472" s="78"/>
      <c r="J472" s="78"/>
      <c r="K472" s="146"/>
      <c r="L472" s="101"/>
      <c r="M472" s="101"/>
      <c r="N472" s="101"/>
      <c r="O472" s="101"/>
      <c r="P472" s="101"/>
      <c r="Q472" s="80"/>
      <c r="R472" s="80"/>
      <c r="S472" s="80"/>
      <c r="T472" s="80"/>
      <c r="U472" s="80"/>
      <c r="V472" s="80"/>
      <c r="W472" s="80"/>
      <c r="X472" s="80"/>
      <c r="Y472" s="80"/>
      <c r="Z472" s="80"/>
      <c r="AA472" s="80"/>
      <c r="AB472" s="80"/>
      <c r="AC472" s="80"/>
      <c r="AD472" s="80"/>
      <c r="AE472" s="80"/>
      <c r="AF472" s="80"/>
      <c r="AG472" s="80"/>
      <c r="AH472" s="80"/>
      <c r="AI472" s="78"/>
      <c r="AJ472" s="78"/>
      <c r="AK472" s="78"/>
      <c r="AL472" s="78"/>
      <c r="AM472" s="78"/>
      <c r="AN472" s="78"/>
      <c r="AO472" s="78"/>
    </row>
    <row r="473" spans="1:41" ht="18.75" customHeight="1">
      <c r="A473" s="156"/>
      <c r="B473" s="156"/>
      <c r="C473" s="78"/>
      <c r="D473" s="78"/>
      <c r="E473" s="78"/>
      <c r="F473" s="78"/>
      <c r="G473" s="80"/>
      <c r="H473" s="150"/>
      <c r="I473" s="78"/>
      <c r="J473" s="78"/>
      <c r="K473" s="146"/>
      <c r="L473" s="101"/>
      <c r="M473" s="101"/>
      <c r="N473" s="101"/>
      <c r="O473" s="101"/>
      <c r="P473" s="101"/>
      <c r="Q473" s="80"/>
      <c r="R473" s="80"/>
      <c r="S473" s="80"/>
      <c r="T473" s="80"/>
      <c r="U473" s="80"/>
      <c r="V473" s="80"/>
      <c r="W473" s="80"/>
      <c r="X473" s="80"/>
      <c r="Y473" s="80"/>
      <c r="Z473" s="80"/>
      <c r="AA473" s="80"/>
      <c r="AB473" s="80"/>
      <c r="AC473" s="80"/>
      <c r="AD473" s="80"/>
      <c r="AE473" s="80"/>
      <c r="AF473" s="80"/>
      <c r="AG473" s="80"/>
      <c r="AH473" s="80"/>
      <c r="AI473" s="78"/>
      <c r="AJ473" s="78"/>
      <c r="AK473" s="78"/>
      <c r="AL473" s="78"/>
      <c r="AM473" s="78"/>
      <c r="AN473" s="78"/>
      <c r="AO473" s="78"/>
    </row>
    <row r="474" spans="1:41" ht="18.75" customHeight="1">
      <c r="A474" s="156"/>
      <c r="B474" s="156"/>
      <c r="C474" s="78"/>
      <c r="D474" s="78"/>
      <c r="E474" s="78"/>
      <c r="F474" s="78"/>
      <c r="G474" s="80"/>
      <c r="H474" s="150"/>
      <c r="I474" s="78"/>
      <c r="J474" s="78"/>
      <c r="K474" s="146"/>
      <c r="L474" s="101"/>
      <c r="M474" s="101"/>
      <c r="N474" s="101"/>
      <c r="O474" s="101"/>
      <c r="P474" s="101"/>
      <c r="Q474" s="80"/>
      <c r="R474" s="80"/>
      <c r="S474" s="80"/>
      <c r="T474" s="80"/>
      <c r="U474" s="80"/>
      <c r="V474" s="80"/>
      <c r="W474" s="80"/>
      <c r="X474" s="80"/>
      <c r="Y474" s="80"/>
      <c r="Z474" s="80"/>
      <c r="AA474" s="80"/>
      <c r="AB474" s="80"/>
      <c r="AC474" s="80"/>
      <c r="AD474" s="80"/>
      <c r="AE474" s="80"/>
      <c r="AF474" s="80"/>
      <c r="AG474" s="80"/>
      <c r="AH474" s="80"/>
      <c r="AI474" s="78"/>
      <c r="AJ474" s="78"/>
      <c r="AK474" s="78"/>
      <c r="AL474" s="78"/>
      <c r="AM474" s="78"/>
      <c r="AN474" s="78"/>
      <c r="AO474" s="78"/>
    </row>
    <row r="475" spans="1:41" ht="18.75" customHeight="1">
      <c r="A475" s="156"/>
      <c r="B475" s="156"/>
      <c r="C475" s="78"/>
      <c r="D475" s="78"/>
      <c r="E475" s="78"/>
      <c r="F475" s="78"/>
      <c r="G475" s="80"/>
      <c r="H475" s="150"/>
      <c r="I475" s="78"/>
      <c r="J475" s="78"/>
      <c r="K475" s="146"/>
      <c r="L475" s="101"/>
      <c r="M475" s="101"/>
      <c r="N475" s="101"/>
      <c r="O475" s="101"/>
      <c r="P475" s="101"/>
      <c r="Q475" s="80"/>
      <c r="R475" s="80"/>
      <c r="S475" s="80"/>
      <c r="T475" s="80"/>
      <c r="U475" s="80"/>
      <c r="V475" s="80"/>
      <c r="W475" s="80"/>
      <c r="X475" s="80"/>
      <c r="Y475" s="80"/>
      <c r="Z475" s="80"/>
      <c r="AA475" s="80"/>
      <c r="AB475" s="80"/>
      <c r="AC475" s="80"/>
      <c r="AD475" s="80"/>
      <c r="AE475" s="80"/>
      <c r="AF475" s="80"/>
      <c r="AG475" s="80"/>
      <c r="AH475" s="80"/>
      <c r="AI475" s="78"/>
      <c r="AJ475" s="78"/>
      <c r="AK475" s="78"/>
      <c r="AL475" s="78"/>
      <c r="AM475" s="78"/>
      <c r="AN475" s="78"/>
      <c r="AO475" s="78"/>
    </row>
    <row r="476" spans="1:41" ht="18.75" customHeight="1">
      <c r="A476" s="156"/>
      <c r="B476" s="156"/>
      <c r="C476" s="78"/>
      <c r="D476" s="78"/>
      <c r="E476" s="78"/>
      <c r="F476" s="78"/>
      <c r="G476" s="80"/>
      <c r="H476" s="150"/>
      <c r="I476" s="78"/>
      <c r="J476" s="78"/>
      <c r="K476" s="146"/>
      <c r="L476" s="101"/>
      <c r="M476" s="101"/>
      <c r="N476" s="101"/>
      <c r="O476" s="101"/>
      <c r="P476" s="101"/>
      <c r="Q476" s="80"/>
      <c r="R476" s="80"/>
      <c r="S476" s="80"/>
      <c r="T476" s="80"/>
      <c r="U476" s="80"/>
      <c r="V476" s="80"/>
      <c r="W476" s="80"/>
      <c r="X476" s="80"/>
      <c r="Y476" s="80"/>
      <c r="Z476" s="80"/>
      <c r="AA476" s="80"/>
      <c r="AB476" s="80"/>
      <c r="AC476" s="80"/>
      <c r="AD476" s="80"/>
      <c r="AE476" s="80"/>
      <c r="AF476" s="80"/>
      <c r="AG476" s="80"/>
      <c r="AH476" s="80"/>
      <c r="AI476" s="78"/>
      <c r="AJ476" s="78"/>
      <c r="AK476" s="78"/>
      <c r="AL476" s="78"/>
      <c r="AM476" s="78"/>
      <c r="AN476" s="78"/>
      <c r="AO476" s="78"/>
    </row>
    <row r="477" spans="1:41" ht="18.75" customHeight="1">
      <c r="A477" s="156"/>
      <c r="B477" s="156"/>
      <c r="C477" s="78"/>
      <c r="D477" s="78"/>
      <c r="E477" s="78"/>
      <c r="F477" s="78"/>
      <c r="G477" s="80"/>
      <c r="H477" s="150"/>
      <c r="I477" s="78"/>
      <c r="J477" s="78"/>
      <c r="K477" s="146"/>
      <c r="L477" s="101"/>
      <c r="M477" s="101"/>
      <c r="N477" s="101"/>
      <c r="O477" s="101"/>
      <c r="P477" s="101"/>
      <c r="Q477" s="80"/>
      <c r="R477" s="80"/>
      <c r="S477" s="80"/>
      <c r="T477" s="80"/>
      <c r="U477" s="80"/>
      <c r="V477" s="80"/>
      <c r="W477" s="80"/>
      <c r="X477" s="80"/>
      <c r="Y477" s="80"/>
      <c r="Z477" s="80"/>
      <c r="AA477" s="80"/>
      <c r="AB477" s="80"/>
      <c r="AC477" s="80"/>
      <c r="AD477" s="80"/>
      <c r="AE477" s="80"/>
      <c r="AF477" s="80"/>
      <c r="AG477" s="80"/>
      <c r="AH477" s="80"/>
      <c r="AI477" s="78"/>
      <c r="AJ477" s="78"/>
      <c r="AK477" s="78"/>
      <c r="AL477" s="78"/>
      <c r="AM477" s="78"/>
      <c r="AN477" s="78"/>
      <c r="AO477" s="78"/>
    </row>
    <row r="478" spans="1:41" ht="18.75" customHeight="1">
      <c r="A478" s="156"/>
      <c r="B478" s="156"/>
      <c r="C478" s="78"/>
      <c r="D478" s="78"/>
      <c r="E478" s="78"/>
      <c r="F478" s="78"/>
      <c r="G478" s="80"/>
      <c r="H478" s="150"/>
      <c r="I478" s="78"/>
      <c r="J478" s="78"/>
      <c r="K478" s="146"/>
      <c r="L478" s="101"/>
      <c r="M478" s="101"/>
      <c r="N478" s="101"/>
      <c r="O478" s="101"/>
      <c r="P478" s="101"/>
      <c r="Q478" s="80"/>
      <c r="R478" s="80"/>
      <c r="S478" s="80"/>
      <c r="T478" s="80"/>
      <c r="U478" s="80"/>
      <c r="V478" s="80"/>
      <c r="W478" s="80"/>
      <c r="X478" s="80"/>
      <c r="Y478" s="80"/>
      <c r="Z478" s="80"/>
      <c r="AA478" s="80"/>
      <c r="AB478" s="80"/>
      <c r="AC478" s="80"/>
      <c r="AD478" s="80"/>
      <c r="AE478" s="80"/>
      <c r="AF478" s="80"/>
      <c r="AG478" s="80"/>
      <c r="AH478" s="80"/>
      <c r="AI478" s="78"/>
      <c r="AJ478" s="78"/>
      <c r="AK478" s="78"/>
      <c r="AL478" s="78"/>
      <c r="AM478" s="78"/>
      <c r="AN478" s="78"/>
      <c r="AO478" s="78"/>
    </row>
    <row r="479" spans="1:41" ht="18.75" customHeight="1">
      <c r="A479" s="156"/>
      <c r="B479" s="156"/>
      <c r="C479" s="78"/>
      <c r="D479" s="78"/>
      <c r="E479" s="78"/>
      <c r="F479" s="78"/>
      <c r="G479" s="80"/>
      <c r="H479" s="150"/>
      <c r="I479" s="78"/>
      <c r="J479" s="78"/>
      <c r="K479" s="146"/>
      <c r="L479" s="101"/>
      <c r="M479" s="101"/>
      <c r="N479" s="101"/>
      <c r="O479" s="101"/>
      <c r="P479" s="101"/>
      <c r="Q479" s="80"/>
      <c r="R479" s="80"/>
      <c r="S479" s="80"/>
      <c r="T479" s="80"/>
      <c r="U479" s="80"/>
      <c r="V479" s="80"/>
      <c r="W479" s="80"/>
      <c r="X479" s="80"/>
      <c r="Y479" s="80"/>
      <c r="Z479" s="80"/>
      <c r="AA479" s="80"/>
      <c r="AB479" s="80"/>
      <c r="AC479" s="80"/>
      <c r="AD479" s="80"/>
      <c r="AE479" s="80"/>
      <c r="AF479" s="80"/>
      <c r="AG479" s="80"/>
      <c r="AH479" s="80"/>
      <c r="AI479" s="78"/>
      <c r="AJ479" s="78"/>
      <c r="AK479" s="78"/>
      <c r="AL479" s="78"/>
      <c r="AM479" s="78"/>
      <c r="AN479" s="78"/>
      <c r="AO479" s="78"/>
    </row>
    <row r="480" spans="1:41" ht="18.75" customHeight="1">
      <c r="A480" s="156"/>
      <c r="B480" s="156"/>
      <c r="C480" s="78"/>
      <c r="D480" s="78"/>
      <c r="E480" s="78"/>
      <c r="F480" s="78"/>
      <c r="G480" s="80"/>
      <c r="H480" s="150"/>
      <c r="I480" s="78"/>
      <c r="J480" s="78"/>
      <c r="K480" s="146"/>
      <c r="L480" s="101"/>
      <c r="M480" s="101"/>
      <c r="N480" s="101"/>
      <c r="O480" s="101"/>
      <c r="P480" s="101"/>
      <c r="Q480" s="80"/>
      <c r="R480" s="80"/>
      <c r="S480" s="80"/>
      <c r="T480" s="80"/>
      <c r="U480" s="80"/>
      <c r="V480" s="80"/>
      <c r="W480" s="80"/>
      <c r="X480" s="80"/>
      <c r="Y480" s="80"/>
      <c r="Z480" s="80"/>
      <c r="AA480" s="80"/>
      <c r="AB480" s="80"/>
      <c r="AC480" s="80"/>
      <c r="AD480" s="80"/>
      <c r="AE480" s="80"/>
      <c r="AF480" s="80"/>
      <c r="AG480" s="80"/>
      <c r="AH480" s="80"/>
      <c r="AI480" s="78"/>
      <c r="AJ480" s="78"/>
      <c r="AK480" s="78"/>
      <c r="AL480" s="78"/>
      <c r="AM480" s="78"/>
      <c r="AN480" s="78"/>
      <c r="AO480" s="78"/>
    </row>
    <row r="481" spans="1:41" ht="18.75" customHeight="1">
      <c r="A481" s="156"/>
      <c r="B481" s="156"/>
      <c r="C481" s="78"/>
      <c r="D481" s="78"/>
      <c r="E481" s="78"/>
      <c r="F481" s="78"/>
      <c r="G481" s="80"/>
      <c r="H481" s="150"/>
      <c r="I481" s="78"/>
      <c r="J481" s="78"/>
      <c r="K481" s="146"/>
      <c r="L481" s="101"/>
      <c r="M481" s="101"/>
      <c r="N481" s="101"/>
      <c r="O481" s="101"/>
      <c r="P481" s="101"/>
      <c r="Q481" s="80"/>
      <c r="R481" s="80"/>
      <c r="S481" s="80"/>
      <c r="T481" s="80"/>
      <c r="U481" s="80"/>
      <c r="V481" s="80"/>
      <c r="W481" s="80"/>
      <c r="X481" s="80"/>
      <c r="Y481" s="80"/>
      <c r="Z481" s="80"/>
      <c r="AA481" s="80"/>
      <c r="AB481" s="80"/>
      <c r="AC481" s="80"/>
      <c r="AD481" s="80"/>
      <c r="AE481" s="80"/>
      <c r="AF481" s="80"/>
      <c r="AG481" s="80"/>
      <c r="AH481" s="80"/>
      <c r="AI481" s="78"/>
      <c r="AJ481" s="78"/>
      <c r="AK481" s="78"/>
      <c r="AL481" s="78"/>
      <c r="AM481" s="78"/>
      <c r="AN481" s="78"/>
      <c r="AO481" s="78"/>
    </row>
    <row r="482" spans="1:41" ht="18.75" customHeight="1">
      <c r="A482" s="156"/>
      <c r="B482" s="156"/>
      <c r="C482" s="78"/>
      <c r="D482" s="78"/>
      <c r="E482" s="78"/>
      <c r="F482" s="78"/>
      <c r="G482" s="80"/>
      <c r="H482" s="150"/>
      <c r="I482" s="78"/>
      <c r="J482" s="78"/>
      <c r="K482" s="146"/>
      <c r="L482" s="101"/>
      <c r="M482" s="101"/>
      <c r="N482" s="101"/>
      <c r="O482" s="101"/>
      <c r="P482" s="101"/>
      <c r="Q482" s="80"/>
      <c r="R482" s="80"/>
      <c r="S482" s="80"/>
      <c r="T482" s="80"/>
      <c r="U482" s="80"/>
      <c r="V482" s="80"/>
      <c r="W482" s="80"/>
      <c r="X482" s="80"/>
      <c r="Y482" s="80"/>
      <c r="Z482" s="80"/>
      <c r="AA482" s="80"/>
      <c r="AB482" s="80"/>
      <c r="AC482" s="80"/>
      <c r="AD482" s="80"/>
      <c r="AE482" s="80"/>
      <c r="AF482" s="80"/>
      <c r="AG482" s="80"/>
      <c r="AH482" s="80"/>
      <c r="AI482" s="78"/>
      <c r="AJ482" s="78"/>
      <c r="AK482" s="78"/>
      <c r="AL482" s="78"/>
      <c r="AM482" s="78"/>
      <c r="AN482" s="78"/>
      <c r="AO482" s="78"/>
    </row>
    <row r="483" spans="1:41" ht="18.75" customHeight="1">
      <c r="A483" s="156"/>
      <c r="B483" s="156"/>
      <c r="C483" s="78"/>
      <c r="D483" s="78"/>
      <c r="E483" s="78"/>
      <c r="F483" s="78"/>
      <c r="G483" s="80"/>
      <c r="H483" s="150"/>
      <c r="I483" s="78"/>
      <c r="J483" s="78"/>
      <c r="K483" s="146"/>
      <c r="L483" s="101"/>
      <c r="M483" s="101"/>
      <c r="N483" s="101"/>
      <c r="O483" s="101"/>
      <c r="P483" s="101"/>
      <c r="Q483" s="80"/>
      <c r="R483" s="80"/>
      <c r="S483" s="80"/>
      <c r="T483" s="80"/>
      <c r="U483" s="80"/>
      <c r="V483" s="80"/>
      <c r="W483" s="80"/>
      <c r="X483" s="80"/>
      <c r="Y483" s="80"/>
      <c r="Z483" s="80"/>
      <c r="AA483" s="80"/>
      <c r="AB483" s="80"/>
      <c r="AC483" s="80"/>
      <c r="AD483" s="80"/>
      <c r="AE483" s="80"/>
      <c r="AF483" s="80"/>
      <c r="AG483" s="80"/>
      <c r="AH483" s="80"/>
      <c r="AI483" s="78"/>
      <c r="AJ483" s="78"/>
      <c r="AK483" s="78"/>
      <c r="AL483" s="78"/>
      <c r="AM483" s="78"/>
      <c r="AN483" s="78"/>
      <c r="AO483" s="78"/>
    </row>
    <row r="484" spans="1:41" ht="18.75" customHeight="1">
      <c r="A484" s="156"/>
      <c r="B484" s="156"/>
      <c r="C484" s="78"/>
      <c r="D484" s="78"/>
      <c r="E484" s="78"/>
      <c r="F484" s="78"/>
      <c r="G484" s="80"/>
      <c r="H484" s="150"/>
      <c r="I484" s="78"/>
      <c r="J484" s="78"/>
      <c r="K484" s="146"/>
      <c r="L484" s="101"/>
      <c r="M484" s="101"/>
      <c r="N484" s="101"/>
      <c r="O484" s="101"/>
      <c r="P484" s="101"/>
      <c r="Q484" s="80"/>
      <c r="R484" s="80"/>
      <c r="S484" s="80"/>
      <c r="T484" s="80"/>
      <c r="U484" s="80"/>
      <c r="V484" s="80"/>
      <c r="W484" s="80"/>
      <c r="X484" s="80"/>
      <c r="Y484" s="80"/>
      <c r="Z484" s="80"/>
      <c r="AA484" s="80"/>
      <c r="AB484" s="80"/>
      <c r="AC484" s="80"/>
      <c r="AD484" s="80"/>
      <c r="AE484" s="80"/>
      <c r="AF484" s="80"/>
      <c r="AG484" s="80"/>
      <c r="AH484" s="80"/>
      <c r="AI484" s="78"/>
      <c r="AJ484" s="78"/>
      <c r="AK484" s="78"/>
      <c r="AL484" s="78"/>
      <c r="AM484" s="78"/>
      <c r="AN484" s="78"/>
      <c r="AO484" s="78"/>
    </row>
    <row r="485" spans="1:41" ht="18.75" customHeight="1">
      <c r="A485" s="156"/>
      <c r="B485" s="156"/>
      <c r="C485" s="78"/>
      <c r="D485" s="78"/>
      <c r="E485" s="78"/>
      <c r="F485" s="78"/>
      <c r="G485" s="80"/>
      <c r="H485" s="150"/>
      <c r="I485" s="78"/>
      <c r="J485" s="78"/>
      <c r="K485" s="146"/>
      <c r="L485" s="101"/>
      <c r="M485" s="101"/>
      <c r="N485" s="101"/>
      <c r="O485" s="101"/>
      <c r="P485" s="101"/>
      <c r="Q485" s="80"/>
      <c r="R485" s="80"/>
      <c r="S485" s="80"/>
      <c r="T485" s="80"/>
      <c r="U485" s="80"/>
      <c r="V485" s="80"/>
      <c r="W485" s="80"/>
      <c r="X485" s="80"/>
      <c r="Y485" s="80"/>
      <c r="Z485" s="80"/>
      <c r="AA485" s="80"/>
      <c r="AB485" s="80"/>
      <c r="AC485" s="80"/>
      <c r="AD485" s="80"/>
      <c r="AE485" s="80"/>
      <c r="AF485" s="80"/>
      <c r="AG485" s="80"/>
      <c r="AH485" s="80"/>
      <c r="AI485" s="78"/>
      <c r="AJ485" s="78"/>
      <c r="AK485" s="78"/>
      <c r="AL485" s="78"/>
      <c r="AM485" s="78"/>
      <c r="AN485" s="78"/>
      <c r="AO485" s="78"/>
    </row>
    <row r="486" spans="1:41" ht="18.75" customHeight="1">
      <c r="A486" s="156"/>
      <c r="B486" s="156"/>
      <c r="C486" s="78"/>
      <c r="D486" s="78"/>
      <c r="E486" s="78"/>
      <c r="F486" s="78"/>
      <c r="G486" s="80"/>
      <c r="H486" s="150"/>
      <c r="I486" s="78"/>
      <c r="J486" s="78"/>
      <c r="K486" s="146"/>
      <c r="L486" s="101"/>
      <c r="M486" s="101"/>
      <c r="N486" s="101"/>
      <c r="O486" s="101"/>
      <c r="P486" s="101"/>
      <c r="Q486" s="80"/>
      <c r="R486" s="80"/>
      <c r="S486" s="80"/>
      <c r="T486" s="80"/>
      <c r="U486" s="80"/>
      <c r="V486" s="80"/>
      <c r="W486" s="80"/>
      <c r="X486" s="80"/>
      <c r="Y486" s="80"/>
      <c r="Z486" s="80"/>
      <c r="AA486" s="80"/>
      <c r="AB486" s="80"/>
      <c r="AC486" s="80"/>
      <c r="AD486" s="80"/>
      <c r="AE486" s="80"/>
      <c r="AF486" s="80"/>
      <c r="AG486" s="80"/>
      <c r="AH486" s="80"/>
      <c r="AI486" s="78"/>
      <c r="AJ486" s="78"/>
      <c r="AK486" s="78"/>
      <c r="AL486" s="78"/>
      <c r="AM486" s="78"/>
      <c r="AN486" s="78"/>
      <c r="AO486" s="78"/>
    </row>
    <row r="487" spans="1:41" ht="18.75" customHeight="1">
      <c r="A487" s="156"/>
      <c r="B487" s="156"/>
      <c r="C487" s="78"/>
      <c r="D487" s="78"/>
      <c r="E487" s="78"/>
      <c r="F487" s="78"/>
      <c r="G487" s="80"/>
      <c r="H487" s="150"/>
      <c r="I487" s="78"/>
      <c r="J487" s="78"/>
      <c r="K487" s="146"/>
      <c r="L487" s="101"/>
      <c r="M487" s="101"/>
      <c r="N487" s="101"/>
      <c r="O487" s="101"/>
      <c r="P487" s="101"/>
      <c r="Q487" s="80"/>
      <c r="R487" s="80"/>
      <c r="S487" s="80"/>
      <c r="T487" s="80"/>
      <c r="U487" s="80"/>
      <c r="V487" s="80"/>
      <c r="W487" s="80"/>
      <c r="X487" s="80"/>
      <c r="Y487" s="80"/>
      <c r="Z487" s="80"/>
      <c r="AA487" s="80"/>
      <c r="AB487" s="80"/>
      <c r="AC487" s="80"/>
      <c r="AD487" s="80"/>
      <c r="AE487" s="80"/>
      <c r="AF487" s="80"/>
      <c r="AG487" s="80"/>
      <c r="AH487" s="80"/>
      <c r="AI487" s="78"/>
      <c r="AJ487" s="78"/>
      <c r="AK487" s="78"/>
      <c r="AL487" s="78"/>
      <c r="AM487" s="78"/>
      <c r="AN487" s="78"/>
      <c r="AO487" s="78"/>
    </row>
    <row r="488" spans="1:41" ht="18.75" customHeight="1">
      <c r="A488" s="156"/>
      <c r="B488" s="156"/>
      <c r="C488" s="78"/>
      <c r="D488" s="78"/>
      <c r="E488" s="78"/>
      <c r="F488" s="78"/>
      <c r="G488" s="80"/>
      <c r="H488" s="150"/>
      <c r="I488" s="78"/>
      <c r="J488" s="78"/>
      <c r="K488" s="146"/>
      <c r="L488" s="101"/>
      <c r="M488" s="101"/>
      <c r="N488" s="101"/>
      <c r="O488" s="101"/>
      <c r="P488" s="101"/>
      <c r="Q488" s="80"/>
      <c r="R488" s="80"/>
      <c r="S488" s="80"/>
      <c r="T488" s="80"/>
      <c r="U488" s="80"/>
      <c r="V488" s="80"/>
      <c r="W488" s="80"/>
      <c r="X488" s="80"/>
      <c r="Y488" s="80"/>
      <c r="Z488" s="80"/>
      <c r="AA488" s="80"/>
      <c r="AB488" s="80"/>
      <c r="AC488" s="80"/>
      <c r="AD488" s="80"/>
      <c r="AE488" s="80"/>
      <c r="AF488" s="80"/>
      <c r="AG488" s="80"/>
      <c r="AH488" s="80"/>
      <c r="AI488" s="78"/>
      <c r="AJ488" s="78"/>
      <c r="AK488" s="78"/>
      <c r="AL488" s="78"/>
      <c r="AM488" s="78"/>
      <c r="AN488" s="78"/>
      <c r="AO488" s="78"/>
    </row>
    <row r="489" spans="1:41" ht="18.75" customHeight="1">
      <c r="A489" s="156"/>
      <c r="B489" s="156"/>
      <c r="C489" s="78"/>
      <c r="D489" s="78"/>
      <c r="E489" s="78"/>
      <c r="F489" s="78"/>
      <c r="G489" s="80"/>
      <c r="H489" s="150"/>
      <c r="I489" s="78"/>
      <c r="J489" s="78"/>
      <c r="K489" s="146"/>
      <c r="L489" s="101"/>
      <c r="M489" s="101"/>
      <c r="N489" s="101"/>
      <c r="O489" s="101"/>
      <c r="P489" s="101"/>
      <c r="Q489" s="80"/>
      <c r="R489" s="80"/>
      <c r="S489" s="80"/>
      <c r="T489" s="80"/>
      <c r="U489" s="80"/>
      <c r="V489" s="80"/>
      <c r="W489" s="80"/>
      <c r="X489" s="80"/>
      <c r="Y489" s="80"/>
      <c r="Z489" s="80"/>
      <c r="AA489" s="80"/>
      <c r="AB489" s="80"/>
      <c r="AC489" s="80"/>
      <c r="AD489" s="80"/>
      <c r="AE489" s="80"/>
      <c r="AF489" s="80"/>
      <c r="AG489" s="80"/>
      <c r="AH489" s="80"/>
      <c r="AI489" s="78"/>
      <c r="AJ489" s="78"/>
      <c r="AK489" s="78"/>
      <c r="AL489" s="78"/>
      <c r="AM489" s="78"/>
      <c r="AN489" s="78"/>
      <c r="AO489" s="78"/>
    </row>
    <row r="490" spans="1:41" ht="18.75" customHeight="1">
      <c r="A490" s="156"/>
      <c r="B490" s="156"/>
      <c r="C490" s="78"/>
      <c r="D490" s="78"/>
      <c r="E490" s="78"/>
      <c r="F490" s="78"/>
      <c r="G490" s="80"/>
      <c r="H490" s="150"/>
      <c r="I490" s="78"/>
      <c r="J490" s="78"/>
      <c r="K490" s="146"/>
      <c r="L490" s="101"/>
      <c r="M490" s="101"/>
      <c r="N490" s="101"/>
      <c r="O490" s="101"/>
      <c r="P490" s="101"/>
      <c r="Q490" s="80"/>
      <c r="R490" s="80"/>
      <c r="S490" s="80"/>
      <c r="T490" s="80"/>
      <c r="U490" s="80"/>
      <c r="V490" s="80"/>
      <c r="W490" s="80"/>
      <c r="X490" s="80"/>
      <c r="Y490" s="80"/>
      <c r="Z490" s="80"/>
      <c r="AA490" s="80"/>
      <c r="AB490" s="80"/>
      <c r="AC490" s="80"/>
      <c r="AD490" s="80"/>
      <c r="AE490" s="80"/>
      <c r="AF490" s="80"/>
      <c r="AG490" s="80"/>
      <c r="AH490" s="80"/>
      <c r="AI490" s="78"/>
      <c r="AJ490" s="78"/>
      <c r="AK490" s="78"/>
      <c r="AL490" s="78"/>
      <c r="AM490" s="78"/>
      <c r="AN490" s="78"/>
      <c r="AO490" s="78"/>
    </row>
    <row r="491" spans="1:41" ht="18.75" customHeight="1">
      <c r="A491" s="156"/>
      <c r="B491" s="156"/>
      <c r="C491" s="78"/>
      <c r="D491" s="78"/>
      <c r="E491" s="78"/>
      <c r="F491" s="78"/>
      <c r="G491" s="80"/>
      <c r="H491" s="150"/>
      <c r="I491" s="78"/>
      <c r="J491" s="78"/>
      <c r="K491" s="146"/>
      <c r="L491" s="101"/>
      <c r="M491" s="101"/>
      <c r="N491" s="101"/>
      <c r="O491" s="101"/>
      <c r="P491" s="101"/>
      <c r="Q491" s="80"/>
      <c r="R491" s="80"/>
      <c r="S491" s="80"/>
      <c r="T491" s="80"/>
      <c r="U491" s="80"/>
      <c r="V491" s="80"/>
      <c r="W491" s="80"/>
      <c r="X491" s="80"/>
      <c r="Y491" s="80"/>
      <c r="Z491" s="80"/>
      <c r="AA491" s="80"/>
      <c r="AB491" s="80"/>
      <c r="AC491" s="80"/>
      <c r="AD491" s="80"/>
      <c r="AE491" s="80"/>
      <c r="AF491" s="80"/>
      <c r="AG491" s="80"/>
      <c r="AH491" s="80"/>
      <c r="AI491" s="78"/>
      <c r="AJ491" s="78"/>
      <c r="AK491" s="78"/>
      <c r="AL491" s="78"/>
      <c r="AM491" s="78"/>
      <c r="AN491" s="78"/>
      <c r="AO491" s="78"/>
    </row>
    <row r="492" spans="1:41" ht="18.75" customHeight="1">
      <c r="A492" s="156"/>
      <c r="B492" s="156"/>
      <c r="C492" s="78"/>
      <c r="D492" s="78"/>
      <c r="E492" s="78"/>
      <c r="F492" s="78"/>
      <c r="G492" s="80"/>
      <c r="H492" s="150"/>
      <c r="I492" s="78"/>
      <c r="J492" s="78"/>
      <c r="K492" s="146"/>
      <c r="L492" s="101"/>
      <c r="M492" s="101"/>
      <c r="N492" s="101"/>
      <c r="O492" s="101"/>
      <c r="P492" s="101"/>
      <c r="Q492" s="80"/>
      <c r="R492" s="80"/>
      <c r="S492" s="80"/>
      <c r="T492" s="80"/>
      <c r="U492" s="80"/>
      <c r="V492" s="80"/>
      <c r="W492" s="80"/>
      <c r="X492" s="80"/>
      <c r="Y492" s="80"/>
      <c r="Z492" s="80"/>
      <c r="AA492" s="80"/>
      <c r="AB492" s="80"/>
      <c r="AC492" s="80"/>
      <c r="AD492" s="80"/>
      <c r="AE492" s="80"/>
      <c r="AF492" s="80"/>
      <c r="AG492" s="80"/>
      <c r="AH492" s="80"/>
      <c r="AI492" s="78"/>
      <c r="AJ492" s="78"/>
      <c r="AK492" s="78"/>
      <c r="AL492" s="78"/>
      <c r="AM492" s="78"/>
      <c r="AN492" s="78"/>
      <c r="AO492" s="78"/>
    </row>
    <row r="493" spans="1:41" ht="18.75" customHeight="1">
      <c r="A493" s="156"/>
      <c r="B493" s="156"/>
      <c r="C493" s="78"/>
      <c r="D493" s="78"/>
      <c r="E493" s="78"/>
      <c r="F493" s="78"/>
      <c r="G493" s="80"/>
      <c r="H493" s="150"/>
      <c r="I493" s="78"/>
      <c r="J493" s="78"/>
      <c r="K493" s="146"/>
      <c r="L493" s="101"/>
      <c r="M493" s="101"/>
      <c r="N493" s="101"/>
      <c r="O493" s="101"/>
      <c r="P493" s="101"/>
      <c r="Q493" s="80"/>
      <c r="R493" s="80"/>
      <c r="S493" s="80"/>
      <c r="T493" s="80"/>
      <c r="U493" s="80"/>
      <c r="V493" s="80"/>
      <c r="W493" s="80"/>
      <c r="X493" s="80"/>
      <c r="Y493" s="80"/>
      <c r="Z493" s="80"/>
      <c r="AA493" s="80"/>
      <c r="AB493" s="80"/>
      <c r="AC493" s="80"/>
      <c r="AD493" s="80"/>
      <c r="AE493" s="80"/>
      <c r="AF493" s="80"/>
      <c r="AG493" s="80"/>
      <c r="AH493" s="80"/>
      <c r="AI493" s="78"/>
      <c r="AJ493" s="78"/>
      <c r="AK493" s="78"/>
      <c r="AL493" s="78"/>
      <c r="AM493" s="78"/>
      <c r="AN493" s="78"/>
      <c r="AO493" s="78"/>
    </row>
    <row r="494" spans="1:41" ht="18.75" customHeight="1">
      <c r="A494" s="156"/>
      <c r="B494" s="156"/>
      <c r="C494" s="78"/>
      <c r="D494" s="78"/>
      <c r="E494" s="78"/>
      <c r="F494" s="78"/>
      <c r="G494" s="80"/>
      <c r="H494" s="150"/>
      <c r="I494" s="78"/>
      <c r="J494" s="78"/>
      <c r="K494" s="146"/>
      <c r="L494" s="101"/>
      <c r="M494" s="101"/>
      <c r="N494" s="101"/>
      <c r="O494" s="101"/>
      <c r="P494" s="101"/>
      <c r="Q494" s="80"/>
      <c r="R494" s="80"/>
      <c r="S494" s="80"/>
      <c r="T494" s="80"/>
      <c r="U494" s="80"/>
      <c r="V494" s="80"/>
      <c r="W494" s="80"/>
      <c r="X494" s="80"/>
      <c r="Y494" s="80"/>
      <c r="Z494" s="80"/>
      <c r="AA494" s="80"/>
      <c r="AB494" s="80"/>
      <c r="AC494" s="80"/>
      <c r="AD494" s="80"/>
      <c r="AE494" s="80"/>
      <c r="AF494" s="80"/>
      <c r="AG494" s="80"/>
      <c r="AH494" s="80"/>
      <c r="AI494" s="78"/>
      <c r="AJ494" s="78"/>
      <c r="AK494" s="78"/>
      <c r="AL494" s="78"/>
      <c r="AM494" s="78"/>
      <c r="AN494" s="78"/>
      <c r="AO494" s="78"/>
    </row>
    <row r="495" spans="1:41" ht="18.75" customHeight="1">
      <c r="A495" s="156"/>
      <c r="B495" s="156"/>
      <c r="C495" s="78"/>
      <c r="D495" s="78"/>
      <c r="E495" s="78"/>
      <c r="F495" s="78"/>
      <c r="G495" s="80"/>
      <c r="H495" s="150"/>
      <c r="I495" s="78"/>
      <c r="J495" s="78"/>
      <c r="K495" s="146"/>
      <c r="L495" s="101"/>
      <c r="M495" s="101"/>
      <c r="N495" s="101"/>
      <c r="O495" s="101"/>
      <c r="P495" s="101"/>
      <c r="Q495" s="80"/>
      <c r="R495" s="80"/>
      <c r="S495" s="80"/>
      <c r="T495" s="80"/>
      <c r="U495" s="80"/>
      <c r="V495" s="80"/>
      <c r="W495" s="80"/>
      <c r="X495" s="80"/>
      <c r="Y495" s="80"/>
      <c r="Z495" s="80"/>
      <c r="AA495" s="80"/>
      <c r="AB495" s="80"/>
      <c r="AC495" s="80"/>
      <c r="AD495" s="80"/>
      <c r="AE495" s="80"/>
      <c r="AF495" s="80"/>
      <c r="AG495" s="80"/>
      <c r="AH495" s="80"/>
      <c r="AI495" s="78"/>
      <c r="AJ495" s="78"/>
      <c r="AK495" s="78"/>
      <c r="AL495" s="78"/>
      <c r="AM495" s="78"/>
      <c r="AN495" s="78"/>
      <c r="AO495" s="78"/>
    </row>
    <row r="496" spans="1:41" ht="18.75" customHeight="1">
      <c r="A496" s="156"/>
      <c r="B496" s="156"/>
      <c r="C496" s="78"/>
      <c r="D496" s="78"/>
      <c r="E496" s="78"/>
      <c r="F496" s="78"/>
      <c r="G496" s="80"/>
      <c r="H496" s="150"/>
      <c r="I496" s="78"/>
      <c r="J496" s="78"/>
      <c r="K496" s="146"/>
      <c r="L496" s="101"/>
      <c r="M496" s="101"/>
      <c r="N496" s="101"/>
      <c r="O496" s="101"/>
      <c r="P496" s="101"/>
      <c r="Q496" s="80"/>
      <c r="R496" s="80"/>
      <c r="S496" s="80"/>
      <c r="T496" s="80"/>
      <c r="U496" s="80"/>
      <c r="V496" s="80"/>
      <c r="W496" s="80"/>
      <c r="X496" s="80"/>
      <c r="Y496" s="80"/>
      <c r="Z496" s="80"/>
      <c r="AA496" s="80"/>
      <c r="AB496" s="80"/>
      <c r="AC496" s="80"/>
      <c r="AD496" s="80"/>
      <c r="AE496" s="80"/>
      <c r="AF496" s="80"/>
      <c r="AG496" s="80"/>
      <c r="AH496" s="80"/>
      <c r="AI496" s="78"/>
      <c r="AJ496" s="78"/>
      <c r="AK496" s="78"/>
      <c r="AL496" s="78"/>
      <c r="AM496" s="78"/>
      <c r="AN496" s="78"/>
      <c r="AO496" s="78"/>
    </row>
    <row r="497" spans="1:41" ht="18.75" customHeight="1">
      <c r="A497" s="156"/>
      <c r="B497" s="156"/>
      <c r="C497" s="78"/>
      <c r="D497" s="78"/>
      <c r="E497" s="78"/>
      <c r="F497" s="78"/>
      <c r="G497" s="80"/>
      <c r="H497" s="150"/>
      <c r="I497" s="78"/>
      <c r="J497" s="78"/>
      <c r="K497" s="146"/>
      <c r="L497" s="101"/>
      <c r="M497" s="101"/>
      <c r="N497" s="101"/>
      <c r="O497" s="101"/>
      <c r="P497" s="101"/>
      <c r="Q497" s="80"/>
      <c r="R497" s="80"/>
      <c r="S497" s="80"/>
      <c r="T497" s="80"/>
      <c r="U497" s="80"/>
      <c r="V497" s="80"/>
      <c r="W497" s="80"/>
      <c r="X497" s="80"/>
      <c r="Y497" s="80"/>
      <c r="Z497" s="80"/>
      <c r="AA497" s="80"/>
      <c r="AB497" s="80"/>
      <c r="AC497" s="80"/>
      <c r="AD497" s="80"/>
      <c r="AE497" s="80"/>
      <c r="AF497" s="80"/>
      <c r="AG497" s="80"/>
      <c r="AH497" s="80"/>
      <c r="AI497" s="78"/>
      <c r="AJ497" s="78"/>
      <c r="AK497" s="78"/>
      <c r="AL497" s="78"/>
      <c r="AM497" s="78"/>
      <c r="AN497" s="78"/>
      <c r="AO497" s="78"/>
    </row>
    <row r="498" spans="1:41" ht="18.75" customHeight="1">
      <c r="A498" s="156"/>
      <c r="B498" s="156"/>
      <c r="C498" s="78"/>
      <c r="D498" s="78"/>
      <c r="E498" s="78"/>
      <c r="F498" s="78"/>
      <c r="G498" s="80"/>
      <c r="H498" s="150"/>
      <c r="I498" s="78"/>
      <c r="J498" s="78"/>
      <c r="K498" s="146"/>
      <c r="L498" s="101"/>
      <c r="M498" s="101"/>
      <c r="N498" s="101"/>
      <c r="O498" s="101"/>
      <c r="P498" s="101"/>
      <c r="Q498" s="80"/>
      <c r="R498" s="80"/>
      <c r="S498" s="80"/>
      <c r="T498" s="80"/>
      <c r="U498" s="80"/>
      <c r="V498" s="80"/>
      <c r="W498" s="80"/>
      <c r="X498" s="80"/>
      <c r="Y498" s="80"/>
      <c r="Z498" s="80"/>
      <c r="AA498" s="80"/>
      <c r="AB498" s="80"/>
      <c r="AC498" s="80"/>
      <c r="AD498" s="80"/>
      <c r="AE498" s="80"/>
      <c r="AF498" s="80"/>
      <c r="AG498" s="80"/>
      <c r="AH498" s="80"/>
      <c r="AI498" s="78"/>
      <c r="AJ498" s="78"/>
      <c r="AK498" s="78"/>
      <c r="AL498" s="78"/>
      <c r="AM498" s="78"/>
      <c r="AN498" s="78"/>
      <c r="AO498" s="78"/>
    </row>
    <row r="499" spans="1:41" ht="18.75" customHeight="1">
      <c r="A499" s="156"/>
      <c r="B499" s="156"/>
      <c r="C499" s="78"/>
      <c r="D499" s="78"/>
      <c r="E499" s="78"/>
      <c r="F499" s="78"/>
      <c r="G499" s="80"/>
      <c r="H499" s="150"/>
      <c r="I499" s="78"/>
      <c r="J499" s="78"/>
      <c r="K499" s="146"/>
      <c r="L499" s="101"/>
      <c r="M499" s="101"/>
      <c r="N499" s="101"/>
      <c r="O499" s="101"/>
      <c r="P499" s="101"/>
      <c r="Q499" s="80"/>
      <c r="R499" s="80"/>
      <c r="S499" s="80"/>
      <c r="T499" s="80"/>
      <c r="U499" s="80"/>
      <c r="V499" s="80"/>
      <c r="W499" s="80"/>
      <c r="X499" s="80"/>
      <c r="Y499" s="80"/>
      <c r="Z499" s="80"/>
      <c r="AA499" s="80"/>
      <c r="AB499" s="80"/>
      <c r="AC499" s="80"/>
      <c r="AD499" s="80"/>
      <c r="AE499" s="80"/>
      <c r="AF499" s="80"/>
      <c r="AG499" s="80"/>
      <c r="AH499" s="80"/>
      <c r="AI499" s="78"/>
      <c r="AJ499" s="78"/>
      <c r="AK499" s="78"/>
      <c r="AL499" s="78"/>
      <c r="AM499" s="78"/>
      <c r="AN499" s="78"/>
      <c r="AO499" s="78"/>
    </row>
    <row r="500" spans="1:41" ht="18.75" customHeight="1">
      <c r="A500" s="156"/>
      <c r="B500" s="156"/>
      <c r="C500" s="78"/>
      <c r="D500" s="78"/>
      <c r="E500" s="78"/>
      <c r="F500" s="78"/>
      <c r="G500" s="80"/>
      <c r="H500" s="150"/>
      <c r="I500" s="78"/>
      <c r="J500" s="78"/>
      <c r="K500" s="146"/>
      <c r="L500" s="101"/>
      <c r="M500" s="101"/>
      <c r="N500" s="101"/>
      <c r="O500" s="101"/>
      <c r="P500" s="101"/>
      <c r="Q500" s="80"/>
      <c r="R500" s="80"/>
      <c r="S500" s="80"/>
      <c r="T500" s="80"/>
      <c r="U500" s="80"/>
      <c r="V500" s="80"/>
      <c r="W500" s="80"/>
      <c r="X500" s="80"/>
      <c r="Y500" s="80"/>
      <c r="Z500" s="80"/>
      <c r="AA500" s="80"/>
      <c r="AB500" s="80"/>
      <c r="AC500" s="80"/>
      <c r="AD500" s="80"/>
      <c r="AE500" s="80"/>
      <c r="AF500" s="80"/>
      <c r="AG500" s="80"/>
      <c r="AH500" s="80"/>
      <c r="AI500" s="78"/>
      <c r="AJ500" s="78"/>
      <c r="AK500" s="78"/>
      <c r="AL500" s="78"/>
      <c r="AM500" s="78"/>
      <c r="AN500" s="78"/>
      <c r="AO500" s="78"/>
    </row>
    <row r="501" spans="1:41" ht="18.75" customHeight="1">
      <c r="A501" s="156"/>
      <c r="B501" s="156"/>
      <c r="C501" s="78"/>
      <c r="D501" s="78"/>
      <c r="E501" s="78"/>
      <c r="F501" s="78"/>
      <c r="G501" s="80"/>
      <c r="H501" s="150"/>
      <c r="I501" s="78"/>
      <c r="J501" s="78"/>
      <c r="K501" s="146"/>
      <c r="L501" s="101"/>
      <c r="M501" s="101"/>
      <c r="N501" s="101"/>
      <c r="O501" s="101"/>
      <c r="P501" s="101"/>
      <c r="Q501" s="80"/>
      <c r="R501" s="80"/>
      <c r="S501" s="80"/>
      <c r="T501" s="80"/>
      <c r="U501" s="80"/>
      <c r="V501" s="80"/>
      <c r="W501" s="80"/>
      <c r="X501" s="80"/>
      <c r="Y501" s="80"/>
      <c r="Z501" s="80"/>
      <c r="AA501" s="80"/>
      <c r="AB501" s="80"/>
      <c r="AC501" s="80"/>
      <c r="AD501" s="80"/>
      <c r="AE501" s="80"/>
      <c r="AF501" s="80"/>
      <c r="AG501" s="80"/>
      <c r="AH501" s="80"/>
      <c r="AI501" s="78"/>
      <c r="AJ501" s="78"/>
      <c r="AK501" s="78"/>
      <c r="AL501" s="78"/>
      <c r="AM501" s="78"/>
      <c r="AN501" s="78"/>
      <c r="AO501" s="78"/>
    </row>
    <row r="502" spans="1:41" ht="18.75" customHeight="1">
      <c r="A502" s="156"/>
      <c r="B502" s="156"/>
      <c r="C502" s="78"/>
      <c r="D502" s="78"/>
      <c r="E502" s="78"/>
      <c r="F502" s="78"/>
      <c r="G502" s="80"/>
      <c r="H502" s="150"/>
      <c r="I502" s="78"/>
      <c r="J502" s="78"/>
      <c r="K502" s="146"/>
      <c r="L502" s="101"/>
      <c r="M502" s="101"/>
      <c r="N502" s="101"/>
      <c r="O502" s="101"/>
      <c r="P502" s="101"/>
      <c r="Q502" s="80"/>
      <c r="R502" s="80"/>
      <c r="S502" s="80"/>
      <c r="T502" s="80"/>
      <c r="U502" s="80"/>
      <c r="V502" s="80"/>
      <c r="W502" s="80"/>
      <c r="X502" s="80"/>
      <c r="Y502" s="80"/>
      <c r="Z502" s="80"/>
      <c r="AA502" s="80"/>
      <c r="AB502" s="80"/>
      <c r="AC502" s="80"/>
      <c r="AD502" s="80"/>
      <c r="AE502" s="80"/>
      <c r="AF502" s="80"/>
      <c r="AG502" s="80"/>
      <c r="AH502" s="80"/>
      <c r="AI502" s="78"/>
      <c r="AJ502" s="78"/>
      <c r="AK502" s="78"/>
      <c r="AL502" s="78"/>
      <c r="AM502" s="78"/>
      <c r="AN502" s="78"/>
      <c r="AO502" s="78"/>
    </row>
    <row r="503" spans="1:41" ht="18.75" customHeight="1">
      <c r="A503" s="156"/>
      <c r="B503" s="156"/>
      <c r="C503" s="78"/>
      <c r="D503" s="78"/>
      <c r="E503" s="78"/>
      <c r="F503" s="78"/>
      <c r="G503" s="80"/>
      <c r="H503" s="150"/>
      <c r="I503" s="78"/>
      <c r="J503" s="78"/>
      <c r="K503" s="146"/>
      <c r="L503" s="101"/>
      <c r="M503" s="101"/>
      <c r="N503" s="101"/>
      <c r="O503" s="101"/>
      <c r="P503" s="101"/>
      <c r="Q503" s="80"/>
      <c r="R503" s="80"/>
      <c r="S503" s="80"/>
      <c r="T503" s="80"/>
      <c r="U503" s="80"/>
      <c r="V503" s="80"/>
      <c r="W503" s="80"/>
      <c r="X503" s="80"/>
      <c r="Y503" s="80"/>
      <c r="Z503" s="80"/>
      <c r="AA503" s="80"/>
      <c r="AB503" s="80"/>
      <c r="AC503" s="80"/>
      <c r="AD503" s="80"/>
      <c r="AE503" s="80"/>
      <c r="AF503" s="80"/>
      <c r="AG503" s="80"/>
      <c r="AH503" s="80"/>
      <c r="AI503" s="78"/>
      <c r="AJ503" s="78"/>
      <c r="AK503" s="78"/>
      <c r="AL503" s="78"/>
      <c r="AM503" s="78"/>
      <c r="AN503" s="78"/>
      <c r="AO503" s="78"/>
    </row>
    <row r="504" spans="1:41" ht="18.75" customHeight="1">
      <c r="A504" s="156"/>
      <c r="B504" s="156"/>
      <c r="C504" s="78"/>
      <c r="D504" s="78"/>
      <c r="E504" s="78"/>
      <c r="F504" s="78"/>
      <c r="G504" s="80"/>
      <c r="H504" s="150"/>
      <c r="I504" s="78"/>
      <c r="J504" s="78"/>
      <c r="K504" s="146"/>
      <c r="L504" s="101"/>
      <c r="M504" s="101"/>
      <c r="N504" s="101"/>
      <c r="O504" s="101"/>
      <c r="P504" s="101"/>
      <c r="Q504" s="80"/>
      <c r="R504" s="80"/>
      <c r="S504" s="80"/>
      <c r="T504" s="80"/>
      <c r="U504" s="80"/>
      <c r="V504" s="80"/>
      <c r="W504" s="80"/>
      <c r="X504" s="80"/>
      <c r="Y504" s="80"/>
      <c r="Z504" s="80"/>
      <c r="AA504" s="80"/>
      <c r="AB504" s="80"/>
      <c r="AC504" s="80"/>
      <c r="AD504" s="80"/>
      <c r="AE504" s="80"/>
      <c r="AF504" s="80"/>
      <c r="AG504" s="80"/>
      <c r="AH504" s="80"/>
      <c r="AI504" s="78"/>
      <c r="AJ504" s="78"/>
      <c r="AK504" s="78"/>
      <c r="AL504" s="78"/>
      <c r="AM504" s="78"/>
      <c r="AN504" s="78"/>
      <c r="AO504" s="78"/>
    </row>
    <row r="505" spans="1:41" ht="18.75" customHeight="1">
      <c r="A505" s="156"/>
      <c r="B505" s="156"/>
      <c r="C505" s="78"/>
      <c r="D505" s="78"/>
      <c r="E505" s="78"/>
      <c r="F505" s="78"/>
      <c r="G505" s="80"/>
      <c r="H505" s="150"/>
      <c r="I505" s="78"/>
      <c r="J505" s="78"/>
      <c r="K505" s="146"/>
      <c r="L505" s="101"/>
      <c r="M505" s="101"/>
      <c r="N505" s="101"/>
      <c r="O505" s="101"/>
      <c r="P505" s="101"/>
      <c r="Q505" s="80"/>
      <c r="R505" s="80"/>
      <c r="S505" s="80"/>
      <c r="T505" s="80"/>
      <c r="U505" s="80"/>
      <c r="V505" s="80"/>
      <c r="W505" s="80"/>
      <c r="X505" s="80"/>
      <c r="Y505" s="80"/>
      <c r="Z505" s="80"/>
      <c r="AA505" s="80"/>
      <c r="AB505" s="80"/>
      <c r="AC505" s="80"/>
      <c r="AD505" s="80"/>
      <c r="AE505" s="80"/>
      <c r="AF505" s="80"/>
      <c r="AG505" s="80"/>
      <c r="AH505" s="80"/>
      <c r="AI505" s="78"/>
      <c r="AJ505" s="78"/>
      <c r="AK505" s="78"/>
      <c r="AL505" s="78"/>
      <c r="AM505" s="78"/>
      <c r="AN505" s="78"/>
      <c r="AO505" s="78"/>
    </row>
    <row r="506" spans="1:41" ht="18.75" customHeight="1">
      <c r="A506" s="156"/>
      <c r="B506" s="156"/>
      <c r="C506" s="78"/>
      <c r="D506" s="78"/>
      <c r="E506" s="78"/>
      <c r="F506" s="78"/>
      <c r="G506" s="80"/>
      <c r="H506" s="150"/>
      <c r="I506" s="78"/>
      <c r="J506" s="78"/>
      <c r="K506" s="146"/>
      <c r="L506" s="101"/>
      <c r="M506" s="101"/>
      <c r="N506" s="101"/>
      <c r="O506" s="101"/>
      <c r="P506" s="101"/>
      <c r="Q506" s="80"/>
      <c r="R506" s="80"/>
      <c r="S506" s="80"/>
      <c r="T506" s="80"/>
      <c r="U506" s="80"/>
      <c r="V506" s="80"/>
      <c r="W506" s="80"/>
      <c r="X506" s="80"/>
      <c r="Y506" s="80"/>
      <c r="Z506" s="80"/>
      <c r="AA506" s="80"/>
      <c r="AB506" s="80"/>
      <c r="AC506" s="80"/>
      <c r="AD506" s="80"/>
      <c r="AE506" s="80"/>
      <c r="AF506" s="80"/>
      <c r="AG506" s="80"/>
      <c r="AH506" s="80"/>
      <c r="AI506" s="78"/>
      <c r="AJ506" s="78"/>
      <c r="AK506" s="78"/>
      <c r="AL506" s="78"/>
      <c r="AM506" s="78"/>
      <c r="AN506" s="78"/>
      <c r="AO506" s="78"/>
    </row>
    <row r="507" spans="1:41" ht="18.75" customHeight="1">
      <c r="A507" s="156"/>
      <c r="B507" s="156"/>
      <c r="C507" s="78"/>
      <c r="D507" s="78"/>
      <c r="E507" s="78"/>
      <c r="F507" s="78"/>
      <c r="G507" s="80"/>
      <c r="H507" s="150"/>
      <c r="I507" s="78"/>
      <c r="J507" s="78"/>
      <c r="K507" s="146"/>
      <c r="L507" s="101"/>
      <c r="M507" s="101"/>
      <c r="N507" s="101"/>
      <c r="O507" s="101"/>
      <c r="P507" s="101"/>
      <c r="Q507" s="80"/>
      <c r="R507" s="80"/>
      <c r="S507" s="80"/>
      <c r="T507" s="80"/>
      <c r="U507" s="80"/>
      <c r="V507" s="80"/>
      <c r="W507" s="80"/>
      <c r="X507" s="80"/>
      <c r="Y507" s="80"/>
      <c r="Z507" s="80"/>
      <c r="AA507" s="80"/>
      <c r="AB507" s="80"/>
      <c r="AC507" s="80"/>
      <c r="AD507" s="80"/>
      <c r="AE507" s="80"/>
      <c r="AF507" s="80"/>
      <c r="AG507" s="80"/>
      <c r="AH507" s="80"/>
      <c r="AI507" s="78"/>
      <c r="AJ507" s="78"/>
      <c r="AK507" s="78"/>
      <c r="AL507" s="78"/>
      <c r="AM507" s="78"/>
      <c r="AN507" s="78"/>
      <c r="AO507" s="78"/>
    </row>
    <row r="508" spans="1:41" ht="18.75" customHeight="1">
      <c r="A508" s="156"/>
      <c r="B508" s="156"/>
      <c r="C508" s="78"/>
      <c r="D508" s="78"/>
      <c r="E508" s="78"/>
      <c r="F508" s="78"/>
      <c r="G508" s="80"/>
      <c r="H508" s="150"/>
      <c r="I508" s="78"/>
      <c r="J508" s="78"/>
      <c r="K508" s="146"/>
      <c r="L508" s="101"/>
      <c r="M508" s="101"/>
      <c r="N508" s="101"/>
      <c r="O508" s="101"/>
      <c r="P508" s="101"/>
      <c r="Q508" s="80"/>
      <c r="R508" s="80"/>
      <c r="S508" s="80"/>
      <c r="T508" s="80"/>
      <c r="U508" s="80"/>
      <c r="V508" s="80"/>
      <c r="W508" s="80"/>
      <c r="X508" s="80"/>
      <c r="Y508" s="80"/>
      <c r="Z508" s="80"/>
      <c r="AA508" s="80"/>
      <c r="AB508" s="80"/>
      <c r="AC508" s="80"/>
      <c r="AD508" s="80"/>
      <c r="AE508" s="80"/>
      <c r="AF508" s="80"/>
      <c r="AG508" s="80"/>
      <c r="AH508" s="80"/>
      <c r="AI508" s="78"/>
      <c r="AJ508" s="78"/>
      <c r="AK508" s="78"/>
      <c r="AL508" s="78"/>
      <c r="AM508" s="78"/>
      <c r="AN508" s="78"/>
      <c r="AO508" s="78"/>
    </row>
    <row r="509" spans="1:41" ht="18.75" customHeight="1">
      <c r="A509" s="156"/>
      <c r="B509" s="156"/>
      <c r="C509" s="78"/>
      <c r="D509" s="78"/>
      <c r="E509" s="78"/>
      <c r="F509" s="78"/>
      <c r="G509" s="80"/>
      <c r="H509" s="150"/>
      <c r="I509" s="78"/>
      <c r="J509" s="78"/>
      <c r="K509" s="146"/>
      <c r="L509" s="101"/>
      <c r="M509" s="101"/>
      <c r="N509" s="101"/>
      <c r="O509" s="101"/>
      <c r="P509" s="101"/>
      <c r="Q509" s="80"/>
      <c r="R509" s="80"/>
      <c r="S509" s="80"/>
      <c r="T509" s="80"/>
      <c r="U509" s="80"/>
      <c r="V509" s="80"/>
      <c r="W509" s="80"/>
      <c r="X509" s="80"/>
      <c r="Y509" s="80"/>
      <c r="Z509" s="80"/>
      <c r="AA509" s="80"/>
      <c r="AB509" s="80"/>
      <c r="AC509" s="80"/>
      <c r="AD509" s="80"/>
      <c r="AE509" s="80"/>
      <c r="AF509" s="80"/>
      <c r="AG509" s="80"/>
      <c r="AH509" s="80"/>
      <c r="AI509" s="78"/>
      <c r="AJ509" s="78"/>
      <c r="AK509" s="78"/>
      <c r="AL509" s="78"/>
      <c r="AM509" s="78"/>
      <c r="AN509" s="78"/>
      <c r="AO509" s="78"/>
    </row>
    <row r="510" spans="1:41" ht="18.75" customHeight="1">
      <c r="A510" s="156"/>
      <c r="B510" s="156"/>
      <c r="C510" s="78"/>
      <c r="D510" s="78"/>
      <c r="E510" s="78"/>
      <c r="F510" s="78"/>
      <c r="G510" s="80"/>
      <c r="H510" s="150"/>
      <c r="I510" s="78"/>
      <c r="J510" s="78"/>
      <c r="K510" s="146"/>
      <c r="L510" s="101"/>
      <c r="M510" s="101"/>
      <c r="N510" s="101"/>
      <c r="O510" s="101"/>
      <c r="P510" s="101"/>
      <c r="Q510" s="80"/>
      <c r="R510" s="80"/>
      <c r="S510" s="80"/>
      <c r="T510" s="80"/>
      <c r="U510" s="80"/>
      <c r="V510" s="80"/>
      <c r="W510" s="80"/>
      <c r="X510" s="80"/>
      <c r="Y510" s="80"/>
      <c r="Z510" s="80"/>
      <c r="AA510" s="80"/>
      <c r="AB510" s="80"/>
      <c r="AC510" s="80"/>
      <c r="AD510" s="80"/>
      <c r="AE510" s="80"/>
      <c r="AF510" s="80"/>
      <c r="AG510" s="80"/>
      <c r="AH510" s="80"/>
      <c r="AI510" s="78"/>
      <c r="AJ510" s="78"/>
      <c r="AK510" s="78"/>
      <c r="AL510" s="78"/>
      <c r="AM510" s="78"/>
      <c r="AN510" s="78"/>
      <c r="AO510" s="78"/>
    </row>
    <row r="511" spans="1:41" ht="18.75" customHeight="1">
      <c r="A511" s="156"/>
      <c r="B511" s="156"/>
      <c r="C511" s="78"/>
      <c r="D511" s="78"/>
      <c r="E511" s="78"/>
      <c r="F511" s="78"/>
      <c r="G511" s="80"/>
      <c r="H511" s="150"/>
      <c r="I511" s="78"/>
      <c r="J511" s="78"/>
      <c r="K511" s="146"/>
      <c r="L511" s="101"/>
      <c r="M511" s="101"/>
      <c r="N511" s="101"/>
      <c r="O511" s="101"/>
      <c r="P511" s="101"/>
      <c r="Q511" s="80"/>
      <c r="R511" s="80"/>
      <c r="S511" s="80"/>
      <c r="T511" s="80"/>
      <c r="U511" s="80"/>
      <c r="V511" s="80"/>
      <c r="W511" s="80"/>
      <c r="X511" s="80"/>
      <c r="Y511" s="80"/>
      <c r="Z511" s="80"/>
      <c r="AA511" s="80"/>
      <c r="AB511" s="80"/>
      <c r="AC511" s="80"/>
      <c r="AD511" s="80"/>
      <c r="AE511" s="80"/>
      <c r="AF511" s="80"/>
      <c r="AG511" s="80"/>
      <c r="AH511" s="80"/>
      <c r="AI511" s="78"/>
      <c r="AJ511" s="78"/>
      <c r="AK511" s="78"/>
      <c r="AL511" s="78"/>
      <c r="AM511" s="78"/>
      <c r="AN511" s="78"/>
      <c r="AO511" s="78"/>
    </row>
    <row r="512" spans="1:41" ht="18.75" customHeight="1">
      <c r="A512" s="156"/>
      <c r="B512" s="156"/>
      <c r="C512" s="78"/>
      <c r="D512" s="78"/>
      <c r="E512" s="78"/>
      <c r="F512" s="78"/>
      <c r="G512" s="80"/>
      <c r="H512" s="150"/>
      <c r="I512" s="78"/>
      <c r="J512" s="78"/>
      <c r="K512" s="146"/>
      <c r="L512" s="101"/>
      <c r="M512" s="101"/>
      <c r="N512" s="101"/>
      <c r="O512" s="101"/>
      <c r="P512" s="101"/>
      <c r="Q512" s="80"/>
      <c r="R512" s="80"/>
      <c r="S512" s="80"/>
      <c r="T512" s="80"/>
      <c r="U512" s="80"/>
      <c r="V512" s="80"/>
      <c r="W512" s="80"/>
      <c r="X512" s="80"/>
      <c r="Y512" s="80"/>
      <c r="Z512" s="80"/>
      <c r="AA512" s="80"/>
      <c r="AB512" s="80"/>
      <c r="AC512" s="80"/>
      <c r="AD512" s="80"/>
      <c r="AE512" s="80"/>
      <c r="AF512" s="80"/>
      <c r="AG512" s="80"/>
      <c r="AH512" s="80"/>
      <c r="AI512" s="78"/>
      <c r="AJ512" s="78"/>
      <c r="AK512" s="78"/>
      <c r="AL512" s="78"/>
      <c r="AM512" s="78"/>
      <c r="AN512" s="78"/>
      <c r="AO512" s="78"/>
    </row>
    <row r="513" spans="1:41" ht="18.75" customHeight="1">
      <c r="A513" s="156"/>
      <c r="B513" s="156"/>
      <c r="C513" s="78"/>
      <c r="D513" s="78"/>
      <c r="E513" s="78"/>
      <c r="F513" s="78"/>
      <c r="G513" s="80"/>
      <c r="H513" s="150"/>
      <c r="I513" s="78"/>
      <c r="J513" s="78"/>
      <c r="K513" s="146"/>
      <c r="L513" s="101"/>
      <c r="M513" s="101"/>
      <c r="N513" s="101"/>
      <c r="O513" s="101"/>
      <c r="P513" s="101"/>
      <c r="Q513" s="80"/>
      <c r="R513" s="80"/>
      <c r="S513" s="80"/>
      <c r="T513" s="80"/>
      <c r="U513" s="80"/>
      <c r="V513" s="80"/>
      <c r="W513" s="80"/>
      <c r="X513" s="80"/>
      <c r="Y513" s="80"/>
      <c r="Z513" s="80"/>
      <c r="AA513" s="80"/>
      <c r="AB513" s="80"/>
      <c r="AC513" s="80"/>
      <c r="AD513" s="80"/>
      <c r="AE513" s="80"/>
      <c r="AF513" s="80"/>
      <c r="AG513" s="80"/>
      <c r="AH513" s="80"/>
      <c r="AI513" s="78"/>
      <c r="AJ513" s="78"/>
      <c r="AK513" s="78"/>
      <c r="AL513" s="78"/>
      <c r="AM513" s="78"/>
      <c r="AN513" s="78"/>
      <c r="AO513" s="78"/>
    </row>
    <row r="514" spans="1:41" ht="18.75" customHeight="1">
      <c r="A514" s="156"/>
      <c r="B514" s="156"/>
      <c r="C514" s="78"/>
      <c r="D514" s="78"/>
      <c r="E514" s="78"/>
      <c r="F514" s="78"/>
      <c r="G514" s="80"/>
      <c r="H514" s="150"/>
      <c r="I514" s="78"/>
      <c r="J514" s="78"/>
      <c r="K514" s="146"/>
      <c r="L514" s="101"/>
      <c r="M514" s="101"/>
      <c r="N514" s="101"/>
      <c r="O514" s="101"/>
      <c r="P514" s="101"/>
      <c r="Q514" s="80"/>
      <c r="R514" s="80"/>
      <c r="S514" s="80"/>
      <c r="T514" s="80"/>
      <c r="U514" s="80"/>
      <c r="V514" s="80"/>
      <c r="W514" s="80"/>
      <c r="X514" s="80"/>
      <c r="Y514" s="80"/>
      <c r="Z514" s="80"/>
      <c r="AA514" s="80"/>
      <c r="AB514" s="80"/>
      <c r="AC514" s="80"/>
      <c r="AD514" s="80"/>
      <c r="AE514" s="80"/>
      <c r="AF514" s="80"/>
      <c r="AG514" s="80"/>
      <c r="AH514" s="80"/>
      <c r="AI514" s="78"/>
      <c r="AJ514" s="78"/>
      <c r="AK514" s="78"/>
      <c r="AL514" s="78"/>
      <c r="AM514" s="78"/>
      <c r="AN514" s="78"/>
      <c r="AO514" s="78"/>
    </row>
    <row r="515" spans="1:41" ht="18.75" customHeight="1">
      <c r="A515" s="156"/>
      <c r="B515" s="156"/>
      <c r="C515" s="78"/>
      <c r="D515" s="78"/>
      <c r="E515" s="78"/>
      <c r="F515" s="78"/>
      <c r="G515" s="80"/>
      <c r="H515" s="150"/>
      <c r="I515" s="78"/>
      <c r="J515" s="78"/>
      <c r="K515" s="146"/>
      <c r="L515" s="101"/>
      <c r="M515" s="101"/>
      <c r="N515" s="101"/>
      <c r="O515" s="101"/>
      <c r="P515" s="101"/>
      <c r="Q515" s="80"/>
      <c r="R515" s="80"/>
      <c r="S515" s="80"/>
      <c r="T515" s="80"/>
      <c r="U515" s="80"/>
      <c r="V515" s="80"/>
      <c r="W515" s="80"/>
      <c r="X515" s="80"/>
      <c r="Y515" s="80"/>
      <c r="Z515" s="80"/>
      <c r="AA515" s="80"/>
      <c r="AB515" s="80"/>
      <c r="AC515" s="80"/>
      <c r="AD515" s="80"/>
      <c r="AE515" s="80"/>
      <c r="AF515" s="80"/>
      <c r="AG515" s="80"/>
      <c r="AH515" s="80"/>
      <c r="AI515" s="78"/>
      <c r="AJ515" s="78"/>
      <c r="AK515" s="78"/>
      <c r="AL515" s="78"/>
      <c r="AM515" s="78"/>
      <c r="AN515" s="78"/>
      <c r="AO515" s="78"/>
    </row>
    <row r="516" spans="1:41" ht="18.75" customHeight="1">
      <c r="A516" s="156"/>
      <c r="B516" s="156"/>
      <c r="C516" s="78"/>
      <c r="D516" s="78"/>
      <c r="E516" s="78"/>
      <c r="F516" s="78"/>
      <c r="G516" s="80"/>
      <c r="H516" s="150"/>
      <c r="I516" s="78"/>
      <c r="J516" s="78"/>
      <c r="K516" s="146"/>
      <c r="L516" s="101"/>
      <c r="M516" s="101"/>
      <c r="N516" s="101"/>
      <c r="O516" s="101"/>
      <c r="P516" s="101"/>
      <c r="Q516" s="80"/>
      <c r="R516" s="80"/>
      <c r="S516" s="80"/>
      <c r="T516" s="80"/>
      <c r="U516" s="80"/>
      <c r="V516" s="80"/>
      <c r="W516" s="80"/>
      <c r="X516" s="80"/>
      <c r="Y516" s="80"/>
      <c r="Z516" s="80"/>
      <c r="AA516" s="80"/>
      <c r="AB516" s="80"/>
      <c r="AC516" s="80"/>
      <c r="AD516" s="80"/>
      <c r="AE516" s="80"/>
      <c r="AF516" s="80"/>
      <c r="AG516" s="80"/>
      <c r="AH516" s="80"/>
      <c r="AI516" s="78"/>
      <c r="AJ516" s="78"/>
      <c r="AK516" s="78"/>
      <c r="AL516" s="78"/>
      <c r="AM516" s="78"/>
      <c r="AN516" s="78"/>
      <c r="AO516" s="78"/>
    </row>
    <row r="517" spans="1:41" ht="18.75" customHeight="1">
      <c r="A517" s="156"/>
      <c r="B517" s="156"/>
      <c r="C517" s="78"/>
      <c r="D517" s="78"/>
      <c r="E517" s="78"/>
      <c r="F517" s="78"/>
      <c r="G517" s="80"/>
      <c r="H517" s="150"/>
      <c r="I517" s="78"/>
      <c r="J517" s="78"/>
      <c r="K517" s="146"/>
      <c r="L517" s="101"/>
      <c r="M517" s="101"/>
      <c r="N517" s="101"/>
      <c r="O517" s="101"/>
      <c r="P517" s="101"/>
      <c r="Q517" s="80"/>
      <c r="R517" s="80"/>
      <c r="S517" s="80"/>
      <c r="T517" s="80"/>
      <c r="U517" s="80"/>
      <c r="V517" s="80"/>
      <c r="W517" s="80"/>
      <c r="X517" s="80"/>
      <c r="Y517" s="80"/>
      <c r="Z517" s="80"/>
      <c r="AA517" s="80"/>
      <c r="AB517" s="80"/>
      <c r="AC517" s="80"/>
      <c r="AD517" s="80"/>
      <c r="AE517" s="80"/>
      <c r="AF517" s="80"/>
      <c r="AG517" s="80"/>
      <c r="AH517" s="80"/>
      <c r="AI517" s="78"/>
      <c r="AJ517" s="78"/>
      <c r="AK517" s="78"/>
      <c r="AL517" s="78"/>
      <c r="AM517" s="78"/>
      <c r="AN517" s="78"/>
      <c r="AO517" s="78"/>
    </row>
    <row r="518" spans="1:41" ht="18.75" customHeight="1">
      <c r="A518" s="156"/>
      <c r="B518" s="156"/>
      <c r="C518" s="78"/>
      <c r="D518" s="78"/>
      <c r="E518" s="78"/>
      <c r="F518" s="78"/>
      <c r="G518" s="80"/>
      <c r="H518" s="150"/>
      <c r="I518" s="78"/>
      <c r="J518" s="78"/>
      <c r="K518" s="146"/>
      <c r="L518" s="101"/>
      <c r="M518" s="101"/>
      <c r="N518" s="101"/>
      <c r="O518" s="101"/>
      <c r="P518" s="101"/>
      <c r="Q518" s="80"/>
      <c r="R518" s="80"/>
      <c r="S518" s="80"/>
      <c r="T518" s="80"/>
      <c r="U518" s="80"/>
      <c r="V518" s="80"/>
      <c r="W518" s="80"/>
      <c r="X518" s="80"/>
      <c r="Y518" s="80"/>
      <c r="Z518" s="80"/>
      <c r="AA518" s="80"/>
      <c r="AB518" s="80"/>
      <c r="AC518" s="80"/>
      <c r="AD518" s="80"/>
      <c r="AE518" s="80"/>
      <c r="AF518" s="80"/>
      <c r="AG518" s="80"/>
      <c r="AH518" s="80"/>
      <c r="AI518" s="78"/>
      <c r="AJ518" s="78"/>
      <c r="AK518" s="78"/>
      <c r="AL518" s="78"/>
      <c r="AM518" s="78"/>
      <c r="AN518" s="78"/>
      <c r="AO518" s="78"/>
    </row>
    <row r="519" spans="1:41" ht="18.75" customHeight="1">
      <c r="A519" s="156"/>
      <c r="B519" s="156"/>
      <c r="C519" s="78"/>
      <c r="D519" s="78"/>
      <c r="E519" s="78"/>
      <c r="F519" s="78"/>
      <c r="G519" s="80"/>
      <c r="H519" s="150"/>
      <c r="I519" s="78"/>
      <c r="J519" s="78"/>
      <c r="K519" s="146"/>
      <c r="L519" s="101"/>
      <c r="M519" s="101"/>
      <c r="N519" s="101"/>
      <c r="O519" s="101"/>
      <c r="P519" s="101"/>
      <c r="Q519" s="80"/>
      <c r="R519" s="80"/>
      <c r="S519" s="80"/>
      <c r="T519" s="80"/>
      <c r="U519" s="80"/>
      <c r="V519" s="80"/>
      <c r="W519" s="80"/>
      <c r="X519" s="80"/>
      <c r="Y519" s="80"/>
      <c r="Z519" s="80"/>
      <c r="AA519" s="80"/>
      <c r="AB519" s="80"/>
      <c r="AC519" s="80"/>
      <c r="AD519" s="80"/>
      <c r="AE519" s="80"/>
      <c r="AF519" s="80"/>
      <c r="AG519" s="80"/>
      <c r="AH519" s="80"/>
      <c r="AI519" s="78"/>
      <c r="AJ519" s="78"/>
      <c r="AK519" s="78"/>
      <c r="AL519" s="78"/>
      <c r="AM519" s="78"/>
      <c r="AN519" s="78"/>
      <c r="AO519" s="78"/>
    </row>
    <row r="520" spans="1:41" ht="18.75" customHeight="1">
      <c r="A520" s="156"/>
      <c r="B520" s="156"/>
      <c r="C520" s="78"/>
      <c r="D520" s="78"/>
      <c r="E520" s="78"/>
      <c r="F520" s="78"/>
      <c r="G520" s="80"/>
      <c r="H520" s="150"/>
      <c r="I520" s="78"/>
      <c r="J520" s="78"/>
      <c r="K520" s="146"/>
      <c r="L520" s="101"/>
      <c r="M520" s="101"/>
      <c r="N520" s="101"/>
      <c r="O520" s="101"/>
      <c r="P520" s="101"/>
      <c r="Q520" s="80"/>
      <c r="R520" s="80"/>
      <c r="S520" s="80"/>
      <c r="T520" s="80"/>
      <c r="U520" s="80"/>
      <c r="V520" s="80"/>
      <c r="W520" s="80"/>
      <c r="X520" s="80"/>
      <c r="Y520" s="80"/>
      <c r="Z520" s="80"/>
      <c r="AA520" s="80"/>
      <c r="AB520" s="80"/>
      <c r="AC520" s="80"/>
      <c r="AD520" s="80"/>
      <c r="AE520" s="80"/>
      <c r="AF520" s="80"/>
      <c r="AG520" s="80"/>
      <c r="AH520" s="80"/>
      <c r="AI520" s="78"/>
      <c r="AJ520" s="78"/>
      <c r="AK520" s="78"/>
      <c r="AL520" s="78"/>
      <c r="AM520" s="78"/>
      <c r="AN520" s="78"/>
      <c r="AO520" s="78"/>
    </row>
    <row r="521" spans="1:41" ht="18.75" customHeight="1">
      <c r="A521" s="156"/>
      <c r="B521" s="156"/>
      <c r="C521" s="78"/>
      <c r="D521" s="78"/>
      <c r="E521" s="78"/>
      <c r="F521" s="78"/>
      <c r="G521" s="80"/>
      <c r="H521" s="150"/>
      <c r="I521" s="78"/>
      <c r="J521" s="78"/>
      <c r="K521" s="146"/>
      <c r="L521" s="101"/>
      <c r="M521" s="101"/>
      <c r="N521" s="101"/>
      <c r="O521" s="101"/>
      <c r="P521" s="101"/>
      <c r="Q521" s="80"/>
      <c r="R521" s="80"/>
      <c r="S521" s="80"/>
      <c r="T521" s="80"/>
      <c r="U521" s="80"/>
      <c r="V521" s="80"/>
      <c r="W521" s="80"/>
      <c r="X521" s="80"/>
      <c r="Y521" s="80"/>
      <c r="Z521" s="80"/>
      <c r="AA521" s="80"/>
      <c r="AB521" s="80"/>
      <c r="AC521" s="80"/>
      <c r="AD521" s="80"/>
      <c r="AE521" s="80"/>
      <c r="AF521" s="80"/>
      <c r="AG521" s="80"/>
      <c r="AH521" s="80"/>
      <c r="AI521" s="78"/>
      <c r="AJ521" s="78"/>
      <c r="AK521" s="78"/>
      <c r="AL521" s="78"/>
      <c r="AM521" s="78"/>
      <c r="AN521" s="78"/>
      <c r="AO521" s="78"/>
    </row>
    <row r="522" spans="1:41" ht="18.75" customHeight="1">
      <c r="A522" s="156"/>
      <c r="B522" s="156"/>
      <c r="C522" s="78"/>
      <c r="D522" s="78"/>
      <c r="E522" s="78"/>
      <c r="F522" s="78"/>
      <c r="G522" s="80"/>
      <c r="H522" s="150"/>
      <c r="I522" s="78"/>
      <c r="J522" s="78"/>
      <c r="K522" s="146"/>
      <c r="L522" s="101"/>
      <c r="M522" s="101"/>
      <c r="N522" s="101"/>
      <c r="O522" s="101"/>
      <c r="P522" s="101"/>
      <c r="Q522" s="80"/>
      <c r="R522" s="80"/>
      <c r="S522" s="80"/>
      <c r="T522" s="80"/>
      <c r="U522" s="80"/>
      <c r="V522" s="80"/>
      <c r="W522" s="80"/>
      <c r="X522" s="80"/>
      <c r="Y522" s="80"/>
      <c r="Z522" s="80"/>
      <c r="AA522" s="80"/>
      <c r="AB522" s="80"/>
      <c r="AC522" s="80"/>
      <c r="AD522" s="80"/>
      <c r="AE522" s="80"/>
      <c r="AF522" s="80"/>
      <c r="AG522" s="80"/>
      <c r="AH522" s="80"/>
      <c r="AI522" s="78"/>
      <c r="AJ522" s="78"/>
      <c r="AK522" s="78"/>
      <c r="AL522" s="78"/>
      <c r="AM522" s="78"/>
      <c r="AN522" s="78"/>
      <c r="AO522" s="78"/>
    </row>
    <row r="523" spans="1:41" ht="18.75" customHeight="1">
      <c r="A523" s="156"/>
      <c r="B523" s="156"/>
      <c r="C523" s="78"/>
      <c r="D523" s="78"/>
      <c r="E523" s="78"/>
      <c r="F523" s="78"/>
      <c r="G523" s="80"/>
      <c r="H523" s="150"/>
      <c r="I523" s="78"/>
      <c r="J523" s="78"/>
      <c r="K523" s="146"/>
      <c r="L523" s="101"/>
      <c r="M523" s="101"/>
      <c r="N523" s="101"/>
      <c r="O523" s="101"/>
      <c r="P523" s="101"/>
      <c r="Q523" s="80"/>
      <c r="R523" s="80"/>
      <c r="S523" s="80"/>
      <c r="T523" s="80"/>
      <c r="U523" s="80"/>
      <c r="V523" s="80"/>
      <c r="W523" s="80"/>
      <c r="X523" s="80"/>
      <c r="Y523" s="80"/>
      <c r="Z523" s="80"/>
      <c r="AA523" s="80"/>
      <c r="AB523" s="80"/>
      <c r="AC523" s="80"/>
      <c r="AD523" s="80"/>
      <c r="AE523" s="80"/>
      <c r="AF523" s="80"/>
      <c r="AG523" s="80"/>
      <c r="AH523" s="80"/>
      <c r="AI523" s="78"/>
      <c r="AJ523" s="78"/>
      <c r="AK523" s="78"/>
      <c r="AL523" s="78"/>
      <c r="AM523" s="78"/>
      <c r="AN523" s="78"/>
      <c r="AO523" s="78"/>
    </row>
    <row r="524" spans="1:41" ht="18.75" customHeight="1">
      <c r="A524" s="156"/>
      <c r="B524" s="156"/>
      <c r="C524" s="78"/>
      <c r="D524" s="78"/>
      <c r="E524" s="78"/>
      <c r="F524" s="78"/>
      <c r="G524" s="80"/>
      <c r="H524" s="150"/>
      <c r="I524" s="78"/>
      <c r="J524" s="78"/>
      <c r="K524" s="146"/>
      <c r="L524" s="101"/>
      <c r="M524" s="101"/>
      <c r="N524" s="101"/>
      <c r="O524" s="101"/>
      <c r="P524" s="101"/>
      <c r="Q524" s="80"/>
      <c r="R524" s="80"/>
      <c r="S524" s="80"/>
      <c r="T524" s="80"/>
      <c r="U524" s="80"/>
      <c r="V524" s="80"/>
      <c r="W524" s="80"/>
      <c r="X524" s="80"/>
      <c r="Y524" s="80"/>
      <c r="Z524" s="80"/>
      <c r="AA524" s="80"/>
      <c r="AB524" s="80"/>
      <c r="AC524" s="80"/>
      <c r="AD524" s="80"/>
      <c r="AE524" s="80"/>
      <c r="AF524" s="80"/>
      <c r="AG524" s="80"/>
      <c r="AH524" s="80"/>
      <c r="AI524" s="78"/>
      <c r="AJ524" s="78"/>
      <c r="AK524" s="78"/>
      <c r="AL524" s="78"/>
      <c r="AM524" s="78"/>
      <c r="AN524" s="78"/>
      <c r="AO524" s="78"/>
    </row>
    <row r="525" spans="1:41" ht="18.75" customHeight="1">
      <c r="A525" s="156"/>
      <c r="B525" s="156"/>
      <c r="C525" s="78"/>
      <c r="D525" s="78"/>
      <c r="E525" s="78"/>
      <c r="F525" s="78"/>
      <c r="G525" s="80"/>
      <c r="H525" s="150"/>
      <c r="I525" s="78"/>
      <c r="J525" s="78"/>
      <c r="K525" s="146"/>
      <c r="L525" s="101"/>
      <c r="M525" s="101"/>
      <c r="N525" s="101"/>
      <c r="O525" s="101"/>
      <c r="P525" s="101"/>
      <c r="Q525" s="80"/>
      <c r="R525" s="80"/>
      <c r="S525" s="80"/>
      <c r="T525" s="80"/>
      <c r="U525" s="80"/>
      <c r="V525" s="80"/>
      <c r="W525" s="80"/>
      <c r="X525" s="80"/>
      <c r="Y525" s="80"/>
      <c r="Z525" s="80"/>
      <c r="AA525" s="80"/>
      <c r="AB525" s="80"/>
      <c r="AC525" s="80"/>
      <c r="AD525" s="80"/>
      <c r="AE525" s="80"/>
      <c r="AF525" s="80"/>
      <c r="AG525" s="80"/>
      <c r="AH525" s="80"/>
      <c r="AI525" s="78"/>
      <c r="AJ525" s="78"/>
      <c r="AK525" s="78"/>
      <c r="AL525" s="78"/>
      <c r="AM525" s="78"/>
      <c r="AN525" s="78"/>
      <c r="AO525" s="78"/>
    </row>
    <row r="526" spans="1:41" ht="18.75" customHeight="1">
      <c r="A526" s="156"/>
      <c r="B526" s="156"/>
      <c r="C526" s="78"/>
      <c r="D526" s="78"/>
      <c r="E526" s="78"/>
      <c r="F526" s="78"/>
      <c r="G526" s="80"/>
      <c r="H526" s="150"/>
      <c r="I526" s="78"/>
      <c r="J526" s="78"/>
      <c r="K526" s="146"/>
      <c r="L526" s="101"/>
      <c r="M526" s="101"/>
      <c r="N526" s="101"/>
      <c r="O526" s="101"/>
      <c r="P526" s="101"/>
      <c r="Q526" s="80"/>
      <c r="R526" s="80"/>
      <c r="S526" s="80"/>
      <c r="T526" s="80"/>
      <c r="U526" s="80"/>
      <c r="V526" s="80"/>
      <c r="W526" s="80"/>
      <c r="X526" s="80"/>
      <c r="Y526" s="80"/>
      <c r="Z526" s="80"/>
      <c r="AA526" s="80"/>
      <c r="AB526" s="80"/>
      <c r="AC526" s="80"/>
      <c r="AD526" s="80"/>
      <c r="AE526" s="80"/>
      <c r="AF526" s="80"/>
      <c r="AG526" s="80"/>
      <c r="AH526" s="80"/>
      <c r="AI526" s="78"/>
      <c r="AJ526" s="78"/>
      <c r="AK526" s="78"/>
      <c r="AL526" s="78"/>
      <c r="AM526" s="78"/>
      <c r="AN526" s="78"/>
      <c r="AO526" s="78"/>
    </row>
    <row r="527" spans="1:41" ht="18.75" customHeight="1">
      <c r="A527" s="156"/>
      <c r="B527" s="156"/>
      <c r="C527" s="78"/>
      <c r="D527" s="78"/>
      <c r="E527" s="78"/>
      <c r="F527" s="78"/>
      <c r="G527" s="80"/>
      <c r="H527" s="150"/>
      <c r="I527" s="78"/>
      <c r="J527" s="78"/>
      <c r="K527" s="146"/>
      <c r="L527" s="101"/>
      <c r="M527" s="101"/>
      <c r="N527" s="101"/>
      <c r="O527" s="101"/>
      <c r="P527" s="101"/>
      <c r="Q527" s="80"/>
      <c r="R527" s="80"/>
      <c r="S527" s="80"/>
      <c r="T527" s="80"/>
      <c r="U527" s="80"/>
      <c r="V527" s="80"/>
      <c r="W527" s="80"/>
      <c r="X527" s="80"/>
      <c r="Y527" s="80"/>
      <c r="Z527" s="80"/>
      <c r="AA527" s="80"/>
      <c r="AB527" s="80"/>
      <c r="AC527" s="80"/>
      <c r="AD527" s="80"/>
      <c r="AE527" s="80"/>
      <c r="AF527" s="80"/>
      <c r="AG527" s="80"/>
      <c r="AH527" s="80"/>
      <c r="AI527" s="78"/>
      <c r="AJ527" s="78"/>
      <c r="AK527" s="78"/>
      <c r="AL527" s="78"/>
      <c r="AM527" s="78"/>
      <c r="AN527" s="78"/>
      <c r="AO527" s="78"/>
    </row>
    <row r="528" spans="1:41" ht="18.75" customHeight="1">
      <c r="A528" s="156"/>
      <c r="B528" s="156"/>
      <c r="C528" s="78"/>
      <c r="D528" s="78"/>
      <c r="E528" s="78"/>
      <c r="F528" s="78"/>
      <c r="G528" s="80"/>
      <c r="H528" s="150"/>
      <c r="I528" s="78"/>
      <c r="J528" s="78"/>
      <c r="K528" s="146"/>
      <c r="L528" s="101"/>
      <c r="M528" s="101"/>
      <c r="N528" s="101"/>
      <c r="O528" s="101"/>
      <c r="P528" s="101"/>
      <c r="Q528" s="80"/>
      <c r="R528" s="80"/>
      <c r="S528" s="80"/>
      <c r="T528" s="80"/>
      <c r="U528" s="80"/>
      <c r="V528" s="80"/>
      <c r="W528" s="80"/>
      <c r="X528" s="80"/>
      <c r="Y528" s="80"/>
      <c r="Z528" s="80"/>
      <c r="AA528" s="80"/>
      <c r="AB528" s="80"/>
      <c r="AC528" s="80"/>
      <c r="AD528" s="80"/>
      <c r="AE528" s="80"/>
      <c r="AF528" s="80"/>
      <c r="AG528" s="80"/>
      <c r="AH528" s="80"/>
      <c r="AI528" s="78"/>
      <c r="AJ528" s="78"/>
      <c r="AK528" s="78"/>
      <c r="AL528" s="78"/>
      <c r="AM528" s="78"/>
      <c r="AN528" s="78"/>
      <c r="AO528" s="78"/>
    </row>
    <row r="529" spans="1:41" ht="18.75" customHeight="1">
      <c r="A529" s="156"/>
      <c r="B529" s="156"/>
      <c r="C529" s="78"/>
      <c r="D529" s="78"/>
      <c r="E529" s="78"/>
      <c r="F529" s="78"/>
      <c r="G529" s="80"/>
      <c r="H529" s="150"/>
      <c r="I529" s="78"/>
      <c r="J529" s="78"/>
      <c r="K529" s="146"/>
      <c r="L529" s="101"/>
      <c r="M529" s="101"/>
      <c r="N529" s="101"/>
      <c r="O529" s="101"/>
      <c r="P529" s="101"/>
      <c r="Q529" s="80"/>
      <c r="R529" s="80"/>
      <c r="S529" s="80"/>
      <c r="T529" s="80"/>
      <c r="U529" s="80"/>
      <c r="V529" s="80"/>
      <c r="W529" s="80"/>
      <c r="X529" s="80"/>
      <c r="Y529" s="80"/>
      <c r="Z529" s="80"/>
      <c r="AA529" s="80"/>
      <c r="AB529" s="80"/>
      <c r="AC529" s="80"/>
      <c r="AD529" s="80"/>
      <c r="AE529" s="80"/>
      <c r="AF529" s="80"/>
      <c r="AG529" s="80"/>
      <c r="AH529" s="80"/>
      <c r="AI529" s="78"/>
      <c r="AJ529" s="78"/>
      <c r="AK529" s="78"/>
      <c r="AL529" s="78"/>
      <c r="AM529" s="78"/>
      <c r="AN529" s="78"/>
      <c r="AO529" s="78"/>
    </row>
    <row r="530" spans="1:41" ht="18.75" customHeight="1">
      <c r="A530" s="156"/>
      <c r="B530" s="156"/>
      <c r="C530" s="78"/>
      <c r="D530" s="78"/>
      <c r="E530" s="78"/>
      <c r="F530" s="78"/>
      <c r="G530" s="80"/>
      <c r="H530" s="150"/>
      <c r="I530" s="78"/>
      <c r="J530" s="78"/>
      <c r="K530" s="146"/>
      <c r="L530" s="101"/>
      <c r="M530" s="101"/>
      <c r="N530" s="101"/>
      <c r="O530" s="101"/>
      <c r="P530" s="101"/>
      <c r="Q530" s="80"/>
      <c r="R530" s="80"/>
      <c r="S530" s="80"/>
      <c r="T530" s="80"/>
      <c r="U530" s="80"/>
      <c r="V530" s="80"/>
      <c r="W530" s="80"/>
      <c r="X530" s="80"/>
      <c r="Y530" s="80"/>
      <c r="Z530" s="80"/>
      <c r="AA530" s="80"/>
      <c r="AB530" s="80"/>
      <c r="AC530" s="80"/>
      <c r="AD530" s="80"/>
      <c r="AE530" s="80"/>
      <c r="AF530" s="80"/>
      <c r="AG530" s="80"/>
      <c r="AH530" s="80"/>
      <c r="AI530" s="78"/>
      <c r="AJ530" s="78"/>
      <c r="AK530" s="78"/>
      <c r="AL530" s="78"/>
      <c r="AM530" s="78"/>
      <c r="AN530" s="78"/>
      <c r="AO530" s="78"/>
    </row>
    <row r="531" spans="1:41" ht="18.75" customHeight="1">
      <c r="A531" s="156"/>
      <c r="B531" s="156"/>
      <c r="C531" s="78"/>
      <c r="D531" s="78"/>
      <c r="E531" s="78"/>
      <c r="F531" s="78"/>
      <c r="G531" s="80"/>
      <c r="H531" s="150"/>
      <c r="I531" s="78"/>
      <c r="J531" s="78"/>
      <c r="K531" s="146"/>
      <c r="L531" s="101"/>
      <c r="M531" s="101"/>
      <c r="N531" s="101"/>
      <c r="O531" s="101"/>
      <c r="P531" s="101"/>
      <c r="Q531" s="80"/>
      <c r="R531" s="80"/>
      <c r="S531" s="80"/>
      <c r="T531" s="80"/>
      <c r="U531" s="80"/>
      <c r="V531" s="80"/>
      <c r="W531" s="80"/>
      <c r="X531" s="80"/>
      <c r="Y531" s="80"/>
      <c r="Z531" s="80"/>
      <c r="AA531" s="80"/>
      <c r="AB531" s="80"/>
      <c r="AC531" s="80"/>
      <c r="AD531" s="80"/>
      <c r="AE531" s="80"/>
      <c r="AF531" s="80"/>
      <c r="AG531" s="80"/>
      <c r="AH531" s="80"/>
      <c r="AI531" s="78"/>
      <c r="AJ531" s="78"/>
      <c r="AK531" s="78"/>
      <c r="AL531" s="78"/>
      <c r="AM531" s="78"/>
      <c r="AN531" s="78"/>
      <c r="AO531" s="78"/>
    </row>
    <row r="532" spans="1:41" ht="18.75" customHeight="1">
      <c r="A532" s="156"/>
      <c r="B532" s="156"/>
      <c r="C532" s="78"/>
      <c r="D532" s="78"/>
      <c r="E532" s="78"/>
      <c r="F532" s="78"/>
      <c r="G532" s="80"/>
      <c r="H532" s="150"/>
      <c r="I532" s="78"/>
      <c r="J532" s="78"/>
      <c r="K532" s="146"/>
      <c r="L532" s="101"/>
      <c r="M532" s="101"/>
      <c r="N532" s="101"/>
      <c r="O532" s="101"/>
      <c r="P532" s="101"/>
      <c r="Q532" s="80"/>
      <c r="R532" s="80"/>
      <c r="S532" s="80"/>
      <c r="T532" s="80"/>
      <c r="U532" s="80"/>
      <c r="V532" s="80"/>
      <c r="W532" s="80"/>
      <c r="X532" s="80"/>
      <c r="Y532" s="80"/>
      <c r="Z532" s="80"/>
      <c r="AA532" s="80"/>
      <c r="AB532" s="80"/>
      <c r="AC532" s="80"/>
      <c r="AD532" s="80"/>
      <c r="AE532" s="80"/>
      <c r="AF532" s="80"/>
      <c r="AG532" s="80"/>
      <c r="AH532" s="80"/>
      <c r="AI532" s="78"/>
      <c r="AJ532" s="78"/>
      <c r="AK532" s="78"/>
      <c r="AL532" s="78"/>
      <c r="AM532" s="78"/>
      <c r="AN532" s="78"/>
      <c r="AO532" s="78"/>
    </row>
    <row r="533" spans="1:41" ht="18.75" customHeight="1">
      <c r="A533" s="156"/>
      <c r="B533" s="156"/>
      <c r="C533" s="78"/>
      <c r="D533" s="78"/>
      <c r="E533" s="78"/>
      <c r="F533" s="78"/>
      <c r="G533" s="80"/>
      <c r="H533" s="150"/>
      <c r="I533" s="78"/>
      <c r="J533" s="78"/>
      <c r="K533" s="146"/>
      <c r="L533" s="101"/>
      <c r="M533" s="101"/>
      <c r="N533" s="101"/>
      <c r="O533" s="101"/>
      <c r="P533" s="101"/>
      <c r="Q533" s="80"/>
      <c r="R533" s="80"/>
      <c r="S533" s="80"/>
      <c r="T533" s="80"/>
      <c r="U533" s="80"/>
      <c r="V533" s="80"/>
      <c r="W533" s="80"/>
      <c r="X533" s="80"/>
      <c r="Y533" s="80"/>
      <c r="Z533" s="80"/>
      <c r="AA533" s="80"/>
      <c r="AB533" s="80"/>
      <c r="AC533" s="80"/>
      <c r="AD533" s="80"/>
      <c r="AE533" s="80"/>
      <c r="AF533" s="80"/>
      <c r="AG533" s="80"/>
      <c r="AH533" s="80"/>
      <c r="AI533" s="78"/>
      <c r="AJ533" s="78"/>
      <c r="AK533" s="78"/>
      <c r="AL533" s="78"/>
      <c r="AM533" s="78"/>
      <c r="AN533" s="78"/>
      <c r="AO533" s="78"/>
    </row>
    <row r="534" spans="1:41" ht="18.75" customHeight="1">
      <c r="A534" s="156"/>
      <c r="B534" s="156"/>
      <c r="C534" s="78"/>
      <c r="D534" s="78"/>
      <c r="E534" s="78"/>
      <c r="F534" s="78"/>
      <c r="G534" s="80"/>
      <c r="H534" s="150"/>
      <c r="I534" s="78"/>
      <c r="J534" s="78"/>
      <c r="K534" s="146"/>
      <c r="L534" s="101"/>
      <c r="M534" s="101"/>
      <c r="N534" s="101"/>
      <c r="O534" s="101"/>
      <c r="P534" s="101"/>
      <c r="Q534" s="80"/>
      <c r="R534" s="80"/>
      <c r="S534" s="80"/>
      <c r="T534" s="80"/>
      <c r="U534" s="80"/>
      <c r="V534" s="80"/>
      <c r="W534" s="80"/>
      <c r="X534" s="80"/>
      <c r="Y534" s="80"/>
      <c r="Z534" s="80"/>
      <c r="AA534" s="80"/>
      <c r="AB534" s="80"/>
      <c r="AC534" s="80"/>
      <c r="AD534" s="80"/>
      <c r="AE534" s="80"/>
      <c r="AF534" s="80"/>
      <c r="AG534" s="80"/>
      <c r="AH534" s="80"/>
      <c r="AI534" s="78"/>
      <c r="AJ534" s="78"/>
      <c r="AK534" s="78"/>
      <c r="AL534" s="78"/>
      <c r="AM534" s="78"/>
      <c r="AN534" s="78"/>
      <c r="AO534" s="78"/>
    </row>
    <row r="535" spans="1:41" ht="18.75" customHeight="1">
      <c r="A535" s="156"/>
      <c r="B535" s="156"/>
      <c r="C535" s="78"/>
      <c r="D535" s="78"/>
      <c r="E535" s="78"/>
      <c r="F535" s="78"/>
      <c r="G535" s="80"/>
      <c r="H535" s="150"/>
      <c r="I535" s="78"/>
      <c r="J535" s="78"/>
      <c r="K535" s="146"/>
      <c r="L535" s="101"/>
      <c r="M535" s="101"/>
      <c r="N535" s="101"/>
      <c r="O535" s="101"/>
      <c r="P535" s="101"/>
      <c r="Q535" s="80"/>
      <c r="R535" s="80"/>
      <c r="S535" s="80"/>
      <c r="T535" s="80"/>
      <c r="U535" s="80"/>
      <c r="V535" s="80"/>
      <c r="W535" s="80"/>
      <c r="X535" s="80"/>
      <c r="Y535" s="80"/>
      <c r="Z535" s="80"/>
      <c r="AA535" s="80"/>
      <c r="AB535" s="80"/>
      <c r="AC535" s="80"/>
      <c r="AD535" s="80"/>
      <c r="AE535" s="80"/>
      <c r="AF535" s="80"/>
      <c r="AG535" s="80"/>
      <c r="AH535" s="80"/>
      <c r="AI535" s="78"/>
      <c r="AJ535" s="78"/>
      <c r="AK535" s="78"/>
      <c r="AL535" s="78"/>
      <c r="AM535" s="78"/>
      <c r="AN535" s="78"/>
      <c r="AO535" s="78"/>
    </row>
    <row r="536" spans="1:41" ht="18.75" customHeight="1">
      <c r="A536" s="156"/>
      <c r="B536" s="156"/>
      <c r="C536" s="78"/>
      <c r="D536" s="78"/>
      <c r="E536" s="78"/>
      <c r="F536" s="78"/>
      <c r="G536" s="80"/>
      <c r="H536" s="150"/>
      <c r="I536" s="78"/>
      <c r="J536" s="78"/>
      <c r="K536" s="146"/>
      <c r="L536" s="101"/>
      <c r="M536" s="101"/>
      <c r="N536" s="101"/>
      <c r="O536" s="101"/>
      <c r="P536" s="101"/>
      <c r="Q536" s="80"/>
      <c r="R536" s="80"/>
      <c r="S536" s="80"/>
      <c r="T536" s="80"/>
      <c r="U536" s="80"/>
      <c r="V536" s="80"/>
      <c r="W536" s="80"/>
      <c r="X536" s="80"/>
      <c r="Y536" s="80"/>
      <c r="Z536" s="80"/>
      <c r="AA536" s="80"/>
      <c r="AB536" s="80"/>
      <c r="AC536" s="80"/>
      <c r="AD536" s="80"/>
      <c r="AE536" s="80"/>
      <c r="AF536" s="80"/>
      <c r="AG536" s="80"/>
      <c r="AH536" s="80"/>
      <c r="AI536" s="78"/>
      <c r="AJ536" s="78"/>
      <c r="AK536" s="78"/>
      <c r="AL536" s="78"/>
      <c r="AM536" s="78"/>
      <c r="AN536" s="78"/>
      <c r="AO536" s="78"/>
    </row>
    <row r="537" spans="1:41" ht="18.75" customHeight="1">
      <c r="A537" s="156"/>
      <c r="B537" s="156"/>
      <c r="C537" s="78"/>
      <c r="D537" s="78"/>
      <c r="E537" s="78"/>
      <c r="F537" s="78"/>
      <c r="G537" s="80"/>
      <c r="H537" s="150"/>
      <c r="I537" s="78"/>
      <c r="J537" s="78"/>
      <c r="K537" s="146"/>
      <c r="L537" s="101"/>
      <c r="M537" s="101"/>
      <c r="N537" s="101"/>
      <c r="O537" s="101"/>
      <c r="P537" s="101"/>
      <c r="Q537" s="80"/>
      <c r="R537" s="80"/>
      <c r="S537" s="80"/>
      <c r="T537" s="80"/>
      <c r="U537" s="80"/>
      <c r="V537" s="80"/>
      <c r="W537" s="80"/>
      <c r="X537" s="80"/>
      <c r="Y537" s="80"/>
      <c r="Z537" s="80"/>
      <c r="AA537" s="80"/>
      <c r="AB537" s="80"/>
      <c r="AC537" s="80"/>
      <c r="AD537" s="80"/>
      <c r="AE537" s="80"/>
      <c r="AF537" s="80"/>
      <c r="AG537" s="80"/>
      <c r="AH537" s="80"/>
      <c r="AI537" s="78"/>
      <c r="AJ537" s="78"/>
      <c r="AK537" s="78"/>
      <c r="AL537" s="78"/>
      <c r="AM537" s="78"/>
      <c r="AN537" s="78"/>
      <c r="AO537" s="78"/>
    </row>
    <row r="538" spans="1:41" ht="18.75" customHeight="1">
      <c r="A538" s="156"/>
      <c r="B538" s="156"/>
      <c r="C538" s="78"/>
      <c r="D538" s="78"/>
      <c r="E538" s="78"/>
      <c r="F538" s="78"/>
      <c r="G538" s="80"/>
      <c r="H538" s="150"/>
      <c r="I538" s="78"/>
      <c r="J538" s="78"/>
      <c r="K538" s="146"/>
      <c r="L538" s="101"/>
      <c r="M538" s="101"/>
      <c r="N538" s="101"/>
      <c r="O538" s="101"/>
      <c r="P538" s="101"/>
      <c r="Q538" s="80"/>
      <c r="R538" s="80"/>
      <c r="S538" s="80"/>
      <c r="T538" s="80"/>
      <c r="U538" s="80"/>
      <c r="V538" s="80"/>
      <c r="W538" s="80"/>
      <c r="X538" s="80"/>
      <c r="Y538" s="80"/>
      <c r="Z538" s="80"/>
      <c r="AA538" s="80"/>
      <c r="AB538" s="80"/>
      <c r="AC538" s="80"/>
      <c r="AD538" s="80"/>
      <c r="AE538" s="80"/>
      <c r="AF538" s="80"/>
      <c r="AG538" s="80"/>
      <c r="AH538" s="80"/>
      <c r="AI538" s="78"/>
      <c r="AJ538" s="78"/>
      <c r="AK538" s="78"/>
      <c r="AL538" s="78"/>
      <c r="AM538" s="78"/>
      <c r="AN538" s="78"/>
      <c r="AO538" s="78"/>
    </row>
    <row r="539" spans="1:41" ht="18.75" customHeight="1">
      <c r="A539" s="156"/>
      <c r="B539" s="156"/>
      <c r="C539" s="78"/>
      <c r="D539" s="78"/>
      <c r="E539" s="78"/>
      <c r="F539" s="78"/>
      <c r="G539" s="80"/>
      <c r="H539" s="150"/>
      <c r="I539" s="78"/>
      <c r="J539" s="78"/>
      <c r="K539" s="146"/>
      <c r="L539" s="101"/>
      <c r="M539" s="101"/>
      <c r="N539" s="101"/>
      <c r="O539" s="101"/>
      <c r="P539" s="101"/>
      <c r="Q539" s="80"/>
      <c r="R539" s="80"/>
      <c r="S539" s="80"/>
      <c r="T539" s="80"/>
      <c r="U539" s="80"/>
      <c r="V539" s="80"/>
      <c r="W539" s="80"/>
      <c r="X539" s="80"/>
      <c r="Y539" s="80"/>
      <c r="Z539" s="80"/>
      <c r="AA539" s="80"/>
      <c r="AB539" s="80"/>
      <c r="AC539" s="80"/>
      <c r="AD539" s="80"/>
      <c r="AE539" s="80"/>
      <c r="AF539" s="80"/>
      <c r="AG539" s="80"/>
      <c r="AH539" s="80"/>
      <c r="AI539" s="78"/>
      <c r="AJ539" s="78"/>
      <c r="AK539" s="78"/>
      <c r="AL539" s="78"/>
      <c r="AM539" s="78"/>
      <c r="AN539" s="78"/>
      <c r="AO539" s="78"/>
    </row>
    <row r="540" spans="1:41" ht="18.75" customHeight="1">
      <c r="A540" s="156"/>
      <c r="B540" s="156"/>
      <c r="C540" s="78"/>
      <c r="D540" s="78"/>
      <c r="E540" s="78"/>
      <c r="F540" s="78"/>
      <c r="G540" s="80"/>
      <c r="H540" s="150"/>
      <c r="I540" s="78"/>
      <c r="J540" s="78"/>
      <c r="K540" s="146"/>
      <c r="L540" s="101"/>
      <c r="M540" s="101"/>
      <c r="N540" s="101"/>
      <c r="O540" s="101"/>
      <c r="P540" s="101"/>
      <c r="Q540" s="80"/>
      <c r="R540" s="80"/>
      <c r="S540" s="80"/>
      <c r="T540" s="80"/>
      <c r="U540" s="80"/>
      <c r="V540" s="80"/>
      <c r="W540" s="80"/>
      <c r="X540" s="80"/>
      <c r="Y540" s="80"/>
      <c r="Z540" s="80"/>
      <c r="AA540" s="80"/>
      <c r="AB540" s="80"/>
      <c r="AC540" s="80"/>
      <c r="AD540" s="80"/>
      <c r="AE540" s="80"/>
      <c r="AF540" s="80"/>
      <c r="AG540" s="80"/>
      <c r="AH540" s="80"/>
      <c r="AI540" s="78"/>
      <c r="AJ540" s="78"/>
      <c r="AK540" s="78"/>
      <c r="AL540" s="78"/>
      <c r="AM540" s="78"/>
      <c r="AN540" s="78"/>
      <c r="AO540" s="78"/>
    </row>
    <row r="541" spans="1:41" ht="18.75" customHeight="1">
      <c r="A541" s="156"/>
      <c r="B541" s="156"/>
      <c r="C541" s="78"/>
      <c r="D541" s="78"/>
      <c r="E541" s="78"/>
      <c r="F541" s="78"/>
      <c r="G541" s="80"/>
      <c r="H541" s="150"/>
      <c r="I541" s="78"/>
      <c r="J541" s="78"/>
      <c r="K541" s="146"/>
      <c r="L541" s="101"/>
      <c r="M541" s="101"/>
      <c r="N541" s="101"/>
      <c r="O541" s="101"/>
      <c r="P541" s="101"/>
      <c r="Q541" s="80"/>
      <c r="R541" s="80"/>
      <c r="S541" s="80"/>
      <c r="T541" s="80"/>
      <c r="U541" s="80"/>
      <c r="V541" s="80"/>
      <c r="W541" s="80"/>
      <c r="X541" s="80"/>
      <c r="Y541" s="80"/>
      <c r="Z541" s="80"/>
      <c r="AA541" s="80"/>
      <c r="AB541" s="80"/>
      <c r="AC541" s="80"/>
      <c r="AD541" s="80"/>
      <c r="AE541" s="80"/>
      <c r="AF541" s="80"/>
      <c r="AG541" s="80"/>
      <c r="AH541" s="80"/>
      <c r="AI541" s="78"/>
      <c r="AJ541" s="78"/>
      <c r="AK541" s="78"/>
      <c r="AL541" s="78"/>
      <c r="AM541" s="78"/>
      <c r="AN541" s="78"/>
      <c r="AO541" s="78"/>
    </row>
    <row r="542" spans="1:41" ht="18.75" customHeight="1">
      <c r="A542" s="156"/>
      <c r="B542" s="156"/>
      <c r="C542" s="78"/>
      <c r="D542" s="78"/>
      <c r="E542" s="78"/>
      <c r="F542" s="78"/>
      <c r="G542" s="80"/>
      <c r="H542" s="150"/>
      <c r="I542" s="78"/>
      <c r="J542" s="78"/>
      <c r="K542" s="146"/>
      <c r="L542" s="101"/>
      <c r="M542" s="101"/>
      <c r="N542" s="101"/>
      <c r="O542" s="101"/>
      <c r="P542" s="101"/>
      <c r="Q542" s="80"/>
      <c r="R542" s="80"/>
      <c r="S542" s="80"/>
      <c r="T542" s="80"/>
      <c r="U542" s="80"/>
      <c r="V542" s="80"/>
      <c r="W542" s="80"/>
      <c r="X542" s="80"/>
      <c r="Y542" s="80"/>
      <c r="Z542" s="80"/>
      <c r="AA542" s="80"/>
      <c r="AB542" s="80"/>
      <c r="AC542" s="80"/>
      <c r="AD542" s="80"/>
      <c r="AE542" s="80"/>
      <c r="AF542" s="80"/>
      <c r="AG542" s="80"/>
      <c r="AH542" s="80"/>
      <c r="AI542" s="78"/>
      <c r="AJ542" s="78"/>
      <c r="AK542" s="78"/>
      <c r="AL542" s="78"/>
      <c r="AM542" s="78"/>
      <c r="AN542" s="78"/>
      <c r="AO542" s="78"/>
    </row>
    <row r="543" spans="1:41" ht="18.75" customHeight="1">
      <c r="A543" s="156"/>
      <c r="B543" s="156"/>
      <c r="C543" s="78"/>
      <c r="D543" s="78"/>
      <c r="E543" s="78"/>
      <c r="F543" s="78"/>
      <c r="G543" s="80"/>
      <c r="H543" s="150"/>
      <c r="I543" s="78"/>
      <c r="J543" s="78"/>
      <c r="K543" s="146"/>
      <c r="L543" s="101"/>
      <c r="M543" s="101"/>
      <c r="N543" s="101"/>
      <c r="O543" s="101"/>
      <c r="P543" s="101"/>
      <c r="Q543" s="80"/>
      <c r="R543" s="80"/>
      <c r="S543" s="80"/>
      <c r="T543" s="80"/>
      <c r="U543" s="80"/>
      <c r="V543" s="80"/>
      <c r="W543" s="80"/>
      <c r="X543" s="80"/>
      <c r="Y543" s="80"/>
      <c r="Z543" s="80"/>
      <c r="AA543" s="80"/>
      <c r="AB543" s="80"/>
      <c r="AC543" s="80"/>
      <c r="AD543" s="80"/>
      <c r="AE543" s="80"/>
      <c r="AF543" s="80"/>
      <c r="AG543" s="80"/>
      <c r="AH543" s="80"/>
      <c r="AI543" s="78"/>
      <c r="AJ543" s="78"/>
      <c r="AK543" s="78"/>
      <c r="AL543" s="78"/>
      <c r="AM543" s="78"/>
      <c r="AN543" s="78"/>
      <c r="AO543" s="78"/>
    </row>
    <row r="544" spans="1:41" ht="18.75" customHeight="1">
      <c r="A544" s="156"/>
      <c r="B544" s="156"/>
      <c r="C544" s="78"/>
      <c r="D544" s="78"/>
      <c r="E544" s="78"/>
      <c r="F544" s="78"/>
      <c r="G544" s="80"/>
      <c r="H544" s="150"/>
      <c r="I544" s="78"/>
      <c r="J544" s="78"/>
      <c r="K544" s="146"/>
      <c r="L544" s="101"/>
      <c r="M544" s="101"/>
      <c r="N544" s="101"/>
      <c r="O544" s="101"/>
      <c r="P544" s="101"/>
      <c r="Q544" s="80"/>
      <c r="R544" s="80"/>
      <c r="S544" s="80"/>
      <c r="T544" s="80"/>
      <c r="U544" s="80"/>
      <c r="V544" s="80"/>
      <c r="W544" s="80"/>
      <c r="X544" s="80"/>
      <c r="Y544" s="80"/>
      <c r="Z544" s="80"/>
      <c r="AA544" s="80"/>
      <c r="AB544" s="80"/>
      <c r="AC544" s="80"/>
      <c r="AD544" s="80"/>
      <c r="AE544" s="80"/>
      <c r="AF544" s="80"/>
      <c r="AG544" s="80"/>
      <c r="AH544" s="80"/>
      <c r="AI544" s="78"/>
      <c r="AJ544" s="78"/>
      <c r="AK544" s="78"/>
      <c r="AL544" s="78"/>
      <c r="AM544" s="78"/>
      <c r="AN544" s="78"/>
      <c r="AO544" s="78"/>
    </row>
    <row r="545" spans="1:41" ht="18.75" customHeight="1">
      <c r="A545" s="156"/>
      <c r="B545" s="156"/>
      <c r="C545" s="78"/>
      <c r="D545" s="78"/>
      <c r="E545" s="78"/>
      <c r="F545" s="78"/>
      <c r="G545" s="80"/>
      <c r="H545" s="150"/>
      <c r="I545" s="78"/>
      <c r="J545" s="78"/>
      <c r="K545" s="146"/>
      <c r="L545" s="101"/>
      <c r="M545" s="101"/>
      <c r="N545" s="101"/>
      <c r="O545" s="101"/>
      <c r="P545" s="101"/>
      <c r="Q545" s="80"/>
      <c r="R545" s="80"/>
      <c r="S545" s="80"/>
      <c r="T545" s="80"/>
      <c r="U545" s="80"/>
      <c r="V545" s="80"/>
      <c r="W545" s="80"/>
      <c r="X545" s="80"/>
      <c r="Y545" s="80"/>
      <c r="Z545" s="80"/>
      <c r="AA545" s="80"/>
      <c r="AB545" s="80"/>
      <c r="AC545" s="80"/>
      <c r="AD545" s="80"/>
      <c r="AE545" s="80"/>
      <c r="AF545" s="80"/>
      <c r="AG545" s="80"/>
      <c r="AH545" s="80"/>
      <c r="AI545" s="78"/>
      <c r="AJ545" s="78"/>
      <c r="AK545" s="78"/>
      <c r="AL545" s="78"/>
      <c r="AM545" s="78"/>
      <c r="AN545" s="78"/>
      <c r="AO545" s="78"/>
    </row>
    <row r="546" spans="1:41" ht="18.75" customHeight="1">
      <c r="A546" s="156"/>
      <c r="B546" s="156"/>
      <c r="C546" s="78"/>
      <c r="D546" s="78"/>
      <c r="E546" s="78"/>
      <c r="F546" s="78"/>
      <c r="G546" s="80"/>
      <c r="H546" s="150"/>
      <c r="I546" s="78"/>
      <c r="J546" s="78"/>
      <c r="K546" s="146"/>
      <c r="L546" s="101"/>
      <c r="M546" s="101"/>
      <c r="N546" s="101"/>
      <c r="O546" s="101"/>
      <c r="P546" s="101"/>
      <c r="Q546" s="80"/>
      <c r="R546" s="80"/>
      <c r="S546" s="80"/>
      <c r="T546" s="80"/>
      <c r="U546" s="80"/>
      <c r="V546" s="80"/>
      <c r="W546" s="80"/>
      <c r="X546" s="80"/>
      <c r="Y546" s="80"/>
      <c r="Z546" s="80"/>
      <c r="AA546" s="80"/>
      <c r="AB546" s="80"/>
      <c r="AC546" s="80"/>
      <c r="AD546" s="80"/>
      <c r="AE546" s="80"/>
      <c r="AF546" s="80"/>
      <c r="AG546" s="80"/>
      <c r="AH546" s="80"/>
      <c r="AI546" s="78"/>
      <c r="AJ546" s="78"/>
      <c r="AK546" s="78"/>
      <c r="AL546" s="78"/>
      <c r="AM546" s="78"/>
      <c r="AN546" s="78"/>
      <c r="AO546" s="78"/>
    </row>
    <row r="547" spans="1:41" ht="18.75" customHeight="1">
      <c r="A547" s="156"/>
      <c r="B547" s="156"/>
      <c r="C547" s="78"/>
      <c r="D547" s="78"/>
      <c r="E547" s="78"/>
      <c r="F547" s="78"/>
      <c r="G547" s="80"/>
      <c r="H547" s="150"/>
      <c r="I547" s="78"/>
      <c r="J547" s="78"/>
      <c r="K547" s="146"/>
      <c r="L547" s="101"/>
      <c r="M547" s="101"/>
      <c r="N547" s="101"/>
      <c r="O547" s="101"/>
      <c r="P547" s="101"/>
      <c r="Q547" s="80"/>
      <c r="R547" s="80"/>
      <c r="S547" s="80"/>
      <c r="T547" s="80"/>
      <c r="U547" s="80"/>
      <c r="V547" s="80"/>
      <c r="W547" s="80"/>
      <c r="X547" s="80"/>
      <c r="Y547" s="80"/>
      <c r="Z547" s="80"/>
      <c r="AA547" s="80"/>
      <c r="AB547" s="80"/>
      <c r="AC547" s="80"/>
      <c r="AD547" s="80"/>
      <c r="AE547" s="80"/>
      <c r="AF547" s="80"/>
      <c r="AG547" s="80"/>
      <c r="AH547" s="80"/>
      <c r="AI547" s="78"/>
      <c r="AJ547" s="78"/>
      <c r="AK547" s="78"/>
      <c r="AL547" s="78"/>
      <c r="AM547" s="78"/>
      <c r="AN547" s="78"/>
      <c r="AO547" s="78"/>
    </row>
    <row r="548" spans="1:41" ht="18.75" customHeight="1">
      <c r="A548" s="156"/>
      <c r="B548" s="156"/>
      <c r="C548" s="78"/>
      <c r="D548" s="78"/>
      <c r="E548" s="78"/>
      <c r="F548" s="78"/>
      <c r="G548" s="80"/>
      <c r="H548" s="150"/>
      <c r="I548" s="78"/>
      <c r="J548" s="78"/>
      <c r="K548" s="146"/>
      <c r="L548" s="101"/>
      <c r="M548" s="101"/>
      <c r="N548" s="101"/>
      <c r="O548" s="101"/>
      <c r="P548" s="101"/>
      <c r="Q548" s="80"/>
      <c r="R548" s="80"/>
      <c r="S548" s="80"/>
      <c r="T548" s="80"/>
      <c r="U548" s="80"/>
      <c r="V548" s="80"/>
      <c r="W548" s="80"/>
      <c r="X548" s="80"/>
      <c r="Y548" s="80"/>
      <c r="Z548" s="80"/>
      <c r="AA548" s="80"/>
      <c r="AB548" s="80"/>
      <c r="AC548" s="80"/>
      <c r="AD548" s="80"/>
      <c r="AE548" s="80"/>
      <c r="AF548" s="80"/>
      <c r="AG548" s="80"/>
      <c r="AH548" s="80"/>
      <c r="AI548" s="78"/>
      <c r="AJ548" s="78"/>
      <c r="AK548" s="78"/>
      <c r="AL548" s="78"/>
      <c r="AM548" s="78"/>
      <c r="AN548" s="78"/>
      <c r="AO548" s="78"/>
    </row>
    <row r="549" spans="1:41" ht="18.75" customHeight="1">
      <c r="A549" s="156"/>
      <c r="B549" s="156"/>
      <c r="C549" s="78"/>
      <c r="D549" s="78"/>
      <c r="E549" s="78"/>
      <c r="F549" s="78"/>
      <c r="G549" s="80"/>
      <c r="H549" s="150"/>
      <c r="I549" s="78"/>
      <c r="J549" s="78"/>
      <c r="K549" s="146"/>
      <c r="L549" s="101"/>
      <c r="M549" s="101"/>
      <c r="N549" s="101"/>
      <c r="O549" s="101"/>
      <c r="P549" s="101"/>
      <c r="Q549" s="80"/>
      <c r="R549" s="80"/>
      <c r="S549" s="80"/>
      <c r="T549" s="80"/>
      <c r="U549" s="80"/>
      <c r="V549" s="80"/>
      <c r="W549" s="80"/>
      <c r="X549" s="80"/>
      <c r="Y549" s="80"/>
      <c r="Z549" s="80"/>
      <c r="AA549" s="80"/>
      <c r="AB549" s="80"/>
      <c r="AC549" s="80"/>
      <c r="AD549" s="80"/>
      <c r="AE549" s="80"/>
      <c r="AF549" s="80"/>
      <c r="AG549" s="80"/>
      <c r="AH549" s="80"/>
      <c r="AI549" s="78"/>
      <c r="AJ549" s="78"/>
      <c r="AK549" s="78"/>
      <c r="AL549" s="78"/>
      <c r="AM549" s="78"/>
      <c r="AN549" s="78"/>
      <c r="AO549" s="78"/>
    </row>
    <row r="550" spans="1:41" ht="18.75" customHeight="1">
      <c r="A550" s="156"/>
      <c r="B550" s="156"/>
      <c r="C550" s="78"/>
      <c r="D550" s="78"/>
      <c r="E550" s="78"/>
      <c r="F550" s="78"/>
      <c r="G550" s="80"/>
      <c r="H550" s="150"/>
      <c r="I550" s="78"/>
      <c r="J550" s="78"/>
      <c r="K550" s="146"/>
      <c r="L550" s="101"/>
      <c r="M550" s="101"/>
      <c r="N550" s="101"/>
      <c r="O550" s="101"/>
      <c r="P550" s="101"/>
      <c r="Q550" s="80"/>
      <c r="R550" s="80"/>
      <c r="S550" s="80"/>
      <c r="T550" s="80"/>
      <c r="U550" s="80"/>
      <c r="V550" s="80"/>
      <c r="W550" s="80"/>
      <c r="X550" s="80"/>
      <c r="Y550" s="80"/>
      <c r="Z550" s="80"/>
      <c r="AA550" s="80"/>
      <c r="AB550" s="80"/>
      <c r="AC550" s="80"/>
      <c r="AD550" s="80"/>
      <c r="AE550" s="80"/>
      <c r="AF550" s="80"/>
      <c r="AG550" s="80"/>
      <c r="AH550" s="80"/>
      <c r="AI550" s="78"/>
      <c r="AJ550" s="78"/>
      <c r="AK550" s="78"/>
      <c r="AL550" s="78"/>
      <c r="AM550" s="78"/>
      <c r="AN550" s="78"/>
      <c r="AO550" s="78"/>
    </row>
    <row r="551" spans="1:41" ht="18.75" customHeight="1">
      <c r="A551" s="156"/>
      <c r="B551" s="156"/>
      <c r="C551" s="78"/>
      <c r="D551" s="78"/>
      <c r="E551" s="78"/>
      <c r="F551" s="78"/>
      <c r="G551" s="80"/>
      <c r="H551" s="150"/>
      <c r="I551" s="78"/>
      <c r="J551" s="78"/>
      <c r="K551" s="146"/>
      <c r="L551" s="101"/>
      <c r="M551" s="101"/>
      <c r="N551" s="101"/>
      <c r="O551" s="101"/>
      <c r="P551" s="101"/>
      <c r="Q551" s="80"/>
      <c r="R551" s="80"/>
      <c r="S551" s="80"/>
      <c r="T551" s="80"/>
      <c r="U551" s="80"/>
      <c r="V551" s="80"/>
      <c r="W551" s="80"/>
      <c r="X551" s="80"/>
      <c r="Y551" s="80"/>
      <c r="Z551" s="80"/>
      <c r="AA551" s="80"/>
      <c r="AB551" s="80"/>
      <c r="AC551" s="80"/>
      <c r="AD551" s="80"/>
      <c r="AE551" s="80"/>
      <c r="AF551" s="80"/>
      <c r="AG551" s="80"/>
      <c r="AH551" s="80"/>
      <c r="AI551" s="78"/>
      <c r="AJ551" s="78"/>
      <c r="AK551" s="78"/>
      <c r="AL551" s="78"/>
      <c r="AM551" s="78"/>
      <c r="AN551" s="78"/>
      <c r="AO551" s="78"/>
    </row>
    <row r="552" spans="1:41" ht="18.75" customHeight="1">
      <c r="A552" s="156"/>
      <c r="B552" s="156"/>
      <c r="C552" s="78"/>
      <c r="D552" s="78"/>
      <c r="E552" s="78"/>
      <c r="F552" s="78"/>
      <c r="G552" s="80"/>
      <c r="H552" s="150"/>
      <c r="I552" s="78"/>
      <c r="J552" s="78"/>
      <c r="K552" s="146"/>
      <c r="L552" s="101"/>
      <c r="M552" s="101"/>
      <c r="N552" s="101"/>
      <c r="O552" s="101"/>
      <c r="P552" s="101"/>
      <c r="Q552" s="80"/>
      <c r="R552" s="80"/>
      <c r="S552" s="80"/>
      <c r="T552" s="80"/>
      <c r="U552" s="80"/>
      <c r="V552" s="80"/>
      <c r="W552" s="80"/>
      <c r="X552" s="80"/>
      <c r="Y552" s="80"/>
      <c r="Z552" s="80"/>
      <c r="AA552" s="80"/>
      <c r="AB552" s="80"/>
      <c r="AC552" s="80"/>
      <c r="AD552" s="80"/>
      <c r="AE552" s="80"/>
      <c r="AF552" s="80"/>
      <c r="AG552" s="80"/>
      <c r="AH552" s="80"/>
      <c r="AI552" s="78"/>
      <c r="AJ552" s="78"/>
      <c r="AK552" s="78"/>
      <c r="AL552" s="78"/>
      <c r="AM552" s="78"/>
      <c r="AN552" s="78"/>
      <c r="AO552" s="78"/>
    </row>
    <row r="553" spans="1:41" ht="18.75" customHeight="1">
      <c r="A553" s="156"/>
      <c r="B553" s="156"/>
      <c r="C553" s="78"/>
      <c r="D553" s="78"/>
      <c r="E553" s="78"/>
      <c r="F553" s="78"/>
      <c r="G553" s="80"/>
      <c r="H553" s="150"/>
      <c r="I553" s="78"/>
      <c r="J553" s="78"/>
      <c r="K553" s="146"/>
      <c r="L553" s="101"/>
      <c r="M553" s="101"/>
      <c r="N553" s="101"/>
      <c r="O553" s="101"/>
      <c r="P553" s="101"/>
      <c r="Q553" s="80"/>
      <c r="R553" s="80"/>
      <c r="S553" s="80"/>
      <c r="T553" s="80"/>
      <c r="U553" s="80"/>
      <c r="V553" s="80"/>
      <c r="W553" s="80"/>
      <c r="X553" s="80"/>
      <c r="Y553" s="80"/>
      <c r="Z553" s="80"/>
      <c r="AA553" s="80"/>
      <c r="AB553" s="80"/>
      <c r="AC553" s="80"/>
      <c r="AD553" s="80"/>
      <c r="AE553" s="80"/>
      <c r="AF553" s="80"/>
      <c r="AG553" s="80"/>
      <c r="AH553" s="80"/>
      <c r="AI553" s="78"/>
      <c r="AJ553" s="78"/>
      <c r="AK553" s="78"/>
      <c r="AL553" s="78"/>
      <c r="AM553" s="78"/>
      <c r="AN553" s="78"/>
      <c r="AO553" s="78"/>
    </row>
    <row r="554" spans="1:41" ht="18.75" customHeight="1">
      <c r="A554" s="156"/>
      <c r="B554" s="156"/>
      <c r="C554" s="78"/>
      <c r="D554" s="78"/>
      <c r="E554" s="78"/>
      <c r="F554" s="78"/>
      <c r="G554" s="80"/>
      <c r="H554" s="150"/>
      <c r="I554" s="78"/>
      <c r="J554" s="78"/>
      <c r="K554" s="146"/>
      <c r="L554" s="101"/>
      <c r="M554" s="101"/>
      <c r="N554" s="101"/>
      <c r="O554" s="101"/>
      <c r="P554" s="101"/>
      <c r="Q554" s="80"/>
      <c r="R554" s="80"/>
      <c r="S554" s="80"/>
      <c r="T554" s="80"/>
      <c r="U554" s="80"/>
      <c r="V554" s="80"/>
      <c r="W554" s="80"/>
      <c r="X554" s="80"/>
      <c r="Y554" s="80"/>
      <c r="Z554" s="80"/>
      <c r="AA554" s="80"/>
      <c r="AB554" s="80"/>
      <c r="AC554" s="80"/>
      <c r="AD554" s="80"/>
      <c r="AE554" s="80"/>
      <c r="AF554" s="80"/>
      <c r="AG554" s="80"/>
      <c r="AH554" s="80"/>
      <c r="AI554" s="78"/>
      <c r="AJ554" s="78"/>
      <c r="AK554" s="78"/>
      <c r="AL554" s="78"/>
      <c r="AM554" s="78"/>
      <c r="AN554" s="78"/>
      <c r="AO554" s="78"/>
    </row>
    <row r="555" spans="1:41" ht="18.75" customHeight="1">
      <c r="A555" s="156"/>
      <c r="B555" s="156"/>
      <c r="C555" s="78"/>
      <c r="D555" s="78"/>
      <c r="E555" s="78"/>
      <c r="F555" s="78"/>
      <c r="G555" s="80"/>
      <c r="H555" s="150"/>
      <c r="I555" s="78"/>
      <c r="J555" s="78"/>
      <c r="K555" s="146"/>
      <c r="L555" s="101"/>
      <c r="M555" s="101"/>
      <c r="N555" s="101"/>
      <c r="O555" s="101"/>
      <c r="P555" s="101"/>
      <c r="Q555" s="80"/>
      <c r="R555" s="80"/>
      <c r="S555" s="80"/>
      <c r="T555" s="80"/>
      <c r="U555" s="80"/>
      <c r="V555" s="80"/>
      <c r="W555" s="80"/>
      <c r="X555" s="80"/>
      <c r="Y555" s="80"/>
      <c r="Z555" s="80"/>
      <c r="AA555" s="80"/>
      <c r="AB555" s="80"/>
      <c r="AC555" s="80"/>
      <c r="AD555" s="80"/>
      <c r="AE555" s="80"/>
      <c r="AF555" s="80"/>
      <c r="AG555" s="80"/>
      <c r="AH555" s="80"/>
      <c r="AI555" s="78"/>
      <c r="AJ555" s="78"/>
      <c r="AK555" s="78"/>
      <c r="AL555" s="78"/>
      <c r="AM555" s="78"/>
      <c r="AN555" s="78"/>
      <c r="AO555" s="78"/>
    </row>
    <row r="556" spans="1:41" ht="18.75" customHeight="1">
      <c r="A556" s="156"/>
      <c r="B556" s="156"/>
      <c r="C556" s="78"/>
      <c r="D556" s="78"/>
      <c r="E556" s="78"/>
      <c r="F556" s="78"/>
      <c r="G556" s="80"/>
      <c r="H556" s="150"/>
      <c r="I556" s="78"/>
      <c r="J556" s="78"/>
      <c r="K556" s="146"/>
      <c r="L556" s="101"/>
      <c r="M556" s="101"/>
      <c r="N556" s="101"/>
      <c r="O556" s="101"/>
      <c r="P556" s="101"/>
      <c r="Q556" s="80"/>
      <c r="R556" s="80"/>
      <c r="S556" s="80"/>
      <c r="T556" s="80"/>
      <c r="U556" s="80"/>
      <c r="V556" s="80"/>
      <c r="W556" s="80"/>
      <c r="X556" s="80"/>
      <c r="Y556" s="80"/>
      <c r="Z556" s="80"/>
      <c r="AA556" s="80"/>
      <c r="AB556" s="80"/>
      <c r="AC556" s="80"/>
      <c r="AD556" s="80"/>
      <c r="AE556" s="80"/>
      <c r="AF556" s="80"/>
      <c r="AG556" s="80"/>
      <c r="AH556" s="80"/>
      <c r="AI556" s="78"/>
      <c r="AJ556" s="78"/>
      <c r="AK556" s="78"/>
      <c r="AL556" s="78"/>
      <c r="AM556" s="78"/>
      <c r="AN556" s="78"/>
      <c r="AO556" s="78"/>
    </row>
    <row r="557" spans="1:41" ht="18.75" customHeight="1">
      <c r="A557" s="156"/>
      <c r="B557" s="156"/>
      <c r="C557" s="78"/>
      <c r="D557" s="78"/>
      <c r="E557" s="78"/>
      <c r="F557" s="78"/>
      <c r="G557" s="80"/>
      <c r="H557" s="150"/>
      <c r="I557" s="78"/>
      <c r="J557" s="78"/>
      <c r="K557" s="146"/>
      <c r="L557" s="101"/>
      <c r="M557" s="101"/>
      <c r="N557" s="101"/>
      <c r="O557" s="101"/>
      <c r="P557" s="101"/>
      <c r="Q557" s="80"/>
      <c r="R557" s="80"/>
      <c r="S557" s="80"/>
      <c r="T557" s="80"/>
      <c r="U557" s="80"/>
      <c r="V557" s="80"/>
      <c r="W557" s="80"/>
      <c r="X557" s="80"/>
      <c r="Y557" s="80"/>
      <c r="Z557" s="80"/>
      <c r="AA557" s="80"/>
      <c r="AB557" s="80"/>
      <c r="AC557" s="80"/>
      <c r="AD557" s="80"/>
      <c r="AE557" s="80"/>
      <c r="AF557" s="80"/>
      <c r="AG557" s="80"/>
      <c r="AH557" s="80"/>
      <c r="AI557" s="78"/>
      <c r="AJ557" s="78"/>
      <c r="AK557" s="78"/>
      <c r="AL557" s="78"/>
      <c r="AM557" s="78"/>
      <c r="AN557" s="78"/>
      <c r="AO557" s="78"/>
    </row>
    <row r="558" spans="1:41" ht="18.75" customHeight="1">
      <c r="A558" s="156"/>
      <c r="B558" s="156"/>
      <c r="C558" s="78"/>
      <c r="D558" s="78"/>
      <c r="E558" s="78"/>
      <c r="F558" s="78"/>
      <c r="G558" s="80"/>
      <c r="H558" s="150"/>
      <c r="I558" s="78"/>
      <c r="J558" s="78"/>
      <c r="K558" s="146"/>
      <c r="L558" s="101"/>
      <c r="M558" s="101"/>
      <c r="N558" s="101"/>
      <c r="O558" s="101"/>
      <c r="P558" s="101"/>
      <c r="Q558" s="80"/>
      <c r="R558" s="80"/>
      <c r="S558" s="80"/>
      <c r="T558" s="80"/>
      <c r="U558" s="80"/>
      <c r="V558" s="80"/>
      <c r="W558" s="80"/>
      <c r="X558" s="80"/>
      <c r="Y558" s="80"/>
      <c r="Z558" s="80"/>
      <c r="AA558" s="80"/>
      <c r="AB558" s="80"/>
      <c r="AC558" s="80"/>
      <c r="AD558" s="80"/>
      <c r="AE558" s="80"/>
      <c r="AF558" s="80"/>
      <c r="AG558" s="80"/>
      <c r="AH558" s="80"/>
      <c r="AI558" s="78"/>
      <c r="AJ558" s="78"/>
      <c r="AK558" s="78"/>
      <c r="AL558" s="78"/>
      <c r="AM558" s="78"/>
      <c r="AN558" s="78"/>
      <c r="AO558" s="78"/>
    </row>
    <row r="559" spans="1:41" ht="18.75" customHeight="1">
      <c r="A559" s="156"/>
      <c r="B559" s="156"/>
      <c r="C559" s="78"/>
      <c r="D559" s="78"/>
      <c r="E559" s="78"/>
      <c r="F559" s="78"/>
      <c r="G559" s="80"/>
      <c r="H559" s="150"/>
      <c r="I559" s="78"/>
      <c r="J559" s="78"/>
      <c r="K559" s="146"/>
      <c r="L559" s="101"/>
      <c r="M559" s="101"/>
      <c r="N559" s="101"/>
      <c r="O559" s="101"/>
      <c r="P559" s="101"/>
      <c r="Q559" s="80"/>
      <c r="R559" s="80"/>
      <c r="S559" s="80"/>
      <c r="T559" s="80"/>
      <c r="U559" s="80"/>
      <c r="V559" s="80"/>
      <c r="W559" s="80"/>
      <c r="X559" s="80"/>
      <c r="Y559" s="80"/>
      <c r="Z559" s="80"/>
      <c r="AA559" s="80"/>
      <c r="AB559" s="80"/>
      <c r="AC559" s="80"/>
      <c r="AD559" s="80"/>
      <c r="AE559" s="80"/>
      <c r="AF559" s="80"/>
      <c r="AG559" s="80"/>
      <c r="AH559" s="80"/>
      <c r="AI559" s="78"/>
      <c r="AJ559" s="78"/>
      <c r="AK559" s="78"/>
      <c r="AL559" s="78"/>
      <c r="AM559" s="78"/>
      <c r="AN559" s="78"/>
      <c r="AO559" s="78"/>
    </row>
    <row r="560" spans="1:41" ht="18.75" customHeight="1">
      <c r="A560" s="156"/>
      <c r="B560" s="156"/>
      <c r="C560" s="78"/>
      <c r="D560" s="78"/>
      <c r="E560" s="78"/>
      <c r="F560" s="78"/>
      <c r="G560" s="80"/>
      <c r="H560" s="150"/>
      <c r="I560" s="78"/>
      <c r="J560" s="78"/>
      <c r="K560" s="146"/>
      <c r="L560" s="101"/>
      <c r="M560" s="101"/>
      <c r="N560" s="101"/>
      <c r="O560" s="101"/>
      <c r="P560" s="101"/>
      <c r="Q560" s="80"/>
      <c r="R560" s="80"/>
      <c r="S560" s="80"/>
      <c r="T560" s="80"/>
      <c r="U560" s="80"/>
      <c r="V560" s="80"/>
      <c r="W560" s="80"/>
      <c r="X560" s="80"/>
      <c r="Y560" s="80"/>
      <c r="Z560" s="80"/>
      <c r="AA560" s="80"/>
      <c r="AB560" s="80"/>
      <c r="AC560" s="80"/>
      <c r="AD560" s="80"/>
      <c r="AE560" s="80"/>
      <c r="AF560" s="80"/>
      <c r="AG560" s="80"/>
      <c r="AH560" s="80"/>
      <c r="AI560" s="78"/>
      <c r="AJ560" s="78"/>
      <c r="AK560" s="78"/>
      <c r="AL560" s="78"/>
      <c r="AM560" s="78"/>
      <c r="AN560" s="78"/>
      <c r="AO560" s="78"/>
    </row>
    <row r="561" spans="1:41" ht="18.75" customHeight="1">
      <c r="A561" s="156"/>
      <c r="B561" s="156"/>
      <c r="C561" s="78"/>
      <c r="D561" s="78"/>
      <c r="E561" s="78"/>
      <c r="F561" s="78"/>
      <c r="G561" s="80"/>
      <c r="H561" s="150"/>
      <c r="I561" s="78"/>
      <c r="J561" s="78"/>
      <c r="K561" s="146"/>
      <c r="L561" s="101"/>
      <c r="M561" s="101"/>
      <c r="N561" s="101"/>
      <c r="O561" s="101"/>
      <c r="P561" s="101"/>
      <c r="Q561" s="80"/>
      <c r="R561" s="80"/>
      <c r="S561" s="80"/>
      <c r="T561" s="80"/>
      <c r="U561" s="80"/>
      <c r="V561" s="80"/>
      <c r="W561" s="80"/>
      <c r="X561" s="80"/>
      <c r="Y561" s="80"/>
      <c r="Z561" s="80"/>
      <c r="AA561" s="80"/>
      <c r="AB561" s="80"/>
      <c r="AC561" s="80"/>
      <c r="AD561" s="80"/>
      <c r="AE561" s="80"/>
      <c r="AF561" s="80"/>
      <c r="AG561" s="80"/>
      <c r="AH561" s="80"/>
      <c r="AI561" s="78"/>
      <c r="AJ561" s="78"/>
      <c r="AK561" s="78"/>
      <c r="AL561" s="78"/>
      <c r="AM561" s="78"/>
      <c r="AN561" s="78"/>
      <c r="AO561" s="78"/>
    </row>
    <row r="562" spans="1:41" ht="18.75" customHeight="1">
      <c r="A562" s="156"/>
      <c r="B562" s="156"/>
      <c r="C562" s="78"/>
      <c r="D562" s="78"/>
      <c r="E562" s="78"/>
      <c r="F562" s="78"/>
      <c r="G562" s="80"/>
      <c r="H562" s="150"/>
      <c r="I562" s="78"/>
      <c r="J562" s="78"/>
      <c r="K562" s="146"/>
      <c r="L562" s="101"/>
      <c r="M562" s="101"/>
      <c r="N562" s="101"/>
      <c r="O562" s="101"/>
      <c r="P562" s="101"/>
      <c r="Q562" s="80"/>
      <c r="R562" s="80"/>
      <c r="S562" s="80"/>
      <c r="T562" s="80"/>
      <c r="U562" s="80"/>
      <c r="V562" s="80"/>
      <c r="W562" s="80"/>
      <c r="X562" s="80"/>
      <c r="Y562" s="80"/>
      <c r="Z562" s="80"/>
      <c r="AA562" s="80"/>
      <c r="AB562" s="80"/>
      <c r="AC562" s="80"/>
      <c r="AD562" s="80"/>
      <c r="AE562" s="80"/>
      <c r="AF562" s="80"/>
      <c r="AG562" s="80"/>
      <c r="AH562" s="80"/>
      <c r="AI562" s="78"/>
      <c r="AJ562" s="78"/>
      <c r="AK562" s="78"/>
      <c r="AL562" s="78"/>
      <c r="AM562" s="78"/>
      <c r="AN562" s="78"/>
      <c r="AO562" s="78"/>
    </row>
    <row r="563" spans="1:41" ht="18.75" customHeight="1">
      <c r="A563" s="156"/>
      <c r="B563" s="156"/>
      <c r="C563" s="78"/>
      <c r="D563" s="78"/>
      <c r="E563" s="78"/>
      <c r="F563" s="78"/>
      <c r="G563" s="80"/>
      <c r="H563" s="150"/>
      <c r="I563" s="78"/>
      <c r="J563" s="78"/>
      <c r="K563" s="146"/>
      <c r="L563" s="101"/>
      <c r="M563" s="101"/>
      <c r="N563" s="101"/>
      <c r="O563" s="101"/>
      <c r="P563" s="101"/>
      <c r="Q563" s="80"/>
      <c r="R563" s="80"/>
      <c r="S563" s="80"/>
      <c r="T563" s="80"/>
      <c r="U563" s="80"/>
      <c r="V563" s="80"/>
      <c r="W563" s="80"/>
      <c r="X563" s="80"/>
      <c r="Y563" s="80"/>
      <c r="Z563" s="80"/>
      <c r="AA563" s="80"/>
      <c r="AB563" s="80"/>
      <c r="AC563" s="80"/>
      <c r="AD563" s="80"/>
      <c r="AE563" s="80"/>
      <c r="AF563" s="80"/>
      <c r="AG563" s="80"/>
      <c r="AH563" s="80"/>
      <c r="AI563" s="78"/>
      <c r="AJ563" s="78"/>
      <c r="AK563" s="78"/>
      <c r="AL563" s="78"/>
      <c r="AM563" s="78"/>
      <c r="AN563" s="78"/>
      <c r="AO563" s="78"/>
    </row>
    <row r="564" spans="1:41" ht="18.75" customHeight="1">
      <c r="A564" s="156"/>
      <c r="B564" s="156"/>
      <c r="C564" s="78"/>
      <c r="D564" s="78"/>
      <c r="E564" s="78"/>
      <c r="F564" s="78"/>
      <c r="G564" s="80"/>
      <c r="H564" s="150"/>
      <c r="I564" s="78"/>
      <c r="J564" s="78"/>
      <c r="K564" s="146"/>
      <c r="L564" s="101"/>
      <c r="M564" s="101"/>
      <c r="N564" s="101"/>
      <c r="O564" s="101"/>
      <c r="P564" s="101"/>
      <c r="Q564" s="80"/>
      <c r="R564" s="80"/>
      <c r="S564" s="80"/>
      <c r="T564" s="80"/>
      <c r="U564" s="80"/>
      <c r="V564" s="80"/>
      <c r="W564" s="80"/>
      <c r="X564" s="80"/>
      <c r="Y564" s="80"/>
      <c r="Z564" s="80"/>
      <c r="AA564" s="80"/>
      <c r="AB564" s="80"/>
      <c r="AC564" s="80"/>
      <c r="AD564" s="80"/>
      <c r="AE564" s="80"/>
      <c r="AF564" s="80"/>
      <c r="AG564" s="80"/>
      <c r="AH564" s="80"/>
      <c r="AI564" s="78"/>
      <c r="AJ564" s="78"/>
      <c r="AK564" s="78"/>
      <c r="AL564" s="78"/>
      <c r="AM564" s="78"/>
      <c r="AN564" s="78"/>
      <c r="AO564" s="78"/>
    </row>
    <row r="565" spans="1:41" ht="18.75" customHeight="1">
      <c r="A565" s="156"/>
      <c r="B565" s="156"/>
      <c r="C565" s="78"/>
      <c r="D565" s="78"/>
      <c r="E565" s="78"/>
      <c r="F565" s="78"/>
      <c r="G565" s="80"/>
      <c r="H565" s="150"/>
      <c r="I565" s="78"/>
      <c r="J565" s="78"/>
      <c r="K565" s="146"/>
      <c r="L565" s="101"/>
      <c r="M565" s="101"/>
      <c r="N565" s="101"/>
      <c r="O565" s="101"/>
      <c r="P565" s="101"/>
      <c r="Q565" s="80"/>
      <c r="R565" s="80"/>
      <c r="S565" s="80"/>
      <c r="T565" s="80"/>
      <c r="U565" s="80"/>
      <c r="V565" s="80"/>
      <c r="W565" s="80"/>
      <c r="X565" s="80"/>
      <c r="Y565" s="80"/>
      <c r="Z565" s="80"/>
      <c r="AA565" s="80"/>
      <c r="AB565" s="80"/>
      <c r="AC565" s="80"/>
      <c r="AD565" s="80"/>
      <c r="AE565" s="80"/>
      <c r="AF565" s="80"/>
      <c r="AG565" s="80"/>
      <c r="AH565" s="80"/>
      <c r="AI565" s="78"/>
      <c r="AJ565" s="78"/>
      <c r="AK565" s="78"/>
      <c r="AL565" s="78"/>
      <c r="AM565" s="78"/>
      <c r="AN565" s="78"/>
      <c r="AO565" s="78"/>
    </row>
    <row r="566" spans="1:41" ht="18.75" customHeight="1">
      <c r="A566" s="156"/>
      <c r="B566" s="156"/>
      <c r="C566" s="78"/>
      <c r="D566" s="78"/>
      <c r="E566" s="78"/>
      <c r="F566" s="78"/>
      <c r="G566" s="80"/>
      <c r="H566" s="150"/>
      <c r="I566" s="78"/>
      <c r="J566" s="78"/>
      <c r="K566" s="146"/>
      <c r="L566" s="101"/>
      <c r="M566" s="101"/>
      <c r="N566" s="101"/>
      <c r="O566" s="101"/>
      <c r="P566" s="101"/>
      <c r="Q566" s="80"/>
      <c r="R566" s="80"/>
      <c r="S566" s="80"/>
      <c r="T566" s="80"/>
      <c r="U566" s="80"/>
      <c r="V566" s="80"/>
      <c r="W566" s="80"/>
      <c r="X566" s="80"/>
      <c r="Y566" s="80"/>
      <c r="Z566" s="80"/>
      <c r="AA566" s="80"/>
      <c r="AB566" s="80"/>
      <c r="AC566" s="80"/>
      <c r="AD566" s="80"/>
      <c r="AE566" s="80"/>
      <c r="AF566" s="80"/>
      <c r="AG566" s="80"/>
      <c r="AH566" s="80"/>
      <c r="AI566" s="78"/>
      <c r="AJ566" s="78"/>
      <c r="AK566" s="78"/>
      <c r="AL566" s="78"/>
      <c r="AM566" s="78"/>
      <c r="AN566" s="78"/>
      <c r="AO566" s="78"/>
    </row>
    <row r="567" spans="1:41" ht="18.75" customHeight="1">
      <c r="A567" s="156"/>
      <c r="B567" s="156"/>
      <c r="C567" s="78"/>
      <c r="D567" s="78"/>
      <c r="E567" s="78"/>
      <c r="F567" s="78"/>
      <c r="G567" s="80"/>
      <c r="H567" s="150"/>
      <c r="I567" s="78"/>
      <c r="J567" s="78"/>
      <c r="K567" s="146"/>
      <c r="L567" s="101"/>
      <c r="M567" s="101"/>
      <c r="N567" s="101"/>
      <c r="O567" s="101"/>
      <c r="P567" s="101"/>
      <c r="Q567" s="80"/>
      <c r="R567" s="80"/>
      <c r="S567" s="80"/>
      <c r="T567" s="80"/>
      <c r="U567" s="80"/>
      <c r="V567" s="80"/>
      <c r="W567" s="80"/>
      <c r="X567" s="80"/>
      <c r="Y567" s="80"/>
      <c r="Z567" s="80"/>
      <c r="AA567" s="80"/>
      <c r="AB567" s="80"/>
      <c r="AC567" s="80"/>
      <c r="AD567" s="80"/>
      <c r="AE567" s="80"/>
      <c r="AF567" s="80"/>
      <c r="AG567" s="80"/>
      <c r="AH567" s="80"/>
      <c r="AI567" s="78"/>
      <c r="AJ567" s="78"/>
      <c r="AK567" s="78"/>
      <c r="AL567" s="78"/>
      <c r="AM567" s="78"/>
      <c r="AN567" s="78"/>
      <c r="AO567" s="78"/>
    </row>
    <row r="568" spans="1:41" ht="18.75" customHeight="1">
      <c r="A568" s="156"/>
      <c r="B568" s="156"/>
      <c r="C568" s="78"/>
      <c r="D568" s="78"/>
      <c r="E568" s="78"/>
      <c r="F568" s="78"/>
      <c r="G568" s="80"/>
      <c r="H568" s="150"/>
      <c r="I568" s="78"/>
      <c r="J568" s="78"/>
      <c r="K568" s="146"/>
      <c r="L568" s="101"/>
      <c r="M568" s="101"/>
      <c r="N568" s="101"/>
      <c r="O568" s="101"/>
      <c r="P568" s="101"/>
      <c r="Q568" s="80"/>
      <c r="R568" s="80"/>
      <c r="S568" s="80"/>
      <c r="T568" s="80"/>
      <c r="U568" s="80"/>
      <c r="V568" s="80"/>
      <c r="W568" s="80"/>
      <c r="X568" s="80"/>
      <c r="Y568" s="80"/>
      <c r="Z568" s="80"/>
      <c r="AA568" s="80"/>
      <c r="AB568" s="80"/>
      <c r="AC568" s="80"/>
      <c r="AD568" s="80"/>
      <c r="AE568" s="80"/>
      <c r="AF568" s="80"/>
      <c r="AG568" s="80"/>
      <c r="AH568" s="80"/>
      <c r="AI568" s="78"/>
      <c r="AJ568" s="78"/>
      <c r="AK568" s="78"/>
      <c r="AL568" s="78"/>
      <c r="AM568" s="78"/>
      <c r="AN568" s="78"/>
      <c r="AO568" s="78"/>
    </row>
    <row r="569" spans="1:41" ht="18.75" customHeight="1">
      <c r="A569" s="156"/>
      <c r="B569" s="156"/>
      <c r="C569" s="78"/>
      <c r="D569" s="78"/>
      <c r="E569" s="78"/>
      <c r="F569" s="78"/>
      <c r="G569" s="80"/>
      <c r="H569" s="150"/>
      <c r="I569" s="78"/>
      <c r="J569" s="78"/>
      <c r="K569" s="146"/>
      <c r="L569" s="101"/>
      <c r="M569" s="101"/>
      <c r="N569" s="101"/>
      <c r="O569" s="101"/>
      <c r="P569" s="101"/>
      <c r="Q569" s="80"/>
      <c r="R569" s="80"/>
      <c r="S569" s="80"/>
      <c r="T569" s="80"/>
      <c r="U569" s="80"/>
      <c r="V569" s="80"/>
      <c r="W569" s="80"/>
      <c r="X569" s="80"/>
      <c r="Y569" s="80"/>
      <c r="Z569" s="80"/>
      <c r="AA569" s="80"/>
      <c r="AB569" s="80"/>
      <c r="AC569" s="80"/>
      <c r="AD569" s="80"/>
      <c r="AE569" s="80"/>
      <c r="AF569" s="80"/>
      <c r="AG569" s="80"/>
      <c r="AH569" s="80"/>
      <c r="AI569" s="78"/>
      <c r="AJ569" s="78"/>
      <c r="AK569" s="78"/>
      <c r="AL569" s="78"/>
      <c r="AM569" s="78"/>
      <c r="AN569" s="78"/>
      <c r="AO569" s="78"/>
    </row>
    <row r="570" spans="1:41" ht="18.75" customHeight="1">
      <c r="A570" s="156"/>
      <c r="B570" s="156"/>
      <c r="C570" s="78"/>
      <c r="D570" s="78"/>
      <c r="E570" s="78"/>
      <c r="F570" s="78"/>
      <c r="G570" s="80"/>
      <c r="H570" s="150"/>
      <c r="I570" s="78"/>
      <c r="J570" s="78"/>
      <c r="K570" s="146"/>
      <c r="L570" s="101"/>
      <c r="M570" s="101"/>
      <c r="N570" s="101"/>
      <c r="O570" s="101"/>
      <c r="P570" s="101"/>
      <c r="Q570" s="80"/>
      <c r="R570" s="80"/>
      <c r="S570" s="80"/>
      <c r="T570" s="80"/>
      <c r="U570" s="80"/>
      <c r="V570" s="80"/>
      <c r="W570" s="80"/>
      <c r="X570" s="80"/>
      <c r="Y570" s="80"/>
      <c r="Z570" s="80"/>
      <c r="AA570" s="80"/>
      <c r="AB570" s="80"/>
      <c r="AC570" s="80"/>
      <c r="AD570" s="80"/>
      <c r="AE570" s="80"/>
      <c r="AF570" s="80"/>
      <c r="AG570" s="80"/>
      <c r="AH570" s="80"/>
      <c r="AI570" s="78"/>
      <c r="AJ570" s="78"/>
      <c r="AK570" s="78"/>
      <c r="AL570" s="78"/>
      <c r="AM570" s="78"/>
      <c r="AN570" s="78"/>
      <c r="AO570" s="78"/>
    </row>
    <row r="571" spans="1:41" ht="18.75" customHeight="1">
      <c r="A571" s="156"/>
      <c r="B571" s="156"/>
      <c r="C571" s="78"/>
      <c r="D571" s="78"/>
      <c r="E571" s="78"/>
      <c r="F571" s="78"/>
      <c r="G571" s="80"/>
      <c r="H571" s="150"/>
      <c r="I571" s="78"/>
      <c r="J571" s="78"/>
      <c r="K571" s="146"/>
      <c r="L571" s="101"/>
      <c r="M571" s="101"/>
      <c r="N571" s="101"/>
      <c r="O571" s="101"/>
      <c r="P571" s="101"/>
      <c r="Q571" s="80"/>
      <c r="R571" s="80"/>
      <c r="S571" s="80"/>
      <c r="T571" s="80"/>
      <c r="U571" s="80"/>
      <c r="V571" s="80"/>
      <c r="W571" s="80"/>
      <c r="X571" s="80"/>
      <c r="Y571" s="80"/>
      <c r="Z571" s="80"/>
      <c r="AA571" s="80"/>
      <c r="AB571" s="80"/>
      <c r="AC571" s="80"/>
      <c r="AD571" s="80"/>
      <c r="AE571" s="80"/>
      <c r="AF571" s="80"/>
      <c r="AG571" s="80"/>
      <c r="AH571" s="80"/>
      <c r="AI571" s="78"/>
      <c r="AJ571" s="78"/>
      <c r="AK571" s="78"/>
      <c r="AL571" s="78"/>
      <c r="AM571" s="78"/>
      <c r="AN571" s="78"/>
      <c r="AO571" s="78"/>
    </row>
    <row r="572" spans="1:41" ht="18.75" customHeight="1">
      <c r="A572" s="156"/>
      <c r="B572" s="156"/>
      <c r="C572" s="78"/>
      <c r="D572" s="78"/>
      <c r="E572" s="78"/>
      <c r="F572" s="78"/>
      <c r="G572" s="80"/>
      <c r="H572" s="150"/>
      <c r="I572" s="78"/>
      <c r="J572" s="78"/>
      <c r="K572" s="146"/>
      <c r="L572" s="101"/>
      <c r="M572" s="101"/>
      <c r="N572" s="101"/>
      <c r="O572" s="101"/>
      <c r="P572" s="101"/>
      <c r="Q572" s="80"/>
      <c r="R572" s="80"/>
      <c r="S572" s="80"/>
      <c r="T572" s="80"/>
      <c r="U572" s="80"/>
      <c r="V572" s="80"/>
      <c r="W572" s="80"/>
      <c r="X572" s="80"/>
      <c r="Y572" s="80"/>
      <c r="Z572" s="80"/>
      <c r="AA572" s="80"/>
      <c r="AB572" s="80"/>
      <c r="AC572" s="80"/>
      <c r="AD572" s="80"/>
      <c r="AE572" s="80"/>
      <c r="AF572" s="80"/>
      <c r="AG572" s="80"/>
      <c r="AH572" s="80"/>
      <c r="AI572" s="78"/>
      <c r="AJ572" s="78"/>
      <c r="AK572" s="78"/>
      <c r="AL572" s="78"/>
      <c r="AM572" s="78"/>
      <c r="AN572" s="78"/>
      <c r="AO572" s="78"/>
    </row>
    <row r="573" spans="1:41" ht="18.75" customHeight="1">
      <c r="A573" s="156"/>
      <c r="B573" s="156"/>
      <c r="C573" s="78"/>
      <c r="D573" s="78"/>
      <c r="E573" s="78"/>
      <c r="F573" s="78"/>
      <c r="G573" s="80"/>
      <c r="H573" s="150"/>
      <c r="I573" s="78"/>
      <c r="J573" s="78"/>
      <c r="K573" s="146"/>
      <c r="L573" s="101"/>
      <c r="M573" s="101"/>
      <c r="N573" s="101"/>
      <c r="O573" s="101"/>
      <c r="P573" s="101"/>
      <c r="Q573" s="80"/>
      <c r="R573" s="80"/>
      <c r="S573" s="80"/>
      <c r="T573" s="80"/>
      <c r="U573" s="80"/>
      <c r="V573" s="80"/>
      <c r="W573" s="80"/>
      <c r="X573" s="80"/>
      <c r="Y573" s="80"/>
      <c r="Z573" s="80"/>
      <c r="AA573" s="80"/>
      <c r="AB573" s="80"/>
      <c r="AC573" s="80"/>
      <c r="AD573" s="80"/>
      <c r="AE573" s="80"/>
      <c r="AF573" s="80"/>
      <c r="AG573" s="80"/>
      <c r="AH573" s="80"/>
      <c r="AI573" s="78"/>
      <c r="AJ573" s="78"/>
      <c r="AK573" s="78"/>
      <c r="AL573" s="78"/>
      <c r="AM573" s="78"/>
      <c r="AN573" s="78"/>
      <c r="AO573" s="78"/>
    </row>
    <row r="574" spans="1:41" ht="18.75" customHeight="1">
      <c r="A574" s="156"/>
      <c r="B574" s="156"/>
      <c r="C574" s="78"/>
      <c r="D574" s="78"/>
      <c r="E574" s="78"/>
      <c r="F574" s="78"/>
      <c r="G574" s="80"/>
      <c r="H574" s="150"/>
      <c r="I574" s="78"/>
      <c r="J574" s="78"/>
      <c r="K574" s="146"/>
      <c r="L574" s="101"/>
      <c r="M574" s="101"/>
      <c r="N574" s="101"/>
      <c r="O574" s="101"/>
      <c r="P574" s="101"/>
      <c r="Q574" s="80"/>
      <c r="R574" s="80"/>
      <c r="S574" s="80"/>
      <c r="T574" s="80"/>
      <c r="U574" s="80"/>
      <c r="V574" s="80"/>
      <c r="W574" s="80"/>
      <c r="X574" s="80"/>
      <c r="Y574" s="80"/>
      <c r="Z574" s="80"/>
      <c r="AA574" s="80"/>
      <c r="AB574" s="80"/>
      <c r="AC574" s="80"/>
      <c r="AD574" s="80"/>
      <c r="AE574" s="80"/>
      <c r="AF574" s="80"/>
      <c r="AG574" s="80"/>
      <c r="AH574" s="80"/>
      <c r="AI574" s="78"/>
      <c r="AJ574" s="78"/>
      <c r="AK574" s="78"/>
      <c r="AL574" s="78"/>
      <c r="AM574" s="78"/>
      <c r="AN574" s="78"/>
      <c r="AO574" s="78"/>
    </row>
    <row r="575" spans="1:41" ht="18.75" customHeight="1">
      <c r="A575" s="156"/>
      <c r="B575" s="156"/>
      <c r="C575" s="78"/>
      <c r="D575" s="78"/>
      <c r="E575" s="78"/>
      <c r="F575" s="78"/>
      <c r="G575" s="80"/>
      <c r="H575" s="150"/>
      <c r="I575" s="78"/>
      <c r="J575" s="78"/>
      <c r="K575" s="146"/>
      <c r="L575" s="101"/>
      <c r="M575" s="101"/>
      <c r="N575" s="101"/>
      <c r="O575" s="101"/>
      <c r="P575" s="101"/>
      <c r="Q575" s="80"/>
      <c r="R575" s="80"/>
      <c r="S575" s="80"/>
      <c r="T575" s="80"/>
      <c r="U575" s="80"/>
      <c r="V575" s="80"/>
      <c r="W575" s="80"/>
      <c r="X575" s="80"/>
      <c r="Y575" s="80"/>
      <c r="Z575" s="80"/>
      <c r="AA575" s="80"/>
      <c r="AB575" s="80"/>
      <c r="AC575" s="80"/>
      <c r="AD575" s="80"/>
      <c r="AE575" s="80"/>
      <c r="AF575" s="80"/>
      <c r="AG575" s="80"/>
      <c r="AH575" s="80"/>
      <c r="AI575" s="78"/>
      <c r="AJ575" s="78"/>
      <c r="AK575" s="78"/>
      <c r="AL575" s="78"/>
      <c r="AM575" s="78"/>
      <c r="AN575" s="78"/>
      <c r="AO575" s="78"/>
    </row>
    <row r="576" spans="1:41" ht="18.75" customHeight="1">
      <c r="A576" s="156"/>
      <c r="B576" s="156"/>
      <c r="C576" s="78"/>
      <c r="D576" s="78"/>
      <c r="E576" s="78"/>
      <c r="F576" s="78"/>
      <c r="G576" s="80"/>
      <c r="H576" s="150"/>
      <c r="I576" s="78"/>
      <c r="J576" s="78"/>
      <c r="K576" s="146"/>
      <c r="L576" s="101"/>
      <c r="M576" s="101"/>
      <c r="N576" s="101"/>
      <c r="O576" s="101"/>
      <c r="P576" s="101"/>
      <c r="Q576" s="80"/>
      <c r="R576" s="80"/>
      <c r="S576" s="80"/>
      <c r="T576" s="80"/>
      <c r="U576" s="80"/>
      <c r="V576" s="80"/>
      <c r="W576" s="80"/>
      <c r="X576" s="80"/>
      <c r="Y576" s="80"/>
      <c r="Z576" s="80"/>
      <c r="AA576" s="80"/>
      <c r="AB576" s="80"/>
      <c r="AC576" s="80"/>
      <c r="AD576" s="80"/>
      <c r="AE576" s="80"/>
      <c r="AF576" s="80"/>
      <c r="AG576" s="80"/>
      <c r="AH576" s="80"/>
      <c r="AI576" s="78"/>
      <c r="AJ576" s="78"/>
      <c r="AK576" s="78"/>
      <c r="AL576" s="78"/>
      <c r="AM576" s="78"/>
      <c r="AN576" s="78"/>
      <c r="AO576" s="78"/>
    </row>
    <row r="577" spans="1:41" ht="18.75" customHeight="1">
      <c r="A577" s="156"/>
      <c r="B577" s="156"/>
      <c r="C577" s="78"/>
      <c r="D577" s="78"/>
      <c r="E577" s="78"/>
      <c r="F577" s="78"/>
      <c r="G577" s="80"/>
      <c r="H577" s="150"/>
      <c r="I577" s="78"/>
      <c r="J577" s="78"/>
      <c r="K577" s="146"/>
      <c r="L577" s="101"/>
      <c r="M577" s="101"/>
      <c r="N577" s="101"/>
      <c r="O577" s="101"/>
      <c r="P577" s="101"/>
      <c r="Q577" s="80"/>
      <c r="R577" s="80"/>
      <c r="S577" s="80"/>
      <c r="T577" s="80"/>
      <c r="U577" s="80"/>
      <c r="V577" s="80"/>
      <c r="W577" s="80"/>
      <c r="X577" s="80"/>
      <c r="Y577" s="80"/>
      <c r="Z577" s="80"/>
      <c r="AA577" s="80"/>
      <c r="AB577" s="80"/>
      <c r="AC577" s="80"/>
      <c r="AD577" s="80"/>
      <c r="AE577" s="80"/>
      <c r="AF577" s="80"/>
      <c r="AG577" s="80"/>
      <c r="AH577" s="80"/>
      <c r="AI577" s="78"/>
      <c r="AJ577" s="78"/>
      <c r="AK577" s="78"/>
      <c r="AL577" s="78"/>
      <c r="AM577" s="78"/>
      <c r="AN577" s="78"/>
      <c r="AO577" s="78"/>
    </row>
    <row r="578" spans="1:41" ht="18.75" customHeight="1">
      <c r="A578" s="156"/>
      <c r="B578" s="156"/>
      <c r="C578" s="78"/>
      <c r="D578" s="78"/>
      <c r="E578" s="78"/>
      <c r="F578" s="78"/>
      <c r="G578" s="80"/>
      <c r="H578" s="150"/>
      <c r="I578" s="78"/>
      <c r="J578" s="78"/>
      <c r="K578" s="146"/>
      <c r="L578" s="101"/>
      <c r="M578" s="101"/>
      <c r="N578" s="101"/>
      <c r="O578" s="101"/>
      <c r="P578" s="101"/>
      <c r="Q578" s="80"/>
      <c r="R578" s="80"/>
      <c r="S578" s="80"/>
      <c r="T578" s="80"/>
      <c r="U578" s="80"/>
      <c r="V578" s="80"/>
      <c r="W578" s="80"/>
      <c r="X578" s="80"/>
      <c r="Y578" s="80"/>
      <c r="Z578" s="80"/>
      <c r="AA578" s="80"/>
      <c r="AB578" s="80"/>
      <c r="AC578" s="80"/>
      <c r="AD578" s="80"/>
      <c r="AE578" s="80"/>
      <c r="AF578" s="80"/>
      <c r="AG578" s="80"/>
      <c r="AH578" s="80"/>
      <c r="AI578" s="78"/>
      <c r="AJ578" s="78"/>
      <c r="AK578" s="78"/>
      <c r="AL578" s="78"/>
      <c r="AM578" s="78"/>
      <c r="AN578" s="78"/>
      <c r="AO578" s="78"/>
    </row>
    <row r="579" spans="1:41" ht="18.75" customHeight="1">
      <c r="A579" s="156"/>
      <c r="B579" s="156"/>
      <c r="C579" s="78"/>
      <c r="D579" s="78"/>
      <c r="E579" s="78"/>
      <c r="F579" s="78"/>
      <c r="G579" s="80"/>
      <c r="H579" s="150"/>
      <c r="I579" s="78"/>
      <c r="J579" s="78"/>
      <c r="K579" s="146"/>
      <c r="L579" s="101"/>
      <c r="M579" s="101"/>
      <c r="N579" s="101"/>
      <c r="O579" s="101"/>
      <c r="P579" s="101"/>
      <c r="Q579" s="80"/>
      <c r="R579" s="80"/>
      <c r="S579" s="80"/>
      <c r="T579" s="80"/>
      <c r="U579" s="80"/>
      <c r="V579" s="80"/>
      <c r="W579" s="80"/>
      <c r="X579" s="80"/>
      <c r="Y579" s="80"/>
      <c r="Z579" s="80"/>
      <c r="AA579" s="80"/>
      <c r="AB579" s="80"/>
      <c r="AC579" s="80"/>
      <c r="AD579" s="80"/>
      <c r="AE579" s="80"/>
      <c r="AF579" s="80"/>
      <c r="AG579" s="80"/>
      <c r="AH579" s="80"/>
      <c r="AI579" s="78"/>
      <c r="AJ579" s="78"/>
      <c r="AK579" s="78"/>
      <c r="AL579" s="78"/>
      <c r="AM579" s="78"/>
      <c r="AN579" s="78"/>
      <c r="AO579" s="78"/>
    </row>
    <row r="580" spans="1:41" ht="18.75" customHeight="1">
      <c r="A580" s="156"/>
      <c r="B580" s="156"/>
      <c r="C580" s="78"/>
      <c r="D580" s="78"/>
      <c r="E580" s="78"/>
      <c r="F580" s="78"/>
      <c r="G580" s="80"/>
      <c r="H580" s="150"/>
      <c r="I580" s="78"/>
      <c r="J580" s="78"/>
      <c r="K580" s="146"/>
      <c r="L580" s="101"/>
      <c r="M580" s="101"/>
      <c r="N580" s="101"/>
      <c r="O580" s="101"/>
      <c r="P580" s="101"/>
      <c r="Q580" s="80"/>
      <c r="R580" s="80"/>
      <c r="S580" s="80"/>
      <c r="T580" s="80"/>
      <c r="U580" s="80"/>
      <c r="V580" s="80"/>
      <c r="W580" s="80"/>
      <c r="X580" s="80"/>
      <c r="Y580" s="80"/>
      <c r="Z580" s="80"/>
      <c r="AA580" s="80"/>
      <c r="AB580" s="80"/>
      <c r="AC580" s="80"/>
      <c r="AD580" s="80"/>
      <c r="AE580" s="80"/>
      <c r="AF580" s="80"/>
      <c r="AG580" s="80"/>
      <c r="AH580" s="80"/>
      <c r="AI580" s="78"/>
      <c r="AJ580" s="78"/>
      <c r="AK580" s="78"/>
      <c r="AL580" s="78"/>
      <c r="AM580" s="78"/>
      <c r="AN580" s="78"/>
      <c r="AO580" s="78"/>
    </row>
    <row r="581" spans="1:41" ht="18.75" customHeight="1">
      <c r="A581" s="156"/>
      <c r="B581" s="156"/>
      <c r="C581" s="78"/>
      <c r="D581" s="78"/>
      <c r="E581" s="78"/>
      <c r="F581" s="78"/>
      <c r="G581" s="80"/>
      <c r="H581" s="150"/>
      <c r="I581" s="78"/>
      <c r="J581" s="78"/>
      <c r="K581" s="146"/>
      <c r="L581" s="101"/>
      <c r="M581" s="101"/>
      <c r="N581" s="101"/>
      <c r="O581" s="101"/>
      <c r="P581" s="101"/>
      <c r="Q581" s="80"/>
      <c r="R581" s="80"/>
      <c r="S581" s="80"/>
      <c r="T581" s="80"/>
      <c r="U581" s="80"/>
      <c r="V581" s="80"/>
      <c r="W581" s="80"/>
      <c r="X581" s="80"/>
      <c r="Y581" s="80"/>
      <c r="Z581" s="80"/>
      <c r="AA581" s="80"/>
      <c r="AB581" s="80"/>
      <c r="AC581" s="80"/>
      <c r="AD581" s="80"/>
      <c r="AE581" s="80"/>
      <c r="AF581" s="80"/>
      <c r="AG581" s="80"/>
      <c r="AH581" s="80"/>
      <c r="AI581" s="78"/>
      <c r="AJ581" s="78"/>
      <c r="AK581" s="78"/>
      <c r="AL581" s="78"/>
      <c r="AM581" s="78"/>
      <c r="AN581" s="78"/>
      <c r="AO581" s="78"/>
    </row>
    <row r="582" spans="1:41" ht="18.75" customHeight="1">
      <c r="A582" s="156"/>
      <c r="B582" s="156"/>
      <c r="C582" s="78"/>
      <c r="D582" s="78"/>
      <c r="E582" s="78"/>
      <c r="F582" s="78"/>
      <c r="G582" s="80"/>
      <c r="H582" s="150"/>
      <c r="I582" s="78"/>
      <c r="J582" s="78"/>
      <c r="K582" s="146"/>
      <c r="L582" s="101"/>
      <c r="M582" s="101"/>
      <c r="N582" s="101"/>
      <c r="O582" s="101"/>
      <c r="P582" s="101"/>
      <c r="Q582" s="80"/>
      <c r="R582" s="80"/>
      <c r="S582" s="80"/>
      <c r="T582" s="80"/>
      <c r="U582" s="80"/>
      <c r="V582" s="80"/>
      <c r="W582" s="80"/>
      <c r="X582" s="80"/>
      <c r="Y582" s="80"/>
      <c r="Z582" s="80"/>
      <c r="AA582" s="80"/>
      <c r="AB582" s="80"/>
      <c r="AC582" s="80"/>
      <c r="AD582" s="80"/>
      <c r="AE582" s="80"/>
      <c r="AF582" s="80"/>
      <c r="AG582" s="80"/>
      <c r="AH582" s="80"/>
      <c r="AI582" s="78"/>
      <c r="AJ582" s="78"/>
      <c r="AK582" s="78"/>
      <c r="AL582" s="78"/>
      <c r="AM582" s="78"/>
      <c r="AN582" s="78"/>
      <c r="AO582" s="78"/>
    </row>
    <row r="583" spans="1:41" ht="18.75" customHeight="1">
      <c r="A583" s="156"/>
      <c r="B583" s="156"/>
      <c r="C583" s="78"/>
      <c r="D583" s="78"/>
      <c r="E583" s="78"/>
      <c r="F583" s="78"/>
      <c r="G583" s="80"/>
      <c r="H583" s="150"/>
      <c r="I583" s="78"/>
      <c r="J583" s="78"/>
      <c r="K583" s="146"/>
      <c r="L583" s="101"/>
      <c r="M583" s="101"/>
      <c r="N583" s="101"/>
      <c r="O583" s="101"/>
      <c r="P583" s="101"/>
      <c r="Q583" s="80"/>
      <c r="R583" s="80"/>
      <c r="S583" s="80"/>
      <c r="T583" s="80"/>
      <c r="U583" s="80"/>
      <c r="V583" s="80"/>
      <c r="W583" s="80"/>
      <c r="X583" s="80"/>
      <c r="Y583" s="80"/>
      <c r="Z583" s="80"/>
      <c r="AA583" s="80"/>
      <c r="AB583" s="80"/>
      <c r="AC583" s="80"/>
      <c r="AD583" s="80"/>
      <c r="AE583" s="80"/>
      <c r="AF583" s="80"/>
      <c r="AG583" s="80"/>
      <c r="AH583" s="80"/>
      <c r="AI583" s="78"/>
      <c r="AJ583" s="78"/>
      <c r="AK583" s="78"/>
      <c r="AL583" s="78"/>
      <c r="AM583" s="78"/>
      <c r="AN583" s="78"/>
      <c r="AO583" s="78"/>
    </row>
    <row r="584" spans="1:41" ht="18.75" customHeight="1">
      <c r="A584" s="156"/>
      <c r="B584" s="156"/>
      <c r="C584" s="78"/>
      <c r="D584" s="78"/>
      <c r="E584" s="78"/>
      <c r="F584" s="78"/>
      <c r="G584" s="80"/>
      <c r="H584" s="150"/>
      <c r="I584" s="78"/>
      <c r="J584" s="78"/>
      <c r="K584" s="146"/>
      <c r="L584" s="101"/>
      <c r="M584" s="101"/>
      <c r="N584" s="101"/>
      <c r="O584" s="101"/>
      <c r="P584" s="101"/>
      <c r="Q584" s="80"/>
      <c r="R584" s="80"/>
      <c r="S584" s="80"/>
      <c r="T584" s="80"/>
      <c r="U584" s="80"/>
      <c r="V584" s="80"/>
      <c r="W584" s="80"/>
      <c r="X584" s="80"/>
      <c r="Y584" s="80"/>
      <c r="Z584" s="80"/>
      <c r="AA584" s="80"/>
      <c r="AB584" s="80"/>
      <c r="AC584" s="80"/>
      <c r="AD584" s="80"/>
      <c r="AE584" s="80"/>
      <c r="AF584" s="80"/>
      <c r="AG584" s="80"/>
      <c r="AH584" s="80"/>
      <c r="AI584" s="78"/>
      <c r="AJ584" s="78"/>
      <c r="AK584" s="78"/>
      <c r="AL584" s="78"/>
      <c r="AM584" s="78"/>
      <c r="AN584" s="78"/>
      <c r="AO584" s="78"/>
    </row>
    <row r="585" spans="1:41" ht="18.75" customHeight="1">
      <c r="A585" s="156"/>
      <c r="B585" s="156"/>
      <c r="C585" s="78"/>
      <c r="D585" s="78"/>
      <c r="E585" s="78"/>
      <c r="F585" s="78"/>
      <c r="G585" s="80"/>
      <c r="H585" s="150"/>
      <c r="I585" s="78"/>
      <c r="J585" s="78"/>
      <c r="K585" s="146"/>
      <c r="L585" s="101"/>
      <c r="M585" s="101"/>
      <c r="N585" s="101"/>
      <c r="O585" s="101"/>
      <c r="P585" s="101"/>
      <c r="Q585" s="80"/>
      <c r="R585" s="80"/>
      <c r="S585" s="80"/>
      <c r="T585" s="80"/>
      <c r="U585" s="80"/>
      <c r="V585" s="80"/>
      <c r="W585" s="80"/>
      <c r="X585" s="80"/>
      <c r="Y585" s="80"/>
      <c r="Z585" s="80"/>
      <c r="AA585" s="80"/>
      <c r="AB585" s="80"/>
      <c r="AC585" s="80"/>
      <c r="AD585" s="80"/>
      <c r="AE585" s="80"/>
      <c r="AF585" s="80"/>
      <c r="AG585" s="80"/>
      <c r="AH585" s="80"/>
      <c r="AI585" s="78"/>
      <c r="AJ585" s="78"/>
      <c r="AK585" s="78"/>
      <c r="AL585" s="78"/>
      <c r="AM585" s="78"/>
      <c r="AN585" s="78"/>
      <c r="AO585" s="78"/>
    </row>
    <row r="586" spans="1:41" ht="18.75" customHeight="1">
      <c r="A586" s="156"/>
      <c r="B586" s="156"/>
      <c r="C586" s="78"/>
      <c r="D586" s="78"/>
      <c r="E586" s="78"/>
      <c r="F586" s="78"/>
      <c r="G586" s="80"/>
      <c r="H586" s="150"/>
      <c r="I586" s="78"/>
      <c r="J586" s="78"/>
      <c r="K586" s="146"/>
      <c r="L586" s="101"/>
      <c r="M586" s="101"/>
      <c r="N586" s="101"/>
      <c r="O586" s="101"/>
      <c r="P586" s="101"/>
      <c r="Q586" s="80"/>
      <c r="R586" s="80"/>
      <c r="S586" s="80"/>
      <c r="T586" s="80"/>
      <c r="U586" s="80"/>
      <c r="V586" s="80"/>
      <c r="W586" s="80"/>
      <c r="X586" s="80"/>
      <c r="Y586" s="80"/>
      <c r="Z586" s="80"/>
      <c r="AA586" s="80"/>
      <c r="AB586" s="80"/>
      <c r="AC586" s="80"/>
      <c r="AD586" s="80"/>
      <c r="AE586" s="80"/>
      <c r="AF586" s="80"/>
      <c r="AG586" s="80"/>
      <c r="AH586" s="80"/>
      <c r="AI586" s="78"/>
      <c r="AJ586" s="78"/>
      <c r="AK586" s="78"/>
      <c r="AL586" s="78"/>
      <c r="AM586" s="78"/>
      <c r="AN586" s="78"/>
      <c r="AO586" s="78"/>
    </row>
    <row r="587" spans="1:41" ht="18.75" customHeight="1">
      <c r="A587" s="156"/>
      <c r="B587" s="156"/>
      <c r="C587" s="78"/>
      <c r="D587" s="78"/>
      <c r="E587" s="78"/>
      <c r="F587" s="78"/>
      <c r="G587" s="80"/>
      <c r="H587" s="150"/>
      <c r="I587" s="78"/>
      <c r="J587" s="78"/>
      <c r="K587" s="146"/>
      <c r="L587" s="101"/>
      <c r="M587" s="101"/>
      <c r="N587" s="101"/>
      <c r="O587" s="101"/>
      <c r="P587" s="101"/>
      <c r="Q587" s="80"/>
      <c r="R587" s="80"/>
      <c r="S587" s="80"/>
      <c r="T587" s="80"/>
      <c r="U587" s="80"/>
      <c r="V587" s="80"/>
      <c r="W587" s="80"/>
      <c r="X587" s="80"/>
      <c r="Y587" s="80"/>
      <c r="Z587" s="80"/>
      <c r="AA587" s="80"/>
      <c r="AB587" s="80"/>
      <c r="AC587" s="80"/>
      <c r="AD587" s="80"/>
      <c r="AE587" s="80"/>
      <c r="AF587" s="80"/>
      <c r="AG587" s="80"/>
      <c r="AH587" s="80"/>
      <c r="AI587" s="78"/>
      <c r="AJ587" s="78"/>
      <c r="AK587" s="78"/>
      <c r="AL587" s="78"/>
      <c r="AM587" s="78"/>
      <c r="AN587" s="78"/>
      <c r="AO587" s="78"/>
    </row>
    <row r="588" spans="1:41" ht="18.75" customHeight="1">
      <c r="A588" s="156"/>
      <c r="B588" s="156"/>
      <c r="C588" s="78"/>
      <c r="D588" s="78"/>
      <c r="E588" s="78"/>
      <c r="F588" s="78"/>
      <c r="G588" s="80"/>
      <c r="H588" s="150"/>
      <c r="I588" s="78"/>
      <c r="J588" s="78"/>
      <c r="K588" s="146"/>
      <c r="L588" s="101"/>
      <c r="M588" s="101"/>
      <c r="N588" s="101"/>
      <c r="O588" s="101"/>
      <c r="P588" s="101"/>
      <c r="Q588" s="80"/>
      <c r="R588" s="80"/>
      <c r="S588" s="80"/>
      <c r="T588" s="80"/>
      <c r="U588" s="80"/>
      <c r="V588" s="80"/>
      <c r="W588" s="80"/>
      <c r="X588" s="80"/>
      <c r="Y588" s="80"/>
      <c r="Z588" s="80"/>
      <c r="AA588" s="80"/>
      <c r="AB588" s="80"/>
      <c r="AC588" s="80"/>
      <c r="AD588" s="80"/>
      <c r="AE588" s="80"/>
      <c r="AF588" s="80"/>
      <c r="AG588" s="80"/>
      <c r="AH588" s="80"/>
      <c r="AI588" s="78"/>
      <c r="AJ588" s="78"/>
      <c r="AK588" s="78"/>
      <c r="AL588" s="78"/>
      <c r="AM588" s="78"/>
      <c r="AN588" s="78"/>
      <c r="AO588" s="78"/>
    </row>
    <row r="589" spans="1:41" ht="18.75" customHeight="1">
      <c r="A589" s="156"/>
      <c r="B589" s="156"/>
      <c r="C589" s="78"/>
      <c r="D589" s="78"/>
      <c r="E589" s="78"/>
      <c r="F589" s="78"/>
      <c r="G589" s="80"/>
      <c r="H589" s="150"/>
      <c r="I589" s="78"/>
      <c r="J589" s="78"/>
      <c r="K589" s="146"/>
      <c r="L589" s="101"/>
      <c r="M589" s="101"/>
      <c r="N589" s="101"/>
      <c r="O589" s="101"/>
      <c r="P589" s="101"/>
      <c r="Q589" s="80"/>
      <c r="R589" s="80"/>
      <c r="S589" s="80"/>
      <c r="T589" s="80"/>
      <c r="U589" s="80"/>
      <c r="V589" s="80"/>
      <c r="W589" s="80"/>
      <c r="X589" s="80"/>
      <c r="Y589" s="80"/>
      <c r="Z589" s="80"/>
      <c r="AA589" s="80"/>
      <c r="AB589" s="80"/>
      <c r="AC589" s="80"/>
      <c r="AD589" s="80"/>
      <c r="AE589" s="80"/>
      <c r="AF589" s="80"/>
      <c r="AG589" s="80"/>
      <c r="AH589" s="80"/>
      <c r="AI589" s="78"/>
      <c r="AJ589" s="78"/>
      <c r="AK589" s="78"/>
      <c r="AL589" s="78"/>
      <c r="AM589" s="78"/>
      <c r="AN589" s="78"/>
      <c r="AO589" s="78"/>
    </row>
    <row r="590" spans="1:41" ht="18.75" customHeight="1">
      <c r="A590" s="156"/>
      <c r="B590" s="156"/>
      <c r="C590" s="78"/>
      <c r="D590" s="78"/>
      <c r="E590" s="78"/>
      <c r="F590" s="78"/>
      <c r="G590" s="80"/>
      <c r="H590" s="150"/>
      <c r="I590" s="78"/>
      <c r="J590" s="78"/>
      <c r="K590" s="146"/>
      <c r="L590" s="101"/>
      <c r="M590" s="101"/>
      <c r="N590" s="101"/>
      <c r="O590" s="101"/>
      <c r="P590" s="101"/>
      <c r="Q590" s="80"/>
      <c r="R590" s="80"/>
      <c r="S590" s="80"/>
      <c r="T590" s="80"/>
      <c r="U590" s="80"/>
      <c r="V590" s="80"/>
      <c r="W590" s="80"/>
      <c r="X590" s="80"/>
      <c r="Y590" s="80"/>
      <c r="Z590" s="80"/>
      <c r="AA590" s="80"/>
      <c r="AB590" s="80"/>
      <c r="AC590" s="80"/>
      <c r="AD590" s="80"/>
      <c r="AE590" s="80"/>
      <c r="AF590" s="80"/>
      <c r="AG590" s="80"/>
      <c r="AH590" s="80"/>
      <c r="AI590" s="78"/>
      <c r="AJ590" s="78"/>
      <c r="AK590" s="78"/>
      <c r="AL590" s="78"/>
      <c r="AM590" s="78"/>
      <c r="AN590" s="78"/>
      <c r="AO590" s="78"/>
    </row>
    <row r="591" spans="1:41" ht="18.75" customHeight="1">
      <c r="A591" s="156"/>
      <c r="B591" s="156"/>
      <c r="C591" s="78"/>
      <c r="D591" s="78"/>
      <c r="E591" s="78"/>
      <c r="F591" s="78"/>
      <c r="G591" s="80"/>
      <c r="H591" s="150"/>
      <c r="I591" s="78"/>
      <c r="J591" s="78"/>
      <c r="K591" s="146"/>
      <c r="L591" s="101"/>
      <c r="M591" s="101"/>
      <c r="N591" s="101"/>
      <c r="O591" s="101"/>
      <c r="P591" s="101"/>
      <c r="Q591" s="80"/>
      <c r="R591" s="80"/>
      <c r="S591" s="80"/>
      <c r="T591" s="80"/>
      <c r="U591" s="80"/>
      <c r="V591" s="80"/>
      <c r="W591" s="80"/>
      <c r="X591" s="80"/>
      <c r="Y591" s="80"/>
      <c r="Z591" s="80"/>
      <c r="AA591" s="80"/>
      <c r="AB591" s="80"/>
      <c r="AC591" s="80"/>
      <c r="AD591" s="80"/>
      <c r="AE591" s="80"/>
      <c r="AF591" s="80"/>
      <c r="AG591" s="80"/>
      <c r="AH591" s="80"/>
      <c r="AI591" s="78"/>
      <c r="AJ591" s="78"/>
      <c r="AK591" s="78"/>
      <c r="AL591" s="78"/>
      <c r="AM591" s="78"/>
      <c r="AN591" s="78"/>
      <c r="AO591" s="78"/>
    </row>
    <row r="592" spans="1:41" ht="18.75" customHeight="1">
      <c r="A592" s="156"/>
      <c r="B592" s="156"/>
      <c r="C592" s="78"/>
      <c r="D592" s="78"/>
      <c r="E592" s="78"/>
      <c r="F592" s="78"/>
      <c r="G592" s="80"/>
      <c r="H592" s="150"/>
      <c r="I592" s="78"/>
      <c r="J592" s="78"/>
      <c r="K592" s="146"/>
      <c r="L592" s="101"/>
      <c r="M592" s="101"/>
      <c r="N592" s="101"/>
      <c r="O592" s="101"/>
      <c r="P592" s="101"/>
      <c r="Q592" s="80"/>
      <c r="R592" s="80"/>
      <c r="S592" s="80"/>
      <c r="T592" s="80"/>
      <c r="U592" s="80"/>
      <c r="V592" s="80"/>
      <c r="W592" s="80"/>
      <c r="X592" s="80"/>
      <c r="Y592" s="80"/>
      <c r="Z592" s="80"/>
      <c r="AA592" s="80"/>
      <c r="AB592" s="80"/>
      <c r="AC592" s="80"/>
      <c r="AD592" s="80"/>
      <c r="AE592" s="80"/>
      <c r="AF592" s="80"/>
      <c r="AG592" s="80"/>
      <c r="AH592" s="80"/>
      <c r="AI592" s="78"/>
      <c r="AJ592" s="78"/>
      <c r="AK592" s="78"/>
      <c r="AL592" s="78"/>
      <c r="AM592" s="78"/>
      <c r="AN592" s="78"/>
      <c r="AO592" s="78"/>
    </row>
    <row r="593" spans="1:41" ht="18.75" customHeight="1">
      <c r="A593" s="156"/>
      <c r="B593" s="156"/>
      <c r="C593" s="78"/>
      <c r="D593" s="78"/>
      <c r="E593" s="78"/>
      <c r="F593" s="78"/>
      <c r="G593" s="80"/>
      <c r="H593" s="150"/>
      <c r="I593" s="78"/>
      <c r="J593" s="78"/>
      <c r="K593" s="146"/>
      <c r="L593" s="101"/>
      <c r="M593" s="101"/>
      <c r="N593" s="101"/>
      <c r="O593" s="101"/>
      <c r="P593" s="101"/>
      <c r="Q593" s="80"/>
      <c r="R593" s="80"/>
      <c r="S593" s="80"/>
      <c r="T593" s="80"/>
      <c r="U593" s="80"/>
      <c r="V593" s="80"/>
      <c r="W593" s="80"/>
      <c r="X593" s="80"/>
      <c r="Y593" s="80"/>
      <c r="Z593" s="80"/>
      <c r="AA593" s="80"/>
      <c r="AB593" s="80"/>
      <c r="AC593" s="80"/>
      <c r="AD593" s="80"/>
      <c r="AE593" s="80"/>
      <c r="AF593" s="80"/>
      <c r="AG593" s="80"/>
      <c r="AH593" s="80"/>
      <c r="AI593" s="78"/>
      <c r="AJ593" s="78"/>
      <c r="AK593" s="78"/>
      <c r="AL593" s="78"/>
      <c r="AM593" s="78"/>
      <c r="AN593" s="78"/>
      <c r="AO593" s="78"/>
    </row>
    <row r="594" spans="1:41" ht="18.75" customHeight="1">
      <c r="A594" s="156"/>
      <c r="B594" s="156"/>
      <c r="C594" s="78"/>
      <c r="D594" s="78"/>
      <c r="E594" s="78"/>
      <c r="F594" s="78"/>
      <c r="G594" s="80"/>
      <c r="H594" s="150"/>
      <c r="I594" s="78"/>
      <c r="J594" s="78"/>
      <c r="K594" s="146"/>
      <c r="L594" s="101"/>
      <c r="M594" s="101"/>
      <c r="N594" s="101"/>
      <c r="O594" s="101"/>
      <c r="P594" s="101"/>
      <c r="Q594" s="80"/>
      <c r="R594" s="80"/>
      <c r="S594" s="80"/>
      <c r="T594" s="80"/>
      <c r="U594" s="80"/>
      <c r="V594" s="80"/>
      <c r="W594" s="80"/>
      <c r="X594" s="80"/>
      <c r="Y594" s="80"/>
      <c r="Z594" s="80"/>
      <c r="AA594" s="80"/>
      <c r="AB594" s="80"/>
      <c r="AC594" s="80"/>
      <c r="AD594" s="80"/>
      <c r="AE594" s="80"/>
      <c r="AF594" s="80"/>
      <c r="AG594" s="80"/>
      <c r="AH594" s="80"/>
      <c r="AI594" s="78"/>
      <c r="AJ594" s="78"/>
      <c r="AK594" s="78"/>
      <c r="AL594" s="78"/>
      <c r="AM594" s="78"/>
      <c r="AN594" s="78"/>
      <c r="AO594" s="78"/>
    </row>
    <row r="595" spans="1:41" ht="18.75" customHeight="1">
      <c r="A595" s="156"/>
      <c r="B595" s="156"/>
      <c r="C595" s="78"/>
      <c r="D595" s="78"/>
      <c r="E595" s="78"/>
      <c r="F595" s="78"/>
      <c r="G595" s="80"/>
      <c r="H595" s="150"/>
      <c r="I595" s="78"/>
      <c r="J595" s="78"/>
      <c r="K595" s="146"/>
      <c r="L595" s="101"/>
      <c r="M595" s="101"/>
      <c r="N595" s="101"/>
      <c r="O595" s="101"/>
      <c r="P595" s="101"/>
      <c r="Q595" s="80"/>
      <c r="R595" s="80"/>
      <c r="S595" s="80"/>
      <c r="T595" s="80"/>
      <c r="U595" s="80"/>
      <c r="V595" s="80"/>
      <c r="W595" s="80"/>
      <c r="X595" s="80"/>
      <c r="Y595" s="80"/>
      <c r="Z595" s="80"/>
      <c r="AA595" s="80"/>
      <c r="AB595" s="80"/>
      <c r="AC595" s="80"/>
      <c r="AD595" s="80"/>
      <c r="AE595" s="80"/>
      <c r="AF595" s="80"/>
      <c r="AG595" s="80"/>
      <c r="AH595" s="80"/>
      <c r="AI595" s="78"/>
      <c r="AJ595" s="78"/>
      <c r="AK595" s="78"/>
      <c r="AL595" s="78"/>
      <c r="AM595" s="78"/>
      <c r="AN595" s="78"/>
      <c r="AO595" s="78"/>
    </row>
    <row r="596" spans="1:41" ht="18.75" customHeight="1">
      <c r="A596" s="156"/>
      <c r="B596" s="156"/>
      <c r="C596" s="78"/>
      <c r="D596" s="78"/>
      <c r="E596" s="78"/>
      <c r="F596" s="78"/>
      <c r="G596" s="80"/>
      <c r="H596" s="150"/>
      <c r="I596" s="78"/>
      <c r="J596" s="78"/>
      <c r="K596" s="146"/>
      <c r="L596" s="101"/>
      <c r="M596" s="101"/>
      <c r="N596" s="101"/>
      <c r="O596" s="101"/>
      <c r="P596" s="101"/>
      <c r="Q596" s="80"/>
      <c r="R596" s="80"/>
      <c r="S596" s="80"/>
      <c r="T596" s="80"/>
      <c r="U596" s="80"/>
      <c r="V596" s="80"/>
      <c r="W596" s="80"/>
      <c r="X596" s="80"/>
      <c r="Y596" s="80"/>
      <c r="Z596" s="80"/>
      <c r="AA596" s="80"/>
      <c r="AB596" s="80"/>
      <c r="AC596" s="80"/>
      <c r="AD596" s="80"/>
      <c r="AE596" s="80"/>
      <c r="AF596" s="80"/>
      <c r="AG596" s="80"/>
      <c r="AH596" s="80"/>
      <c r="AI596" s="78"/>
      <c r="AJ596" s="78"/>
      <c r="AK596" s="78"/>
      <c r="AL596" s="78"/>
      <c r="AM596" s="78"/>
      <c r="AN596" s="78"/>
      <c r="AO596" s="78"/>
    </row>
    <row r="597" spans="1:41" ht="18.75" customHeight="1">
      <c r="A597" s="156"/>
      <c r="B597" s="156"/>
      <c r="C597" s="78"/>
      <c r="D597" s="78"/>
      <c r="E597" s="78"/>
      <c r="F597" s="78"/>
      <c r="G597" s="80"/>
      <c r="H597" s="150"/>
      <c r="I597" s="78"/>
      <c r="J597" s="78"/>
      <c r="K597" s="146"/>
      <c r="L597" s="101"/>
      <c r="M597" s="101"/>
      <c r="N597" s="101"/>
      <c r="O597" s="101"/>
      <c r="P597" s="101"/>
      <c r="Q597" s="80"/>
      <c r="R597" s="80"/>
      <c r="S597" s="80"/>
      <c r="T597" s="80"/>
      <c r="U597" s="80"/>
      <c r="V597" s="80"/>
      <c r="W597" s="80"/>
      <c r="X597" s="80"/>
      <c r="Y597" s="80"/>
      <c r="Z597" s="80"/>
      <c r="AA597" s="80"/>
      <c r="AB597" s="80"/>
      <c r="AC597" s="80"/>
      <c r="AD597" s="80"/>
      <c r="AE597" s="80"/>
      <c r="AF597" s="80"/>
      <c r="AG597" s="80"/>
      <c r="AH597" s="80"/>
      <c r="AI597" s="78"/>
      <c r="AJ597" s="78"/>
      <c r="AK597" s="78"/>
      <c r="AL597" s="78"/>
      <c r="AM597" s="78"/>
      <c r="AN597" s="78"/>
      <c r="AO597" s="78"/>
    </row>
    <row r="598" spans="1:41" ht="18.75" customHeight="1">
      <c r="A598" s="156"/>
      <c r="B598" s="156"/>
      <c r="C598" s="78"/>
      <c r="D598" s="78"/>
      <c r="E598" s="78"/>
      <c r="F598" s="78"/>
      <c r="G598" s="80"/>
      <c r="H598" s="150"/>
      <c r="I598" s="78"/>
      <c r="J598" s="78"/>
      <c r="K598" s="146"/>
      <c r="L598" s="101"/>
      <c r="M598" s="101"/>
      <c r="N598" s="101"/>
      <c r="O598" s="101"/>
      <c r="P598" s="101"/>
      <c r="Q598" s="80"/>
      <c r="R598" s="80"/>
      <c r="S598" s="80"/>
      <c r="T598" s="80"/>
      <c r="U598" s="80"/>
      <c r="V598" s="80"/>
      <c r="W598" s="80"/>
      <c r="X598" s="80"/>
      <c r="Y598" s="80"/>
      <c r="Z598" s="80"/>
      <c r="AA598" s="80"/>
      <c r="AB598" s="80"/>
      <c r="AC598" s="80"/>
      <c r="AD598" s="80"/>
      <c r="AE598" s="80"/>
      <c r="AF598" s="80"/>
      <c r="AG598" s="80"/>
      <c r="AH598" s="80"/>
      <c r="AI598" s="78"/>
      <c r="AJ598" s="78"/>
      <c r="AK598" s="78"/>
      <c r="AL598" s="78"/>
      <c r="AM598" s="78"/>
      <c r="AN598" s="78"/>
      <c r="AO598" s="78"/>
    </row>
    <row r="599" spans="1:41" ht="18.75" customHeight="1">
      <c r="A599" s="156"/>
      <c r="B599" s="156"/>
      <c r="C599" s="78"/>
      <c r="D599" s="78"/>
      <c r="E599" s="78"/>
      <c r="F599" s="78"/>
      <c r="G599" s="80"/>
      <c r="H599" s="150"/>
      <c r="I599" s="78"/>
      <c r="J599" s="78"/>
      <c r="K599" s="146"/>
      <c r="L599" s="101"/>
      <c r="M599" s="101"/>
      <c r="N599" s="101"/>
      <c r="O599" s="101"/>
      <c r="P599" s="101"/>
      <c r="Q599" s="80"/>
      <c r="R599" s="80"/>
      <c r="S599" s="80"/>
      <c r="T599" s="80"/>
      <c r="U599" s="80"/>
      <c r="V599" s="80"/>
      <c r="W599" s="80"/>
      <c r="X599" s="80"/>
      <c r="Y599" s="80"/>
      <c r="Z599" s="80"/>
      <c r="AA599" s="80"/>
      <c r="AB599" s="80"/>
      <c r="AC599" s="80"/>
      <c r="AD599" s="80"/>
      <c r="AE599" s="80"/>
      <c r="AF599" s="80"/>
      <c r="AG599" s="80"/>
      <c r="AH599" s="80"/>
      <c r="AI599" s="78"/>
      <c r="AJ599" s="78"/>
      <c r="AK599" s="78"/>
      <c r="AL599" s="78"/>
      <c r="AM599" s="78"/>
      <c r="AN599" s="78"/>
      <c r="AO599" s="78"/>
    </row>
    <row r="600" spans="1:41" ht="18.75" customHeight="1">
      <c r="A600" s="156"/>
      <c r="B600" s="156"/>
      <c r="C600" s="78"/>
      <c r="D600" s="78"/>
      <c r="E600" s="78"/>
      <c r="F600" s="78"/>
      <c r="G600" s="80"/>
      <c r="H600" s="150"/>
      <c r="I600" s="78"/>
      <c r="J600" s="78"/>
      <c r="K600" s="146"/>
      <c r="L600" s="101"/>
      <c r="M600" s="101"/>
      <c r="N600" s="101"/>
      <c r="O600" s="101"/>
      <c r="P600" s="101"/>
      <c r="Q600" s="80"/>
      <c r="R600" s="80"/>
      <c r="S600" s="80"/>
      <c r="T600" s="80"/>
      <c r="U600" s="80"/>
      <c r="V600" s="80"/>
      <c r="W600" s="80"/>
      <c r="X600" s="80"/>
      <c r="Y600" s="80"/>
      <c r="Z600" s="80"/>
      <c r="AA600" s="80"/>
      <c r="AB600" s="80"/>
      <c r="AC600" s="80"/>
      <c r="AD600" s="80"/>
      <c r="AE600" s="80"/>
      <c r="AF600" s="80"/>
      <c r="AG600" s="80"/>
      <c r="AH600" s="80"/>
      <c r="AI600" s="78"/>
      <c r="AJ600" s="78"/>
      <c r="AK600" s="78"/>
      <c r="AL600" s="78"/>
      <c r="AM600" s="78"/>
      <c r="AN600" s="78"/>
      <c r="AO600" s="78"/>
    </row>
    <row r="601" spans="1:41" ht="18.75" customHeight="1">
      <c r="A601" s="156"/>
      <c r="B601" s="156"/>
      <c r="C601" s="78"/>
      <c r="D601" s="78"/>
      <c r="E601" s="78"/>
      <c r="F601" s="78"/>
      <c r="G601" s="80"/>
      <c r="H601" s="150"/>
      <c r="I601" s="78"/>
      <c r="J601" s="78"/>
      <c r="K601" s="146"/>
      <c r="L601" s="101"/>
      <c r="M601" s="101"/>
      <c r="N601" s="101"/>
      <c r="O601" s="101"/>
      <c r="P601" s="101"/>
      <c r="Q601" s="80"/>
      <c r="R601" s="80"/>
      <c r="S601" s="80"/>
      <c r="T601" s="80"/>
      <c r="U601" s="80"/>
      <c r="V601" s="80"/>
      <c r="W601" s="80"/>
      <c r="X601" s="80"/>
      <c r="Y601" s="80"/>
      <c r="Z601" s="80"/>
      <c r="AA601" s="80"/>
      <c r="AB601" s="80"/>
      <c r="AC601" s="80"/>
      <c r="AD601" s="80"/>
      <c r="AE601" s="80"/>
      <c r="AF601" s="80"/>
      <c r="AG601" s="80"/>
      <c r="AH601" s="80"/>
      <c r="AI601" s="78"/>
      <c r="AJ601" s="78"/>
      <c r="AK601" s="78"/>
      <c r="AL601" s="78"/>
      <c r="AM601" s="78"/>
      <c r="AN601" s="78"/>
      <c r="AO601" s="78"/>
    </row>
    <row r="602" spans="1:41" ht="18.75" customHeight="1">
      <c r="A602" s="156"/>
      <c r="B602" s="156"/>
      <c r="C602" s="78"/>
      <c r="D602" s="78"/>
      <c r="E602" s="78"/>
      <c r="F602" s="78"/>
      <c r="G602" s="80"/>
      <c r="H602" s="150"/>
      <c r="I602" s="78"/>
      <c r="J602" s="78"/>
      <c r="K602" s="146"/>
      <c r="L602" s="101"/>
      <c r="M602" s="101"/>
      <c r="N602" s="101"/>
      <c r="O602" s="101"/>
      <c r="P602" s="101"/>
      <c r="Q602" s="80"/>
      <c r="R602" s="80"/>
      <c r="S602" s="80"/>
      <c r="T602" s="80"/>
      <c r="U602" s="80"/>
      <c r="V602" s="80"/>
      <c r="W602" s="80"/>
      <c r="X602" s="80"/>
      <c r="Y602" s="80"/>
      <c r="Z602" s="80"/>
      <c r="AA602" s="80"/>
      <c r="AB602" s="80"/>
      <c r="AC602" s="80"/>
      <c r="AD602" s="80"/>
      <c r="AE602" s="80"/>
      <c r="AF602" s="80"/>
      <c r="AG602" s="80"/>
      <c r="AH602" s="80"/>
      <c r="AI602" s="78"/>
      <c r="AJ602" s="78"/>
      <c r="AK602" s="78"/>
      <c r="AL602" s="78"/>
      <c r="AM602" s="78"/>
      <c r="AN602" s="78"/>
      <c r="AO602" s="78"/>
    </row>
    <row r="603" spans="1:41" ht="18.75" customHeight="1">
      <c r="A603" s="156"/>
      <c r="B603" s="156"/>
      <c r="C603" s="78"/>
      <c r="D603" s="78"/>
      <c r="E603" s="78"/>
      <c r="F603" s="78"/>
      <c r="G603" s="80"/>
      <c r="H603" s="150"/>
      <c r="I603" s="78"/>
      <c r="J603" s="78"/>
      <c r="K603" s="146"/>
      <c r="L603" s="101"/>
      <c r="M603" s="101"/>
      <c r="N603" s="101"/>
      <c r="O603" s="101"/>
      <c r="P603" s="101"/>
      <c r="Q603" s="80"/>
      <c r="R603" s="80"/>
      <c r="S603" s="80"/>
      <c r="T603" s="80"/>
      <c r="U603" s="80"/>
      <c r="V603" s="80"/>
      <c r="W603" s="80"/>
      <c r="X603" s="80"/>
      <c r="Y603" s="80"/>
      <c r="Z603" s="80"/>
      <c r="AA603" s="80"/>
      <c r="AB603" s="80"/>
      <c r="AC603" s="80"/>
      <c r="AD603" s="80"/>
      <c r="AE603" s="80"/>
      <c r="AF603" s="80"/>
      <c r="AG603" s="80"/>
      <c r="AH603" s="80"/>
      <c r="AI603" s="78"/>
      <c r="AJ603" s="78"/>
      <c r="AK603" s="78"/>
      <c r="AL603" s="78"/>
      <c r="AM603" s="78"/>
      <c r="AN603" s="78"/>
      <c r="AO603" s="78"/>
    </row>
    <row r="604" spans="1:41" ht="18.75" customHeight="1">
      <c r="A604" s="156"/>
      <c r="B604" s="156"/>
      <c r="C604" s="78"/>
      <c r="D604" s="78"/>
      <c r="E604" s="78"/>
      <c r="F604" s="78"/>
      <c r="G604" s="80"/>
      <c r="H604" s="150"/>
      <c r="I604" s="78"/>
      <c r="J604" s="78"/>
      <c r="K604" s="146"/>
      <c r="L604" s="101"/>
      <c r="M604" s="101"/>
      <c r="N604" s="101"/>
      <c r="O604" s="101"/>
      <c r="P604" s="101"/>
      <c r="Q604" s="80"/>
      <c r="R604" s="80"/>
      <c r="S604" s="80"/>
      <c r="T604" s="80"/>
      <c r="U604" s="80"/>
      <c r="V604" s="80"/>
      <c r="W604" s="80"/>
      <c r="X604" s="80"/>
      <c r="Y604" s="80"/>
      <c r="Z604" s="80"/>
      <c r="AA604" s="80"/>
      <c r="AB604" s="80"/>
      <c r="AC604" s="80"/>
      <c r="AD604" s="80"/>
      <c r="AE604" s="80"/>
      <c r="AF604" s="80"/>
      <c r="AG604" s="80"/>
      <c r="AH604" s="80"/>
      <c r="AI604" s="78"/>
      <c r="AJ604" s="78"/>
      <c r="AK604" s="78"/>
      <c r="AL604" s="78"/>
      <c r="AM604" s="78"/>
      <c r="AN604" s="78"/>
      <c r="AO604" s="78"/>
    </row>
    <row r="605" spans="1:41" ht="18.75" customHeight="1">
      <c r="A605" s="156"/>
      <c r="B605" s="156"/>
      <c r="C605" s="78"/>
      <c r="D605" s="78"/>
      <c r="E605" s="78"/>
      <c r="F605" s="78"/>
      <c r="G605" s="80"/>
      <c r="H605" s="150"/>
      <c r="I605" s="78"/>
      <c r="J605" s="78"/>
      <c r="K605" s="146"/>
      <c r="L605" s="101"/>
      <c r="M605" s="101"/>
      <c r="N605" s="101"/>
      <c r="O605" s="101"/>
      <c r="P605" s="101"/>
      <c r="Q605" s="80"/>
      <c r="R605" s="80"/>
      <c r="S605" s="80"/>
      <c r="T605" s="80"/>
      <c r="U605" s="80"/>
      <c r="V605" s="80"/>
      <c r="W605" s="80"/>
      <c r="X605" s="80"/>
      <c r="Y605" s="80"/>
      <c r="Z605" s="80"/>
      <c r="AA605" s="80"/>
      <c r="AB605" s="80"/>
      <c r="AC605" s="80"/>
      <c r="AD605" s="80"/>
      <c r="AE605" s="80"/>
      <c r="AF605" s="80"/>
      <c r="AG605" s="80"/>
      <c r="AH605" s="80"/>
      <c r="AI605" s="78"/>
      <c r="AJ605" s="78"/>
      <c r="AK605" s="78"/>
      <c r="AL605" s="78"/>
      <c r="AM605" s="78"/>
      <c r="AN605" s="78"/>
      <c r="AO605" s="78"/>
    </row>
    <row r="606" spans="1:41" ht="18.75" customHeight="1">
      <c r="A606" s="156"/>
      <c r="B606" s="156"/>
      <c r="C606" s="78"/>
      <c r="D606" s="78"/>
      <c r="E606" s="78"/>
      <c r="F606" s="78"/>
      <c r="G606" s="80"/>
      <c r="H606" s="150"/>
      <c r="I606" s="78"/>
      <c r="J606" s="78"/>
      <c r="K606" s="146"/>
      <c r="L606" s="101"/>
      <c r="M606" s="101"/>
      <c r="N606" s="101"/>
      <c r="O606" s="101"/>
      <c r="P606" s="101"/>
      <c r="Q606" s="80"/>
      <c r="R606" s="80"/>
      <c r="S606" s="80"/>
      <c r="T606" s="80"/>
      <c r="U606" s="80"/>
      <c r="V606" s="80"/>
      <c r="W606" s="80"/>
      <c r="X606" s="80"/>
      <c r="Y606" s="80"/>
      <c r="Z606" s="80"/>
      <c r="AA606" s="80"/>
      <c r="AB606" s="80"/>
      <c r="AC606" s="80"/>
      <c r="AD606" s="80"/>
      <c r="AE606" s="80"/>
      <c r="AF606" s="80"/>
      <c r="AG606" s="80"/>
      <c r="AH606" s="80"/>
      <c r="AI606" s="78"/>
      <c r="AJ606" s="78"/>
      <c r="AK606" s="78"/>
      <c r="AL606" s="78"/>
      <c r="AM606" s="78"/>
      <c r="AN606" s="78"/>
      <c r="AO606" s="78"/>
    </row>
    <row r="607" spans="1:41" ht="18.75" customHeight="1">
      <c r="A607" s="156"/>
      <c r="B607" s="156"/>
      <c r="C607" s="78"/>
      <c r="D607" s="78"/>
      <c r="E607" s="78"/>
      <c r="F607" s="78"/>
      <c r="G607" s="80"/>
      <c r="H607" s="150"/>
      <c r="I607" s="78"/>
      <c r="J607" s="78"/>
      <c r="K607" s="146"/>
      <c r="L607" s="101"/>
      <c r="M607" s="101"/>
      <c r="N607" s="101"/>
      <c r="O607" s="101"/>
      <c r="P607" s="101"/>
      <c r="Q607" s="80"/>
      <c r="R607" s="80"/>
      <c r="S607" s="80"/>
      <c r="T607" s="80"/>
      <c r="U607" s="80"/>
      <c r="V607" s="80"/>
      <c r="W607" s="80"/>
      <c r="X607" s="80"/>
      <c r="Y607" s="80"/>
      <c r="Z607" s="80"/>
      <c r="AA607" s="80"/>
      <c r="AB607" s="80"/>
      <c r="AC607" s="80"/>
      <c r="AD607" s="80"/>
      <c r="AE607" s="80"/>
      <c r="AF607" s="80"/>
      <c r="AG607" s="80"/>
      <c r="AH607" s="80"/>
      <c r="AI607" s="78"/>
      <c r="AJ607" s="78"/>
      <c r="AK607" s="78"/>
      <c r="AL607" s="78"/>
      <c r="AM607" s="78"/>
      <c r="AN607" s="78"/>
      <c r="AO607" s="78"/>
    </row>
    <row r="608" spans="1:41" ht="18.75" customHeight="1">
      <c r="A608" s="156"/>
      <c r="B608" s="156"/>
      <c r="C608" s="78"/>
      <c r="D608" s="78"/>
      <c r="E608" s="78"/>
      <c r="F608" s="78"/>
      <c r="G608" s="80"/>
      <c r="H608" s="150"/>
      <c r="I608" s="78"/>
      <c r="J608" s="78"/>
      <c r="K608" s="146"/>
      <c r="L608" s="101"/>
      <c r="M608" s="101"/>
      <c r="N608" s="101"/>
      <c r="O608" s="101"/>
      <c r="P608" s="101"/>
      <c r="Q608" s="80"/>
      <c r="R608" s="80"/>
      <c r="S608" s="80"/>
      <c r="T608" s="80"/>
      <c r="U608" s="80"/>
      <c r="V608" s="80"/>
      <c r="W608" s="80"/>
      <c r="X608" s="80"/>
      <c r="Y608" s="80"/>
      <c r="Z608" s="80"/>
      <c r="AA608" s="80"/>
      <c r="AB608" s="80"/>
      <c r="AC608" s="80"/>
      <c r="AD608" s="80"/>
      <c r="AE608" s="80"/>
      <c r="AF608" s="80"/>
      <c r="AG608" s="80"/>
      <c r="AH608" s="80"/>
      <c r="AI608" s="78"/>
      <c r="AJ608" s="78"/>
      <c r="AK608" s="78"/>
      <c r="AL608" s="78"/>
      <c r="AM608" s="78"/>
      <c r="AN608" s="78"/>
      <c r="AO608" s="78"/>
    </row>
    <row r="609" spans="1:41" ht="18.75" customHeight="1">
      <c r="A609" s="156"/>
      <c r="B609" s="156"/>
      <c r="C609" s="78"/>
      <c r="D609" s="78"/>
      <c r="E609" s="78"/>
      <c r="F609" s="78"/>
      <c r="G609" s="80"/>
      <c r="H609" s="150"/>
      <c r="I609" s="78"/>
      <c r="J609" s="78"/>
      <c r="K609" s="146"/>
      <c r="L609" s="101"/>
      <c r="M609" s="101"/>
      <c r="N609" s="101"/>
      <c r="O609" s="101"/>
      <c r="P609" s="101"/>
      <c r="Q609" s="80"/>
      <c r="R609" s="80"/>
      <c r="S609" s="80"/>
      <c r="T609" s="80"/>
      <c r="U609" s="80"/>
      <c r="V609" s="80"/>
      <c r="W609" s="80"/>
      <c r="X609" s="80"/>
      <c r="Y609" s="80"/>
      <c r="Z609" s="80"/>
      <c r="AA609" s="80"/>
      <c r="AB609" s="80"/>
      <c r="AC609" s="80"/>
      <c r="AD609" s="80"/>
      <c r="AE609" s="80"/>
      <c r="AF609" s="80"/>
      <c r="AG609" s="80"/>
      <c r="AH609" s="80"/>
      <c r="AI609" s="78"/>
      <c r="AJ609" s="78"/>
      <c r="AK609" s="78"/>
      <c r="AL609" s="78"/>
      <c r="AM609" s="78"/>
      <c r="AN609" s="78"/>
      <c r="AO609" s="78"/>
    </row>
    <row r="610" spans="1:41" ht="18.75" customHeight="1">
      <c r="A610" s="156"/>
      <c r="B610" s="156"/>
      <c r="C610" s="78"/>
      <c r="D610" s="78"/>
      <c r="E610" s="78"/>
      <c r="F610" s="78"/>
      <c r="G610" s="80"/>
      <c r="H610" s="150"/>
      <c r="I610" s="78"/>
      <c r="J610" s="78"/>
      <c r="K610" s="146"/>
      <c r="L610" s="101"/>
      <c r="M610" s="101"/>
      <c r="N610" s="101"/>
      <c r="O610" s="101"/>
      <c r="P610" s="101"/>
      <c r="Q610" s="80"/>
      <c r="R610" s="80"/>
      <c r="S610" s="80"/>
      <c r="T610" s="80"/>
      <c r="U610" s="80"/>
      <c r="V610" s="80"/>
      <c r="W610" s="80"/>
      <c r="X610" s="80"/>
      <c r="Y610" s="80"/>
      <c r="Z610" s="80"/>
      <c r="AA610" s="80"/>
      <c r="AB610" s="80"/>
      <c r="AC610" s="80"/>
      <c r="AD610" s="80"/>
      <c r="AE610" s="80"/>
      <c r="AF610" s="80"/>
      <c r="AG610" s="80"/>
      <c r="AH610" s="80"/>
      <c r="AI610" s="78"/>
      <c r="AJ610" s="78"/>
      <c r="AK610" s="78"/>
      <c r="AL610" s="78"/>
      <c r="AM610" s="78"/>
      <c r="AN610" s="78"/>
      <c r="AO610" s="78"/>
    </row>
    <row r="611" spans="1:41" ht="18.75" customHeight="1">
      <c r="A611" s="156"/>
      <c r="B611" s="156"/>
      <c r="C611" s="78"/>
      <c r="D611" s="78"/>
      <c r="E611" s="78"/>
      <c r="F611" s="78"/>
      <c r="G611" s="80"/>
      <c r="H611" s="150"/>
      <c r="I611" s="78"/>
      <c r="J611" s="78"/>
      <c r="K611" s="146"/>
      <c r="L611" s="101"/>
      <c r="M611" s="101"/>
      <c r="N611" s="101"/>
      <c r="O611" s="101"/>
      <c r="P611" s="101"/>
      <c r="Q611" s="80"/>
      <c r="R611" s="80"/>
      <c r="S611" s="80"/>
      <c r="T611" s="80"/>
      <c r="U611" s="80"/>
      <c r="V611" s="80"/>
      <c r="W611" s="80"/>
      <c r="X611" s="80"/>
      <c r="Y611" s="80"/>
      <c r="Z611" s="80"/>
      <c r="AA611" s="80"/>
      <c r="AB611" s="80"/>
      <c r="AC611" s="80"/>
      <c r="AD611" s="80"/>
      <c r="AE611" s="80"/>
      <c r="AF611" s="80"/>
      <c r="AG611" s="80"/>
      <c r="AH611" s="80"/>
      <c r="AI611" s="78"/>
      <c r="AJ611" s="78"/>
      <c r="AK611" s="78"/>
      <c r="AL611" s="78"/>
      <c r="AM611" s="78"/>
      <c r="AN611" s="78"/>
      <c r="AO611" s="78"/>
    </row>
    <row r="612" spans="1:41" ht="18.75" customHeight="1">
      <c r="A612" s="156"/>
      <c r="B612" s="156"/>
      <c r="C612" s="78"/>
      <c r="D612" s="78"/>
      <c r="E612" s="78"/>
      <c r="F612" s="78"/>
      <c r="G612" s="80"/>
      <c r="H612" s="150"/>
      <c r="I612" s="78"/>
      <c r="J612" s="78"/>
      <c r="K612" s="146"/>
      <c r="L612" s="101"/>
      <c r="M612" s="101"/>
      <c r="N612" s="101"/>
      <c r="O612" s="101"/>
      <c r="P612" s="101"/>
      <c r="Q612" s="80"/>
      <c r="R612" s="80"/>
      <c r="S612" s="80"/>
      <c r="T612" s="80"/>
      <c r="U612" s="80"/>
      <c r="V612" s="80"/>
      <c r="W612" s="80"/>
      <c r="X612" s="80"/>
      <c r="Y612" s="80"/>
      <c r="Z612" s="80"/>
      <c r="AA612" s="80"/>
      <c r="AB612" s="80"/>
      <c r="AC612" s="80"/>
      <c r="AD612" s="80"/>
      <c r="AE612" s="80"/>
      <c r="AF612" s="80"/>
      <c r="AG612" s="80"/>
      <c r="AH612" s="80"/>
      <c r="AI612" s="78"/>
      <c r="AJ612" s="78"/>
      <c r="AK612" s="78"/>
      <c r="AL612" s="78"/>
      <c r="AM612" s="78"/>
      <c r="AN612" s="78"/>
      <c r="AO612" s="78"/>
    </row>
    <row r="613" spans="1:41" ht="18.75" customHeight="1">
      <c r="A613" s="156"/>
      <c r="B613" s="156"/>
      <c r="C613" s="78"/>
      <c r="D613" s="78"/>
      <c r="E613" s="78"/>
      <c r="F613" s="78"/>
      <c r="G613" s="80"/>
      <c r="H613" s="150"/>
      <c r="I613" s="78"/>
      <c r="J613" s="78"/>
      <c r="K613" s="146"/>
      <c r="L613" s="101"/>
      <c r="M613" s="101"/>
      <c r="N613" s="101"/>
      <c r="O613" s="101"/>
      <c r="P613" s="101"/>
      <c r="Q613" s="80"/>
      <c r="R613" s="80"/>
      <c r="S613" s="80"/>
      <c r="T613" s="80"/>
      <c r="U613" s="80"/>
      <c r="V613" s="80"/>
      <c r="W613" s="80"/>
      <c r="X613" s="80"/>
      <c r="Y613" s="80"/>
      <c r="Z613" s="80"/>
      <c r="AA613" s="80"/>
      <c r="AB613" s="80"/>
      <c r="AC613" s="80"/>
      <c r="AD613" s="80"/>
      <c r="AE613" s="80"/>
      <c r="AF613" s="80"/>
      <c r="AG613" s="80"/>
      <c r="AH613" s="80"/>
      <c r="AI613" s="78"/>
      <c r="AJ613" s="78"/>
      <c r="AK613" s="78"/>
      <c r="AL613" s="78"/>
      <c r="AM613" s="78"/>
      <c r="AN613" s="78"/>
      <c r="AO613" s="78"/>
    </row>
    <row r="614" spans="1:41" ht="18.75" customHeight="1">
      <c r="A614" s="156"/>
      <c r="B614" s="156"/>
      <c r="C614" s="78"/>
      <c r="D614" s="78"/>
      <c r="E614" s="78"/>
      <c r="F614" s="78"/>
      <c r="G614" s="80"/>
      <c r="H614" s="150"/>
      <c r="I614" s="78"/>
      <c r="J614" s="78"/>
      <c r="K614" s="146"/>
      <c r="L614" s="101"/>
      <c r="M614" s="101"/>
      <c r="N614" s="101"/>
      <c r="O614" s="101"/>
      <c r="P614" s="101"/>
      <c r="Q614" s="80"/>
      <c r="R614" s="80"/>
      <c r="S614" s="80"/>
      <c r="T614" s="80"/>
      <c r="U614" s="80"/>
      <c r="V614" s="80"/>
      <c r="W614" s="80"/>
      <c r="X614" s="80"/>
      <c r="Y614" s="80"/>
      <c r="Z614" s="80"/>
      <c r="AA614" s="80"/>
      <c r="AB614" s="80"/>
      <c r="AC614" s="80"/>
      <c r="AD614" s="80"/>
      <c r="AE614" s="80"/>
      <c r="AF614" s="80"/>
      <c r="AG614" s="80"/>
      <c r="AH614" s="80"/>
      <c r="AI614" s="78"/>
      <c r="AJ614" s="78"/>
      <c r="AK614" s="78"/>
      <c r="AL614" s="78"/>
      <c r="AM614" s="78"/>
      <c r="AN614" s="78"/>
      <c r="AO614" s="78"/>
    </row>
    <row r="615" spans="1:41" ht="18.75" customHeight="1">
      <c r="A615" s="156"/>
      <c r="B615" s="156"/>
      <c r="C615" s="78"/>
      <c r="D615" s="78"/>
      <c r="E615" s="78"/>
      <c r="F615" s="78"/>
      <c r="G615" s="80"/>
      <c r="H615" s="150"/>
      <c r="I615" s="78"/>
      <c r="J615" s="78"/>
      <c r="K615" s="146"/>
      <c r="L615" s="101"/>
      <c r="M615" s="101"/>
      <c r="N615" s="101"/>
      <c r="O615" s="101"/>
      <c r="P615" s="101"/>
      <c r="Q615" s="80"/>
      <c r="R615" s="80"/>
      <c r="S615" s="80"/>
      <c r="T615" s="80"/>
      <c r="U615" s="80"/>
      <c r="V615" s="80"/>
      <c r="W615" s="80"/>
      <c r="X615" s="80"/>
      <c r="Y615" s="80"/>
      <c r="Z615" s="80"/>
      <c r="AA615" s="80"/>
      <c r="AB615" s="80"/>
      <c r="AC615" s="80"/>
      <c r="AD615" s="80"/>
      <c r="AE615" s="80"/>
      <c r="AF615" s="80"/>
      <c r="AG615" s="80"/>
      <c r="AH615" s="80"/>
      <c r="AI615" s="78"/>
      <c r="AJ615" s="78"/>
      <c r="AK615" s="78"/>
      <c r="AL615" s="78"/>
      <c r="AM615" s="78"/>
      <c r="AN615" s="78"/>
      <c r="AO615" s="78"/>
    </row>
    <row r="616" spans="1:41" ht="18.75" customHeight="1">
      <c r="A616" s="156"/>
      <c r="B616" s="156"/>
      <c r="C616" s="78"/>
      <c r="D616" s="78"/>
      <c r="E616" s="78"/>
      <c r="F616" s="78"/>
      <c r="G616" s="80"/>
      <c r="H616" s="150"/>
      <c r="I616" s="78"/>
      <c r="J616" s="78"/>
      <c r="K616" s="146"/>
      <c r="L616" s="101"/>
      <c r="M616" s="101"/>
      <c r="N616" s="101"/>
      <c r="O616" s="101"/>
      <c r="P616" s="101"/>
      <c r="Q616" s="80"/>
      <c r="R616" s="80"/>
      <c r="S616" s="80"/>
      <c r="T616" s="80"/>
      <c r="U616" s="80"/>
      <c r="V616" s="80"/>
      <c r="W616" s="80"/>
      <c r="X616" s="80"/>
      <c r="Y616" s="80"/>
      <c r="Z616" s="80"/>
      <c r="AA616" s="80"/>
      <c r="AB616" s="80"/>
      <c r="AC616" s="80"/>
      <c r="AD616" s="80"/>
      <c r="AE616" s="80"/>
      <c r="AF616" s="80"/>
      <c r="AG616" s="80"/>
      <c r="AH616" s="80"/>
      <c r="AI616" s="78"/>
      <c r="AJ616" s="78"/>
      <c r="AK616" s="78"/>
      <c r="AL616" s="78"/>
      <c r="AM616" s="78"/>
      <c r="AN616" s="78"/>
      <c r="AO616" s="78"/>
    </row>
    <row r="617" spans="1:41" ht="18.75" customHeight="1">
      <c r="A617" s="156"/>
      <c r="B617" s="156"/>
      <c r="C617" s="78"/>
      <c r="D617" s="78"/>
      <c r="E617" s="78"/>
      <c r="F617" s="78"/>
      <c r="G617" s="80"/>
      <c r="H617" s="150"/>
      <c r="I617" s="78"/>
      <c r="J617" s="78"/>
      <c r="K617" s="146"/>
      <c r="L617" s="101"/>
      <c r="M617" s="101"/>
      <c r="N617" s="101"/>
      <c r="O617" s="101"/>
      <c r="P617" s="101"/>
      <c r="Q617" s="80"/>
      <c r="R617" s="80"/>
      <c r="S617" s="80"/>
      <c r="T617" s="80"/>
      <c r="U617" s="80"/>
      <c r="V617" s="80"/>
      <c r="W617" s="80"/>
      <c r="X617" s="80"/>
      <c r="Y617" s="80"/>
      <c r="Z617" s="80"/>
      <c r="AA617" s="80"/>
      <c r="AB617" s="80"/>
      <c r="AC617" s="80"/>
      <c r="AD617" s="80"/>
      <c r="AE617" s="80"/>
      <c r="AF617" s="80"/>
      <c r="AG617" s="80"/>
      <c r="AH617" s="80"/>
      <c r="AI617" s="78"/>
      <c r="AJ617" s="78"/>
      <c r="AK617" s="78"/>
      <c r="AL617" s="78"/>
      <c r="AM617" s="78"/>
      <c r="AN617" s="78"/>
      <c r="AO617" s="78"/>
    </row>
    <row r="618" spans="1:41" ht="18.75" customHeight="1">
      <c r="A618" s="156"/>
      <c r="B618" s="156"/>
      <c r="C618" s="78"/>
      <c r="D618" s="78"/>
      <c r="E618" s="78"/>
      <c r="F618" s="78"/>
      <c r="G618" s="80"/>
      <c r="H618" s="150"/>
      <c r="I618" s="78"/>
      <c r="J618" s="78"/>
      <c r="K618" s="146"/>
      <c r="L618" s="101"/>
      <c r="M618" s="101"/>
      <c r="N618" s="101"/>
      <c r="O618" s="101"/>
      <c r="P618" s="101"/>
      <c r="Q618" s="80"/>
      <c r="R618" s="80"/>
      <c r="S618" s="80"/>
      <c r="T618" s="80"/>
      <c r="U618" s="80"/>
      <c r="V618" s="80"/>
      <c r="W618" s="80"/>
      <c r="X618" s="80"/>
      <c r="Y618" s="80"/>
      <c r="Z618" s="80"/>
      <c r="AA618" s="80"/>
      <c r="AB618" s="80"/>
      <c r="AC618" s="80"/>
      <c r="AD618" s="80"/>
      <c r="AE618" s="80"/>
      <c r="AF618" s="80"/>
      <c r="AG618" s="80"/>
      <c r="AH618" s="80"/>
      <c r="AI618" s="78"/>
      <c r="AJ618" s="78"/>
      <c r="AK618" s="78"/>
      <c r="AL618" s="78"/>
      <c r="AM618" s="78"/>
      <c r="AN618" s="78"/>
      <c r="AO618" s="78"/>
    </row>
    <row r="619" spans="1:41" ht="18.75" customHeight="1">
      <c r="A619" s="156"/>
      <c r="B619" s="156"/>
      <c r="C619" s="78"/>
      <c r="D619" s="78"/>
      <c r="E619" s="78"/>
      <c r="F619" s="78"/>
      <c r="G619" s="80"/>
      <c r="H619" s="150"/>
      <c r="I619" s="78"/>
      <c r="J619" s="78"/>
      <c r="K619" s="146"/>
      <c r="L619" s="101"/>
      <c r="M619" s="101"/>
      <c r="N619" s="101"/>
      <c r="O619" s="101"/>
      <c r="P619" s="101"/>
      <c r="Q619" s="80"/>
      <c r="R619" s="80"/>
      <c r="S619" s="80"/>
      <c r="T619" s="80"/>
      <c r="U619" s="80"/>
      <c r="V619" s="80"/>
      <c r="W619" s="80"/>
      <c r="X619" s="80"/>
      <c r="Y619" s="80"/>
      <c r="Z619" s="80"/>
      <c r="AA619" s="80"/>
      <c r="AB619" s="80"/>
      <c r="AC619" s="80"/>
      <c r="AD619" s="80"/>
      <c r="AE619" s="80"/>
      <c r="AF619" s="80"/>
      <c r="AG619" s="80"/>
      <c r="AH619" s="80"/>
      <c r="AI619" s="78"/>
      <c r="AJ619" s="78"/>
      <c r="AK619" s="78"/>
      <c r="AL619" s="78"/>
      <c r="AM619" s="78"/>
      <c r="AN619" s="78"/>
      <c r="AO619" s="78"/>
    </row>
    <row r="620" spans="1:41" ht="18.75" customHeight="1">
      <c r="A620" s="156"/>
      <c r="B620" s="156"/>
      <c r="C620" s="78"/>
      <c r="D620" s="78"/>
      <c r="E620" s="78"/>
      <c r="F620" s="78"/>
      <c r="G620" s="80"/>
      <c r="H620" s="150"/>
      <c r="I620" s="78"/>
      <c r="J620" s="78"/>
      <c r="K620" s="146"/>
      <c r="L620" s="101"/>
      <c r="M620" s="101"/>
      <c r="N620" s="101"/>
      <c r="O620" s="101"/>
      <c r="P620" s="101"/>
      <c r="Q620" s="80"/>
      <c r="R620" s="80"/>
      <c r="S620" s="80"/>
      <c r="T620" s="80"/>
      <c r="U620" s="80"/>
      <c r="V620" s="80"/>
      <c r="W620" s="80"/>
      <c r="X620" s="80"/>
      <c r="Y620" s="80"/>
      <c r="Z620" s="80"/>
      <c r="AA620" s="80"/>
      <c r="AB620" s="80"/>
      <c r="AC620" s="80"/>
      <c r="AD620" s="80"/>
      <c r="AE620" s="80"/>
      <c r="AF620" s="80"/>
      <c r="AG620" s="80"/>
      <c r="AH620" s="80"/>
      <c r="AI620" s="78"/>
      <c r="AJ620" s="78"/>
      <c r="AK620" s="78"/>
      <c r="AL620" s="78"/>
      <c r="AM620" s="78"/>
      <c r="AN620" s="78"/>
      <c r="AO620" s="78"/>
    </row>
    <row r="621" spans="1:41" ht="18.75" customHeight="1">
      <c r="A621" s="156"/>
      <c r="B621" s="156"/>
      <c r="C621" s="78"/>
      <c r="D621" s="78"/>
      <c r="E621" s="78"/>
      <c r="F621" s="78"/>
      <c r="G621" s="80"/>
      <c r="H621" s="150"/>
      <c r="I621" s="78"/>
      <c r="J621" s="78"/>
      <c r="K621" s="146"/>
      <c r="L621" s="101"/>
      <c r="M621" s="101"/>
      <c r="N621" s="101"/>
      <c r="O621" s="101"/>
      <c r="P621" s="101"/>
      <c r="Q621" s="80"/>
      <c r="R621" s="80"/>
      <c r="S621" s="80"/>
      <c r="T621" s="80"/>
      <c r="U621" s="80"/>
      <c r="V621" s="80"/>
      <c r="W621" s="80"/>
      <c r="X621" s="80"/>
      <c r="Y621" s="80"/>
      <c r="Z621" s="80"/>
      <c r="AA621" s="80"/>
      <c r="AB621" s="80"/>
      <c r="AC621" s="80"/>
      <c r="AD621" s="80"/>
      <c r="AE621" s="80"/>
      <c r="AF621" s="80"/>
      <c r="AG621" s="80"/>
      <c r="AH621" s="80"/>
      <c r="AI621" s="78"/>
      <c r="AJ621" s="78"/>
      <c r="AK621" s="78"/>
      <c r="AL621" s="78"/>
      <c r="AM621" s="78"/>
      <c r="AN621" s="78"/>
      <c r="AO621" s="78"/>
    </row>
    <row r="622" spans="1:41" ht="18.75" customHeight="1">
      <c r="A622" s="156"/>
      <c r="B622" s="156"/>
      <c r="C622" s="78"/>
      <c r="D622" s="78"/>
      <c r="E622" s="78"/>
      <c r="F622" s="78"/>
      <c r="G622" s="80"/>
      <c r="H622" s="150"/>
      <c r="I622" s="78"/>
      <c r="J622" s="78"/>
      <c r="K622" s="146"/>
      <c r="L622" s="101"/>
      <c r="M622" s="101"/>
      <c r="N622" s="101"/>
      <c r="O622" s="101"/>
      <c r="P622" s="101"/>
      <c r="Q622" s="80"/>
      <c r="R622" s="80"/>
      <c r="S622" s="80"/>
      <c r="T622" s="80"/>
      <c r="U622" s="80"/>
      <c r="V622" s="80"/>
      <c r="W622" s="80"/>
      <c r="X622" s="80"/>
      <c r="Y622" s="80"/>
      <c r="Z622" s="80"/>
      <c r="AA622" s="80"/>
      <c r="AB622" s="80"/>
      <c r="AC622" s="80"/>
      <c r="AD622" s="80"/>
      <c r="AE622" s="80"/>
      <c r="AF622" s="80"/>
      <c r="AG622" s="80"/>
      <c r="AH622" s="80"/>
      <c r="AI622" s="78"/>
      <c r="AJ622" s="78"/>
      <c r="AK622" s="78"/>
      <c r="AL622" s="78"/>
      <c r="AM622" s="78"/>
      <c r="AN622" s="78"/>
      <c r="AO622" s="78"/>
    </row>
    <row r="623" spans="1:41" ht="18.75" customHeight="1">
      <c r="A623" s="156"/>
      <c r="B623" s="156"/>
      <c r="C623" s="78"/>
      <c r="D623" s="78"/>
      <c r="E623" s="78"/>
      <c r="F623" s="78"/>
      <c r="G623" s="80"/>
      <c r="H623" s="150"/>
      <c r="I623" s="78"/>
      <c r="J623" s="78"/>
      <c r="K623" s="146"/>
      <c r="L623" s="101"/>
      <c r="M623" s="101"/>
      <c r="N623" s="101"/>
      <c r="O623" s="101"/>
      <c r="P623" s="101"/>
      <c r="Q623" s="80"/>
      <c r="R623" s="80"/>
      <c r="S623" s="80"/>
      <c r="T623" s="80"/>
      <c r="U623" s="80"/>
      <c r="V623" s="80"/>
      <c r="W623" s="80"/>
      <c r="X623" s="80"/>
      <c r="Y623" s="80"/>
      <c r="Z623" s="80"/>
      <c r="AA623" s="80"/>
      <c r="AB623" s="80"/>
      <c r="AC623" s="80"/>
      <c r="AD623" s="80"/>
      <c r="AE623" s="80"/>
      <c r="AF623" s="80"/>
      <c r="AG623" s="80"/>
      <c r="AH623" s="80"/>
      <c r="AI623" s="78"/>
      <c r="AJ623" s="78"/>
      <c r="AK623" s="78"/>
      <c r="AL623" s="78"/>
      <c r="AM623" s="78"/>
      <c r="AN623" s="78"/>
      <c r="AO623" s="78"/>
    </row>
    <row r="624" spans="1:41" ht="18.75" customHeight="1">
      <c r="A624" s="156"/>
      <c r="B624" s="156"/>
      <c r="C624" s="78"/>
      <c r="D624" s="78"/>
      <c r="E624" s="78"/>
      <c r="F624" s="78"/>
      <c r="G624" s="80"/>
      <c r="H624" s="150"/>
      <c r="I624" s="78"/>
      <c r="J624" s="78"/>
      <c r="K624" s="146"/>
      <c r="L624" s="101"/>
      <c r="M624" s="101"/>
      <c r="N624" s="101"/>
      <c r="O624" s="101"/>
      <c r="P624" s="101"/>
      <c r="Q624" s="80"/>
      <c r="R624" s="80"/>
      <c r="S624" s="80"/>
      <c r="T624" s="80"/>
      <c r="U624" s="80"/>
      <c r="V624" s="80"/>
      <c r="W624" s="80"/>
      <c r="X624" s="80"/>
      <c r="Y624" s="80"/>
      <c r="Z624" s="80"/>
      <c r="AA624" s="80"/>
      <c r="AB624" s="80"/>
      <c r="AC624" s="80"/>
      <c r="AD624" s="80"/>
      <c r="AE624" s="80"/>
      <c r="AF624" s="80"/>
      <c r="AG624" s="80"/>
      <c r="AH624" s="80"/>
      <c r="AI624" s="78"/>
      <c r="AJ624" s="78"/>
      <c r="AK624" s="78"/>
      <c r="AL624" s="78"/>
      <c r="AM624" s="78"/>
      <c r="AN624" s="78"/>
      <c r="AO624" s="78"/>
    </row>
    <row r="625" spans="1:41" ht="18.75" customHeight="1">
      <c r="A625" s="156"/>
      <c r="B625" s="156"/>
      <c r="C625" s="78"/>
      <c r="D625" s="78"/>
      <c r="E625" s="78"/>
      <c r="F625" s="78"/>
      <c r="G625" s="80"/>
      <c r="H625" s="150"/>
      <c r="I625" s="78"/>
      <c r="J625" s="78"/>
      <c r="K625" s="146"/>
      <c r="L625" s="101"/>
      <c r="M625" s="101"/>
      <c r="N625" s="101"/>
      <c r="O625" s="101"/>
      <c r="P625" s="101"/>
      <c r="Q625" s="80"/>
      <c r="R625" s="80"/>
      <c r="S625" s="80"/>
      <c r="T625" s="80"/>
      <c r="U625" s="80"/>
      <c r="V625" s="80"/>
      <c r="W625" s="80"/>
      <c r="X625" s="80"/>
      <c r="Y625" s="80"/>
      <c r="Z625" s="80"/>
      <c r="AA625" s="80"/>
      <c r="AB625" s="80"/>
      <c r="AC625" s="80"/>
      <c r="AD625" s="80"/>
      <c r="AE625" s="80"/>
      <c r="AF625" s="80"/>
      <c r="AG625" s="80"/>
      <c r="AH625" s="80"/>
      <c r="AI625" s="78"/>
      <c r="AJ625" s="78"/>
      <c r="AK625" s="78"/>
      <c r="AL625" s="78"/>
      <c r="AM625" s="78"/>
      <c r="AN625" s="78"/>
      <c r="AO625" s="78"/>
    </row>
    <row r="626" spans="1:41" ht="18.75" customHeight="1">
      <c r="A626" s="156"/>
      <c r="B626" s="156"/>
      <c r="C626" s="78"/>
      <c r="D626" s="78"/>
      <c r="E626" s="78"/>
      <c r="F626" s="78"/>
      <c r="G626" s="80"/>
      <c r="H626" s="150"/>
      <c r="I626" s="78"/>
      <c r="J626" s="78"/>
      <c r="K626" s="146"/>
      <c r="L626" s="101"/>
      <c r="M626" s="101"/>
      <c r="N626" s="101"/>
      <c r="O626" s="101"/>
      <c r="P626" s="101"/>
      <c r="Q626" s="80"/>
      <c r="R626" s="80"/>
      <c r="S626" s="80"/>
      <c r="T626" s="80"/>
      <c r="U626" s="80"/>
      <c r="V626" s="80"/>
      <c r="W626" s="80"/>
      <c r="X626" s="80"/>
      <c r="Y626" s="80"/>
      <c r="Z626" s="80"/>
      <c r="AA626" s="80"/>
      <c r="AB626" s="80"/>
      <c r="AC626" s="80"/>
      <c r="AD626" s="80"/>
      <c r="AE626" s="80"/>
      <c r="AF626" s="80"/>
      <c r="AG626" s="80"/>
      <c r="AH626" s="80"/>
      <c r="AI626" s="78"/>
      <c r="AJ626" s="78"/>
      <c r="AK626" s="78"/>
      <c r="AL626" s="78"/>
      <c r="AM626" s="78"/>
      <c r="AN626" s="78"/>
      <c r="AO626" s="78"/>
    </row>
    <row r="627" spans="1:41" ht="18.75" customHeight="1">
      <c r="A627" s="156"/>
      <c r="B627" s="156"/>
      <c r="C627" s="78"/>
      <c r="D627" s="78"/>
      <c r="E627" s="78"/>
      <c r="F627" s="78"/>
      <c r="G627" s="80"/>
      <c r="H627" s="150"/>
      <c r="I627" s="78"/>
      <c r="J627" s="78"/>
      <c r="K627" s="146"/>
      <c r="L627" s="101"/>
      <c r="M627" s="101"/>
      <c r="N627" s="101"/>
      <c r="O627" s="101"/>
      <c r="P627" s="101"/>
      <c r="Q627" s="80"/>
      <c r="R627" s="80"/>
      <c r="S627" s="80"/>
      <c r="T627" s="80"/>
      <c r="U627" s="80"/>
      <c r="V627" s="80"/>
      <c r="W627" s="80"/>
      <c r="X627" s="80"/>
      <c r="Y627" s="80"/>
      <c r="Z627" s="80"/>
      <c r="AA627" s="80"/>
      <c r="AB627" s="80"/>
      <c r="AC627" s="80"/>
      <c r="AD627" s="80"/>
      <c r="AE627" s="80"/>
      <c r="AF627" s="80"/>
      <c r="AG627" s="80"/>
      <c r="AH627" s="80"/>
      <c r="AI627" s="78"/>
      <c r="AJ627" s="78"/>
      <c r="AK627" s="78"/>
      <c r="AL627" s="78"/>
      <c r="AM627" s="78"/>
      <c r="AN627" s="78"/>
      <c r="AO627" s="78"/>
    </row>
    <row r="628" spans="1:41" ht="18.75" customHeight="1">
      <c r="A628" s="156"/>
      <c r="B628" s="156"/>
      <c r="C628" s="78"/>
      <c r="D628" s="78"/>
      <c r="E628" s="78"/>
      <c r="F628" s="78"/>
      <c r="G628" s="80"/>
      <c r="H628" s="150"/>
      <c r="I628" s="78"/>
      <c r="J628" s="78"/>
      <c r="K628" s="146"/>
      <c r="L628" s="101"/>
      <c r="M628" s="101"/>
      <c r="N628" s="101"/>
      <c r="O628" s="101"/>
      <c r="P628" s="101"/>
      <c r="Q628" s="80"/>
      <c r="R628" s="80"/>
      <c r="S628" s="80"/>
      <c r="T628" s="80"/>
      <c r="U628" s="80"/>
      <c r="V628" s="80"/>
      <c r="W628" s="80"/>
      <c r="X628" s="80"/>
      <c r="Y628" s="80"/>
      <c r="Z628" s="80"/>
      <c r="AA628" s="80"/>
      <c r="AB628" s="80"/>
      <c r="AC628" s="80"/>
      <c r="AD628" s="80"/>
      <c r="AE628" s="80"/>
      <c r="AF628" s="80"/>
      <c r="AG628" s="80"/>
      <c r="AH628" s="80"/>
      <c r="AI628" s="78"/>
      <c r="AJ628" s="78"/>
      <c r="AK628" s="78"/>
      <c r="AL628" s="78"/>
      <c r="AM628" s="78"/>
      <c r="AN628" s="78"/>
      <c r="AO628" s="78"/>
    </row>
    <row r="629" spans="1:41" ht="18.75" customHeight="1">
      <c r="A629" s="156"/>
      <c r="B629" s="156"/>
      <c r="C629" s="78"/>
      <c r="D629" s="78"/>
      <c r="E629" s="78"/>
      <c r="F629" s="78"/>
      <c r="G629" s="80"/>
      <c r="H629" s="150"/>
      <c r="I629" s="78"/>
      <c r="J629" s="78"/>
      <c r="K629" s="146"/>
      <c r="L629" s="101"/>
      <c r="M629" s="101"/>
      <c r="N629" s="101"/>
      <c r="O629" s="101"/>
      <c r="P629" s="101"/>
      <c r="Q629" s="80"/>
      <c r="R629" s="80"/>
      <c r="S629" s="80"/>
      <c r="T629" s="80"/>
      <c r="U629" s="80"/>
      <c r="V629" s="80"/>
      <c r="W629" s="80"/>
      <c r="X629" s="80"/>
      <c r="Y629" s="80"/>
      <c r="Z629" s="80"/>
      <c r="AA629" s="80"/>
      <c r="AB629" s="80"/>
      <c r="AC629" s="80"/>
      <c r="AD629" s="80"/>
      <c r="AE629" s="80"/>
      <c r="AF629" s="80"/>
      <c r="AG629" s="80"/>
      <c r="AH629" s="80"/>
      <c r="AI629" s="78"/>
      <c r="AJ629" s="78"/>
      <c r="AK629" s="78"/>
      <c r="AL629" s="78"/>
      <c r="AM629" s="78"/>
      <c r="AN629" s="78"/>
      <c r="AO629" s="78"/>
    </row>
    <row r="630" spans="1:41" ht="18.75" customHeight="1">
      <c r="A630" s="156"/>
      <c r="B630" s="156"/>
      <c r="C630" s="78"/>
      <c r="D630" s="78"/>
      <c r="E630" s="78"/>
      <c r="F630" s="78"/>
      <c r="G630" s="80"/>
      <c r="H630" s="150"/>
      <c r="I630" s="78"/>
      <c r="J630" s="78"/>
      <c r="K630" s="146"/>
      <c r="L630" s="101"/>
      <c r="M630" s="101"/>
      <c r="N630" s="101"/>
      <c r="O630" s="101"/>
      <c r="P630" s="101"/>
      <c r="Q630" s="80"/>
      <c r="R630" s="80"/>
      <c r="S630" s="80"/>
      <c r="T630" s="80"/>
      <c r="U630" s="80"/>
      <c r="V630" s="80"/>
      <c r="W630" s="80"/>
      <c r="X630" s="80"/>
      <c r="Y630" s="80"/>
      <c r="Z630" s="80"/>
      <c r="AA630" s="80"/>
      <c r="AB630" s="80"/>
      <c r="AC630" s="80"/>
      <c r="AD630" s="80"/>
      <c r="AE630" s="80"/>
      <c r="AF630" s="80"/>
      <c r="AG630" s="80"/>
      <c r="AH630" s="80"/>
      <c r="AI630" s="78"/>
      <c r="AJ630" s="78"/>
      <c r="AK630" s="78"/>
      <c r="AL630" s="78"/>
      <c r="AM630" s="78"/>
      <c r="AN630" s="78"/>
      <c r="AO630" s="78"/>
    </row>
    <row r="631" spans="1:41" ht="18.75" customHeight="1">
      <c r="A631" s="156"/>
      <c r="B631" s="156"/>
      <c r="C631" s="78"/>
      <c r="D631" s="78"/>
      <c r="E631" s="78"/>
      <c r="F631" s="78"/>
      <c r="G631" s="80"/>
      <c r="H631" s="150"/>
      <c r="I631" s="78"/>
      <c r="J631" s="78"/>
      <c r="K631" s="146"/>
      <c r="L631" s="101"/>
      <c r="M631" s="101"/>
      <c r="N631" s="101"/>
      <c r="O631" s="101"/>
      <c r="P631" s="101"/>
      <c r="Q631" s="80"/>
      <c r="R631" s="80"/>
      <c r="S631" s="80"/>
      <c r="T631" s="80"/>
      <c r="U631" s="80"/>
      <c r="V631" s="80"/>
      <c r="W631" s="80"/>
      <c r="X631" s="80"/>
      <c r="Y631" s="80"/>
      <c r="Z631" s="80"/>
      <c r="AA631" s="80"/>
      <c r="AB631" s="80"/>
      <c r="AC631" s="80"/>
      <c r="AD631" s="80"/>
      <c r="AE631" s="80"/>
      <c r="AF631" s="80"/>
      <c r="AG631" s="80"/>
      <c r="AH631" s="80"/>
      <c r="AI631" s="78"/>
      <c r="AJ631" s="78"/>
      <c r="AK631" s="78"/>
      <c r="AL631" s="78"/>
      <c r="AM631" s="78"/>
      <c r="AN631" s="78"/>
      <c r="AO631" s="78"/>
    </row>
    <row r="632" spans="1:41" ht="18.75" customHeight="1">
      <c r="A632" s="156"/>
      <c r="B632" s="156"/>
      <c r="C632" s="78"/>
      <c r="D632" s="78"/>
      <c r="E632" s="78"/>
      <c r="F632" s="78"/>
      <c r="G632" s="80"/>
      <c r="H632" s="150"/>
      <c r="I632" s="78"/>
      <c r="J632" s="78"/>
      <c r="K632" s="146"/>
      <c r="L632" s="101"/>
      <c r="M632" s="101"/>
      <c r="N632" s="101"/>
      <c r="O632" s="101"/>
      <c r="P632" s="101"/>
      <c r="Q632" s="80"/>
      <c r="R632" s="80"/>
      <c r="S632" s="80"/>
      <c r="T632" s="80"/>
      <c r="U632" s="80"/>
      <c r="V632" s="80"/>
      <c r="W632" s="80"/>
      <c r="X632" s="80"/>
      <c r="Y632" s="80"/>
      <c r="Z632" s="80"/>
      <c r="AA632" s="80"/>
      <c r="AB632" s="80"/>
      <c r="AC632" s="80"/>
      <c r="AD632" s="80"/>
      <c r="AE632" s="80"/>
      <c r="AF632" s="80"/>
      <c r="AG632" s="80"/>
      <c r="AH632" s="80"/>
      <c r="AI632" s="78"/>
      <c r="AJ632" s="78"/>
      <c r="AK632" s="78"/>
      <c r="AL632" s="78"/>
      <c r="AM632" s="78"/>
      <c r="AN632" s="78"/>
      <c r="AO632" s="78"/>
    </row>
    <row r="633" spans="1:41" ht="18.75" customHeight="1">
      <c r="A633" s="156"/>
      <c r="B633" s="156"/>
      <c r="C633" s="78"/>
      <c r="D633" s="78"/>
      <c r="E633" s="78"/>
      <c r="F633" s="78"/>
      <c r="G633" s="80"/>
      <c r="H633" s="150"/>
      <c r="I633" s="78"/>
      <c r="J633" s="78"/>
      <c r="K633" s="146"/>
      <c r="L633" s="101"/>
      <c r="M633" s="101"/>
      <c r="N633" s="101"/>
      <c r="O633" s="101"/>
      <c r="P633" s="101"/>
      <c r="Q633" s="80"/>
      <c r="R633" s="80"/>
      <c r="S633" s="80"/>
      <c r="T633" s="80"/>
      <c r="U633" s="80"/>
      <c r="V633" s="80"/>
      <c r="W633" s="80"/>
      <c r="X633" s="80"/>
      <c r="Y633" s="80"/>
      <c r="Z633" s="80"/>
      <c r="AA633" s="80"/>
      <c r="AB633" s="80"/>
      <c r="AC633" s="80"/>
      <c r="AD633" s="80"/>
      <c r="AE633" s="80"/>
      <c r="AF633" s="80"/>
      <c r="AG633" s="80"/>
      <c r="AH633" s="80"/>
      <c r="AI633" s="78"/>
      <c r="AJ633" s="78"/>
      <c r="AK633" s="78"/>
      <c r="AL633" s="78"/>
      <c r="AM633" s="78"/>
      <c r="AN633" s="78"/>
      <c r="AO633" s="78"/>
    </row>
    <row r="634" spans="1:41" ht="18.75" customHeight="1">
      <c r="A634" s="156"/>
      <c r="B634" s="156"/>
      <c r="C634" s="78"/>
      <c r="D634" s="78"/>
      <c r="E634" s="78"/>
      <c r="F634" s="78"/>
      <c r="G634" s="80"/>
      <c r="H634" s="150"/>
      <c r="I634" s="78"/>
      <c r="J634" s="78"/>
      <c r="K634" s="146"/>
      <c r="L634" s="101"/>
      <c r="M634" s="101"/>
      <c r="N634" s="101"/>
      <c r="O634" s="101"/>
      <c r="P634" s="101"/>
      <c r="Q634" s="80"/>
      <c r="R634" s="80"/>
      <c r="S634" s="80"/>
      <c r="T634" s="80"/>
      <c r="U634" s="80"/>
      <c r="V634" s="80"/>
      <c r="W634" s="80"/>
      <c r="X634" s="80"/>
      <c r="Y634" s="80"/>
      <c r="Z634" s="80"/>
      <c r="AA634" s="80"/>
      <c r="AB634" s="80"/>
      <c r="AC634" s="80"/>
      <c r="AD634" s="80"/>
      <c r="AE634" s="80"/>
      <c r="AF634" s="80"/>
      <c r="AG634" s="80"/>
      <c r="AH634" s="80"/>
      <c r="AI634" s="78"/>
      <c r="AJ634" s="78"/>
      <c r="AK634" s="78"/>
      <c r="AL634" s="78"/>
      <c r="AM634" s="78"/>
      <c r="AN634" s="78"/>
      <c r="AO634" s="78"/>
    </row>
    <row r="635" spans="1:41" ht="18.75" customHeight="1">
      <c r="A635" s="156"/>
      <c r="B635" s="156"/>
      <c r="C635" s="78"/>
      <c r="D635" s="78"/>
      <c r="E635" s="78"/>
      <c r="F635" s="78"/>
      <c r="G635" s="80"/>
      <c r="H635" s="150"/>
      <c r="I635" s="78"/>
      <c r="J635" s="78"/>
      <c r="K635" s="146"/>
      <c r="L635" s="101"/>
      <c r="M635" s="101"/>
      <c r="N635" s="101"/>
      <c r="O635" s="101"/>
      <c r="P635" s="101"/>
      <c r="Q635" s="80"/>
      <c r="R635" s="80"/>
      <c r="S635" s="80"/>
      <c r="T635" s="80"/>
      <c r="U635" s="80"/>
      <c r="V635" s="80"/>
      <c r="W635" s="80"/>
      <c r="X635" s="80"/>
      <c r="Y635" s="80"/>
      <c r="Z635" s="80"/>
      <c r="AA635" s="80"/>
      <c r="AB635" s="80"/>
      <c r="AC635" s="80"/>
      <c r="AD635" s="80"/>
      <c r="AE635" s="80"/>
      <c r="AF635" s="80"/>
      <c r="AG635" s="80"/>
      <c r="AH635" s="80"/>
      <c r="AI635" s="78"/>
      <c r="AJ635" s="78"/>
      <c r="AK635" s="78"/>
      <c r="AL635" s="78"/>
      <c r="AM635" s="78"/>
      <c r="AN635" s="78"/>
      <c r="AO635" s="78"/>
    </row>
    <row r="636" spans="1:41" ht="18.75" customHeight="1">
      <c r="A636" s="156"/>
      <c r="B636" s="156"/>
      <c r="C636" s="78"/>
      <c r="D636" s="78"/>
      <c r="E636" s="78"/>
      <c r="F636" s="78"/>
      <c r="G636" s="80"/>
      <c r="H636" s="150"/>
      <c r="I636" s="78"/>
      <c r="J636" s="78"/>
      <c r="K636" s="146"/>
      <c r="L636" s="101"/>
      <c r="M636" s="101"/>
      <c r="N636" s="101"/>
      <c r="O636" s="101"/>
      <c r="P636" s="101"/>
      <c r="Q636" s="80"/>
      <c r="R636" s="80"/>
      <c r="S636" s="80"/>
      <c r="T636" s="80"/>
      <c r="U636" s="80"/>
      <c r="V636" s="80"/>
      <c r="W636" s="80"/>
      <c r="X636" s="80"/>
      <c r="Y636" s="80"/>
      <c r="Z636" s="80"/>
      <c r="AA636" s="80"/>
      <c r="AB636" s="80"/>
      <c r="AC636" s="80"/>
      <c r="AD636" s="80"/>
      <c r="AE636" s="80"/>
      <c r="AF636" s="80"/>
      <c r="AG636" s="80"/>
      <c r="AH636" s="80"/>
      <c r="AI636" s="78"/>
      <c r="AJ636" s="78"/>
      <c r="AK636" s="78"/>
      <c r="AL636" s="78"/>
      <c r="AM636" s="78"/>
      <c r="AN636" s="78"/>
      <c r="AO636" s="78"/>
    </row>
    <row r="637" spans="1:41" ht="18.75" customHeight="1">
      <c r="A637" s="156"/>
      <c r="B637" s="156"/>
      <c r="C637" s="78"/>
      <c r="D637" s="78"/>
      <c r="E637" s="78"/>
      <c r="F637" s="78"/>
      <c r="G637" s="80"/>
      <c r="H637" s="150"/>
      <c r="I637" s="78"/>
      <c r="J637" s="78"/>
      <c r="K637" s="146"/>
      <c r="L637" s="101"/>
      <c r="M637" s="101"/>
      <c r="N637" s="101"/>
      <c r="O637" s="101"/>
      <c r="P637" s="101"/>
      <c r="Q637" s="80"/>
      <c r="R637" s="80"/>
      <c r="S637" s="80"/>
      <c r="T637" s="80"/>
      <c r="U637" s="80"/>
      <c r="V637" s="80"/>
      <c r="W637" s="80"/>
      <c r="X637" s="80"/>
      <c r="Y637" s="80"/>
      <c r="Z637" s="80"/>
      <c r="AA637" s="80"/>
      <c r="AB637" s="80"/>
      <c r="AC637" s="80"/>
      <c r="AD637" s="80"/>
      <c r="AE637" s="80"/>
      <c r="AF637" s="80"/>
      <c r="AG637" s="80"/>
      <c r="AH637" s="80"/>
      <c r="AI637" s="78"/>
      <c r="AJ637" s="78"/>
      <c r="AK637" s="78"/>
      <c r="AL637" s="78"/>
      <c r="AM637" s="78"/>
      <c r="AN637" s="78"/>
      <c r="AO637" s="78"/>
    </row>
    <row r="638" spans="1:41" ht="18.75" customHeight="1">
      <c r="A638" s="156"/>
      <c r="B638" s="156"/>
      <c r="C638" s="78"/>
      <c r="D638" s="78"/>
      <c r="E638" s="78"/>
      <c r="F638" s="78"/>
      <c r="G638" s="80"/>
      <c r="H638" s="150"/>
      <c r="I638" s="78"/>
      <c r="J638" s="78"/>
      <c r="K638" s="146"/>
      <c r="L638" s="101"/>
      <c r="M638" s="101"/>
      <c r="N638" s="101"/>
      <c r="O638" s="101"/>
      <c r="P638" s="101"/>
      <c r="Q638" s="80"/>
      <c r="R638" s="80"/>
      <c r="S638" s="80"/>
      <c r="T638" s="80"/>
      <c r="U638" s="80"/>
      <c r="V638" s="80"/>
      <c r="W638" s="80"/>
      <c r="X638" s="80"/>
      <c r="Y638" s="80"/>
      <c r="Z638" s="80"/>
      <c r="AA638" s="80"/>
      <c r="AB638" s="80"/>
      <c r="AC638" s="80"/>
      <c r="AD638" s="80"/>
      <c r="AE638" s="80"/>
      <c r="AF638" s="80"/>
      <c r="AG638" s="80"/>
      <c r="AH638" s="80"/>
      <c r="AI638" s="78"/>
      <c r="AJ638" s="78"/>
      <c r="AK638" s="78"/>
      <c r="AL638" s="78"/>
      <c r="AM638" s="78"/>
      <c r="AN638" s="78"/>
      <c r="AO638" s="78"/>
    </row>
    <row r="639" spans="1:41" ht="18.75" customHeight="1">
      <c r="A639" s="156"/>
      <c r="B639" s="156"/>
      <c r="C639" s="78"/>
      <c r="D639" s="78"/>
      <c r="E639" s="78"/>
      <c r="F639" s="78"/>
      <c r="G639" s="80"/>
      <c r="H639" s="150"/>
      <c r="I639" s="78"/>
      <c r="J639" s="78"/>
      <c r="K639" s="146"/>
      <c r="L639" s="101"/>
      <c r="M639" s="101"/>
      <c r="N639" s="101"/>
      <c r="O639" s="101"/>
      <c r="P639" s="101"/>
      <c r="Q639" s="80"/>
      <c r="R639" s="80"/>
      <c r="S639" s="80"/>
      <c r="T639" s="80"/>
      <c r="U639" s="80"/>
      <c r="V639" s="80"/>
      <c r="W639" s="80"/>
      <c r="X639" s="80"/>
      <c r="Y639" s="80"/>
      <c r="Z639" s="80"/>
      <c r="AA639" s="80"/>
      <c r="AB639" s="80"/>
      <c r="AC639" s="80"/>
      <c r="AD639" s="80"/>
      <c r="AE639" s="80"/>
      <c r="AF639" s="80"/>
      <c r="AG639" s="80"/>
      <c r="AH639" s="80"/>
      <c r="AI639" s="78"/>
      <c r="AJ639" s="78"/>
      <c r="AK639" s="78"/>
      <c r="AL639" s="78"/>
      <c r="AM639" s="78"/>
      <c r="AN639" s="78"/>
      <c r="AO639" s="78"/>
    </row>
    <row r="640" spans="1:41" ht="18.75" customHeight="1">
      <c r="A640" s="156"/>
      <c r="B640" s="156"/>
      <c r="C640" s="78"/>
      <c r="D640" s="78"/>
      <c r="E640" s="78"/>
      <c r="F640" s="78"/>
      <c r="G640" s="80"/>
      <c r="H640" s="150"/>
      <c r="I640" s="78"/>
      <c r="J640" s="78"/>
      <c r="K640" s="146"/>
      <c r="L640" s="101"/>
      <c r="M640" s="101"/>
      <c r="N640" s="101"/>
      <c r="O640" s="101"/>
      <c r="P640" s="101"/>
      <c r="Q640" s="80"/>
      <c r="R640" s="80"/>
      <c r="S640" s="80"/>
      <c r="T640" s="80"/>
      <c r="U640" s="80"/>
      <c r="V640" s="80"/>
      <c r="W640" s="80"/>
      <c r="X640" s="80"/>
      <c r="Y640" s="80"/>
      <c r="Z640" s="80"/>
      <c r="AA640" s="80"/>
      <c r="AB640" s="80"/>
      <c r="AC640" s="80"/>
      <c r="AD640" s="80"/>
      <c r="AE640" s="80"/>
      <c r="AF640" s="80"/>
      <c r="AG640" s="80"/>
      <c r="AH640" s="80"/>
      <c r="AI640" s="78"/>
      <c r="AJ640" s="78"/>
      <c r="AK640" s="78"/>
      <c r="AL640" s="78"/>
      <c r="AM640" s="78"/>
      <c r="AN640" s="78"/>
      <c r="AO640" s="78"/>
    </row>
    <row r="641" spans="1:41" ht="18.75" customHeight="1">
      <c r="A641" s="156"/>
      <c r="B641" s="156"/>
      <c r="C641" s="78"/>
      <c r="D641" s="78"/>
      <c r="E641" s="78"/>
      <c r="F641" s="78"/>
      <c r="G641" s="80"/>
      <c r="H641" s="150"/>
      <c r="I641" s="78"/>
      <c r="J641" s="78"/>
      <c r="K641" s="146"/>
      <c r="L641" s="101"/>
      <c r="M641" s="101"/>
      <c r="N641" s="101"/>
      <c r="O641" s="101"/>
      <c r="P641" s="101"/>
      <c r="Q641" s="80"/>
      <c r="R641" s="80"/>
      <c r="S641" s="80"/>
      <c r="T641" s="80"/>
      <c r="U641" s="80"/>
      <c r="V641" s="80"/>
      <c r="W641" s="80"/>
      <c r="X641" s="80"/>
      <c r="Y641" s="80"/>
      <c r="Z641" s="80"/>
      <c r="AA641" s="80"/>
      <c r="AB641" s="80"/>
      <c r="AC641" s="80"/>
      <c r="AD641" s="80"/>
      <c r="AE641" s="80"/>
      <c r="AF641" s="80"/>
      <c r="AG641" s="80"/>
      <c r="AH641" s="80"/>
      <c r="AI641" s="78"/>
      <c r="AJ641" s="78"/>
      <c r="AK641" s="78"/>
      <c r="AL641" s="78"/>
      <c r="AM641" s="78"/>
      <c r="AN641" s="78"/>
      <c r="AO641" s="78"/>
    </row>
    <row r="642" spans="1:41" ht="18.75" customHeight="1">
      <c r="A642" s="156"/>
      <c r="B642" s="156"/>
      <c r="C642" s="78"/>
      <c r="D642" s="78"/>
      <c r="E642" s="78"/>
      <c r="F642" s="78"/>
      <c r="G642" s="80"/>
      <c r="H642" s="150"/>
      <c r="I642" s="78"/>
      <c r="J642" s="78"/>
      <c r="K642" s="146"/>
      <c r="L642" s="101"/>
      <c r="M642" s="101"/>
      <c r="N642" s="101"/>
      <c r="O642" s="101"/>
      <c r="P642" s="101"/>
      <c r="Q642" s="80"/>
      <c r="R642" s="80"/>
      <c r="S642" s="80"/>
      <c r="T642" s="80"/>
      <c r="U642" s="80"/>
      <c r="V642" s="80"/>
      <c r="W642" s="80"/>
      <c r="X642" s="80"/>
      <c r="Y642" s="80"/>
      <c r="Z642" s="80"/>
      <c r="AA642" s="80"/>
      <c r="AB642" s="80"/>
      <c r="AC642" s="80"/>
      <c r="AD642" s="80"/>
      <c r="AE642" s="80"/>
      <c r="AF642" s="80"/>
      <c r="AG642" s="80"/>
      <c r="AH642" s="80"/>
      <c r="AI642" s="78"/>
      <c r="AJ642" s="78"/>
      <c r="AK642" s="78"/>
      <c r="AL642" s="78"/>
      <c r="AM642" s="78"/>
      <c r="AN642" s="78"/>
      <c r="AO642" s="78"/>
    </row>
    <row r="643" spans="1:41" ht="18.75" customHeight="1">
      <c r="A643" s="156"/>
      <c r="B643" s="156"/>
      <c r="C643" s="78"/>
      <c r="D643" s="78"/>
      <c r="E643" s="78"/>
      <c r="F643" s="78"/>
      <c r="G643" s="80"/>
      <c r="H643" s="150"/>
      <c r="I643" s="78"/>
      <c r="J643" s="78"/>
      <c r="K643" s="146"/>
      <c r="L643" s="101"/>
      <c r="M643" s="101"/>
      <c r="N643" s="101"/>
      <c r="O643" s="101"/>
      <c r="P643" s="101"/>
      <c r="Q643" s="80"/>
      <c r="R643" s="80"/>
      <c r="S643" s="80"/>
      <c r="T643" s="80"/>
      <c r="U643" s="80"/>
      <c r="V643" s="80"/>
      <c r="W643" s="80"/>
      <c r="X643" s="80"/>
      <c r="Y643" s="80"/>
      <c r="Z643" s="80"/>
      <c r="AA643" s="80"/>
      <c r="AB643" s="80"/>
      <c r="AC643" s="80"/>
      <c r="AD643" s="80"/>
      <c r="AE643" s="80"/>
      <c r="AF643" s="80"/>
      <c r="AG643" s="80"/>
      <c r="AH643" s="80"/>
      <c r="AI643" s="78"/>
      <c r="AJ643" s="78"/>
      <c r="AK643" s="78"/>
      <c r="AL643" s="78"/>
      <c r="AM643" s="78"/>
      <c r="AN643" s="78"/>
      <c r="AO643" s="78"/>
    </row>
    <row r="644" spans="1:41" ht="18.75" customHeight="1">
      <c r="A644" s="156"/>
      <c r="B644" s="156"/>
      <c r="C644" s="78"/>
      <c r="D644" s="78"/>
      <c r="E644" s="78"/>
      <c r="F644" s="78"/>
      <c r="G644" s="80"/>
      <c r="H644" s="150"/>
      <c r="I644" s="78"/>
      <c r="J644" s="78"/>
      <c r="K644" s="146"/>
      <c r="L644" s="101"/>
      <c r="M644" s="101"/>
      <c r="N644" s="101"/>
      <c r="O644" s="101"/>
      <c r="P644" s="101"/>
      <c r="Q644" s="80"/>
      <c r="R644" s="80"/>
      <c r="S644" s="80"/>
      <c r="T644" s="80"/>
      <c r="U644" s="80"/>
      <c r="V644" s="80"/>
      <c r="W644" s="80"/>
      <c r="X644" s="80"/>
      <c r="Y644" s="80"/>
      <c r="Z644" s="80"/>
      <c r="AA644" s="80"/>
      <c r="AB644" s="80"/>
      <c r="AC644" s="80"/>
      <c r="AD644" s="80"/>
      <c r="AE644" s="80"/>
      <c r="AF644" s="80"/>
      <c r="AG644" s="80"/>
      <c r="AH644" s="80"/>
      <c r="AI644" s="78"/>
      <c r="AJ644" s="78"/>
      <c r="AK644" s="78"/>
      <c r="AL644" s="78"/>
      <c r="AM644" s="78"/>
      <c r="AN644" s="78"/>
      <c r="AO644" s="78"/>
    </row>
    <row r="645" spans="1:41" ht="18.75" customHeight="1">
      <c r="A645" s="156"/>
      <c r="B645" s="156"/>
      <c r="C645" s="78"/>
      <c r="D645" s="78"/>
      <c r="E645" s="78"/>
      <c r="F645" s="78"/>
      <c r="G645" s="80"/>
      <c r="H645" s="150"/>
      <c r="I645" s="78"/>
      <c r="J645" s="78"/>
      <c r="K645" s="146"/>
      <c r="L645" s="101"/>
      <c r="M645" s="101"/>
      <c r="N645" s="101"/>
      <c r="O645" s="101"/>
      <c r="P645" s="101"/>
      <c r="Q645" s="80"/>
      <c r="R645" s="80"/>
      <c r="S645" s="80"/>
      <c r="T645" s="80"/>
      <c r="U645" s="80"/>
      <c r="V645" s="80"/>
      <c r="W645" s="80"/>
      <c r="X645" s="80"/>
      <c r="Y645" s="80"/>
      <c r="Z645" s="80"/>
      <c r="AA645" s="80"/>
      <c r="AB645" s="80"/>
      <c r="AC645" s="80"/>
      <c r="AD645" s="80"/>
      <c r="AE645" s="80"/>
      <c r="AF645" s="80"/>
      <c r="AG645" s="80"/>
      <c r="AH645" s="80"/>
      <c r="AI645" s="78"/>
      <c r="AJ645" s="78"/>
      <c r="AK645" s="78"/>
      <c r="AL645" s="78"/>
      <c r="AM645" s="78"/>
      <c r="AN645" s="78"/>
      <c r="AO645" s="78"/>
    </row>
    <row r="646" spans="1:41" ht="18.75" customHeight="1">
      <c r="A646" s="156"/>
      <c r="B646" s="156"/>
      <c r="C646" s="78"/>
      <c r="D646" s="78"/>
      <c r="E646" s="78"/>
      <c r="F646" s="78"/>
      <c r="G646" s="80"/>
      <c r="H646" s="150"/>
      <c r="I646" s="78"/>
      <c r="J646" s="78"/>
      <c r="K646" s="146"/>
      <c r="L646" s="101"/>
      <c r="M646" s="101"/>
      <c r="N646" s="101"/>
      <c r="O646" s="101"/>
      <c r="P646" s="101"/>
      <c r="Q646" s="80"/>
      <c r="R646" s="80"/>
      <c r="S646" s="80"/>
      <c r="T646" s="80"/>
      <c r="U646" s="80"/>
      <c r="V646" s="80"/>
      <c r="W646" s="80"/>
      <c r="X646" s="80"/>
      <c r="Y646" s="80"/>
      <c r="Z646" s="80"/>
      <c r="AA646" s="80"/>
      <c r="AB646" s="80"/>
      <c r="AC646" s="80"/>
      <c r="AD646" s="80"/>
      <c r="AE646" s="80"/>
      <c r="AF646" s="80"/>
      <c r="AG646" s="80"/>
      <c r="AH646" s="80"/>
      <c r="AI646" s="78"/>
      <c r="AJ646" s="78"/>
      <c r="AK646" s="78"/>
      <c r="AL646" s="78"/>
      <c r="AM646" s="78"/>
      <c r="AN646" s="78"/>
      <c r="AO646" s="78"/>
    </row>
    <row r="647" spans="1:41" ht="18.75" customHeight="1">
      <c r="A647" s="156"/>
      <c r="B647" s="156"/>
      <c r="C647" s="78"/>
      <c r="D647" s="78"/>
      <c r="E647" s="78"/>
      <c r="F647" s="78"/>
      <c r="G647" s="80"/>
      <c r="H647" s="150"/>
      <c r="I647" s="78"/>
      <c r="J647" s="78"/>
      <c r="K647" s="146"/>
      <c r="L647" s="101"/>
      <c r="M647" s="101"/>
      <c r="N647" s="101"/>
      <c r="O647" s="101"/>
      <c r="P647" s="101"/>
      <c r="Q647" s="80"/>
      <c r="R647" s="80"/>
      <c r="S647" s="80"/>
      <c r="T647" s="80"/>
      <c r="U647" s="80"/>
      <c r="V647" s="80"/>
      <c r="W647" s="80"/>
      <c r="X647" s="80"/>
      <c r="Y647" s="80"/>
      <c r="Z647" s="80"/>
      <c r="AA647" s="80"/>
      <c r="AB647" s="80"/>
      <c r="AC647" s="80"/>
      <c r="AD647" s="80"/>
      <c r="AE647" s="80"/>
      <c r="AF647" s="80"/>
      <c r="AG647" s="80"/>
      <c r="AH647" s="80"/>
      <c r="AI647" s="78"/>
      <c r="AJ647" s="78"/>
      <c r="AK647" s="78"/>
      <c r="AL647" s="78"/>
      <c r="AM647" s="78"/>
      <c r="AN647" s="78"/>
      <c r="AO647" s="78"/>
    </row>
    <row r="648" spans="1:41" ht="18.75" customHeight="1">
      <c r="A648" s="156"/>
      <c r="B648" s="156"/>
      <c r="C648" s="78"/>
      <c r="D648" s="78"/>
      <c r="E648" s="78"/>
      <c r="F648" s="78"/>
      <c r="G648" s="80"/>
      <c r="H648" s="150"/>
      <c r="I648" s="78"/>
      <c r="J648" s="78"/>
      <c r="K648" s="146"/>
      <c r="L648" s="101"/>
      <c r="M648" s="101"/>
      <c r="N648" s="101"/>
      <c r="O648" s="101"/>
      <c r="P648" s="101"/>
      <c r="Q648" s="80"/>
      <c r="R648" s="80"/>
      <c r="S648" s="80"/>
      <c r="T648" s="80"/>
      <c r="U648" s="80"/>
      <c r="V648" s="80"/>
      <c r="W648" s="80"/>
      <c r="X648" s="80"/>
      <c r="Y648" s="80"/>
      <c r="Z648" s="80"/>
      <c r="AA648" s="80"/>
      <c r="AB648" s="80"/>
      <c r="AC648" s="80"/>
      <c r="AD648" s="80"/>
      <c r="AE648" s="80"/>
      <c r="AF648" s="80"/>
      <c r="AG648" s="80"/>
      <c r="AH648" s="80"/>
      <c r="AI648" s="78"/>
      <c r="AJ648" s="78"/>
      <c r="AK648" s="78"/>
      <c r="AL648" s="78"/>
      <c r="AM648" s="78"/>
      <c r="AN648" s="78"/>
      <c r="AO648" s="78"/>
    </row>
    <row r="649" spans="1:41" ht="18.75" customHeight="1">
      <c r="A649" s="156"/>
      <c r="B649" s="156"/>
      <c r="C649" s="78"/>
      <c r="D649" s="78"/>
      <c r="E649" s="78"/>
      <c r="F649" s="78"/>
      <c r="G649" s="80"/>
      <c r="H649" s="150"/>
      <c r="I649" s="78"/>
      <c r="J649" s="78"/>
      <c r="K649" s="146"/>
      <c r="L649" s="101"/>
      <c r="M649" s="101"/>
      <c r="N649" s="101"/>
      <c r="O649" s="101"/>
      <c r="P649" s="101"/>
      <c r="Q649" s="80"/>
      <c r="R649" s="80"/>
      <c r="S649" s="80"/>
      <c r="T649" s="80"/>
      <c r="U649" s="80"/>
      <c r="V649" s="80"/>
      <c r="W649" s="80"/>
      <c r="X649" s="80"/>
      <c r="Y649" s="80"/>
      <c r="Z649" s="80"/>
      <c r="AA649" s="80"/>
      <c r="AB649" s="80"/>
      <c r="AC649" s="80"/>
      <c r="AD649" s="80"/>
      <c r="AE649" s="80"/>
      <c r="AF649" s="80"/>
      <c r="AG649" s="80"/>
      <c r="AH649" s="80"/>
      <c r="AI649" s="78"/>
      <c r="AJ649" s="78"/>
      <c r="AK649" s="78"/>
      <c r="AL649" s="78"/>
      <c r="AM649" s="78"/>
      <c r="AN649" s="78"/>
      <c r="AO649" s="78"/>
    </row>
    <row r="650" spans="1:41" ht="18.75" customHeight="1">
      <c r="A650" s="156"/>
      <c r="B650" s="156"/>
      <c r="C650" s="78"/>
      <c r="D650" s="78"/>
      <c r="E650" s="78"/>
      <c r="F650" s="78"/>
      <c r="G650" s="80"/>
      <c r="H650" s="150"/>
      <c r="I650" s="78"/>
      <c r="J650" s="78"/>
      <c r="K650" s="146"/>
      <c r="L650" s="101"/>
      <c r="M650" s="101"/>
      <c r="N650" s="101"/>
      <c r="O650" s="101"/>
      <c r="P650" s="101"/>
      <c r="Q650" s="80"/>
      <c r="R650" s="80"/>
      <c r="S650" s="80"/>
      <c r="T650" s="80"/>
      <c r="U650" s="80"/>
      <c r="V650" s="80"/>
      <c r="W650" s="80"/>
      <c r="X650" s="80"/>
      <c r="Y650" s="80"/>
      <c r="Z650" s="80"/>
      <c r="AA650" s="80"/>
      <c r="AB650" s="80"/>
      <c r="AC650" s="80"/>
      <c r="AD650" s="80"/>
      <c r="AE650" s="80"/>
      <c r="AF650" s="80"/>
      <c r="AG650" s="80"/>
      <c r="AH650" s="80"/>
      <c r="AI650" s="78"/>
      <c r="AJ650" s="78"/>
      <c r="AK650" s="78"/>
      <c r="AL650" s="78"/>
      <c r="AM650" s="78"/>
      <c r="AN650" s="78"/>
      <c r="AO650" s="78"/>
    </row>
    <row r="651" spans="1:41" ht="18.75" customHeight="1">
      <c r="A651" s="156"/>
      <c r="B651" s="156"/>
      <c r="C651" s="78"/>
      <c r="D651" s="78"/>
      <c r="E651" s="78"/>
      <c r="F651" s="78"/>
      <c r="G651" s="80"/>
      <c r="H651" s="150"/>
      <c r="I651" s="78"/>
      <c r="J651" s="78"/>
      <c r="K651" s="146"/>
      <c r="L651" s="101"/>
      <c r="M651" s="101"/>
      <c r="N651" s="101"/>
      <c r="O651" s="101"/>
      <c r="P651" s="101"/>
      <c r="Q651" s="80"/>
      <c r="R651" s="80"/>
      <c r="S651" s="80"/>
      <c r="T651" s="80"/>
      <c r="U651" s="80"/>
      <c r="V651" s="80"/>
      <c r="W651" s="80"/>
      <c r="X651" s="80"/>
      <c r="Y651" s="80"/>
      <c r="Z651" s="80"/>
      <c r="AA651" s="80"/>
      <c r="AB651" s="80"/>
      <c r="AC651" s="80"/>
      <c r="AD651" s="80"/>
      <c r="AE651" s="80"/>
      <c r="AF651" s="80"/>
      <c r="AG651" s="80"/>
      <c r="AH651" s="80"/>
      <c r="AI651" s="78"/>
      <c r="AJ651" s="78"/>
      <c r="AK651" s="78"/>
      <c r="AL651" s="78"/>
      <c r="AM651" s="78"/>
      <c r="AN651" s="78"/>
      <c r="AO651" s="78"/>
    </row>
    <row r="652" spans="1:41" ht="18.75" customHeight="1">
      <c r="A652" s="156"/>
      <c r="B652" s="156"/>
      <c r="C652" s="78"/>
      <c r="D652" s="78"/>
      <c r="E652" s="78"/>
      <c r="F652" s="78"/>
      <c r="G652" s="80"/>
      <c r="H652" s="150"/>
      <c r="I652" s="78"/>
      <c r="J652" s="78"/>
      <c r="K652" s="146"/>
      <c r="L652" s="101"/>
      <c r="M652" s="101"/>
      <c r="N652" s="101"/>
      <c r="O652" s="101"/>
      <c r="P652" s="101"/>
      <c r="Q652" s="80"/>
      <c r="R652" s="80"/>
      <c r="S652" s="80"/>
      <c r="T652" s="80"/>
      <c r="U652" s="80"/>
      <c r="V652" s="80"/>
      <c r="W652" s="80"/>
      <c r="X652" s="80"/>
      <c r="Y652" s="80"/>
      <c r="Z652" s="80"/>
      <c r="AA652" s="80"/>
      <c r="AB652" s="80"/>
      <c r="AC652" s="80"/>
      <c r="AD652" s="80"/>
      <c r="AE652" s="80"/>
      <c r="AF652" s="80"/>
      <c r="AG652" s="80"/>
      <c r="AH652" s="80"/>
      <c r="AI652" s="78"/>
      <c r="AJ652" s="78"/>
      <c r="AK652" s="78"/>
      <c r="AL652" s="78"/>
      <c r="AM652" s="78"/>
      <c r="AN652" s="78"/>
      <c r="AO652" s="78"/>
    </row>
    <row r="653" spans="1:41" ht="18.75" customHeight="1">
      <c r="A653" s="156"/>
      <c r="B653" s="156"/>
      <c r="C653" s="78"/>
      <c r="D653" s="78"/>
      <c r="E653" s="78"/>
      <c r="F653" s="78"/>
      <c r="G653" s="80"/>
      <c r="H653" s="150"/>
      <c r="I653" s="78"/>
      <c r="J653" s="78"/>
      <c r="K653" s="146"/>
      <c r="L653" s="101"/>
      <c r="M653" s="101"/>
      <c r="N653" s="101"/>
      <c r="O653" s="101"/>
      <c r="P653" s="101"/>
      <c r="Q653" s="80"/>
      <c r="R653" s="80"/>
      <c r="S653" s="80"/>
      <c r="T653" s="80"/>
      <c r="U653" s="80"/>
      <c r="V653" s="80"/>
      <c r="W653" s="80"/>
      <c r="X653" s="80"/>
      <c r="Y653" s="80"/>
      <c r="Z653" s="80"/>
      <c r="AA653" s="80"/>
      <c r="AB653" s="80"/>
      <c r="AC653" s="80"/>
      <c r="AD653" s="80"/>
      <c r="AE653" s="80"/>
      <c r="AF653" s="80"/>
      <c r="AG653" s="80"/>
      <c r="AH653" s="80"/>
      <c r="AI653" s="78"/>
      <c r="AJ653" s="78"/>
      <c r="AK653" s="78"/>
      <c r="AL653" s="78"/>
      <c r="AM653" s="78"/>
      <c r="AN653" s="78"/>
      <c r="AO653" s="78"/>
    </row>
    <row r="654" spans="1:41" ht="18.75" customHeight="1">
      <c r="A654" s="156"/>
      <c r="B654" s="156"/>
      <c r="C654" s="78"/>
      <c r="D654" s="78"/>
      <c r="E654" s="78"/>
      <c r="F654" s="78"/>
      <c r="G654" s="80"/>
      <c r="H654" s="150"/>
      <c r="I654" s="78"/>
      <c r="J654" s="78"/>
      <c r="K654" s="146"/>
      <c r="L654" s="101"/>
      <c r="M654" s="101"/>
      <c r="N654" s="101"/>
      <c r="O654" s="101"/>
      <c r="P654" s="101"/>
      <c r="Q654" s="80"/>
      <c r="R654" s="80"/>
      <c r="S654" s="80"/>
      <c r="T654" s="80"/>
      <c r="U654" s="80"/>
      <c r="V654" s="80"/>
      <c r="W654" s="80"/>
      <c r="X654" s="80"/>
      <c r="Y654" s="80"/>
      <c r="Z654" s="80"/>
      <c r="AA654" s="80"/>
      <c r="AB654" s="80"/>
      <c r="AC654" s="80"/>
      <c r="AD654" s="80"/>
      <c r="AE654" s="80"/>
      <c r="AF654" s="80"/>
      <c r="AG654" s="80"/>
      <c r="AH654" s="80"/>
      <c r="AI654" s="78"/>
      <c r="AJ654" s="78"/>
      <c r="AK654" s="78"/>
      <c r="AL654" s="78"/>
      <c r="AM654" s="78"/>
      <c r="AN654" s="78"/>
      <c r="AO654" s="78"/>
    </row>
    <row r="655" spans="1:41" ht="18.75" customHeight="1">
      <c r="A655" s="156"/>
      <c r="B655" s="156"/>
      <c r="C655" s="78"/>
      <c r="D655" s="78"/>
      <c r="E655" s="78"/>
      <c r="F655" s="78"/>
      <c r="G655" s="80"/>
      <c r="H655" s="150"/>
      <c r="I655" s="78"/>
      <c r="J655" s="78"/>
      <c r="K655" s="146"/>
      <c r="L655" s="101"/>
      <c r="M655" s="101"/>
      <c r="N655" s="101"/>
      <c r="O655" s="101"/>
      <c r="P655" s="101"/>
      <c r="Q655" s="80"/>
      <c r="R655" s="80"/>
      <c r="S655" s="80"/>
      <c r="T655" s="80"/>
      <c r="U655" s="80"/>
      <c r="V655" s="80"/>
      <c r="W655" s="80"/>
      <c r="X655" s="80"/>
      <c r="Y655" s="80"/>
      <c r="Z655" s="80"/>
      <c r="AA655" s="80"/>
      <c r="AB655" s="80"/>
      <c r="AC655" s="80"/>
      <c r="AD655" s="80"/>
      <c r="AE655" s="80"/>
      <c r="AF655" s="80"/>
      <c r="AG655" s="80"/>
      <c r="AH655" s="80"/>
      <c r="AI655" s="78"/>
      <c r="AJ655" s="78"/>
      <c r="AK655" s="78"/>
      <c r="AL655" s="78"/>
      <c r="AM655" s="78"/>
      <c r="AN655" s="78"/>
      <c r="AO655" s="78"/>
    </row>
    <row r="656" spans="1:41" ht="18.75" customHeight="1">
      <c r="A656" s="156"/>
      <c r="B656" s="156"/>
      <c r="C656" s="78"/>
      <c r="D656" s="78"/>
      <c r="E656" s="78"/>
      <c r="F656" s="78"/>
      <c r="G656" s="80"/>
      <c r="H656" s="150"/>
      <c r="I656" s="78"/>
      <c r="J656" s="78"/>
      <c r="K656" s="146"/>
      <c r="L656" s="101"/>
      <c r="M656" s="101"/>
      <c r="N656" s="101"/>
      <c r="O656" s="101"/>
      <c r="P656" s="101"/>
      <c r="Q656" s="80"/>
      <c r="R656" s="80"/>
      <c r="S656" s="80"/>
      <c r="T656" s="80"/>
      <c r="U656" s="80"/>
      <c r="V656" s="80"/>
      <c r="W656" s="80"/>
      <c r="X656" s="80"/>
      <c r="Y656" s="80"/>
      <c r="Z656" s="80"/>
      <c r="AA656" s="80"/>
      <c r="AB656" s="80"/>
      <c r="AC656" s="80"/>
      <c r="AD656" s="80"/>
      <c r="AE656" s="80"/>
      <c r="AF656" s="80"/>
      <c r="AG656" s="80"/>
      <c r="AH656" s="80"/>
      <c r="AI656" s="78"/>
      <c r="AJ656" s="78"/>
      <c r="AK656" s="78"/>
      <c r="AL656" s="78"/>
      <c r="AM656" s="78"/>
      <c r="AN656" s="78"/>
      <c r="AO656" s="78"/>
    </row>
    <row r="657" spans="1:41" ht="18.75" customHeight="1">
      <c r="A657" s="156"/>
      <c r="B657" s="156"/>
      <c r="C657" s="78"/>
      <c r="D657" s="78"/>
      <c r="E657" s="78"/>
      <c r="F657" s="78"/>
      <c r="G657" s="80"/>
      <c r="H657" s="150"/>
      <c r="I657" s="78"/>
      <c r="J657" s="78"/>
      <c r="K657" s="146"/>
      <c r="L657" s="101"/>
      <c r="M657" s="101"/>
      <c r="N657" s="101"/>
      <c r="O657" s="101"/>
      <c r="P657" s="101"/>
      <c r="Q657" s="80"/>
      <c r="R657" s="80"/>
      <c r="S657" s="80"/>
      <c r="T657" s="80"/>
      <c r="U657" s="80"/>
      <c r="V657" s="80"/>
      <c r="W657" s="80"/>
      <c r="X657" s="80"/>
      <c r="Y657" s="80"/>
      <c r="Z657" s="80"/>
      <c r="AA657" s="80"/>
      <c r="AB657" s="80"/>
      <c r="AC657" s="80"/>
      <c r="AD657" s="80"/>
      <c r="AE657" s="80"/>
      <c r="AF657" s="80"/>
      <c r="AG657" s="80"/>
      <c r="AH657" s="80"/>
      <c r="AI657" s="78"/>
      <c r="AJ657" s="78"/>
      <c r="AK657" s="78"/>
      <c r="AL657" s="78"/>
      <c r="AM657" s="78"/>
      <c r="AN657" s="78"/>
      <c r="AO657" s="78"/>
    </row>
    <row r="658" spans="1:41" ht="18.75" customHeight="1">
      <c r="A658" s="156"/>
      <c r="B658" s="156"/>
      <c r="C658" s="78"/>
      <c r="D658" s="78"/>
      <c r="E658" s="78"/>
      <c r="F658" s="78"/>
      <c r="G658" s="80"/>
      <c r="H658" s="150"/>
      <c r="I658" s="78"/>
      <c r="J658" s="78"/>
      <c r="K658" s="146"/>
      <c r="L658" s="101"/>
      <c r="M658" s="101"/>
      <c r="N658" s="101"/>
      <c r="O658" s="101"/>
      <c r="P658" s="101"/>
      <c r="Q658" s="80"/>
      <c r="R658" s="80"/>
      <c r="S658" s="80"/>
      <c r="T658" s="80"/>
      <c r="U658" s="80"/>
      <c r="V658" s="80"/>
      <c r="W658" s="80"/>
      <c r="X658" s="80"/>
      <c r="Y658" s="80"/>
      <c r="Z658" s="80"/>
      <c r="AA658" s="80"/>
      <c r="AB658" s="80"/>
      <c r="AC658" s="80"/>
      <c r="AD658" s="80"/>
      <c r="AE658" s="80"/>
      <c r="AF658" s="80"/>
      <c r="AG658" s="80"/>
      <c r="AH658" s="80"/>
      <c r="AI658" s="78"/>
      <c r="AJ658" s="78"/>
      <c r="AK658" s="78"/>
      <c r="AL658" s="78"/>
      <c r="AM658" s="78"/>
      <c r="AN658" s="78"/>
      <c r="AO658" s="78"/>
    </row>
    <row r="659" spans="1:41" ht="18.75" customHeight="1">
      <c r="A659" s="156"/>
      <c r="B659" s="156"/>
      <c r="C659" s="78"/>
      <c r="D659" s="78"/>
      <c r="E659" s="78"/>
      <c r="F659" s="78"/>
      <c r="G659" s="80"/>
      <c r="H659" s="150"/>
      <c r="I659" s="78"/>
      <c r="J659" s="78"/>
      <c r="K659" s="146"/>
      <c r="L659" s="101"/>
      <c r="M659" s="101"/>
      <c r="N659" s="101"/>
      <c r="O659" s="101"/>
      <c r="P659" s="101"/>
      <c r="Q659" s="80"/>
      <c r="R659" s="80"/>
      <c r="S659" s="80"/>
      <c r="T659" s="80"/>
      <c r="U659" s="80"/>
      <c r="V659" s="80"/>
      <c r="W659" s="80"/>
      <c r="X659" s="80"/>
      <c r="Y659" s="80"/>
      <c r="Z659" s="80"/>
      <c r="AA659" s="80"/>
      <c r="AB659" s="80"/>
      <c r="AC659" s="80"/>
      <c r="AD659" s="80"/>
      <c r="AE659" s="80"/>
      <c r="AF659" s="80"/>
      <c r="AG659" s="80"/>
      <c r="AH659" s="80"/>
      <c r="AI659" s="78"/>
      <c r="AJ659" s="78"/>
      <c r="AK659" s="78"/>
      <c r="AL659" s="78"/>
      <c r="AM659" s="78"/>
      <c r="AN659" s="78"/>
      <c r="AO659" s="78"/>
    </row>
    <row r="660" spans="1:41" ht="18.75" customHeight="1">
      <c r="A660" s="156"/>
      <c r="B660" s="156"/>
      <c r="C660" s="78"/>
      <c r="D660" s="78"/>
      <c r="E660" s="78"/>
      <c r="F660" s="78"/>
      <c r="G660" s="80"/>
      <c r="H660" s="150"/>
      <c r="I660" s="78"/>
      <c r="J660" s="78"/>
      <c r="K660" s="146"/>
      <c r="L660" s="101"/>
      <c r="M660" s="101"/>
      <c r="N660" s="101"/>
      <c r="O660" s="101"/>
      <c r="P660" s="101"/>
      <c r="Q660" s="80"/>
      <c r="R660" s="80"/>
      <c r="S660" s="80"/>
      <c r="T660" s="80"/>
      <c r="U660" s="80"/>
      <c r="V660" s="80"/>
      <c r="W660" s="80"/>
      <c r="X660" s="80"/>
      <c r="Y660" s="80"/>
      <c r="Z660" s="80"/>
      <c r="AA660" s="80"/>
      <c r="AB660" s="80"/>
      <c r="AC660" s="80"/>
      <c r="AD660" s="80"/>
      <c r="AE660" s="80"/>
      <c r="AF660" s="80"/>
      <c r="AG660" s="80"/>
      <c r="AH660" s="80"/>
      <c r="AI660" s="78"/>
      <c r="AJ660" s="78"/>
      <c r="AK660" s="78"/>
      <c r="AL660" s="78"/>
      <c r="AM660" s="78"/>
      <c r="AN660" s="78"/>
      <c r="AO660" s="78"/>
    </row>
    <row r="661" spans="1:41" ht="18.75" customHeight="1">
      <c r="A661" s="156"/>
      <c r="B661" s="156"/>
      <c r="C661" s="78"/>
      <c r="D661" s="78"/>
      <c r="E661" s="78"/>
      <c r="F661" s="78"/>
      <c r="G661" s="80"/>
      <c r="H661" s="150"/>
      <c r="I661" s="78"/>
      <c r="J661" s="78"/>
      <c r="K661" s="146"/>
      <c r="L661" s="101"/>
      <c r="M661" s="101"/>
      <c r="N661" s="101"/>
      <c r="O661" s="101"/>
      <c r="P661" s="101"/>
      <c r="Q661" s="80"/>
      <c r="R661" s="80"/>
      <c r="S661" s="80"/>
      <c r="T661" s="80"/>
      <c r="U661" s="80"/>
      <c r="V661" s="80"/>
      <c r="W661" s="80"/>
      <c r="X661" s="80"/>
      <c r="Y661" s="80"/>
      <c r="Z661" s="80"/>
      <c r="AA661" s="80"/>
      <c r="AB661" s="80"/>
      <c r="AC661" s="80"/>
      <c r="AD661" s="80"/>
      <c r="AE661" s="80"/>
      <c r="AF661" s="80"/>
      <c r="AG661" s="80"/>
      <c r="AH661" s="80"/>
      <c r="AI661" s="78"/>
      <c r="AJ661" s="78"/>
      <c r="AK661" s="78"/>
      <c r="AL661" s="78"/>
      <c r="AM661" s="78"/>
      <c r="AN661" s="78"/>
      <c r="AO661" s="78"/>
    </row>
    <row r="662" spans="1:41" ht="18.75" customHeight="1">
      <c r="A662" s="156"/>
      <c r="B662" s="156"/>
      <c r="C662" s="78"/>
      <c r="D662" s="78"/>
      <c r="E662" s="78"/>
      <c r="F662" s="78"/>
      <c r="G662" s="80"/>
      <c r="H662" s="150"/>
      <c r="I662" s="78"/>
      <c r="J662" s="78"/>
      <c r="K662" s="146"/>
      <c r="L662" s="101"/>
      <c r="M662" s="101"/>
      <c r="N662" s="101"/>
      <c r="O662" s="101"/>
      <c r="P662" s="101"/>
      <c r="Q662" s="80"/>
      <c r="R662" s="80"/>
      <c r="S662" s="80"/>
      <c r="T662" s="80"/>
      <c r="U662" s="80"/>
      <c r="V662" s="80"/>
      <c r="W662" s="80"/>
      <c r="X662" s="80"/>
      <c r="Y662" s="80"/>
      <c r="Z662" s="80"/>
      <c r="AA662" s="80"/>
      <c r="AB662" s="80"/>
      <c r="AC662" s="80"/>
      <c r="AD662" s="80"/>
      <c r="AE662" s="80"/>
      <c r="AF662" s="80"/>
      <c r="AG662" s="80"/>
      <c r="AH662" s="80"/>
      <c r="AI662" s="78"/>
      <c r="AJ662" s="78"/>
      <c r="AK662" s="78"/>
      <c r="AL662" s="78"/>
      <c r="AM662" s="78"/>
      <c r="AN662" s="78"/>
      <c r="AO662" s="78"/>
    </row>
    <row r="663" spans="1:41" ht="18.75" customHeight="1">
      <c r="A663" s="156"/>
      <c r="B663" s="156"/>
      <c r="C663" s="78"/>
      <c r="D663" s="78"/>
      <c r="E663" s="78"/>
      <c r="F663" s="78"/>
      <c r="G663" s="80"/>
      <c r="H663" s="150"/>
      <c r="I663" s="78"/>
      <c r="J663" s="78"/>
      <c r="K663" s="146"/>
      <c r="L663" s="101"/>
      <c r="M663" s="101"/>
      <c r="N663" s="101"/>
      <c r="O663" s="101"/>
      <c r="P663" s="101"/>
      <c r="Q663" s="80"/>
      <c r="R663" s="80"/>
      <c r="S663" s="80"/>
      <c r="T663" s="80"/>
      <c r="U663" s="80"/>
      <c r="V663" s="80"/>
      <c r="W663" s="80"/>
      <c r="X663" s="80"/>
      <c r="Y663" s="80"/>
      <c r="Z663" s="80"/>
      <c r="AA663" s="80"/>
      <c r="AB663" s="80"/>
      <c r="AC663" s="80"/>
      <c r="AD663" s="80"/>
      <c r="AE663" s="80"/>
      <c r="AF663" s="80"/>
      <c r="AG663" s="80"/>
      <c r="AH663" s="80"/>
      <c r="AI663" s="78"/>
      <c r="AJ663" s="78"/>
      <c r="AK663" s="78"/>
      <c r="AL663" s="78"/>
      <c r="AM663" s="78"/>
      <c r="AN663" s="78"/>
      <c r="AO663" s="78"/>
    </row>
    <row r="664" spans="1:41" ht="18.75" customHeight="1">
      <c r="A664" s="156"/>
      <c r="B664" s="156"/>
      <c r="C664" s="78"/>
      <c r="D664" s="78"/>
      <c r="E664" s="78"/>
      <c r="F664" s="78"/>
      <c r="G664" s="80"/>
      <c r="H664" s="150"/>
      <c r="I664" s="78"/>
      <c r="J664" s="78"/>
      <c r="K664" s="146"/>
      <c r="L664" s="101"/>
      <c r="M664" s="101"/>
      <c r="N664" s="101"/>
      <c r="O664" s="101"/>
      <c r="P664" s="101"/>
      <c r="Q664" s="80"/>
      <c r="R664" s="80"/>
      <c r="S664" s="80"/>
      <c r="T664" s="80"/>
      <c r="U664" s="80"/>
      <c r="V664" s="80"/>
      <c r="W664" s="80"/>
      <c r="X664" s="80"/>
      <c r="Y664" s="80"/>
      <c r="Z664" s="80"/>
      <c r="AA664" s="80"/>
      <c r="AB664" s="80"/>
      <c r="AC664" s="80"/>
      <c r="AD664" s="80"/>
      <c r="AE664" s="80"/>
      <c r="AF664" s="80"/>
      <c r="AG664" s="80"/>
      <c r="AH664" s="80"/>
      <c r="AI664" s="78"/>
      <c r="AJ664" s="78"/>
      <c r="AK664" s="78"/>
      <c r="AL664" s="78"/>
      <c r="AM664" s="78"/>
      <c r="AN664" s="78"/>
      <c r="AO664" s="78"/>
    </row>
    <row r="665" spans="1:41" ht="18.75" customHeight="1">
      <c r="A665" s="156"/>
      <c r="B665" s="156"/>
      <c r="C665" s="78"/>
      <c r="D665" s="78"/>
      <c r="E665" s="78"/>
      <c r="F665" s="78"/>
      <c r="G665" s="80"/>
      <c r="H665" s="150"/>
      <c r="I665" s="78"/>
      <c r="J665" s="78"/>
      <c r="K665" s="146"/>
      <c r="L665" s="101"/>
      <c r="M665" s="101"/>
      <c r="N665" s="101"/>
      <c r="O665" s="101"/>
      <c r="P665" s="101"/>
      <c r="Q665" s="80"/>
      <c r="R665" s="80"/>
      <c r="S665" s="80"/>
      <c r="T665" s="80"/>
      <c r="U665" s="80"/>
      <c r="V665" s="80"/>
      <c r="W665" s="80"/>
      <c r="X665" s="80"/>
      <c r="Y665" s="80"/>
      <c r="Z665" s="80"/>
      <c r="AA665" s="80"/>
      <c r="AB665" s="80"/>
      <c r="AC665" s="80"/>
      <c r="AD665" s="80"/>
      <c r="AE665" s="80"/>
      <c r="AF665" s="80"/>
      <c r="AG665" s="80"/>
      <c r="AH665" s="80"/>
      <c r="AI665" s="78"/>
      <c r="AJ665" s="78"/>
      <c r="AK665" s="78"/>
      <c r="AL665" s="78"/>
      <c r="AM665" s="78"/>
      <c r="AN665" s="78"/>
      <c r="AO665" s="78"/>
    </row>
    <row r="666" spans="1:41" ht="18.75" customHeight="1">
      <c r="A666" s="156"/>
      <c r="B666" s="156"/>
      <c r="C666" s="78"/>
      <c r="D666" s="78"/>
      <c r="E666" s="78"/>
      <c r="F666" s="78"/>
      <c r="G666" s="80"/>
      <c r="H666" s="150"/>
      <c r="I666" s="78"/>
      <c r="J666" s="78"/>
      <c r="K666" s="146"/>
      <c r="L666" s="101"/>
      <c r="M666" s="101"/>
      <c r="N666" s="101"/>
      <c r="O666" s="101"/>
      <c r="P666" s="101"/>
      <c r="Q666" s="80"/>
      <c r="R666" s="80"/>
      <c r="S666" s="80"/>
      <c r="T666" s="80"/>
      <c r="U666" s="80"/>
      <c r="V666" s="80"/>
      <c r="W666" s="80"/>
      <c r="X666" s="80"/>
      <c r="Y666" s="80"/>
      <c r="Z666" s="80"/>
      <c r="AA666" s="80"/>
      <c r="AB666" s="80"/>
      <c r="AC666" s="80"/>
      <c r="AD666" s="80"/>
      <c r="AE666" s="80"/>
      <c r="AF666" s="80"/>
      <c r="AG666" s="80"/>
      <c r="AH666" s="80"/>
      <c r="AI666" s="78"/>
      <c r="AJ666" s="78"/>
      <c r="AK666" s="78"/>
      <c r="AL666" s="78"/>
      <c r="AM666" s="78"/>
      <c r="AN666" s="78"/>
      <c r="AO666" s="78"/>
    </row>
    <row r="667" spans="1:41" ht="18.75" customHeight="1">
      <c r="A667" s="156"/>
      <c r="B667" s="156"/>
      <c r="C667" s="78"/>
      <c r="D667" s="78"/>
      <c r="E667" s="78"/>
      <c r="F667" s="78"/>
      <c r="G667" s="80"/>
      <c r="H667" s="150"/>
      <c r="I667" s="78"/>
      <c r="J667" s="78"/>
      <c r="K667" s="146"/>
      <c r="L667" s="101"/>
      <c r="M667" s="101"/>
      <c r="N667" s="101"/>
      <c r="O667" s="101"/>
      <c r="P667" s="101"/>
      <c r="Q667" s="80"/>
      <c r="R667" s="80"/>
      <c r="S667" s="80"/>
      <c r="T667" s="80"/>
      <c r="U667" s="80"/>
      <c r="V667" s="80"/>
      <c r="W667" s="80"/>
      <c r="X667" s="80"/>
      <c r="Y667" s="80"/>
      <c r="Z667" s="80"/>
      <c r="AA667" s="80"/>
      <c r="AB667" s="80"/>
      <c r="AC667" s="80"/>
      <c r="AD667" s="80"/>
      <c r="AE667" s="80"/>
      <c r="AF667" s="80"/>
      <c r="AG667" s="80"/>
      <c r="AH667" s="80"/>
      <c r="AI667" s="78"/>
      <c r="AJ667" s="78"/>
      <c r="AK667" s="78"/>
      <c r="AL667" s="78"/>
      <c r="AM667" s="78"/>
      <c r="AN667" s="78"/>
      <c r="AO667" s="78"/>
    </row>
    <row r="668" spans="1:41" ht="18.75" customHeight="1">
      <c r="A668" s="156"/>
      <c r="B668" s="156"/>
      <c r="C668" s="78"/>
      <c r="D668" s="78"/>
      <c r="E668" s="78"/>
      <c r="F668" s="78"/>
      <c r="G668" s="80"/>
      <c r="H668" s="150"/>
      <c r="I668" s="78"/>
      <c r="J668" s="78"/>
      <c r="K668" s="146"/>
      <c r="L668" s="101"/>
      <c r="M668" s="101"/>
      <c r="N668" s="101"/>
      <c r="O668" s="101"/>
      <c r="P668" s="101"/>
      <c r="Q668" s="80"/>
      <c r="R668" s="80"/>
      <c r="S668" s="80"/>
      <c r="T668" s="80"/>
      <c r="U668" s="80"/>
      <c r="V668" s="80"/>
      <c r="W668" s="80"/>
      <c r="X668" s="80"/>
      <c r="Y668" s="80"/>
      <c r="Z668" s="80"/>
      <c r="AA668" s="80"/>
      <c r="AB668" s="80"/>
      <c r="AC668" s="80"/>
      <c r="AD668" s="80"/>
      <c r="AE668" s="80"/>
      <c r="AF668" s="80"/>
      <c r="AG668" s="80"/>
      <c r="AH668" s="80"/>
      <c r="AI668" s="78"/>
      <c r="AJ668" s="78"/>
      <c r="AK668" s="78"/>
      <c r="AL668" s="78"/>
      <c r="AM668" s="78"/>
      <c r="AN668" s="78"/>
      <c r="AO668" s="78"/>
    </row>
    <row r="669" spans="1:41" ht="18.75" customHeight="1">
      <c r="A669" s="156"/>
      <c r="B669" s="156"/>
      <c r="C669" s="78"/>
      <c r="D669" s="78"/>
      <c r="E669" s="78"/>
      <c r="F669" s="78"/>
      <c r="G669" s="80"/>
      <c r="H669" s="150"/>
      <c r="I669" s="78"/>
      <c r="J669" s="78"/>
      <c r="K669" s="146"/>
      <c r="L669" s="101"/>
      <c r="M669" s="101"/>
      <c r="N669" s="101"/>
      <c r="O669" s="101"/>
      <c r="P669" s="101"/>
      <c r="Q669" s="80"/>
      <c r="R669" s="80"/>
      <c r="S669" s="80"/>
      <c r="T669" s="80"/>
      <c r="U669" s="80"/>
      <c r="V669" s="80"/>
      <c r="W669" s="80"/>
      <c r="X669" s="80"/>
      <c r="Y669" s="80"/>
      <c r="Z669" s="80"/>
      <c r="AA669" s="80"/>
      <c r="AB669" s="80"/>
      <c r="AC669" s="80"/>
      <c r="AD669" s="80"/>
      <c r="AE669" s="80"/>
      <c r="AF669" s="80"/>
      <c r="AG669" s="80"/>
      <c r="AH669" s="80"/>
      <c r="AI669" s="78"/>
      <c r="AJ669" s="78"/>
      <c r="AK669" s="78"/>
      <c r="AL669" s="78"/>
      <c r="AM669" s="78"/>
      <c r="AN669" s="78"/>
      <c r="AO669" s="78"/>
    </row>
    <row r="670" spans="1:41" ht="18.75" customHeight="1">
      <c r="A670" s="156"/>
      <c r="B670" s="156"/>
      <c r="C670" s="78"/>
      <c r="D670" s="78"/>
      <c r="E670" s="78"/>
      <c r="F670" s="78"/>
      <c r="G670" s="80"/>
      <c r="H670" s="150"/>
      <c r="I670" s="78"/>
      <c r="J670" s="78"/>
      <c r="K670" s="146"/>
      <c r="L670" s="101"/>
      <c r="M670" s="101"/>
      <c r="N670" s="101"/>
      <c r="O670" s="101"/>
      <c r="P670" s="101"/>
      <c r="Q670" s="80"/>
      <c r="R670" s="80"/>
      <c r="S670" s="80"/>
      <c r="T670" s="80"/>
      <c r="U670" s="80"/>
      <c r="V670" s="80"/>
      <c r="W670" s="80"/>
      <c r="X670" s="80"/>
      <c r="Y670" s="80"/>
      <c r="Z670" s="80"/>
      <c r="AA670" s="80"/>
      <c r="AB670" s="80"/>
      <c r="AC670" s="80"/>
      <c r="AD670" s="80"/>
      <c r="AE670" s="80"/>
      <c r="AF670" s="80"/>
      <c r="AG670" s="80"/>
      <c r="AH670" s="80"/>
      <c r="AI670" s="78"/>
      <c r="AJ670" s="78"/>
      <c r="AK670" s="78"/>
      <c r="AL670" s="78"/>
      <c r="AM670" s="78"/>
      <c r="AN670" s="78"/>
      <c r="AO670" s="78"/>
    </row>
    <row r="671" spans="1:41" ht="18.75" customHeight="1">
      <c r="A671" s="156"/>
      <c r="B671" s="156"/>
      <c r="C671" s="78"/>
      <c r="D671" s="78"/>
      <c r="E671" s="78"/>
      <c r="F671" s="78"/>
      <c r="G671" s="80"/>
      <c r="H671" s="150"/>
      <c r="I671" s="78"/>
      <c r="J671" s="78"/>
      <c r="K671" s="146"/>
      <c r="L671" s="101"/>
      <c r="M671" s="101"/>
      <c r="N671" s="101"/>
      <c r="O671" s="101"/>
      <c r="P671" s="101"/>
      <c r="Q671" s="80"/>
      <c r="R671" s="80"/>
      <c r="S671" s="80"/>
      <c r="T671" s="80"/>
      <c r="U671" s="80"/>
      <c r="V671" s="80"/>
      <c r="W671" s="80"/>
      <c r="X671" s="80"/>
      <c r="Y671" s="80"/>
      <c r="Z671" s="80"/>
      <c r="AA671" s="80"/>
      <c r="AB671" s="80"/>
      <c r="AC671" s="80"/>
      <c r="AD671" s="80"/>
      <c r="AE671" s="80"/>
      <c r="AF671" s="80"/>
      <c r="AG671" s="80"/>
      <c r="AH671" s="80"/>
      <c r="AI671" s="78"/>
      <c r="AJ671" s="78"/>
      <c r="AK671" s="78"/>
      <c r="AL671" s="78"/>
      <c r="AM671" s="78"/>
      <c r="AN671" s="78"/>
      <c r="AO671" s="78"/>
    </row>
    <row r="672" spans="1:41" ht="18.75" customHeight="1">
      <c r="A672" s="156"/>
      <c r="B672" s="156"/>
      <c r="C672" s="78"/>
      <c r="D672" s="78"/>
      <c r="E672" s="78"/>
      <c r="F672" s="78"/>
      <c r="G672" s="80"/>
      <c r="H672" s="150"/>
      <c r="I672" s="78"/>
      <c r="J672" s="78"/>
      <c r="K672" s="146"/>
      <c r="L672" s="101"/>
      <c r="M672" s="101"/>
      <c r="N672" s="101"/>
      <c r="O672" s="101"/>
      <c r="P672" s="101"/>
      <c r="Q672" s="80"/>
      <c r="R672" s="80"/>
      <c r="S672" s="80"/>
      <c r="T672" s="80"/>
      <c r="U672" s="80"/>
      <c r="V672" s="80"/>
      <c r="W672" s="80"/>
      <c r="X672" s="80"/>
      <c r="Y672" s="80"/>
      <c r="Z672" s="80"/>
      <c r="AA672" s="80"/>
      <c r="AB672" s="80"/>
      <c r="AC672" s="80"/>
      <c r="AD672" s="80"/>
      <c r="AE672" s="80"/>
      <c r="AF672" s="80"/>
      <c r="AG672" s="80"/>
      <c r="AH672" s="80"/>
      <c r="AI672" s="78"/>
      <c r="AJ672" s="78"/>
      <c r="AK672" s="78"/>
      <c r="AL672" s="78"/>
      <c r="AM672" s="78"/>
      <c r="AN672" s="78"/>
      <c r="AO672" s="78"/>
    </row>
    <row r="673" spans="1:41" ht="18.75" customHeight="1">
      <c r="A673" s="156"/>
      <c r="B673" s="156"/>
      <c r="C673" s="78"/>
      <c r="D673" s="78"/>
      <c r="E673" s="78"/>
      <c r="F673" s="78"/>
      <c r="G673" s="80"/>
      <c r="H673" s="150"/>
      <c r="I673" s="78"/>
      <c r="J673" s="78"/>
      <c r="K673" s="146"/>
      <c r="L673" s="101"/>
      <c r="M673" s="101"/>
      <c r="N673" s="101"/>
      <c r="O673" s="101"/>
      <c r="P673" s="101"/>
      <c r="Q673" s="80"/>
      <c r="R673" s="80"/>
      <c r="S673" s="80"/>
      <c r="T673" s="80"/>
      <c r="U673" s="80"/>
      <c r="V673" s="80"/>
      <c r="W673" s="80"/>
      <c r="X673" s="80"/>
      <c r="Y673" s="80"/>
      <c r="Z673" s="80"/>
      <c r="AA673" s="80"/>
      <c r="AB673" s="80"/>
      <c r="AC673" s="80"/>
      <c r="AD673" s="80"/>
      <c r="AE673" s="80"/>
      <c r="AF673" s="80"/>
      <c r="AG673" s="80"/>
      <c r="AH673" s="80"/>
      <c r="AI673" s="78"/>
      <c r="AJ673" s="78"/>
      <c r="AK673" s="78"/>
      <c r="AL673" s="78"/>
      <c r="AM673" s="78"/>
      <c r="AN673" s="78"/>
      <c r="AO673" s="78"/>
    </row>
    <row r="674" spans="1:41" ht="18.75" customHeight="1">
      <c r="A674" s="156"/>
      <c r="B674" s="156"/>
      <c r="C674" s="78"/>
      <c r="D674" s="78"/>
      <c r="E674" s="78"/>
      <c r="F674" s="78"/>
      <c r="G674" s="80"/>
      <c r="H674" s="150"/>
      <c r="I674" s="78"/>
      <c r="J674" s="78"/>
      <c r="K674" s="146"/>
      <c r="L674" s="101"/>
      <c r="M674" s="101"/>
      <c r="N674" s="101"/>
      <c r="O674" s="101"/>
      <c r="P674" s="101"/>
      <c r="Q674" s="80"/>
      <c r="R674" s="80"/>
      <c r="S674" s="80"/>
      <c r="T674" s="80"/>
      <c r="U674" s="80"/>
      <c r="V674" s="80"/>
      <c r="W674" s="80"/>
      <c r="X674" s="80"/>
      <c r="Y674" s="80"/>
      <c r="Z674" s="80"/>
      <c r="AA674" s="80"/>
      <c r="AB674" s="80"/>
      <c r="AC674" s="80"/>
      <c r="AD674" s="80"/>
      <c r="AE674" s="80"/>
      <c r="AF674" s="80"/>
      <c r="AG674" s="80"/>
      <c r="AH674" s="80"/>
      <c r="AI674" s="78"/>
      <c r="AJ674" s="78"/>
      <c r="AK674" s="78"/>
      <c r="AL674" s="78"/>
      <c r="AM674" s="78"/>
      <c r="AN674" s="78"/>
      <c r="AO674" s="78"/>
    </row>
    <row r="675" spans="1:41" ht="18.75" customHeight="1">
      <c r="A675" s="156"/>
      <c r="B675" s="156"/>
      <c r="C675" s="78"/>
      <c r="D675" s="78"/>
      <c r="E675" s="78"/>
      <c r="F675" s="78"/>
      <c r="G675" s="80"/>
      <c r="H675" s="150"/>
      <c r="I675" s="78"/>
      <c r="J675" s="78"/>
      <c r="K675" s="146"/>
      <c r="L675" s="101"/>
      <c r="M675" s="101"/>
      <c r="N675" s="101"/>
      <c r="O675" s="101"/>
      <c r="P675" s="101"/>
      <c r="Q675" s="80"/>
      <c r="R675" s="80"/>
      <c r="S675" s="80"/>
      <c r="T675" s="80"/>
      <c r="U675" s="80"/>
      <c r="V675" s="80"/>
      <c r="W675" s="80"/>
      <c r="X675" s="80"/>
      <c r="Y675" s="80"/>
      <c r="Z675" s="80"/>
      <c r="AA675" s="80"/>
      <c r="AB675" s="80"/>
      <c r="AC675" s="80"/>
      <c r="AD675" s="80"/>
      <c r="AE675" s="80"/>
      <c r="AF675" s="80"/>
      <c r="AG675" s="80"/>
      <c r="AH675" s="80"/>
      <c r="AI675" s="78"/>
      <c r="AJ675" s="78"/>
      <c r="AK675" s="78"/>
      <c r="AL675" s="78"/>
      <c r="AM675" s="78"/>
      <c r="AN675" s="78"/>
      <c r="AO675" s="78"/>
    </row>
    <row r="676" spans="1:41" ht="18.75" customHeight="1">
      <c r="A676" s="156"/>
      <c r="B676" s="156"/>
      <c r="C676" s="78"/>
      <c r="D676" s="78"/>
      <c r="E676" s="78"/>
      <c r="F676" s="78"/>
      <c r="G676" s="80"/>
      <c r="H676" s="150"/>
      <c r="I676" s="78"/>
      <c r="J676" s="78"/>
      <c r="K676" s="146"/>
      <c r="L676" s="101"/>
      <c r="M676" s="101"/>
      <c r="N676" s="101"/>
      <c r="O676" s="101"/>
      <c r="P676" s="101"/>
      <c r="Q676" s="80"/>
      <c r="R676" s="80"/>
      <c r="S676" s="80"/>
      <c r="T676" s="80"/>
      <c r="U676" s="80"/>
      <c r="V676" s="80"/>
      <c r="W676" s="80"/>
      <c r="X676" s="80"/>
      <c r="Y676" s="80"/>
      <c r="Z676" s="80"/>
      <c r="AA676" s="80"/>
      <c r="AB676" s="80"/>
      <c r="AC676" s="80"/>
      <c r="AD676" s="80"/>
      <c r="AE676" s="80"/>
      <c r="AF676" s="80"/>
      <c r="AG676" s="80"/>
      <c r="AH676" s="80"/>
      <c r="AI676" s="78"/>
      <c r="AJ676" s="78"/>
      <c r="AK676" s="78"/>
      <c r="AL676" s="78"/>
      <c r="AM676" s="78"/>
      <c r="AN676" s="78"/>
      <c r="AO676" s="78"/>
    </row>
    <row r="677" spans="1:41" ht="18.75" customHeight="1">
      <c r="A677" s="156"/>
      <c r="B677" s="156"/>
      <c r="C677" s="78"/>
      <c r="D677" s="78"/>
      <c r="E677" s="78"/>
      <c r="F677" s="78"/>
      <c r="G677" s="80"/>
      <c r="H677" s="150"/>
      <c r="I677" s="78"/>
      <c r="J677" s="78"/>
      <c r="K677" s="146"/>
      <c r="L677" s="101"/>
      <c r="M677" s="101"/>
      <c r="N677" s="101"/>
      <c r="O677" s="101"/>
      <c r="P677" s="101"/>
      <c r="Q677" s="80"/>
      <c r="R677" s="80"/>
      <c r="S677" s="80"/>
      <c r="T677" s="80"/>
      <c r="U677" s="80"/>
      <c r="V677" s="80"/>
      <c r="W677" s="80"/>
      <c r="X677" s="80"/>
      <c r="Y677" s="80"/>
      <c r="Z677" s="80"/>
      <c r="AA677" s="80"/>
      <c r="AB677" s="80"/>
      <c r="AC677" s="80"/>
      <c r="AD677" s="80"/>
      <c r="AE677" s="80"/>
      <c r="AF677" s="80"/>
      <c r="AG677" s="80"/>
      <c r="AH677" s="80"/>
      <c r="AI677" s="78"/>
      <c r="AJ677" s="78"/>
      <c r="AK677" s="78"/>
      <c r="AL677" s="78"/>
      <c r="AM677" s="78"/>
      <c r="AN677" s="78"/>
      <c r="AO677" s="78"/>
    </row>
    <row r="678" spans="1:41" ht="18.75" customHeight="1">
      <c r="A678" s="156"/>
      <c r="B678" s="156"/>
      <c r="C678" s="78"/>
      <c r="D678" s="78"/>
      <c r="E678" s="78"/>
      <c r="F678" s="78"/>
      <c r="G678" s="80"/>
      <c r="H678" s="150"/>
      <c r="I678" s="78"/>
      <c r="J678" s="78"/>
      <c r="K678" s="146"/>
      <c r="L678" s="101"/>
      <c r="M678" s="101"/>
      <c r="N678" s="101"/>
      <c r="O678" s="101"/>
      <c r="P678" s="101"/>
      <c r="Q678" s="80"/>
      <c r="R678" s="80"/>
      <c r="S678" s="80"/>
      <c r="T678" s="80"/>
      <c r="U678" s="80"/>
      <c r="V678" s="80"/>
      <c r="W678" s="80"/>
      <c r="X678" s="80"/>
      <c r="Y678" s="80"/>
      <c r="Z678" s="80"/>
      <c r="AA678" s="80"/>
      <c r="AB678" s="80"/>
      <c r="AC678" s="80"/>
      <c r="AD678" s="80"/>
      <c r="AE678" s="80"/>
      <c r="AF678" s="80"/>
      <c r="AG678" s="80"/>
      <c r="AH678" s="80"/>
      <c r="AI678" s="78"/>
      <c r="AJ678" s="78"/>
      <c r="AK678" s="78"/>
      <c r="AL678" s="78"/>
      <c r="AM678" s="78"/>
      <c r="AN678" s="78"/>
      <c r="AO678" s="78"/>
    </row>
    <row r="679" spans="1:41" ht="18.75" customHeight="1">
      <c r="A679" s="156"/>
      <c r="B679" s="156"/>
      <c r="C679" s="78"/>
      <c r="D679" s="78"/>
      <c r="E679" s="78"/>
      <c r="F679" s="78"/>
      <c r="G679" s="80"/>
      <c r="H679" s="150"/>
      <c r="I679" s="78"/>
      <c r="J679" s="78"/>
      <c r="K679" s="146"/>
      <c r="L679" s="101"/>
      <c r="M679" s="101"/>
      <c r="N679" s="101"/>
      <c r="O679" s="101"/>
      <c r="P679" s="101"/>
      <c r="Q679" s="80"/>
      <c r="R679" s="80"/>
      <c r="S679" s="80"/>
      <c r="T679" s="80"/>
      <c r="U679" s="80"/>
      <c r="V679" s="80"/>
      <c r="W679" s="80"/>
      <c r="X679" s="80"/>
      <c r="Y679" s="80"/>
      <c r="Z679" s="80"/>
      <c r="AA679" s="80"/>
      <c r="AB679" s="80"/>
      <c r="AC679" s="80"/>
      <c r="AD679" s="80"/>
      <c r="AE679" s="80"/>
      <c r="AF679" s="80"/>
      <c r="AG679" s="80"/>
      <c r="AH679" s="80"/>
      <c r="AI679" s="78"/>
      <c r="AJ679" s="78"/>
      <c r="AK679" s="78"/>
      <c r="AL679" s="78"/>
      <c r="AM679" s="78"/>
      <c r="AN679" s="78"/>
      <c r="AO679" s="78"/>
    </row>
    <row r="680" spans="1:41" ht="18.75" customHeight="1">
      <c r="A680" s="156"/>
      <c r="B680" s="156"/>
      <c r="C680" s="78"/>
      <c r="D680" s="78"/>
      <c r="E680" s="78"/>
      <c r="F680" s="78"/>
      <c r="G680" s="80"/>
      <c r="H680" s="150"/>
      <c r="I680" s="78"/>
      <c r="J680" s="78"/>
      <c r="K680" s="146"/>
      <c r="L680" s="101"/>
      <c r="M680" s="101"/>
      <c r="N680" s="101"/>
      <c r="O680" s="101"/>
      <c r="P680" s="101"/>
      <c r="Q680" s="80"/>
      <c r="R680" s="80"/>
      <c r="S680" s="80"/>
      <c r="T680" s="80"/>
      <c r="U680" s="80"/>
      <c r="V680" s="80"/>
      <c r="W680" s="80"/>
      <c r="X680" s="80"/>
      <c r="Y680" s="80"/>
      <c r="Z680" s="80"/>
      <c r="AA680" s="80"/>
      <c r="AB680" s="80"/>
      <c r="AC680" s="80"/>
      <c r="AD680" s="80"/>
      <c r="AE680" s="80"/>
      <c r="AF680" s="80"/>
      <c r="AG680" s="80"/>
      <c r="AH680" s="80"/>
      <c r="AI680" s="78"/>
      <c r="AJ680" s="78"/>
      <c r="AK680" s="78"/>
      <c r="AL680" s="78"/>
      <c r="AM680" s="78"/>
      <c r="AN680" s="78"/>
      <c r="AO680" s="78"/>
    </row>
    <row r="681" spans="1:41" ht="18.75" customHeight="1">
      <c r="A681" s="156"/>
      <c r="B681" s="156"/>
      <c r="C681" s="78"/>
      <c r="D681" s="78"/>
      <c r="E681" s="78"/>
      <c r="F681" s="78"/>
      <c r="G681" s="80"/>
      <c r="H681" s="150"/>
      <c r="I681" s="78"/>
      <c r="J681" s="78"/>
      <c r="K681" s="146"/>
      <c r="L681" s="101"/>
      <c r="M681" s="101"/>
      <c r="N681" s="101"/>
      <c r="O681" s="101"/>
      <c r="P681" s="101"/>
      <c r="Q681" s="80"/>
      <c r="R681" s="80"/>
      <c r="S681" s="80"/>
      <c r="T681" s="80"/>
      <c r="U681" s="80"/>
      <c r="V681" s="80"/>
      <c r="W681" s="80"/>
      <c r="X681" s="80"/>
      <c r="Y681" s="80"/>
      <c r="Z681" s="80"/>
      <c r="AA681" s="80"/>
      <c r="AB681" s="80"/>
      <c r="AC681" s="80"/>
      <c r="AD681" s="80"/>
      <c r="AE681" s="80"/>
      <c r="AF681" s="80"/>
      <c r="AG681" s="80"/>
      <c r="AH681" s="80"/>
      <c r="AI681" s="78"/>
      <c r="AJ681" s="78"/>
      <c r="AK681" s="78"/>
      <c r="AL681" s="78"/>
      <c r="AM681" s="78"/>
      <c r="AN681" s="78"/>
      <c r="AO681" s="78"/>
    </row>
    <row r="682" spans="1:41" ht="18.75" customHeight="1">
      <c r="A682" s="156"/>
      <c r="B682" s="156"/>
      <c r="C682" s="78"/>
      <c r="D682" s="78"/>
      <c r="E682" s="78"/>
      <c r="F682" s="78"/>
      <c r="G682" s="80"/>
      <c r="H682" s="150"/>
      <c r="I682" s="78"/>
      <c r="J682" s="78"/>
      <c r="K682" s="146"/>
      <c r="L682" s="101"/>
      <c r="M682" s="101"/>
      <c r="N682" s="101"/>
      <c r="O682" s="101"/>
      <c r="P682" s="101"/>
      <c r="Q682" s="80"/>
      <c r="R682" s="80"/>
      <c r="S682" s="80"/>
      <c r="T682" s="80"/>
      <c r="U682" s="80"/>
      <c r="V682" s="80"/>
      <c r="W682" s="80"/>
      <c r="X682" s="80"/>
      <c r="Y682" s="80"/>
      <c r="Z682" s="80"/>
      <c r="AA682" s="80"/>
      <c r="AB682" s="80"/>
      <c r="AC682" s="80"/>
      <c r="AD682" s="80"/>
      <c r="AE682" s="80"/>
      <c r="AF682" s="80"/>
      <c r="AG682" s="80"/>
      <c r="AH682" s="80"/>
      <c r="AI682" s="78"/>
      <c r="AJ682" s="78"/>
      <c r="AK682" s="78"/>
      <c r="AL682" s="78"/>
      <c r="AM682" s="78"/>
      <c r="AN682" s="78"/>
      <c r="AO682" s="78"/>
    </row>
    <row r="683" spans="1:41" ht="18.75" customHeight="1">
      <c r="A683" s="156"/>
      <c r="B683" s="156"/>
      <c r="C683" s="78"/>
      <c r="D683" s="78"/>
      <c r="E683" s="78"/>
      <c r="F683" s="78"/>
      <c r="G683" s="80"/>
      <c r="H683" s="150"/>
      <c r="I683" s="78"/>
      <c r="J683" s="78"/>
      <c r="K683" s="146"/>
      <c r="L683" s="101"/>
      <c r="M683" s="101"/>
      <c r="N683" s="101"/>
      <c r="O683" s="101"/>
      <c r="P683" s="101"/>
      <c r="Q683" s="80"/>
      <c r="R683" s="80"/>
      <c r="S683" s="80"/>
      <c r="T683" s="80"/>
      <c r="U683" s="80"/>
      <c r="V683" s="80"/>
      <c r="W683" s="80"/>
      <c r="X683" s="80"/>
      <c r="Y683" s="80"/>
      <c r="Z683" s="80"/>
      <c r="AA683" s="80"/>
      <c r="AB683" s="80"/>
      <c r="AC683" s="80"/>
      <c r="AD683" s="80"/>
      <c r="AE683" s="80"/>
      <c r="AF683" s="80"/>
      <c r="AG683" s="80"/>
      <c r="AH683" s="80"/>
      <c r="AI683" s="78"/>
      <c r="AJ683" s="78"/>
      <c r="AK683" s="78"/>
      <c r="AL683" s="78"/>
      <c r="AM683" s="78"/>
      <c r="AN683" s="78"/>
      <c r="AO683" s="78"/>
    </row>
    <row r="684" spans="1:41" ht="18.75" customHeight="1">
      <c r="A684" s="156"/>
      <c r="B684" s="156"/>
      <c r="C684" s="78"/>
      <c r="D684" s="78"/>
      <c r="E684" s="78"/>
      <c r="F684" s="78"/>
      <c r="G684" s="80"/>
      <c r="H684" s="150"/>
      <c r="I684" s="78"/>
      <c r="J684" s="78"/>
      <c r="K684" s="146"/>
      <c r="L684" s="101"/>
      <c r="M684" s="101"/>
      <c r="N684" s="101"/>
      <c r="O684" s="101"/>
      <c r="P684" s="101"/>
      <c r="Q684" s="80"/>
      <c r="R684" s="80"/>
      <c r="S684" s="80"/>
      <c r="T684" s="80"/>
      <c r="U684" s="80"/>
      <c r="V684" s="80"/>
      <c r="W684" s="80"/>
      <c r="X684" s="80"/>
      <c r="Y684" s="80"/>
      <c r="Z684" s="80"/>
      <c r="AA684" s="80"/>
      <c r="AB684" s="80"/>
      <c r="AC684" s="80"/>
      <c r="AD684" s="80"/>
      <c r="AE684" s="80"/>
      <c r="AF684" s="80"/>
      <c r="AG684" s="80"/>
      <c r="AH684" s="80"/>
      <c r="AI684" s="78"/>
      <c r="AJ684" s="78"/>
      <c r="AK684" s="78"/>
      <c r="AL684" s="78"/>
      <c r="AM684" s="78"/>
      <c r="AN684" s="78"/>
      <c r="AO684" s="78"/>
    </row>
    <row r="685" spans="1:41" ht="18.75" customHeight="1">
      <c r="A685" s="156"/>
      <c r="B685" s="156"/>
      <c r="C685" s="78"/>
      <c r="D685" s="78"/>
      <c r="E685" s="78"/>
      <c r="F685" s="78"/>
      <c r="G685" s="80"/>
      <c r="H685" s="150"/>
      <c r="I685" s="78"/>
      <c r="J685" s="78"/>
      <c r="K685" s="146"/>
      <c r="L685" s="101"/>
      <c r="M685" s="101"/>
      <c r="N685" s="101"/>
      <c r="O685" s="101"/>
      <c r="P685" s="101"/>
      <c r="Q685" s="80"/>
      <c r="R685" s="80"/>
      <c r="S685" s="80"/>
      <c r="T685" s="80"/>
      <c r="U685" s="80"/>
      <c r="V685" s="80"/>
      <c r="W685" s="80"/>
      <c r="X685" s="80"/>
      <c r="Y685" s="80"/>
      <c r="Z685" s="80"/>
      <c r="AA685" s="80"/>
      <c r="AB685" s="80"/>
      <c r="AC685" s="80"/>
      <c r="AD685" s="80"/>
      <c r="AE685" s="80"/>
      <c r="AF685" s="80"/>
      <c r="AG685" s="80"/>
      <c r="AH685" s="80"/>
      <c r="AI685" s="78"/>
      <c r="AJ685" s="78"/>
      <c r="AK685" s="78"/>
      <c r="AL685" s="78"/>
      <c r="AM685" s="78"/>
      <c r="AN685" s="78"/>
      <c r="AO685" s="78"/>
    </row>
    <row r="686" spans="1:41" ht="18.75" customHeight="1">
      <c r="A686" s="156"/>
      <c r="B686" s="156"/>
      <c r="C686" s="78"/>
      <c r="D686" s="78"/>
      <c r="E686" s="78"/>
      <c r="F686" s="78"/>
      <c r="G686" s="80"/>
      <c r="H686" s="150"/>
      <c r="I686" s="78"/>
      <c r="J686" s="78"/>
      <c r="K686" s="146"/>
      <c r="L686" s="101"/>
      <c r="M686" s="101"/>
      <c r="N686" s="101"/>
      <c r="O686" s="101"/>
      <c r="P686" s="101"/>
      <c r="Q686" s="80"/>
      <c r="R686" s="80"/>
      <c r="S686" s="80"/>
      <c r="T686" s="80"/>
      <c r="U686" s="80"/>
      <c r="V686" s="80"/>
      <c r="W686" s="80"/>
      <c r="X686" s="80"/>
      <c r="Y686" s="80"/>
      <c r="Z686" s="80"/>
      <c r="AA686" s="80"/>
      <c r="AB686" s="80"/>
      <c r="AC686" s="80"/>
      <c r="AD686" s="80"/>
      <c r="AE686" s="80"/>
      <c r="AF686" s="80"/>
      <c r="AG686" s="80"/>
      <c r="AH686" s="80"/>
      <c r="AI686" s="78"/>
      <c r="AJ686" s="78"/>
      <c r="AK686" s="78"/>
      <c r="AL686" s="78"/>
      <c r="AM686" s="78"/>
      <c r="AN686" s="78"/>
      <c r="AO686" s="78"/>
    </row>
    <row r="687" spans="1:41" ht="18.75" customHeight="1">
      <c r="A687" s="156"/>
      <c r="B687" s="156"/>
      <c r="C687" s="78"/>
      <c r="D687" s="78"/>
      <c r="E687" s="78"/>
      <c r="F687" s="78"/>
      <c r="G687" s="80"/>
      <c r="H687" s="150"/>
      <c r="I687" s="78"/>
      <c r="J687" s="78"/>
      <c r="K687" s="146"/>
      <c r="L687" s="101"/>
      <c r="M687" s="101"/>
      <c r="N687" s="101"/>
      <c r="O687" s="101"/>
      <c r="P687" s="101"/>
      <c r="Q687" s="80"/>
      <c r="R687" s="80"/>
      <c r="S687" s="80"/>
      <c r="T687" s="80"/>
      <c r="U687" s="80"/>
      <c r="V687" s="80"/>
      <c r="W687" s="80"/>
      <c r="X687" s="80"/>
      <c r="Y687" s="80"/>
      <c r="Z687" s="80"/>
      <c r="AA687" s="80"/>
      <c r="AB687" s="80"/>
      <c r="AC687" s="80"/>
      <c r="AD687" s="80"/>
      <c r="AE687" s="80"/>
      <c r="AF687" s="80"/>
      <c r="AG687" s="80"/>
      <c r="AH687" s="80"/>
      <c r="AI687" s="78"/>
      <c r="AJ687" s="78"/>
      <c r="AK687" s="78"/>
      <c r="AL687" s="78"/>
      <c r="AM687" s="78"/>
      <c r="AN687" s="78"/>
      <c r="AO687" s="78"/>
    </row>
    <row r="688" spans="1:41" ht="18.75" customHeight="1">
      <c r="A688" s="156"/>
      <c r="B688" s="156"/>
      <c r="C688" s="78"/>
      <c r="D688" s="78"/>
      <c r="E688" s="78"/>
      <c r="F688" s="78"/>
      <c r="G688" s="80"/>
      <c r="H688" s="150"/>
      <c r="I688" s="78"/>
      <c r="J688" s="78"/>
      <c r="K688" s="146"/>
      <c r="L688" s="101"/>
      <c r="M688" s="101"/>
      <c r="N688" s="101"/>
      <c r="O688" s="101"/>
      <c r="P688" s="101"/>
      <c r="Q688" s="80"/>
      <c r="R688" s="80"/>
      <c r="S688" s="80"/>
      <c r="T688" s="80"/>
      <c r="U688" s="80"/>
      <c r="V688" s="80"/>
      <c r="W688" s="80"/>
      <c r="X688" s="80"/>
      <c r="Y688" s="80"/>
      <c r="Z688" s="80"/>
      <c r="AA688" s="80"/>
      <c r="AB688" s="80"/>
      <c r="AC688" s="80"/>
      <c r="AD688" s="80"/>
      <c r="AE688" s="80"/>
      <c r="AF688" s="80"/>
      <c r="AG688" s="80"/>
      <c r="AH688" s="80"/>
      <c r="AI688" s="78"/>
      <c r="AJ688" s="78"/>
      <c r="AK688" s="78"/>
      <c r="AL688" s="78"/>
      <c r="AM688" s="78"/>
      <c r="AN688" s="78"/>
      <c r="AO688" s="78"/>
    </row>
    <row r="689" spans="1:41" ht="18.75" customHeight="1">
      <c r="A689" s="156"/>
      <c r="B689" s="156"/>
      <c r="C689" s="78"/>
      <c r="D689" s="78"/>
      <c r="E689" s="78"/>
      <c r="F689" s="78"/>
      <c r="G689" s="80"/>
      <c r="H689" s="150"/>
      <c r="I689" s="78"/>
      <c r="J689" s="78"/>
      <c r="K689" s="146"/>
      <c r="L689" s="101"/>
      <c r="M689" s="101"/>
      <c r="N689" s="101"/>
      <c r="O689" s="101"/>
      <c r="P689" s="101"/>
      <c r="Q689" s="80"/>
      <c r="R689" s="80"/>
      <c r="S689" s="80"/>
      <c r="T689" s="80"/>
      <c r="U689" s="80"/>
      <c r="V689" s="80"/>
      <c r="W689" s="80"/>
      <c r="X689" s="80"/>
      <c r="Y689" s="80"/>
      <c r="Z689" s="80"/>
      <c r="AA689" s="80"/>
      <c r="AB689" s="80"/>
      <c r="AC689" s="80"/>
      <c r="AD689" s="80"/>
      <c r="AE689" s="80"/>
      <c r="AF689" s="80"/>
      <c r="AG689" s="80"/>
      <c r="AH689" s="80"/>
      <c r="AI689" s="78"/>
      <c r="AJ689" s="78"/>
      <c r="AK689" s="78"/>
      <c r="AL689" s="78"/>
      <c r="AM689" s="78"/>
      <c r="AN689" s="78"/>
      <c r="AO689" s="78"/>
    </row>
    <row r="690" spans="1:41" ht="18.75" customHeight="1">
      <c r="A690" s="156"/>
      <c r="B690" s="156"/>
      <c r="C690" s="78"/>
      <c r="D690" s="78"/>
      <c r="E690" s="78"/>
      <c r="F690" s="78"/>
      <c r="G690" s="80"/>
      <c r="H690" s="150"/>
      <c r="I690" s="78"/>
      <c r="J690" s="78"/>
      <c r="K690" s="146"/>
      <c r="L690" s="101"/>
      <c r="M690" s="101"/>
      <c r="N690" s="101"/>
      <c r="O690" s="101"/>
      <c r="P690" s="101"/>
      <c r="Q690" s="80"/>
      <c r="R690" s="80"/>
      <c r="S690" s="80"/>
      <c r="T690" s="80"/>
      <c r="U690" s="80"/>
      <c r="V690" s="80"/>
      <c r="W690" s="80"/>
      <c r="X690" s="80"/>
      <c r="Y690" s="80"/>
      <c r="Z690" s="80"/>
      <c r="AA690" s="80"/>
      <c r="AB690" s="80"/>
      <c r="AC690" s="80"/>
      <c r="AD690" s="80"/>
      <c r="AE690" s="80"/>
      <c r="AF690" s="80"/>
      <c r="AG690" s="80"/>
      <c r="AH690" s="80"/>
      <c r="AI690" s="78"/>
      <c r="AJ690" s="78"/>
      <c r="AK690" s="78"/>
      <c r="AL690" s="78"/>
      <c r="AM690" s="78"/>
      <c r="AN690" s="78"/>
      <c r="AO690" s="78"/>
    </row>
    <row r="691" spans="1:41" ht="18.75" customHeight="1">
      <c r="A691" s="156"/>
      <c r="B691" s="156"/>
      <c r="C691" s="78"/>
      <c r="D691" s="78"/>
      <c r="E691" s="78"/>
      <c r="F691" s="78"/>
      <c r="G691" s="80"/>
      <c r="H691" s="150"/>
      <c r="I691" s="78"/>
      <c r="J691" s="78"/>
      <c r="K691" s="146"/>
      <c r="L691" s="101"/>
      <c r="M691" s="101"/>
      <c r="N691" s="101"/>
      <c r="O691" s="101"/>
      <c r="P691" s="101"/>
      <c r="Q691" s="80"/>
      <c r="R691" s="80"/>
      <c r="S691" s="80"/>
      <c r="T691" s="80"/>
      <c r="U691" s="80"/>
      <c r="V691" s="80"/>
      <c r="W691" s="80"/>
      <c r="X691" s="80"/>
      <c r="Y691" s="80"/>
      <c r="Z691" s="80"/>
      <c r="AA691" s="80"/>
      <c r="AB691" s="80"/>
      <c r="AC691" s="80"/>
      <c r="AD691" s="80"/>
      <c r="AE691" s="80"/>
      <c r="AF691" s="80"/>
      <c r="AG691" s="80"/>
      <c r="AH691" s="80"/>
      <c r="AI691" s="78"/>
      <c r="AJ691" s="78"/>
      <c r="AK691" s="78"/>
      <c r="AL691" s="78"/>
      <c r="AM691" s="78"/>
      <c r="AN691" s="78"/>
      <c r="AO691" s="78"/>
    </row>
    <row r="692" spans="1:41" ht="18.75" customHeight="1">
      <c r="A692" s="156"/>
      <c r="B692" s="156"/>
      <c r="C692" s="78"/>
      <c r="D692" s="78"/>
      <c r="E692" s="78"/>
      <c r="F692" s="78"/>
      <c r="G692" s="80"/>
      <c r="H692" s="150"/>
      <c r="I692" s="78"/>
      <c r="J692" s="78"/>
      <c r="K692" s="146"/>
      <c r="L692" s="101"/>
      <c r="M692" s="101"/>
      <c r="N692" s="101"/>
      <c r="O692" s="101"/>
      <c r="P692" s="101"/>
      <c r="Q692" s="80"/>
      <c r="R692" s="80"/>
      <c r="S692" s="80"/>
      <c r="T692" s="80"/>
      <c r="U692" s="80"/>
      <c r="V692" s="80"/>
      <c r="W692" s="80"/>
      <c r="X692" s="80"/>
      <c r="Y692" s="80"/>
      <c r="Z692" s="80"/>
      <c r="AA692" s="80"/>
      <c r="AB692" s="80"/>
      <c r="AC692" s="80"/>
      <c r="AD692" s="80"/>
      <c r="AE692" s="80"/>
      <c r="AF692" s="80"/>
      <c r="AG692" s="80"/>
      <c r="AH692" s="80"/>
      <c r="AI692" s="78"/>
      <c r="AJ692" s="78"/>
      <c r="AK692" s="78"/>
      <c r="AL692" s="78"/>
      <c r="AM692" s="78"/>
      <c r="AN692" s="78"/>
      <c r="AO692" s="78"/>
    </row>
    <row r="693" spans="1:41" ht="18.75" customHeight="1">
      <c r="A693" s="156"/>
      <c r="B693" s="156"/>
      <c r="C693" s="78"/>
      <c r="D693" s="78"/>
      <c r="E693" s="78"/>
      <c r="F693" s="78"/>
      <c r="G693" s="80"/>
      <c r="H693" s="150"/>
      <c r="I693" s="78"/>
      <c r="J693" s="78"/>
      <c r="K693" s="146"/>
      <c r="L693" s="101"/>
      <c r="M693" s="101"/>
      <c r="N693" s="101"/>
      <c r="O693" s="101"/>
      <c r="P693" s="101"/>
      <c r="Q693" s="80"/>
      <c r="R693" s="80"/>
      <c r="S693" s="80"/>
      <c r="T693" s="80"/>
      <c r="U693" s="80"/>
      <c r="V693" s="80"/>
      <c r="W693" s="80"/>
      <c r="X693" s="80"/>
      <c r="Y693" s="80"/>
      <c r="Z693" s="80"/>
      <c r="AA693" s="80"/>
      <c r="AB693" s="80"/>
      <c r="AC693" s="80"/>
      <c r="AD693" s="80"/>
      <c r="AE693" s="80"/>
      <c r="AF693" s="80"/>
      <c r="AG693" s="80"/>
      <c r="AH693" s="80"/>
      <c r="AI693" s="78"/>
      <c r="AJ693" s="78"/>
      <c r="AK693" s="78"/>
      <c r="AL693" s="78"/>
      <c r="AM693" s="78"/>
      <c r="AN693" s="78"/>
      <c r="AO693" s="78"/>
    </row>
    <row r="694" spans="1:41" ht="18.75" customHeight="1">
      <c r="A694" s="156"/>
      <c r="B694" s="156"/>
      <c r="C694" s="78"/>
      <c r="D694" s="78"/>
      <c r="E694" s="78"/>
      <c r="F694" s="78"/>
      <c r="G694" s="80"/>
      <c r="H694" s="150"/>
      <c r="I694" s="78"/>
      <c r="J694" s="78"/>
      <c r="K694" s="146"/>
      <c r="L694" s="101"/>
      <c r="M694" s="101"/>
      <c r="N694" s="101"/>
      <c r="O694" s="101"/>
      <c r="P694" s="101"/>
      <c r="Q694" s="80"/>
      <c r="R694" s="80"/>
      <c r="S694" s="80"/>
      <c r="T694" s="80"/>
      <c r="U694" s="80"/>
      <c r="V694" s="80"/>
      <c r="W694" s="80"/>
      <c r="X694" s="80"/>
      <c r="Y694" s="80"/>
      <c r="Z694" s="80"/>
      <c r="AA694" s="80"/>
      <c r="AB694" s="80"/>
      <c r="AC694" s="80"/>
      <c r="AD694" s="80"/>
      <c r="AE694" s="80"/>
      <c r="AF694" s="80"/>
      <c r="AG694" s="80"/>
      <c r="AH694" s="80"/>
      <c r="AI694" s="78"/>
      <c r="AJ694" s="78"/>
      <c r="AK694" s="78"/>
      <c r="AL694" s="78"/>
      <c r="AM694" s="78"/>
      <c r="AN694" s="78"/>
      <c r="AO694" s="78"/>
    </row>
    <row r="695" spans="1:41" ht="18.75" customHeight="1">
      <c r="A695" s="156"/>
      <c r="B695" s="156"/>
      <c r="C695" s="78"/>
      <c r="D695" s="78"/>
      <c r="E695" s="78"/>
      <c r="F695" s="78"/>
      <c r="G695" s="80"/>
      <c r="H695" s="150"/>
      <c r="I695" s="78"/>
      <c r="J695" s="78"/>
      <c r="K695" s="146"/>
      <c r="L695" s="101"/>
      <c r="M695" s="101"/>
      <c r="N695" s="101"/>
      <c r="O695" s="101"/>
      <c r="P695" s="101"/>
      <c r="Q695" s="80"/>
      <c r="R695" s="80"/>
      <c r="S695" s="80"/>
      <c r="T695" s="80"/>
      <c r="U695" s="80"/>
      <c r="V695" s="80"/>
      <c r="W695" s="80"/>
      <c r="X695" s="80"/>
      <c r="Y695" s="80"/>
      <c r="Z695" s="80"/>
      <c r="AA695" s="80"/>
      <c r="AB695" s="80"/>
      <c r="AC695" s="80"/>
      <c r="AD695" s="80"/>
      <c r="AE695" s="80"/>
      <c r="AF695" s="80"/>
      <c r="AG695" s="80"/>
      <c r="AH695" s="80"/>
      <c r="AI695" s="78"/>
      <c r="AJ695" s="78"/>
      <c r="AK695" s="78"/>
      <c r="AL695" s="78"/>
      <c r="AM695" s="78"/>
      <c r="AN695" s="78"/>
      <c r="AO695" s="78"/>
    </row>
    <row r="696" spans="1:41" ht="18.75" customHeight="1">
      <c r="A696" s="156"/>
      <c r="B696" s="156"/>
      <c r="C696" s="78"/>
      <c r="D696" s="78"/>
      <c r="E696" s="78"/>
      <c r="F696" s="78"/>
      <c r="G696" s="80"/>
      <c r="H696" s="150"/>
      <c r="I696" s="78"/>
      <c r="J696" s="78"/>
      <c r="K696" s="146"/>
      <c r="L696" s="101"/>
      <c r="M696" s="101"/>
      <c r="N696" s="101"/>
      <c r="O696" s="101"/>
      <c r="P696" s="101"/>
      <c r="Q696" s="80"/>
      <c r="R696" s="80"/>
      <c r="S696" s="80"/>
      <c r="T696" s="80"/>
      <c r="U696" s="80"/>
      <c r="V696" s="80"/>
      <c r="W696" s="80"/>
      <c r="X696" s="80"/>
      <c r="Y696" s="80"/>
      <c r="Z696" s="80"/>
      <c r="AA696" s="80"/>
      <c r="AB696" s="80"/>
      <c r="AC696" s="80"/>
      <c r="AD696" s="80"/>
      <c r="AE696" s="80"/>
      <c r="AF696" s="80"/>
      <c r="AG696" s="80"/>
      <c r="AH696" s="80"/>
      <c r="AI696" s="78"/>
      <c r="AJ696" s="78"/>
      <c r="AK696" s="78"/>
      <c r="AL696" s="78"/>
      <c r="AM696" s="78"/>
      <c r="AN696" s="78"/>
      <c r="AO696" s="78"/>
    </row>
    <row r="697" spans="1:41" ht="18.75" customHeight="1">
      <c r="A697" s="156"/>
      <c r="B697" s="156"/>
      <c r="C697" s="78"/>
      <c r="D697" s="78"/>
      <c r="E697" s="78"/>
      <c r="F697" s="78"/>
      <c r="G697" s="80"/>
      <c r="H697" s="150"/>
      <c r="I697" s="78"/>
      <c r="J697" s="78"/>
      <c r="K697" s="146"/>
      <c r="L697" s="101"/>
      <c r="M697" s="101"/>
      <c r="N697" s="101"/>
      <c r="O697" s="101"/>
      <c r="P697" s="101"/>
      <c r="Q697" s="80"/>
      <c r="R697" s="80"/>
      <c r="S697" s="80"/>
      <c r="T697" s="80"/>
      <c r="U697" s="80"/>
      <c r="V697" s="80"/>
      <c r="W697" s="80"/>
      <c r="X697" s="80"/>
      <c r="Y697" s="80"/>
      <c r="Z697" s="80"/>
      <c r="AA697" s="80"/>
      <c r="AB697" s="80"/>
      <c r="AC697" s="80"/>
      <c r="AD697" s="80"/>
      <c r="AE697" s="80"/>
      <c r="AF697" s="80"/>
      <c r="AG697" s="80"/>
      <c r="AH697" s="80"/>
      <c r="AI697" s="78"/>
      <c r="AJ697" s="78"/>
      <c r="AK697" s="78"/>
      <c r="AL697" s="78"/>
      <c r="AM697" s="78"/>
      <c r="AN697" s="78"/>
      <c r="AO697" s="78"/>
    </row>
    <row r="698" spans="1:41" ht="18.75" customHeight="1">
      <c r="A698" s="156"/>
      <c r="B698" s="156"/>
      <c r="C698" s="78"/>
      <c r="D698" s="78"/>
      <c r="E698" s="78"/>
      <c r="F698" s="78"/>
      <c r="G698" s="80"/>
      <c r="H698" s="150"/>
      <c r="I698" s="78"/>
      <c r="J698" s="78"/>
      <c r="K698" s="146"/>
      <c r="L698" s="101"/>
      <c r="M698" s="101"/>
      <c r="N698" s="101"/>
      <c r="O698" s="101"/>
      <c r="P698" s="101"/>
      <c r="Q698" s="80"/>
      <c r="R698" s="80"/>
      <c r="S698" s="80"/>
      <c r="T698" s="80"/>
      <c r="U698" s="80"/>
      <c r="V698" s="80"/>
      <c r="W698" s="80"/>
      <c r="X698" s="80"/>
      <c r="Y698" s="80"/>
      <c r="Z698" s="80"/>
      <c r="AA698" s="80"/>
      <c r="AB698" s="80"/>
      <c r="AC698" s="80"/>
      <c r="AD698" s="80"/>
      <c r="AE698" s="80"/>
      <c r="AF698" s="80"/>
      <c r="AG698" s="80"/>
      <c r="AH698" s="80"/>
      <c r="AI698" s="78"/>
      <c r="AJ698" s="78"/>
      <c r="AK698" s="78"/>
      <c r="AL698" s="78"/>
      <c r="AM698" s="78"/>
      <c r="AN698" s="78"/>
      <c r="AO698" s="78"/>
    </row>
    <row r="699" spans="1:41" ht="18.75" customHeight="1">
      <c r="A699" s="156"/>
      <c r="B699" s="156"/>
      <c r="C699" s="78"/>
      <c r="D699" s="78"/>
      <c r="E699" s="78"/>
      <c r="F699" s="78"/>
      <c r="G699" s="80"/>
      <c r="H699" s="150"/>
      <c r="I699" s="78"/>
      <c r="J699" s="78"/>
      <c r="K699" s="146"/>
      <c r="L699" s="101"/>
      <c r="M699" s="101"/>
      <c r="N699" s="101"/>
      <c r="O699" s="101"/>
      <c r="P699" s="101"/>
      <c r="Q699" s="80"/>
      <c r="R699" s="80"/>
      <c r="S699" s="80"/>
      <c r="T699" s="80"/>
      <c r="U699" s="80"/>
      <c r="V699" s="80"/>
      <c r="W699" s="80"/>
      <c r="X699" s="80"/>
      <c r="Y699" s="80"/>
      <c r="Z699" s="80"/>
      <c r="AA699" s="80"/>
      <c r="AB699" s="80"/>
      <c r="AC699" s="80"/>
      <c r="AD699" s="80"/>
      <c r="AE699" s="80"/>
      <c r="AF699" s="80"/>
      <c r="AG699" s="80"/>
      <c r="AH699" s="80"/>
      <c r="AI699" s="78"/>
      <c r="AJ699" s="78"/>
      <c r="AK699" s="78"/>
      <c r="AL699" s="78"/>
      <c r="AM699" s="78"/>
      <c r="AN699" s="78"/>
      <c r="AO699" s="78"/>
    </row>
    <row r="700" spans="1:41" ht="18.75" customHeight="1">
      <c r="A700" s="156"/>
      <c r="B700" s="156"/>
      <c r="C700" s="78"/>
      <c r="D700" s="78"/>
      <c r="E700" s="78"/>
      <c r="F700" s="78"/>
      <c r="G700" s="80"/>
      <c r="H700" s="150"/>
      <c r="I700" s="78"/>
      <c r="J700" s="78"/>
      <c r="K700" s="146"/>
      <c r="L700" s="101"/>
      <c r="M700" s="101"/>
      <c r="N700" s="101"/>
      <c r="O700" s="101"/>
      <c r="P700" s="101"/>
      <c r="Q700" s="80"/>
      <c r="R700" s="80"/>
      <c r="S700" s="80"/>
      <c r="T700" s="80"/>
      <c r="U700" s="80"/>
      <c r="V700" s="80"/>
      <c r="W700" s="80"/>
      <c r="X700" s="80"/>
      <c r="Y700" s="80"/>
      <c r="Z700" s="80"/>
      <c r="AA700" s="80"/>
      <c r="AB700" s="80"/>
      <c r="AC700" s="80"/>
      <c r="AD700" s="80"/>
      <c r="AE700" s="80"/>
      <c r="AF700" s="80"/>
      <c r="AG700" s="80"/>
      <c r="AH700" s="80"/>
      <c r="AI700" s="78"/>
      <c r="AJ700" s="78"/>
      <c r="AK700" s="78"/>
      <c r="AL700" s="78"/>
      <c r="AM700" s="78"/>
      <c r="AN700" s="78"/>
      <c r="AO700" s="78"/>
    </row>
    <row r="701" spans="1:41" ht="18.75" customHeight="1">
      <c r="A701" s="156"/>
      <c r="B701" s="156"/>
      <c r="C701" s="78"/>
      <c r="D701" s="78"/>
      <c r="E701" s="78"/>
      <c r="F701" s="78"/>
      <c r="G701" s="80"/>
      <c r="H701" s="150"/>
      <c r="I701" s="78"/>
      <c r="J701" s="78"/>
      <c r="K701" s="146"/>
      <c r="L701" s="101"/>
      <c r="M701" s="101"/>
      <c r="N701" s="101"/>
      <c r="O701" s="101"/>
      <c r="P701" s="101"/>
      <c r="Q701" s="80"/>
      <c r="R701" s="80"/>
      <c r="S701" s="80"/>
      <c r="T701" s="80"/>
      <c r="U701" s="80"/>
      <c r="V701" s="80"/>
      <c r="W701" s="80"/>
      <c r="X701" s="80"/>
      <c r="Y701" s="80"/>
      <c r="Z701" s="80"/>
      <c r="AA701" s="80"/>
      <c r="AB701" s="80"/>
      <c r="AC701" s="80"/>
      <c r="AD701" s="80"/>
      <c r="AE701" s="80"/>
      <c r="AF701" s="80"/>
      <c r="AG701" s="80"/>
      <c r="AH701" s="80"/>
      <c r="AI701" s="78"/>
      <c r="AJ701" s="78"/>
      <c r="AK701" s="78"/>
      <c r="AL701" s="78"/>
      <c r="AM701" s="78"/>
      <c r="AN701" s="78"/>
      <c r="AO701" s="78"/>
    </row>
    <row r="702" spans="1:41" ht="18.75" customHeight="1">
      <c r="A702" s="156"/>
      <c r="B702" s="156"/>
      <c r="C702" s="78"/>
      <c r="D702" s="78"/>
      <c r="E702" s="78"/>
      <c r="F702" s="78"/>
      <c r="G702" s="80"/>
      <c r="H702" s="150"/>
      <c r="I702" s="78"/>
      <c r="J702" s="78"/>
      <c r="K702" s="146"/>
      <c r="L702" s="101"/>
      <c r="M702" s="101"/>
      <c r="N702" s="101"/>
      <c r="O702" s="101"/>
      <c r="P702" s="101"/>
      <c r="Q702" s="80"/>
      <c r="R702" s="80"/>
      <c r="S702" s="80"/>
      <c r="T702" s="80"/>
      <c r="U702" s="80"/>
      <c r="V702" s="80"/>
      <c r="W702" s="80"/>
      <c r="X702" s="80"/>
      <c r="Y702" s="80"/>
      <c r="Z702" s="80"/>
      <c r="AA702" s="80"/>
      <c r="AB702" s="80"/>
      <c r="AC702" s="80"/>
      <c r="AD702" s="80"/>
      <c r="AE702" s="80"/>
      <c r="AF702" s="80"/>
      <c r="AG702" s="80"/>
      <c r="AH702" s="80"/>
      <c r="AI702" s="78"/>
      <c r="AJ702" s="78"/>
      <c r="AK702" s="78"/>
      <c r="AL702" s="78"/>
      <c r="AM702" s="78"/>
      <c r="AN702" s="78"/>
      <c r="AO702" s="78"/>
    </row>
    <row r="703" spans="1:41" ht="18.75" customHeight="1">
      <c r="A703" s="156"/>
      <c r="B703" s="156"/>
      <c r="C703" s="78"/>
      <c r="D703" s="78"/>
      <c r="E703" s="78"/>
      <c r="F703" s="78"/>
      <c r="G703" s="80"/>
      <c r="H703" s="150"/>
      <c r="I703" s="78"/>
      <c r="J703" s="78"/>
      <c r="K703" s="146"/>
      <c r="L703" s="101"/>
      <c r="M703" s="101"/>
      <c r="N703" s="101"/>
      <c r="O703" s="101"/>
      <c r="P703" s="101"/>
      <c r="Q703" s="80"/>
      <c r="R703" s="80"/>
      <c r="S703" s="80"/>
      <c r="T703" s="80"/>
      <c r="U703" s="80"/>
      <c r="V703" s="80"/>
      <c r="W703" s="80"/>
      <c r="X703" s="80"/>
      <c r="Y703" s="80"/>
      <c r="Z703" s="80"/>
      <c r="AA703" s="80"/>
      <c r="AB703" s="80"/>
      <c r="AC703" s="80"/>
      <c r="AD703" s="80"/>
      <c r="AE703" s="80"/>
      <c r="AF703" s="80"/>
      <c r="AG703" s="80"/>
      <c r="AH703" s="80"/>
      <c r="AI703" s="78"/>
      <c r="AJ703" s="78"/>
      <c r="AK703" s="78"/>
      <c r="AL703" s="78"/>
      <c r="AM703" s="78"/>
      <c r="AN703" s="78"/>
      <c r="AO703" s="78"/>
    </row>
    <row r="704" spans="1:41" ht="18.75" customHeight="1">
      <c r="A704" s="156"/>
      <c r="B704" s="156"/>
      <c r="C704" s="78"/>
      <c r="D704" s="78"/>
      <c r="E704" s="78"/>
      <c r="F704" s="78"/>
      <c r="G704" s="80"/>
      <c r="H704" s="150"/>
      <c r="I704" s="78"/>
      <c r="J704" s="78"/>
      <c r="K704" s="146"/>
      <c r="L704" s="101"/>
      <c r="M704" s="101"/>
      <c r="N704" s="101"/>
      <c r="O704" s="101"/>
      <c r="P704" s="101"/>
      <c r="Q704" s="80"/>
      <c r="R704" s="80"/>
      <c r="S704" s="80"/>
      <c r="T704" s="80"/>
      <c r="U704" s="80"/>
      <c r="V704" s="80"/>
      <c r="W704" s="80"/>
      <c r="X704" s="80"/>
      <c r="Y704" s="80"/>
      <c r="Z704" s="80"/>
      <c r="AA704" s="80"/>
      <c r="AB704" s="80"/>
      <c r="AC704" s="80"/>
      <c r="AD704" s="80"/>
      <c r="AE704" s="80"/>
      <c r="AF704" s="80"/>
      <c r="AG704" s="80"/>
      <c r="AH704" s="80"/>
      <c r="AI704" s="78"/>
      <c r="AJ704" s="78"/>
      <c r="AK704" s="78"/>
      <c r="AL704" s="78"/>
      <c r="AM704" s="78"/>
      <c r="AN704" s="78"/>
      <c r="AO704" s="78"/>
    </row>
    <row r="705" spans="1:41" ht="18.75" customHeight="1">
      <c r="A705" s="156"/>
      <c r="B705" s="156"/>
      <c r="C705" s="78"/>
      <c r="D705" s="78"/>
      <c r="E705" s="78"/>
      <c r="F705" s="78"/>
      <c r="G705" s="80"/>
      <c r="H705" s="150"/>
      <c r="I705" s="78"/>
      <c r="J705" s="78"/>
      <c r="K705" s="146"/>
      <c r="L705" s="101"/>
      <c r="M705" s="101"/>
      <c r="N705" s="101"/>
      <c r="O705" s="101"/>
      <c r="P705" s="101"/>
      <c r="Q705" s="80"/>
      <c r="R705" s="80"/>
      <c r="S705" s="80"/>
      <c r="T705" s="80"/>
      <c r="U705" s="80"/>
      <c r="V705" s="80"/>
      <c r="W705" s="80"/>
      <c r="X705" s="80"/>
      <c r="Y705" s="80"/>
      <c r="Z705" s="80"/>
      <c r="AA705" s="80"/>
      <c r="AB705" s="80"/>
      <c r="AC705" s="80"/>
      <c r="AD705" s="80"/>
      <c r="AE705" s="80"/>
      <c r="AF705" s="80"/>
      <c r="AG705" s="80"/>
      <c r="AH705" s="80"/>
      <c r="AI705" s="78"/>
      <c r="AJ705" s="78"/>
      <c r="AK705" s="78"/>
      <c r="AL705" s="78"/>
      <c r="AM705" s="78"/>
      <c r="AN705" s="78"/>
      <c r="AO705" s="78"/>
    </row>
    <row r="706" spans="1:41" ht="18.75" customHeight="1">
      <c r="A706" s="156"/>
      <c r="B706" s="156"/>
      <c r="C706" s="78"/>
      <c r="D706" s="78"/>
      <c r="E706" s="78"/>
      <c r="F706" s="78"/>
      <c r="G706" s="80"/>
      <c r="H706" s="150"/>
      <c r="I706" s="78"/>
      <c r="J706" s="78"/>
      <c r="K706" s="146"/>
      <c r="L706" s="101"/>
      <c r="M706" s="101"/>
      <c r="N706" s="101"/>
      <c r="O706" s="101"/>
      <c r="P706" s="101"/>
      <c r="Q706" s="80"/>
      <c r="R706" s="80"/>
      <c r="S706" s="80"/>
      <c r="T706" s="80"/>
      <c r="U706" s="80"/>
      <c r="V706" s="80"/>
      <c r="W706" s="80"/>
      <c r="X706" s="80"/>
      <c r="Y706" s="80"/>
      <c r="Z706" s="80"/>
      <c r="AA706" s="80"/>
      <c r="AB706" s="80"/>
      <c r="AC706" s="80"/>
      <c r="AD706" s="80"/>
      <c r="AE706" s="80"/>
      <c r="AF706" s="80"/>
      <c r="AG706" s="80"/>
      <c r="AH706" s="80"/>
      <c r="AI706" s="78"/>
      <c r="AJ706" s="78"/>
      <c r="AK706" s="78"/>
      <c r="AL706" s="78"/>
      <c r="AM706" s="78"/>
      <c r="AN706" s="78"/>
      <c r="AO706" s="78"/>
    </row>
    <row r="707" spans="1:41" ht="18.75" customHeight="1">
      <c r="A707" s="156"/>
      <c r="B707" s="156"/>
      <c r="C707" s="78"/>
      <c r="D707" s="78"/>
      <c r="E707" s="78"/>
      <c r="F707" s="78"/>
      <c r="G707" s="80"/>
      <c r="H707" s="150"/>
      <c r="I707" s="78"/>
      <c r="J707" s="78"/>
      <c r="K707" s="146"/>
      <c r="L707" s="101"/>
      <c r="M707" s="101"/>
      <c r="N707" s="101"/>
      <c r="O707" s="101"/>
      <c r="P707" s="101"/>
      <c r="Q707" s="80"/>
      <c r="R707" s="80"/>
      <c r="S707" s="80"/>
      <c r="T707" s="80"/>
      <c r="U707" s="80"/>
      <c r="V707" s="80"/>
      <c r="W707" s="80"/>
      <c r="X707" s="80"/>
      <c r="Y707" s="80"/>
      <c r="Z707" s="80"/>
      <c r="AA707" s="80"/>
      <c r="AB707" s="80"/>
      <c r="AC707" s="80"/>
      <c r="AD707" s="80"/>
      <c r="AE707" s="80"/>
      <c r="AF707" s="80"/>
      <c r="AG707" s="80"/>
      <c r="AH707" s="80"/>
      <c r="AI707" s="78"/>
      <c r="AJ707" s="78"/>
      <c r="AK707" s="78"/>
      <c r="AL707" s="78"/>
      <c r="AM707" s="78"/>
      <c r="AN707" s="78"/>
      <c r="AO707" s="78"/>
    </row>
    <row r="708" spans="1:41" ht="18.75" customHeight="1">
      <c r="A708" s="156"/>
      <c r="B708" s="156"/>
      <c r="C708" s="78"/>
      <c r="D708" s="78"/>
      <c r="E708" s="78"/>
      <c r="F708" s="78"/>
      <c r="G708" s="80"/>
      <c r="H708" s="150"/>
      <c r="I708" s="78"/>
      <c r="J708" s="78"/>
      <c r="K708" s="146"/>
      <c r="L708" s="101"/>
      <c r="M708" s="101"/>
      <c r="N708" s="101"/>
      <c r="O708" s="101"/>
      <c r="P708" s="101"/>
      <c r="Q708" s="80"/>
      <c r="R708" s="80"/>
      <c r="S708" s="80"/>
      <c r="T708" s="80"/>
      <c r="U708" s="80"/>
      <c r="V708" s="80"/>
      <c r="W708" s="80"/>
      <c r="X708" s="80"/>
      <c r="Y708" s="80"/>
      <c r="Z708" s="80"/>
      <c r="AA708" s="80"/>
      <c r="AB708" s="80"/>
      <c r="AC708" s="80"/>
      <c r="AD708" s="80"/>
      <c r="AE708" s="80"/>
      <c r="AF708" s="80"/>
      <c r="AG708" s="80"/>
      <c r="AH708" s="80"/>
      <c r="AI708" s="78"/>
      <c r="AJ708" s="78"/>
      <c r="AK708" s="78"/>
      <c r="AL708" s="78"/>
      <c r="AM708" s="78"/>
      <c r="AN708" s="78"/>
      <c r="AO708" s="78"/>
    </row>
    <row r="709" spans="1:41" ht="18.75" customHeight="1">
      <c r="A709" s="156"/>
      <c r="B709" s="156"/>
      <c r="C709" s="78"/>
      <c r="D709" s="78"/>
      <c r="E709" s="78"/>
      <c r="F709" s="78"/>
      <c r="G709" s="80"/>
      <c r="H709" s="150"/>
      <c r="I709" s="78"/>
      <c r="J709" s="78"/>
      <c r="K709" s="146"/>
      <c r="L709" s="101"/>
      <c r="M709" s="101"/>
      <c r="N709" s="101"/>
      <c r="O709" s="101"/>
      <c r="P709" s="101"/>
      <c r="Q709" s="80"/>
      <c r="R709" s="80"/>
      <c r="S709" s="80"/>
      <c r="T709" s="80"/>
      <c r="U709" s="80"/>
      <c r="V709" s="80"/>
      <c r="W709" s="80"/>
      <c r="X709" s="80"/>
      <c r="Y709" s="80"/>
      <c r="Z709" s="80"/>
      <c r="AA709" s="80"/>
      <c r="AB709" s="80"/>
      <c r="AC709" s="80"/>
      <c r="AD709" s="80"/>
      <c r="AE709" s="80"/>
      <c r="AF709" s="80"/>
      <c r="AG709" s="80"/>
      <c r="AH709" s="80"/>
      <c r="AI709" s="78"/>
      <c r="AJ709" s="78"/>
      <c r="AK709" s="78"/>
      <c r="AL709" s="78"/>
      <c r="AM709" s="78"/>
      <c r="AN709" s="78"/>
      <c r="AO709" s="78"/>
    </row>
    <row r="710" spans="1:41" ht="18.75" customHeight="1">
      <c r="A710" s="156"/>
      <c r="B710" s="156"/>
      <c r="C710" s="78"/>
      <c r="D710" s="78"/>
      <c r="E710" s="78"/>
      <c r="F710" s="78"/>
      <c r="G710" s="80"/>
      <c r="H710" s="150"/>
      <c r="I710" s="78"/>
      <c r="J710" s="78"/>
      <c r="K710" s="146"/>
      <c r="L710" s="101"/>
      <c r="M710" s="101"/>
      <c r="N710" s="101"/>
      <c r="O710" s="101"/>
      <c r="P710" s="101"/>
      <c r="Q710" s="80"/>
      <c r="R710" s="80"/>
      <c r="S710" s="80"/>
      <c r="T710" s="80"/>
      <c r="U710" s="80"/>
      <c r="V710" s="80"/>
      <c r="W710" s="80"/>
      <c r="X710" s="80"/>
      <c r="Y710" s="80"/>
      <c r="Z710" s="80"/>
      <c r="AA710" s="80"/>
      <c r="AB710" s="80"/>
      <c r="AC710" s="80"/>
      <c r="AD710" s="80"/>
      <c r="AE710" s="80"/>
      <c r="AF710" s="80"/>
      <c r="AG710" s="80"/>
      <c r="AH710" s="80"/>
      <c r="AI710" s="78"/>
      <c r="AJ710" s="78"/>
      <c r="AK710" s="78"/>
      <c r="AL710" s="78"/>
      <c r="AM710" s="78"/>
      <c r="AN710" s="78"/>
      <c r="AO710" s="78"/>
    </row>
    <row r="711" spans="1:41" ht="18.75" customHeight="1">
      <c r="A711" s="156"/>
      <c r="B711" s="156"/>
      <c r="C711" s="78"/>
      <c r="D711" s="78"/>
      <c r="E711" s="78"/>
      <c r="F711" s="78"/>
      <c r="G711" s="80"/>
      <c r="H711" s="150"/>
      <c r="I711" s="78"/>
      <c r="J711" s="78"/>
      <c r="K711" s="146"/>
      <c r="L711" s="101"/>
      <c r="M711" s="101"/>
      <c r="N711" s="101"/>
      <c r="O711" s="101"/>
      <c r="P711" s="101"/>
      <c r="Q711" s="80"/>
      <c r="R711" s="80"/>
      <c r="S711" s="80"/>
      <c r="T711" s="80"/>
      <c r="U711" s="80"/>
      <c r="V711" s="80"/>
      <c r="W711" s="80"/>
      <c r="X711" s="80"/>
      <c r="Y711" s="80"/>
      <c r="Z711" s="80"/>
      <c r="AA711" s="80"/>
      <c r="AB711" s="80"/>
      <c r="AC711" s="80"/>
      <c r="AD711" s="80"/>
      <c r="AE711" s="80"/>
      <c r="AF711" s="80"/>
      <c r="AG711" s="80"/>
      <c r="AH711" s="80"/>
      <c r="AI711" s="78"/>
      <c r="AJ711" s="78"/>
      <c r="AK711" s="78"/>
      <c r="AL711" s="78"/>
      <c r="AM711" s="78"/>
      <c r="AN711" s="78"/>
      <c r="AO711" s="78"/>
    </row>
    <row r="712" spans="1:41" ht="18.75" customHeight="1">
      <c r="A712" s="156"/>
      <c r="B712" s="156"/>
      <c r="C712" s="78"/>
      <c r="D712" s="78"/>
      <c r="E712" s="78"/>
      <c r="F712" s="78"/>
      <c r="G712" s="80"/>
      <c r="H712" s="150"/>
      <c r="I712" s="78"/>
      <c r="J712" s="78"/>
      <c r="K712" s="146"/>
      <c r="L712" s="101"/>
      <c r="M712" s="101"/>
      <c r="N712" s="101"/>
      <c r="O712" s="101"/>
      <c r="P712" s="101"/>
      <c r="Q712" s="80"/>
      <c r="R712" s="80"/>
      <c r="S712" s="80"/>
      <c r="T712" s="80"/>
      <c r="U712" s="80"/>
      <c r="V712" s="80"/>
      <c r="W712" s="80"/>
      <c r="X712" s="80"/>
      <c r="Y712" s="80"/>
      <c r="Z712" s="80"/>
      <c r="AA712" s="80"/>
      <c r="AB712" s="80"/>
      <c r="AC712" s="80"/>
      <c r="AD712" s="80"/>
      <c r="AE712" s="80"/>
      <c r="AF712" s="80"/>
      <c r="AG712" s="80"/>
      <c r="AH712" s="80"/>
      <c r="AI712" s="78"/>
      <c r="AJ712" s="78"/>
      <c r="AK712" s="78"/>
      <c r="AL712" s="78"/>
      <c r="AM712" s="78"/>
      <c r="AN712" s="78"/>
      <c r="AO712" s="78"/>
    </row>
    <row r="713" spans="1:41" ht="18.75" customHeight="1">
      <c r="A713" s="156"/>
      <c r="B713" s="156"/>
      <c r="C713" s="78"/>
      <c r="D713" s="78"/>
      <c r="E713" s="78"/>
      <c r="F713" s="78"/>
      <c r="G713" s="80"/>
      <c r="H713" s="150"/>
      <c r="I713" s="78"/>
      <c r="J713" s="78"/>
      <c r="K713" s="146"/>
      <c r="L713" s="101"/>
      <c r="M713" s="101"/>
      <c r="N713" s="101"/>
      <c r="O713" s="101"/>
      <c r="P713" s="101"/>
      <c r="Q713" s="80"/>
      <c r="R713" s="80"/>
      <c r="S713" s="80"/>
      <c r="T713" s="80"/>
      <c r="U713" s="80"/>
      <c r="V713" s="80"/>
      <c r="W713" s="80"/>
      <c r="X713" s="80"/>
      <c r="Y713" s="80"/>
      <c r="Z713" s="80"/>
      <c r="AA713" s="80"/>
      <c r="AB713" s="80"/>
      <c r="AC713" s="80"/>
      <c r="AD713" s="80"/>
      <c r="AE713" s="80"/>
      <c r="AF713" s="80"/>
      <c r="AG713" s="80"/>
      <c r="AH713" s="80"/>
      <c r="AI713" s="78"/>
      <c r="AJ713" s="78"/>
      <c r="AK713" s="78"/>
      <c r="AL713" s="78"/>
      <c r="AM713" s="78"/>
      <c r="AN713" s="78"/>
      <c r="AO713" s="78"/>
    </row>
    <row r="714" spans="1:41" ht="18.75" customHeight="1">
      <c r="A714" s="156"/>
      <c r="B714" s="156"/>
      <c r="C714" s="78"/>
      <c r="D714" s="78"/>
      <c r="E714" s="78"/>
      <c r="F714" s="78"/>
      <c r="G714" s="80"/>
      <c r="H714" s="150"/>
      <c r="I714" s="78"/>
      <c r="J714" s="78"/>
      <c r="K714" s="146"/>
      <c r="L714" s="101"/>
      <c r="M714" s="101"/>
      <c r="N714" s="101"/>
      <c r="O714" s="101"/>
      <c r="P714" s="101"/>
      <c r="Q714" s="80"/>
      <c r="R714" s="80"/>
      <c r="S714" s="80"/>
      <c r="T714" s="80"/>
      <c r="U714" s="80"/>
      <c r="V714" s="80"/>
      <c r="W714" s="80"/>
      <c r="X714" s="80"/>
      <c r="Y714" s="80"/>
      <c r="Z714" s="80"/>
      <c r="AA714" s="80"/>
      <c r="AB714" s="80"/>
      <c r="AC714" s="80"/>
      <c r="AD714" s="80"/>
      <c r="AE714" s="80"/>
      <c r="AF714" s="80"/>
      <c r="AG714" s="80"/>
      <c r="AH714" s="80"/>
      <c r="AI714" s="78"/>
      <c r="AJ714" s="78"/>
      <c r="AK714" s="78"/>
      <c r="AL714" s="78"/>
      <c r="AM714" s="78"/>
      <c r="AN714" s="78"/>
      <c r="AO714" s="78"/>
    </row>
    <row r="715" spans="1:41" ht="18.75" customHeight="1">
      <c r="A715" s="156"/>
      <c r="B715" s="156"/>
      <c r="C715" s="78"/>
      <c r="D715" s="78"/>
      <c r="E715" s="78"/>
      <c r="F715" s="78"/>
      <c r="G715" s="80"/>
      <c r="H715" s="150"/>
      <c r="I715" s="78"/>
      <c r="J715" s="78"/>
      <c r="K715" s="146"/>
      <c r="L715" s="101"/>
      <c r="M715" s="101"/>
      <c r="N715" s="101"/>
      <c r="O715" s="101"/>
      <c r="P715" s="101"/>
      <c r="Q715" s="80"/>
      <c r="R715" s="80"/>
      <c r="S715" s="80"/>
      <c r="T715" s="80"/>
      <c r="U715" s="80"/>
      <c r="V715" s="80"/>
      <c r="W715" s="80"/>
      <c r="X715" s="80"/>
      <c r="Y715" s="80"/>
      <c r="Z715" s="80"/>
      <c r="AA715" s="80"/>
      <c r="AB715" s="80"/>
      <c r="AC715" s="80"/>
      <c r="AD715" s="80"/>
      <c r="AE715" s="80"/>
      <c r="AF715" s="80"/>
      <c r="AG715" s="80"/>
      <c r="AH715" s="80"/>
      <c r="AI715" s="78"/>
      <c r="AJ715" s="78"/>
      <c r="AK715" s="78"/>
      <c r="AL715" s="78"/>
      <c r="AM715" s="78"/>
      <c r="AN715" s="78"/>
      <c r="AO715" s="78"/>
    </row>
    <row r="716" spans="1:41" ht="18.75" customHeight="1">
      <c r="A716" s="156"/>
      <c r="B716" s="156"/>
      <c r="C716" s="78"/>
      <c r="D716" s="78"/>
      <c r="E716" s="78"/>
      <c r="F716" s="78"/>
      <c r="G716" s="80"/>
      <c r="H716" s="150"/>
      <c r="I716" s="78"/>
      <c r="J716" s="78"/>
      <c r="K716" s="146"/>
      <c r="L716" s="101"/>
      <c r="M716" s="101"/>
      <c r="N716" s="101"/>
      <c r="O716" s="101"/>
      <c r="P716" s="101"/>
      <c r="Q716" s="80"/>
      <c r="R716" s="80"/>
      <c r="S716" s="80"/>
      <c r="T716" s="80"/>
      <c r="U716" s="80"/>
      <c r="V716" s="80"/>
      <c r="W716" s="80"/>
      <c r="X716" s="80"/>
      <c r="Y716" s="80"/>
      <c r="Z716" s="80"/>
      <c r="AA716" s="80"/>
      <c r="AB716" s="80"/>
      <c r="AC716" s="80"/>
      <c r="AD716" s="80"/>
      <c r="AE716" s="80"/>
      <c r="AF716" s="80"/>
      <c r="AG716" s="80"/>
      <c r="AH716" s="80"/>
      <c r="AI716" s="78"/>
      <c r="AJ716" s="78"/>
      <c r="AK716" s="78"/>
      <c r="AL716" s="78"/>
      <c r="AM716" s="78"/>
      <c r="AN716" s="78"/>
      <c r="AO716" s="78"/>
    </row>
    <row r="717" spans="1:41" ht="18.75" customHeight="1">
      <c r="A717" s="156"/>
      <c r="B717" s="156"/>
      <c r="C717" s="78"/>
      <c r="D717" s="78"/>
      <c r="E717" s="78"/>
      <c r="F717" s="78"/>
      <c r="G717" s="80"/>
      <c r="H717" s="150"/>
      <c r="I717" s="78"/>
      <c r="J717" s="78"/>
      <c r="K717" s="146"/>
      <c r="L717" s="101"/>
      <c r="M717" s="101"/>
      <c r="N717" s="101"/>
      <c r="O717" s="101"/>
      <c r="P717" s="101"/>
      <c r="Q717" s="80"/>
      <c r="R717" s="80"/>
      <c r="S717" s="80"/>
      <c r="T717" s="80"/>
      <c r="U717" s="80"/>
      <c r="V717" s="80"/>
      <c r="W717" s="80"/>
      <c r="X717" s="80"/>
      <c r="Y717" s="80"/>
      <c r="Z717" s="80"/>
      <c r="AA717" s="80"/>
      <c r="AB717" s="80"/>
      <c r="AC717" s="80"/>
      <c r="AD717" s="80"/>
      <c r="AE717" s="80"/>
      <c r="AF717" s="80"/>
      <c r="AG717" s="80"/>
      <c r="AH717" s="80"/>
      <c r="AI717" s="78"/>
      <c r="AJ717" s="78"/>
      <c r="AK717" s="78"/>
      <c r="AL717" s="78"/>
      <c r="AM717" s="78"/>
      <c r="AN717" s="78"/>
      <c r="AO717" s="78"/>
    </row>
    <row r="718" spans="1:41" ht="18.75" customHeight="1">
      <c r="A718" s="156"/>
      <c r="B718" s="156"/>
      <c r="C718" s="78"/>
      <c r="D718" s="78"/>
      <c r="E718" s="78"/>
      <c r="F718" s="78"/>
      <c r="G718" s="80"/>
      <c r="H718" s="150"/>
      <c r="I718" s="78"/>
      <c r="J718" s="78"/>
      <c r="K718" s="146"/>
      <c r="L718" s="101"/>
      <c r="M718" s="101"/>
      <c r="N718" s="101"/>
      <c r="O718" s="101"/>
      <c r="P718" s="101"/>
      <c r="Q718" s="80"/>
      <c r="R718" s="80"/>
      <c r="S718" s="80"/>
      <c r="T718" s="80"/>
      <c r="U718" s="80"/>
      <c r="V718" s="80"/>
      <c r="W718" s="80"/>
      <c r="X718" s="80"/>
      <c r="Y718" s="80"/>
      <c r="Z718" s="80"/>
      <c r="AA718" s="80"/>
      <c r="AB718" s="80"/>
      <c r="AC718" s="80"/>
      <c r="AD718" s="80"/>
      <c r="AE718" s="80"/>
      <c r="AF718" s="80"/>
      <c r="AG718" s="80"/>
      <c r="AH718" s="80"/>
      <c r="AI718" s="78"/>
      <c r="AJ718" s="78"/>
      <c r="AK718" s="78"/>
      <c r="AL718" s="78"/>
      <c r="AM718" s="78"/>
      <c r="AN718" s="78"/>
      <c r="AO718" s="78"/>
    </row>
    <row r="719" spans="1:41" ht="18.75" customHeight="1">
      <c r="A719" s="156"/>
      <c r="B719" s="156"/>
      <c r="C719" s="78"/>
      <c r="D719" s="78"/>
      <c r="E719" s="78"/>
      <c r="F719" s="78"/>
      <c r="G719" s="80"/>
      <c r="H719" s="150"/>
      <c r="I719" s="78"/>
      <c r="J719" s="78"/>
      <c r="K719" s="146"/>
      <c r="L719" s="101"/>
      <c r="M719" s="101"/>
      <c r="N719" s="101"/>
      <c r="O719" s="101"/>
      <c r="P719" s="101"/>
      <c r="Q719" s="80"/>
      <c r="R719" s="80"/>
      <c r="S719" s="80"/>
      <c r="T719" s="80"/>
      <c r="U719" s="80"/>
      <c r="V719" s="80"/>
      <c r="W719" s="80"/>
      <c r="X719" s="80"/>
      <c r="Y719" s="80"/>
      <c r="Z719" s="80"/>
      <c r="AA719" s="80"/>
      <c r="AB719" s="80"/>
      <c r="AC719" s="80"/>
      <c r="AD719" s="80"/>
      <c r="AE719" s="80"/>
      <c r="AF719" s="80"/>
      <c r="AG719" s="80"/>
      <c r="AH719" s="80"/>
      <c r="AI719" s="78"/>
      <c r="AJ719" s="78"/>
      <c r="AK719" s="78"/>
      <c r="AL719" s="78"/>
      <c r="AM719" s="78"/>
      <c r="AN719" s="78"/>
      <c r="AO719" s="78"/>
    </row>
    <row r="720" spans="1:41" ht="18.75" customHeight="1">
      <c r="A720" s="156"/>
      <c r="B720" s="156"/>
      <c r="C720" s="78"/>
      <c r="D720" s="78"/>
      <c r="E720" s="78"/>
      <c r="F720" s="78"/>
      <c r="G720" s="80"/>
      <c r="H720" s="150"/>
      <c r="I720" s="78"/>
      <c r="J720" s="78"/>
      <c r="K720" s="146"/>
      <c r="L720" s="101"/>
      <c r="M720" s="101"/>
      <c r="N720" s="101"/>
      <c r="O720" s="101"/>
      <c r="P720" s="101"/>
      <c r="Q720" s="80"/>
      <c r="R720" s="80"/>
      <c r="S720" s="80"/>
      <c r="T720" s="80"/>
      <c r="U720" s="80"/>
      <c r="V720" s="80"/>
      <c r="W720" s="80"/>
      <c r="X720" s="80"/>
      <c r="Y720" s="80"/>
      <c r="Z720" s="80"/>
      <c r="AA720" s="80"/>
      <c r="AB720" s="80"/>
      <c r="AC720" s="80"/>
      <c r="AD720" s="80"/>
      <c r="AE720" s="80"/>
      <c r="AF720" s="80"/>
      <c r="AG720" s="80"/>
      <c r="AH720" s="80"/>
      <c r="AI720" s="78"/>
      <c r="AJ720" s="78"/>
      <c r="AK720" s="78"/>
      <c r="AL720" s="78"/>
      <c r="AM720" s="78"/>
      <c r="AN720" s="78"/>
      <c r="AO720" s="78"/>
    </row>
    <row r="721" spans="1:41" ht="18.75" customHeight="1">
      <c r="A721" s="156"/>
      <c r="B721" s="156"/>
      <c r="C721" s="78"/>
      <c r="D721" s="78"/>
      <c r="E721" s="78"/>
      <c r="F721" s="78"/>
      <c r="G721" s="80"/>
      <c r="H721" s="150"/>
      <c r="I721" s="78"/>
      <c r="J721" s="78"/>
      <c r="K721" s="146"/>
      <c r="L721" s="101"/>
      <c r="M721" s="101"/>
      <c r="N721" s="101"/>
      <c r="O721" s="101"/>
      <c r="P721" s="101"/>
      <c r="Q721" s="80"/>
      <c r="R721" s="80"/>
      <c r="S721" s="80"/>
      <c r="T721" s="80"/>
      <c r="U721" s="80"/>
      <c r="V721" s="80"/>
      <c r="W721" s="80"/>
      <c r="X721" s="80"/>
      <c r="Y721" s="80"/>
      <c r="Z721" s="80"/>
      <c r="AA721" s="80"/>
      <c r="AB721" s="80"/>
      <c r="AC721" s="80"/>
      <c r="AD721" s="80"/>
      <c r="AE721" s="80"/>
      <c r="AF721" s="80"/>
      <c r="AG721" s="80"/>
      <c r="AH721" s="80"/>
      <c r="AI721" s="78"/>
      <c r="AJ721" s="78"/>
      <c r="AK721" s="78"/>
      <c r="AL721" s="78"/>
      <c r="AM721" s="78"/>
      <c r="AN721" s="78"/>
      <c r="AO721" s="78"/>
    </row>
    <row r="722" spans="1:41" ht="18.75" customHeight="1">
      <c r="A722" s="156"/>
      <c r="B722" s="156"/>
      <c r="C722" s="78"/>
      <c r="D722" s="78"/>
      <c r="E722" s="78"/>
      <c r="F722" s="78"/>
      <c r="G722" s="80"/>
      <c r="H722" s="150"/>
      <c r="I722" s="78"/>
      <c r="J722" s="78"/>
      <c r="K722" s="146"/>
      <c r="L722" s="101"/>
      <c r="M722" s="101"/>
      <c r="N722" s="101"/>
      <c r="O722" s="101"/>
      <c r="P722" s="101"/>
      <c r="Q722" s="80"/>
      <c r="R722" s="80"/>
      <c r="S722" s="80"/>
      <c r="T722" s="80"/>
      <c r="U722" s="80"/>
      <c r="V722" s="80"/>
      <c r="W722" s="80"/>
      <c r="X722" s="80"/>
      <c r="Y722" s="80"/>
      <c r="Z722" s="80"/>
      <c r="AA722" s="80"/>
      <c r="AB722" s="80"/>
      <c r="AC722" s="80"/>
      <c r="AD722" s="80"/>
      <c r="AE722" s="80"/>
      <c r="AF722" s="80"/>
      <c r="AG722" s="80"/>
      <c r="AH722" s="80"/>
      <c r="AI722" s="78"/>
      <c r="AJ722" s="78"/>
      <c r="AK722" s="78"/>
      <c r="AL722" s="78"/>
      <c r="AM722" s="78"/>
      <c r="AN722" s="78"/>
      <c r="AO722" s="78"/>
    </row>
    <row r="723" spans="1:41" ht="18.75" customHeight="1">
      <c r="A723" s="156"/>
      <c r="B723" s="156"/>
      <c r="C723" s="78"/>
      <c r="D723" s="78"/>
      <c r="E723" s="78"/>
      <c r="F723" s="78"/>
      <c r="G723" s="80"/>
      <c r="H723" s="150"/>
      <c r="I723" s="78"/>
      <c r="J723" s="78"/>
      <c r="K723" s="146"/>
      <c r="L723" s="101"/>
      <c r="M723" s="101"/>
      <c r="N723" s="101"/>
      <c r="O723" s="101"/>
      <c r="P723" s="101"/>
      <c r="Q723" s="80"/>
      <c r="R723" s="80"/>
      <c r="S723" s="80"/>
      <c r="T723" s="80"/>
      <c r="U723" s="80"/>
      <c r="V723" s="80"/>
      <c r="W723" s="80"/>
      <c r="X723" s="80"/>
      <c r="Y723" s="80"/>
      <c r="Z723" s="80"/>
      <c r="AA723" s="80"/>
      <c r="AB723" s="80"/>
      <c r="AC723" s="80"/>
      <c r="AD723" s="80"/>
      <c r="AE723" s="80"/>
      <c r="AF723" s="80"/>
      <c r="AG723" s="80"/>
      <c r="AH723" s="80"/>
      <c r="AI723" s="78"/>
      <c r="AJ723" s="78"/>
      <c r="AK723" s="78"/>
      <c r="AL723" s="78"/>
      <c r="AM723" s="78"/>
      <c r="AN723" s="78"/>
      <c r="AO723" s="78"/>
    </row>
    <row r="724" spans="1:41" ht="18.75" customHeight="1">
      <c r="A724" s="156"/>
      <c r="B724" s="156"/>
      <c r="C724" s="78"/>
      <c r="D724" s="78"/>
      <c r="E724" s="78"/>
      <c r="F724" s="78"/>
      <c r="G724" s="80"/>
      <c r="H724" s="150"/>
      <c r="I724" s="78"/>
      <c r="J724" s="78"/>
      <c r="K724" s="146"/>
      <c r="L724" s="101"/>
      <c r="M724" s="101"/>
      <c r="N724" s="101"/>
      <c r="O724" s="101"/>
      <c r="P724" s="101"/>
      <c r="Q724" s="80"/>
      <c r="R724" s="80"/>
      <c r="S724" s="80"/>
      <c r="T724" s="80"/>
      <c r="U724" s="80"/>
      <c r="V724" s="80"/>
      <c r="W724" s="80"/>
      <c r="X724" s="80"/>
      <c r="Y724" s="80"/>
      <c r="Z724" s="80"/>
      <c r="AA724" s="80"/>
      <c r="AB724" s="80"/>
      <c r="AC724" s="80"/>
      <c r="AD724" s="80"/>
      <c r="AE724" s="80"/>
      <c r="AF724" s="80"/>
      <c r="AG724" s="80"/>
      <c r="AH724" s="80"/>
      <c r="AI724" s="78"/>
      <c r="AJ724" s="78"/>
      <c r="AK724" s="78"/>
      <c r="AL724" s="78"/>
      <c r="AM724" s="78"/>
      <c r="AN724" s="78"/>
      <c r="AO724" s="78"/>
    </row>
    <row r="725" spans="1:41" ht="18.75" customHeight="1">
      <c r="A725" s="156"/>
      <c r="B725" s="156"/>
      <c r="C725" s="78"/>
      <c r="D725" s="78"/>
      <c r="E725" s="78"/>
      <c r="F725" s="78"/>
      <c r="G725" s="80"/>
      <c r="H725" s="150"/>
      <c r="I725" s="78"/>
      <c r="J725" s="78"/>
      <c r="K725" s="146"/>
      <c r="L725" s="101"/>
      <c r="M725" s="101"/>
      <c r="N725" s="101"/>
      <c r="O725" s="101"/>
      <c r="P725" s="101"/>
      <c r="Q725" s="80"/>
      <c r="R725" s="80"/>
      <c r="S725" s="80"/>
      <c r="T725" s="80"/>
      <c r="U725" s="80"/>
      <c r="V725" s="80"/>
      <c r="W725" s="80"/>
      <c r="X725" s="80"/>
      <c r="Y725" s="80"/>
      <c r="Z725" s="80"/>
      <c r="AA725" s="80"/>
      <c r="AB725" s="80"/>
      <c r="AC725" s="80"/>
      <c r="AD725" s="80"/>
      <c r="AE725" s="80"/>
      <c r="AF725" s="80"/>
      <c r="AG725" s="80"/>
      <c r="AH725" s="80"/>
      <c r="AI725" s="78"/>
      <c r="AJ725" s="78"/>
      <c r="AK725" s="78"/>
      <c r="AL725" s="78"/>
      <c r="AM725" s="78"/>
      <c r="AN725" s="78"/>
      <c r="AO725" s="78"/>
    </row>
    <row r="726" spans="1:41" ht="18.75" customHeight="1">
      <c r="A726" s="156"/>
      <c r="B726" s="156"/>
      <c r="C726" s="78"/>
      <c r="D726" s="78"/>
      <c r="E726" s="78"/>
      <c r="F726" s="78"/>
      <c r="G726" s="80"/>
      <c r="H726" s="150"/>
      <c r="I726" s="78"/>
      <c r="J726" s="78"/>
      <c r="K726" s="146"/>
      <c r="L726" s="101"/>
      <c r="M726" s="101"/>
      <c r="N726" s="101"/>
      <c r="O726" s="101"/>
      <c r="P726" s="101"/>
      <c r="Q726" s="80"/>
      <c r="R726" s="80"/>
      <c r="S726" s="80"/>
      <c r="T726" s="80"/>
      <c r="U726" s="80"/>
      <c r="V726" s="80"/>
      <c r="W726" s="80"/>
      <c r="X726" s="80"/>
      <c r="Y726" s="80"/>
      <c r="Z726" s="80"/>
      <c r="AA726" s="80"/>
      <c r="AB726" s="80"/>
      <c r="AC726" s="80"/>
      <c r="AD726" s="80"/>
      <c r="AE726" s="80"/>
      <c r="AF726" s="80"/>
      <c r="AG726" s="80"/>
      <c r="AH726" s="80"/>
      <c r="AI726" s="78"/>
      <c r="AJ726" s="78"/>
      <c r="AK726" s="78"/>
      <c r="AL726" s="78"/>
      <c r="AM726" s="78"/>
      <c r="AN726" s="78"/>
      <c r="AO726" s="78"/>
    </row>
    <row r="727" spans="1:41" ht="18.75" customHeight="1">
      <c r="A727" s="156"/>
      <c r="B727" s="156"/>
      <c r="C727" s="78"/>
      <c r="D727" s="78"/>
      <c r="E727" s="78"/>
      <c r="F727" s="78"/>
      <c r="G727" s="80"/>
      <c r="H727" s="150"/>
      <c r="I727" s="78"/>
      <c r="J727" s="78"/>
      <c r="K727" s="146"/>
      <c r="L727" s="101"/>
      <c r="M727" s="101"/>
      <c r="N727" s="101"/>
      <c r="O727" s="101"/>
      <c r="P727" s="101"/>
      <c r="Q727" s="80"/>
      <c r="R727" s="80"/>
      <c r="S727" s="80"/>
      <c r="T727" s="80"/>
      <c r="U727" s="80"/>
      <c r="V727" s="80"/>
      <c r="W727" s="80"/>
      <c r="X727" s="80"/>
      <c r="Y727" s="80"/>
      <c r="Z727" s="80"/>
      <c r="AA727" s="80"/>
      <c r="AB727" s="80"/>
      <c r="AC727" s="80"/>
      <c r="AD727" s="80"/>
      <c r="AE727" s="80"/>
      <c r="AF727" s="80"/>
      <c r="AG727" s="80"/>
      <c r="AH727" s="80"/>
      <c r="AI727" s="78"/>
      <c r="AJ727" s="78"/>
      <c r="AK727" s="78"/>
      <c r="AL727" s="78"/>
      <c r="AM727" s="78"/>
      <c r="AN727" s="78"/>
      <c r="AO727" s="78"/>
    </row>
    <row r="728" spans="1:41" ht="18.75" customHeight="1">
      <c r="A728" s="156"/>
      <c r="B728" s="156"/>
      <c r="C728" s="78"/>
      <c r="D728" s="78"/>
      <c r="E728" s="78"/>
      <c r="F728" s="78"/>
      <c r="G728" s="80"/>
      <c r="H728" s="150"/>
      <c r="I728" s="78"/>
      <c r="J728" s="78"/>
      <c r="K728" s="146"/>
      <c r="L728" s="101"/>
      <c r="M728" s="101"/>
      <c r="N728" s="101"/>
      <c r="O728" s="101"/>
      <c r="P728" s="101"/>
      <c r="Q728" s="80"/>
      <c r="R728" s="80"/>
      <c r="S728" s="80"/>
      <c r="T728" s="80"/>
      <c r="U728" s="80"/>
      <c r="V728" s="80"/>
      <c r="W728" s="80"/>
      <c r="X728" s="80"/>
      <c r="Y728" s="80"/>
      <c r="Z728" s="80"/>
      <c r="AA728" s="80"/>
      <c r="AB728" s="80"/>
      <c r="AC728" s="80"/>
      <c r="AD728" s="80"/>
      <c r="AE728" s="80"/>
      <c r="AF728" s="80"/>
      <c r="AG728" s="80"/>
      <c r="AH728" s="80"/>
      <c r="AI728" s="78"/>
      <c r="AJ728" s="78"/>
      <c r="AK728" s="78"/>
      <c r="AL728" s="78"/>
      <c r="AM728" s="78"/>
      <c r="AN728" s="78"/>
      <c r="AO728" s="78"/>
    </row>
    <row r="729" spans="1:41" ht="18.75" customHeight="1">
      <c r="A729" s="156"/>
      <c r="B729" s="156"/>
      <c r="C729" s="78"/>
      <c r="D729" s="78"/>
      <c r="E729" s="78"/>
      <c r="F729" s="78"/>
      <c r="G729" s="80"/>
      <c r="H729" s="150"/>
      <c r="I729" s="78"/>
      <c r="J729" s="78"/>
      <c r="K729" s="146"/>
      <c r="L729" s="101"/>
      <c r="M729" s="101"/>
      <c r="N729" s="101"/>
      <c r="O729" s="101"/>
      <c r="P729" s="101"/>
      <c r="Q729" s="80"/>
      <c r="R729" s="80"/>
      <c r="S729" s="80"/>
      <c r="T729" s="80"/>
      <c r="U729" s="80"/>
      <c r="V729" s="80"/>
      <c r="W729" s="80"/>
      <c r="X729" s="80"/>
      <c r="Y729" s="80"/>
      <c r="Z729" s="80"/>
      <c r="AA729" s="80"/>
      <c r="AB729" s="80"/>
      <c r="AC729" s="80"/>
      <c r="AD729" s="80"/>
      <c r="AE729" s="80"/>
      <c r="AF729" s="80"/>
      <c r="AG729" s="80"/>
      <c r="AH729" s="80"/>
      <c r="AI729" s="78"/>
      <c r="AJ729" s="78"/>
      <c r="AK729" s="78"/>
      <c r="AL729" s="78"/>
      <c r="AM729" s="78"/>
      <c r="AN729" s="78"/>
      <c r="AO729" s="78"/>
    </row>
    <row r="730" spans="1:41" ht="18.75" customHeight="1">
      <c r="A730" s="156"/>
      <c r="B730" s="156"/>
      <c r="C730" s="78"/>
      <c r="D730" s="78"/>
      <c r="E730" s="78"/>
      <c r="F730" s="78"/>
      <c r="G730" s="80"/>
      <c r="H730" s="150"/>
      <c r="I730" s="78"/>
      <c r="J730" s="78"/>
      <c r="K730" s="146"/>
      <c r="L730" s="101"/>
      <c r="M730" s="101"/>
      <c r="N730" s="101"/>
      <c r="O730" s="101"/>
      <c r="P730" s="101"/>
      <c r="Q730" s="80"/>
      <c r="R730" s="80"/>
      <c r="S730" s="80"/>
      <c r="T730" s="80"/>
      <c r="U730" s="80"/>
      <c r="V730" s="80"/>
      <c r="W730" s="80"/>
      <c r="X730" s="80"/>
      <c r="Y730" s="80"/>
      <c r="Z730" s="80"/>
      <c r="AA730" s="80"/>
      <c r="AB730" s="80"/>
      <c r="AC730" s="80"/>
      <c r="AD730" s="80"/>
      <c r="AE730" s="80"/>
      <c r="AF730" s="80"/>
      <c r="AG730" s="80"/>
      <c r="AH730" s="80"/>
      <c r="AI730" s="78"/>
      <c r="AJ730" s="78"/>
      <c r="AK730" s="78"/>
      <c r="AL730" s="78"/>
      <c r="AM730" s="78"/>
      <c r="AN730" s="78"/>
      <c r="AO730" s="78"/>
    </row>
    <row r="731" spans="1:41" ht="18.75" customHeight="1">
      <c r="A731" s="156"/>
      <c r="B731" s="156"/>
      <c r="C731" s="78"/>
      <c r="D731" s="78"/>
      <c r="E731" s="78"/>
      <c r="F731" s="78"/>
      <c r="G731" s="80"/>
      <c r="H731" s="150"/>
      <c r="I731" s="78"/>
      <c r="J731" s="78"/>
      <c r="K731" s="146"/>
      <c r="L731" s="101"/>
      <c r="M731" s="101"/>
      <c r="N731" s="101"/>
      <c r="O731" s="101"/>
      <c r="P731" s="101"/>
      <c r="Q731" s="80"/>
      <c r="R731" s="80"/>
      <c r="S731" s="80"/>
      <c r="T731" s="80"/>
      <c r="U731" s="80"/>
      <c r="V731" s="80"/>
      <c r="W731" s="80"/>
      <c r="X731" s="80"/>
      <c r="Y731" s="80"/>
      <c r="Z731" s="80"/>
      <c r="AA731" s="80"/>
      <c r="AB731" s="80"/>
      <c r="AC731" s="80"/>
      <c r="AD731" s="80"/>
      <c r="AE731" s="80"/>
      <c r="AF731" s="80"/>
      <c r="AG731" s="80"/>
      <c r="AH731" s="80"/>
      <c r="AI731" s="78"/>
      <c r="AJ731" s="78"/>
      <c r="AK731" s="78"/>
      <c r="AL731" s="78"/>
      <c r="AM731" s="78"/>
      <c r="AN731" s="78"/>
      <c r="AO731" s="78"/>
    </row>
    <row r="732" spans="1:41" ht="18.75" customHeight="1">
      <c r="A732" s="156"/>
      <c r="B732" s="156"/>
      <c r="C732" s="78"/>
      <c r="D732" s="78"/>
      <c r="E732" s="78"/>
      <c r="F732" s="78"/>
      <c r="G732" s="80"/>
      <c r="H732" s="150"/>
      <c r="I732" s="78"/>
      <c r="J732" s="78"/>
      <c r="K732" s="146"/>
      <c r="L732" s="101"/>
      <c r="M732" s="101"/>
      <c r="N732" s="101"/>
      <c r="O732" s="101"/>
      <c r="P732" s="101"/>
      <c r="Q732" s="80"/>
      <c r="R732" s="80"/>
      <c r="S732" s="80"/>
      <c r="T732" s="80"/>
      <c r="U732" s="80"/>
      <c r="V732" s="80"/>
      <c r="W732" s="80"/>
      <c r="X732" s="80"/>
      <c r="Y732" s="80"/>
      <c r="Z732" s="80"/>
      <c r="AA732" s="80"/>
      <c r="AB732" s="80"/>
      <c r="AC732" s="80"/>
      <c r="AD732" s="80"/>
      <c r="AE732" s="80"/>
      <c r="AF732" s="80"/>
      <c r="AG732" s="80"/>
      <c r="AH732" s="80"/>
      <c r="AI732" s="78"/>
      <c r="AJ732" s="78"/>
      <c r="AK732" s="78"/>
      <c r="AL732" s="78"/>
      <c r="AM732" s="78"/>
      <c r="AN732" s="78"/>
      <c r="AO732" s="78"/>
    </row>
    <row r="733" spans="1:41" ht="18.75" customHeight="1">
      <c r="A733" s="156"/>
      <c r="B733" s="156"/>
      <c r="C733" s="78"/>
      <c r="D733" s="78"/>
      <c r="E733" s="78"/>
      <c r="F733" s="78"/>
      <c r="G733" s="80"/>
      <c r="H733" s="150"/>
      <c r="I733" s="78"/>
      <c r="J733" s="78"/>
      <c r="K733" s="146"/>
      <c r="L733" s="101"/>
      <c r="M733" s="101"/>
      <c r="N733" s="101"/>
      <c r="O733" s="101"/>
      <c r="P733" s="101"/>
      <c r="Q733" s="80"/>
      <c r="R733" s="80"/>
      <c r="S733" s="80"/>
      <c r="T733" s="80"/>
      <c r="U733" s="80"/>
      <c r="V733" s="80"/>
      <c r="W733" s="80"/>
      <c r="X733" s="80"/>
      <c r="Y733" s="80"/>
      <c r="Z733" s="80"/>
      <c r="AA733" s="80"/>
      <c r="AB733" s="80"/>
      <c r="AC733" s="80"/>
      <c r="AD733" s="80"/>
      <c r="AE733" s="80"/>
      <c r="AF733" s="80"/>
      <c r="AG733" s="80"/>
      <c r="AH733" s="80"/>
      <c r="AI733" s="78"/>
      <c r="AJ733" s="78"/>
      <c r="AK733" s="78"/>
      <c r="AL733" s="78"/>
      <c r="AM733" s="78"/>
      <c r="AN733" s="78"/>
      <c r="AO733" s="78"/>
    </row>
    <row r="734" spans="1:41" ht="18.75" customHeight="1">
      <c r="A734" s="156"/>
      <c r="B734" s="156"/>
      <c r="C734" s="78"/>
      <c r="D734" s="78"/>
      <c r="E734" s="78"/>
      <c r="F734" s="78"/>
      <c r="G734" s="80"/>
      <c r="H734" s="150"/>
      <c r="I734" s="78"/>
      <c r="J734" s="78"/>
      <c r="K734" s="146"/>
      <c r="L734" s="101"/>
      <c r="M734" s="101"/>
      <c r="N734" s="101"/>
      <c r="O734" s="101"/>
      <c r="P734" s="101"/>
      <c r="Q734" s="80"/>
      <c r="R734" s="80"/>
      <c r="S734" s="80"/>
      <c r="T734" s="80"/>
      <c r="U734" s="80"/>
      <c r="V734" s="80"/>
      <c r="W734" s="80"/>
      <c r="X734" s="80"/>
      <c r="Y734" s="80"/>
      <c r="Z734" s="80"/>
      <c r="AA734" s="80"/>
      <c r="AB734" s="80"/>
      <c r="AC734" s="80"/>
      <c r="AD734" s="80"/>
      <c r="AE734" s="80"/>
      <c r="AF734" s="80"/>
      <c r="AG734" s="80"/>
      <c r="AH734" s="80"/>
      <c r="AI734" s="78"/>
      <c r="AJ734" s="78"/>
      <c r="AK734" s="78"/>
      <c r="AL734" s="78"/>
      <c r="AM734" s="78"/>
      <c r="AN734" s="78"/>
      <c r="AO734" s="78"/>
    </row>
    <row r="735" spans="1:41" ht="18.75" customHeight="1">
      <c r="A735" s="156"/>
      <c r="B735" s="156"/>
      <c r="C735" s="78"/>
      <c r="D735" s="78"/>
      <c r="E735" s="78"/>
      <c r="F735" s="78"/>
      <c r="G735" s="80"/>
      <c r="H735" s="150"/>
      <c r="I735" s="78"/>
      <c r="J735" s="78"/>
      <c r="K735" s="146"/>
      <c r="L735" s="101"/>
      <c r="M735" s="101"/>
      <c r="N735" s="101"/>
      <c r="O735" s="101"/>
      <c r="P735" s="101"/>
      <c r="Q735" s="80"/>
      <c r="R735" s="80"/>
      <c r="S735" s="80"/>
      <c r="T735" s="80"/>
      <c r="U735" s="80"/>
      <c r="V735" s="80"/>
      <c r="W735" s="80"/>
      <c r="X735" s="80"/>
      <c r="Y735" s="80"/>
      <c r="Z735" s="80"/>
      <c r="AA735" s="80"/>
      <c r="AB735" s="80"/>
      <c r="AC735" s="80"/>
      <c r="AD735" s="80"/>
      <c r="AE735" s="80"/>
      <c r="AF735" s="80"/>
      <c r="AG735" s="80"/>
      <c r="AH735" s="80"/>
      <c r="AI735" s="78"/>
      <c r="AJ735" s="78"/>
      <c r="AK735" s="78"/>
      <c r="AL735" s="78"/>
      <c r="AM735" s="78"/>
      <c r="AN735" s="78"/>
      <c r="AO735" s="78"/>
    </row>
    <row r="736" spans="1:41" ht="18.75" customHeight="1">
      <c r="A736" s="156"/>
      <c r="B736" s="156"/>
      <c r="C736" s="78"/>
      <c r="D736" s="78"/>
      <c r="E736" s="78"/>
      <c r="F736" s="78"/>
      <c r="G736" s="80"/>
      <c r="H736" s="150"/>
      <c r="I736" s="78"/>
      <c r="J736" s="78"/>
      <c r="K736" s="146"/>
      <c r="L736" s="101"/>
      <c r="M736" s="101"/>
      <c r="N736" s="101"/>
      <c r="O736" s="101"/>
      <c r="P736" s="101"/>
      <c r="Q736" s="80"/>
      <c r="R736" s="80"/>
      <c r="S736" s="80"/>
      <c r="T736" s="80"/>
      <c r="U736" s="80"/>
      <c r="V736" s="80"/>
      <c r="W736" s="80"/>
      <c r="X736" s="80"/>
      <c r="Y736" s="80"/>
      <c r="Z736" s="80"/>
      <c r="AA736" s="80"/>
      <c r="AB736" s="80"/>
      <c r="AC736" s="80"/>
      <c r="AD736" s="80"/>
      <c r="AE736" s="80"/>
      <c r="AF736" s="80"/>
      <c r="AG736" s="80"/>
      <c r="AH736" s="80"/>
      <c r="AI736" s="78"/>
      <c r="AJ736" s="78"/>
      <c r="AK736" s="78"/>
      <c r="AL736" s="78"/>
      <c r="AM736" s="78"/>
      <c r="AN736" s="78"/>
      <c r="AO736" s="78"/>
    </row>
    <row r="737" spans="1:41" ht="18.75" customHeight="1">
      <c r="A737" s="156"/>
      <c r="B737" s="156"/>
      <c r="C737" s="78"/>
      <c r="D737" s="78"/>
      <c r="E737" s="78"/>
      <c r="F737" s="78"/>
      <c r="G737" s="80"/>
      <c r="H737" s="150"/>
      <c r="I737" s="78"/>
      <c r="J737" s="78"/>
      <c r="K737" s="146"/>
      <c r="L737" s="101"/>
      <c r="M737" s="101"/>
      <c r="N737" s="101"/>
      <c r="O737" s="101"/>
      <c r="P737" s="101"/>
      <c r="Q737" s="80"/>
      <c r="R737" s="80"/>
      <c r="S737" s="80"/>
      <c r="T737" s="80"/>
      <c r="U737" s="80"/>
      <c r="V737" s="80"/>
      <c r="W737" s="80"/>
      <c r="X737" s="80"/>
      <c r="Y737" s="80"/>
      <c r="Z737" s="80"/>
      <c r="AA737" s="80"/>
      <c r="AB737" s="80"/>
      <c r="AC737" s="80"/>
      <c r="AD737" s="80"/>
      <c r="AE737" s="80"/>
      <c r="AF737" s="80"/>
      <c r="AG737" s="80"/>
      <c r="AH737" s="80"/>
      <c r="AI737" s="78"/>
      <c r="AJ737" s="78"/>
      <c r="AK737" s="78"/>
      <c r="AL737" s="78"/>
      <c r="AM737" s="78"/>
      <c r="AN737" s="78"/>
      <c r="AO737" s="78"/>
    </row>
    <row r="738" spans="1:41" ht="18.75" customHeight="1">
      <c r="A738" s="156"/>
      <c r="B738" s="156"/>
      <c r="C738" s="78"/>
      <c r="D738" s="78"/>
      <c r="E738" s="78"/>
      <c r="F738" s="78"/>
      <c r="G738" s="80"/>
      <c r="H738" s="150"/>
      <c r="I738" s="78"/>
      <c r="J738" s="78"/>
      <c r="K738" s="146"/>
      <c r="L738" s="101"/>
      <c r="M738" s="101"/>
      <c r="N738" s="101"/>
      <c r="O738" s="101"/>
      <c r="P738" s="101"/>
      <c r="Q738" s="80"/>
      <c r="R738" s="80"/>
      <c r="S738" s="80"/>
      <c r="T738" s="80"/>
      <c r="U738" s="80"/>
      <c r="V738" s="80"/>
      <c r="W738" s="80"/>
      <c r="X738" s="80"/>
      <c r="Y738" s="80"/>
      <c r="Z738" s="80"/>
      <c r="AA738" s="80"/>
      <c r="AB738" s="80"/>
      <c r="AC738" s="80"/>
      <c r="AD738" s="80"/>
      <c r="AE738" s="80"/>
      <c r="AF738" s="80"/>
      <c r="AG738" s="80"/>
      <c r="AH738" s="80"/>
      <c r="AI738" s="78"/>
      <c r="AJ738" s="78"/>
      <c r="AK738" s="78"/>
      <c r="AL738" s="78"/>
      <c r="AM738" s="78"/>
      <c r="AN738" s="78"/>
      <c r="AO738" s="78"/>
    </row>
    <row r="739" spans="1:41" ht="18.75" customHeight="1">
      <c r="A739" s="156"/>
      <c r="B739" s="156"/>
      <c r="C739" s="78"/>
      <c r="D739" s="78"/>
      <c r="E739" s="78"/>
      <c r="F739" s="78"/>
      <c r="G739" s="80"/>
      <c r="H739" s="150"/>
      <c r="I739" s="78"/>
      <c r="J739" s="78"/>
      <c r="K739" s="146"/>
      <c r="L739" s="101"/>
      <c r="M739" s="101"/>
      <c r="N739" s="101"/>
      <c r="O739" s="101"/>
      <c r="P739" s="101"/>
      <c r="Q739" s="80"/>
      <c r="R739" s="80"/>
      <c r="S739" s="80"/>
      <c r="T739" s="80"/>
      <c r="U739" s="80"/>
      <c r="V739" s="80"/>
      <c r="W739" s="80"/>
      <c r="X739" s="80"/>
      <c r="Y739" s="80"/>
      <c r="Z739" s="80"/>
      <c r="AA739" s="80"/>
      <c r="AB739" s="80"/>
      <c r="AC739" s="80"/>
      <c r="AD739" s="80"/>
      <c r="AE739" s="80"/>
      <c r="AF739" s="80"/>
      <c r="AG739" s="80"/>
      <c r="AH739" s="80"/>
      <c r="AI739" s="78"/>
      <c r="AJ739" s="78"/>
      <c r="AK739" s="78"/>
      <c r="AL739" s="78"/>
      <c r="AM739" s="78"/>
      <c r="AN739" s="78"/>
      <c r="AO739" s="78"/>
    </row>
    <row r="740" spans="1:41" ht="18.75" customHeight="1">
      <c r="A740" s="156"/>
      <c r="B740" s="156"/>
      <c r="C740" s="78"/>
      <c r="D740" s="78"/>
      <c r="E740" s="78"/>
      <c r="F740" s="78"/>
      <c r="G740" s="80"/>
      <c r="H740" s="150"/>
      <c r="I740" s="78"/>
      <c r="J740" s="78"/>
      <c r="K740" s="146"/>
      <c r="L740" s="101"/>
      <c r="M740" s="101"/>
      <c r="N740" s="101"/>
      <c r="O740" s="101"/>
      <c r="P740" s="101"/>
      <c r="Q740" s="80"/>
      <c r="R740" s="80"/>
      <c r="S740" s="80"/>
      <c r="T740" s="80"/>
      <c r="U740" s="80"/>
      <c r="V740" s="80"/>
      <c r="W740" s="80"/>
      <c r="X740" s="80"/>
      <c r="Y740" s="80"/>
      <c r="Z740" s="80"/>
      <c r="AA740" s="80"/>
      <c r="AB740" s="80"/>
      <c r="AC740" s="80"/>
      <c r="AD740" s="80"/>
      <c r="AE740" s="80"/>
      <c r="AF740" s="80"/>
      <c r="AG740" s="80"/>
      <c r="AH740" s="80"/>
      <c r="AI740" s="78"/>
      <c r="AJ740" s="78"/>
      <c r="AK740" s="78"/>
      <c r="AL740" s="78"/>
      <c r="AM740" s="78"/>
      <c r="AN740" s="78"/>
      <c r="AO740" s="78"/>
    </row>
    <row r="741" spans="1:41" ht="18.75" customHeight="1">
      <c r="A741" s="156"/>
      <c r="B741" s="156"/>
      <c r="C741" s="78"/>
      <c r="D741" s="78"/>
      <c r="E741" s="78"/>
      <c r="F741" s="78"/>
      <c r="G741" s="80"/>
      <c r="H741" s="150"/>
      <c r="I741" s="78"/>
      <c r="J741" s="78"/>
      <c r="K741" s="146"/>
      <c r="L741" s="101"/>
      <c r="M741" s="101"/>
      <c r="N741" s="101"/>
      <c r="O741" s="101"/>
      <c r="P741" s="101"/>
      <c r="Q741" s="80"/>
      <c r="R741" s="80"/>
      <c r="S741" s="80"/>
      <c r="T741" s="80"/>
      <c r="U741" s="80"/>
      <c r="V741" s="80"/>
      <c r="W741" s="80"/>
      <c r="X741" s="80"/>
      <c r="Y741" s="80"/>
      <c r="Z741" s="80"/>
      <c r="AA741" s="80"/>
      <c r="AB741" s="80"/>
      <c r="AC741" s="80"/>
      <c r="AD741" s="80"/>
      <c r="AE741" s="80"/>
      <c r="AF741" s="80"/>
      <c r="AG741" s="80"/>
      <c r="AH741" s="80"/>
      <c r="AI741" s="78"/>
      <c r="AJ741" s="78"/>
      <c r="AK741" s="78"/>
      <c r="AL741" s="78"/>
      <c r="AM741" s="78"/>
      <c r="AN741" s="78"/>
      <c r="AO741" s="78"/>
    </row>
    <row r="742" spans="1:41" ht="18.75" customHeight="1">
      <c r="A742" s="156"/>
      <c r="B742" s="156"/>
      <c r="C742" s="78"/>
      <c r="D742" s="78"/>
      <c r="E742" s="78"/>
      <c r="F742" s="78"/>
      <c r="G742" s="80"/>
      <c r="H742" s="150"/>
      <c r="I742" s="78"/>
      <c r="J742" s="78"/>
      <c r="K742" s="146"/>
      <c r="L742" s="101"/>
      <c r="M742" s="101"/>
      <c r="N742" s="101"/>
      <c r="O742" s="101"/>
      <c r="P742" s="101"/>
      <c r="Q742" s="80"/>
      <c r="R742" s="80"/>
      <c r="S742" s="80"/>
      <c r="T742" s="80"/>
      <c r="U742" s="80"/>
      <c r="V742" s="80"/>
      <c r="W742" s="80"/>
      <c r="X742" s="80"/>
      <c r="Y742" s="80"/>
      <c r="Z742" s="80"/>
      <c r="AA742" s="80"/>
      <c r="AB742" s="80"/>
      <c r="AC742" s="80"/>
      <c r="AD742" s="80"/>
      <c r="AE742" s="80"/>
      <c r="AF742" s="80"/>
      <c r="AG742" s="80"/>
      <c r="AH742" s="80"/>
      <c r="AI742" s="78"/>
      <c r="AJ742" s="78"/>
      <c r="AK742" s="78"/>
      <c r="AL742" s="78"/>
      <c r="AM742" s="78"/>
      <c r="AN742" s="78"/>
      <c r="AO742" s="78"/>
    </row>
    <row r="743" spans="1:41" ht="18.75" customHeight="1">
      <c r="A743" s="156"/>
      <c r="B743" s="156"/>
      <c r="C743" s="78"/>
      <c r="D743" s="78"/>
      <c r="E743" s="78"/>
      <c r="F743" s="78"/>
      <c r="G743" s="80"/>
      <c r="H743" s="150"/>
      <c r="I743" s="78"/>
      <c r="J743" s="78"/>
      <c r="K743" s="146"/>
      <c r="L743" s="101"/>
      <c r="M743" s="101"/>
      <c r="N743" s="101"/>
      <c r="O743" s="101"/>
      <c r="P743" s="101"/>
      <c r="Q743" s="80"/>
      <c r="R743" s="80"/>
      <c r="S743" s="80"/>
      <c r="T743" s="80"/>
      <c r="U743" s="80"/>
      <c r="V743" s="80"/>
      <c r="W743" s="80"/>
      <c r="X743" s="80"/>
      <c r="Y743" s="80"/>
      <c r="Z743" s="80"/>
      <c r="AA743" s="80"/>
      <c r="AB743" s="80"/>
      <c r="AC743" s="80"/>
      <c r="AD743" s="80"/>
      <c r="AE743" s="80"/>
      <c r="AF743" s="80"/>
      <c r="AG743" s="80"/>
      <c r="AH743" s="80"/>
      <c r="AI743" s="78"/>
      <c r="AJ743" s="78"/>
      <c r="AK743" s="78"/>
      <c r="AL743" s="78"/>
      <c r="AM743" s="78"/>
      <c r="AN743" s="78"/>
      <c r="AO743" s="78"/>
    </row>
    <row r="744" spans="1:41" ht="18.75" customHeight="1">
      <c r="A744" s="156"/>
      <c r="B744" s="156"/>
      <c r="C744" s="78"/>
      <c r="D744" s="78"/>
      <c r="E744" s="78"/>
      <c r="F744" s="78"/>
      <c r="G744" s="80"/>
      <c r="H744" s="150"/>
      <c r="I744" s="78"/>
      <c r="J744" s="78"/>
      <c r="K744" s="146"/>
      <c r="L744" s="101"/>
      <c r="M744" s="101"/>
      <c r="N744" s="101"/>
      <c r="O744" s="101"/>
      <c r="P744" s="101"/>
      <c r="Q744" s="80"/>
      <c r="R744" s="80"/>
      <c r="S744" s="80"/>
      <c r="T744" s="80"/>
      <c r="U744" s="80"/>
      <c r="V744" s="80"/>
      <c r="W744" s="80"/>
      <c r="X744" s="80"/>
      <c r="Y744" s="80"/>
      <c r="Z744" s="80"/>
      <c r="AA744" s="80"/>
      <c r="AB744" s="80"/>
      <c r="AC744" s="80"/>
      <c r="AD744" s="80"/>
      <c r="AE744" s="80"/>
      <c r="AF744" s="80"/>
      <c r="AG744" s="80"/>
      <c r="AH744" s="80"/>
      <c r="AI744" s="78"/>
      <c r="AJ744" s="78"/>
      <c r="AK744" s="78"/>
      <c r="AL744" s="78"/>
      <c r="AM744" s="78"/>
      <c r="AN744" s="78"/>
      <c r="AO744" s="78"/>
    </row>
    <row r="745" spans="1:41" ht="18.75" customHeight="1">
      <c r="A745" s="156"/>
      <c r="B745" s="156"/>
      <c r="C745" s="78"/>
      <c r="D745" s="78"/>
      <c r="E745" s="78"/>
      <c r="F745" s="78"/>
      <c r="G745" s="80"/>
      <c r="H745" s="150"/>
      <c r="I745" s="78"/>
      <c r="J745" s="78"/>
      <c r="K745" s="146"/>
      <c r="L745" s="101"/>
      <c r="M745" s="101"/>
      <c r="N745" s="101"/>
      <c r="O745" s="101"/>
      <c r="P745" s="101"/>
      <c r="Q745" s="80"/>
      <c r="R745" s="80"/>
      <c r="S745" s="80"/>
      <c r="T745" s="80"/>
      <c r="U745" s="80"/>
      <c r="V745" s="80"/>
      <c r="W745" s="80"/>
      <c r="X745" s="80"/>
      <c r="Y745" s="80"/>
      <c r="Z745" s="80"/>
      <c r="AA745" s="80"/>
      <c r="AB745" s="80"/>
      <c r="AC745" s="80"/>
      <c r="AD745" s="80"/>
      <c r="AE745" s="80"/>
      <c r="AF745" s="80"/>
      <c r="AG745" s="80"/>
      <c r="AH745" s="80"/>
      <c r="AI745" s="78"/>
      <c r="AJ745" s="78"/>
      <c r="AK745" s="78"/>
      <c r="AL745" s="78"/>
      <c r="AM745" s="78"/>
      <c r="AN745" s="78"/>
      <c r="AO745" s="78"/>
    </row>
    <row r="746" spans="1:41" ht="18.75" customHeight="1">
      <c r="A746" s="156"/>
      <c r="B746" s="156"/>
      <c r="C746" s="78"/>
      <c r="D746" s="78"/>
      <c r="E746" s="78"/>
      <c r="F746" s="78"/>
      <c r="G746" s="80"/>
      <c r="H746" s="150"/>
      <c r="I746" s="78"/>
      <c r="J746" s="78"/>
      <c r="K746" s="146"/>
      <c r="L746" s="101"/>
      <c r="M746" s="101"/>
      <c r="N746" s="101"/>
      <c r="O746" s="101"/>
      <c r="P746" s="101"/>
      <c r="Q746" s="80"/>
      <c r="R746" s="80"/>
      <c r="S746" s="80"/>
      <c r="T746" s="80"/>
      <c r="U746" s="80"/>
      <c r="V746" s="80"/>
      <c r="W746" s="80"/>
      <c r="X746" s="80"/>
      <c r="Y746" s="80"/>
      <c r="Z746" s="80"/>
      <c r="AA746" s="80"/>
      <c r="AB746" s="80"/>
      <c r="AC746" s="80"/>
      <c r="AD746" s="80"/>
      <c r="AE746" s="80"/>
      <c r="AF746" s="80"/>
      <c r="AG746" s="80"/>
      <c r="AH746" s="80"/>
      <c r="AI746" s="78"/>
      <c r="AJ746" s="78"/>
      <c r="AK746" s="78"/>
      <c r="AL746" s="78"/>
      <c r="AM746" s="78"/>
      <c r="AN746" s="78"/>
      <c r="AO746" s="78"/>
    </row>
    <row r="747" spans="1:41" ht="18.75" customHeight="1">
      <c r="A747" s="156"/>
      <c r="B747" s="156"/>
      <c r="C747" s="78"/>
      <c r="D747" s="78"/>
      <c r="E747" s="78"/>
      <c r="F747" s="78"/>
      <c r="G747" s="80"/>
      <c r="H747" s="150"/>
      <c r="I747" s="78"/>
      <c r="J747" s="78"/>
      <c r="K747" s="146"/>
      <c r="L747" s="101"/>
      <c r="M747" s="101"/>
      <c r="N747" s="101"/>
      <c r="O747" s="101"/>
      <c r="P747" s="101"/>
      <c r="Q747" s="80"/>
      <c r="R747" s="80"/>
      <c r="S747" s="80"/>
      <c r="T747" s="80"/>
      <c r="U747" s="80"/>
      <c r="V747" s="80"/>
      <c r="W747" s="80"/>
      <c r="X747" s="80"/>
      <c r="Y747" s="80"/>
      <c r="Z747" s="80"/>
      <c r="AA747" s="80"/>
      <c r="AB747" s="80"/>
      <c r="AC747" s="80"/>
      <c r="AD747" s="80"/>
      <c r="AE747" s="80"/>
      <c r="AF747" s="80"/>
      <c r="AG747" s="80"/>
      <c r="AH747" s="80"/>
      <c r="AI747" s="78"/>
      <c r="AJ747" s="78"/>
      <c r="AK747" s="78"/>
      <c r="AL747" s="78"/>
      <c r="AM747" s="78"/>
      <c r="AN747" s="78"/>
      <c r="AO747" s="78"/>
    </row>
    <row r="748" spans="1:41" ht="18.75" customHeight="1">
      <c r="A748" s="156"/>
      <c r="B748" s="156"/>
      <c r="C748" s="78"/>
      <c r="D748" s="78"/>
      <c r="E748" s="78"/>
      <c r="F748" s="78"/>
      <c r="G748" s="80"/>
      <c r="H748" s="150"/>
      <c r="I748" s="78"/>
      <c r="J748" s="78"/>
      <c r="K748" s="146"/>
      <c r="L748" s="101"/>
      <c r="M748" s="101"/>
      <c r="N748" s="101"/>
      <c r="O748" s="101"/>
      <c r="P748" s="101"/>
      <c r="Q748" s="80"/>
      <c r="R748" s="80"/>
      <c r="S748" s="80"/>
      <c r="T748" s="80"/>
      <c r="U748" s="80"/>
      <c r="V748" s="80"/>
      <c r="W748" s="80"/>
      <c r="X748" s="80"/>
      <c r="Y748" s="80"/>
      <c r="Z748" s="80"/>
      <c r="AA748" s="80"/>
      <c r="AB748" s="80"/>
      <c r="AC748" s="80"/>
      <c r="AD748" s="80"/>
      <c r="AE748" s="80"/>
      <c r="AF748" s="80"/>
      <c r="AG748" s="80"/>
      <c r="AH748" s="80"/>
      <c r="AI748" s="78"/>
      <c r="AJ748" s="78"/>
      <c r="AK748" s="78"/>
      <c r="AL748" s="78"/>
      <c r="AM748" s="78"/>
      <c r="AN748" s="78"/>
      <c r="AO748" s="78"/>
    </row>
    <row r="749" spans="1:41" ht="18.75" customHeight="1">
      <c r="A749" s="156"/>
      <c r="B749" s="156"/>
      <c r="C749" s="78"/>
      <c r="D749" s="78"/>
      <c r="E749" s="78"/>
      <c r="F749" s="78"/>
      <c r="G749" s="80"/>
      <c r="H749" s="150"/>
      <c r="I749" s="78"/>
      <c r="J749" s="78"/>
      <c r="K749" s="146"/>
      <c r="L749" s="101"/>
      <c r="M749" s="101"/>
      <c r="N749" s="101"/>
      <c r="O749" s="101"/>
      <c r="P749" s="101"/>
      <c r="Q749" s="80"/>
      <c r="R749" s="80"/>
      <c r="S749" s="80"/>
      <c r="T749" s="80"/>
      <c r="U749" s="80"/>
      <c r="V749" s="80"/>
      <c r="W749" s="80"/>
      <c r="X749" s="80"/>
      <c r="Y749" s="80"/>
      <c r="Z749" s="80"/>
      <c r="AA749" s="80"/>
      <c r="AB749" s="80"/>
      <c r="AC749" s="80"/>
      <c r="AD749" s="80"/>
      <c r="AE749" s="80"/>
      <c r="AF749" s="80"/>
      <c r="AG749" s="80"/>
      <c r="AH749" s="80"/>
      <c r="AI749" s="78"/>
      <c r="AJ749" s="78"/>
      <c r="AK749" s="78"/>
      <c r="AL749" s="78"/>
      <c r="AM749" s="78"/>
      <c r="AN749" s="78"/>
      <c r="AO749" s="78"/>
    </row>
    <row r="750" spans="1:41" ht="18.75" customHeight="1">
      <c r="A750" s="156"/>
      <c r="B750" s="156"/>
      <c r="C750" s="78"/>
      <c r="D750" s="78"/>
      <c r="E750" s="78"/>
      <c r="F750" s="78"/>
      <c r="G750" s="80"/>
      <c r="H750" s="150"/>
      <c r="I750" s="78"/>
      <c r="J750" s="78"/>
      <c r="K750" s="146"/>
      <c r="L750" s="101"/>
      <c r="M750" s="101"/>
      <c r="N750" s="101"/>
      <c r="O750" s="101"/>
      <c r="P750" s="101"/>
      <c r="Q750" s="80"/>
      <c r="R750" s="80"/>
      <c r="S750" s="80"/>
      <c r="T750" s="80"/>
      <c r="U750" s="80"/>
      <c r="V750" s="80"/>
      <c r="W750" s="80"/>
      <c r="X750" s="80"/>
      <c r="Y750" s="80"/>
      <c r="Z750" s="80"/>
      <c r="AA750" s="80"/>
      <c r="AB750" s="80"/>
      <c r="AC750" s="80"/>
      <c r="AD750" s="80"/>
      <c r="AE750" s="80"/>
      <c r="AF750" s="80"/>
      <c r="AG750" s="80"/>
      <c r="AH750" s="80"/>
      <c r="AI750" s="78"/>
      <c r="AJ750" s="78"/>
      <c r="AK750" s="78"/>
      <c r="AL750" s="78"/>
      <c r="AM750" s="78"/>
      <c r="AN750" s="78"/>
      <c r="AO750" s="78"/>
    </row>
    <row r="751" spans="1:41" ht="18.75" customHeight="1">
      <c r="A751" s="156"/>
      <c r="B751" s="156"/>
      <c r="C751" s="78"/>
      <c r="D751" s="78"/>
      <c r="E751" s="78"/>
      <c r="F751" s="78"/>
      <c r="G751" s="80"/>
      <c r="H751" s="150"/>
      <c r="I751" s="78"/>
      <c r="J751" s="78"/>
      <c r="K751" s="146"/>
      <c r="L751" s="101"/>
      <c r="M751" s="101"/>
      <c r="N751" s="101"/>
      <c r="O751" s="101"/>
      <c r="P751" s="101"/>
      <c r="Q751" s="80"/>
      <c r="R751" s="80"/>
      <c r="S751" s="80"/>
      <c r="T751" s="80"/>
      <c r="U751" s="80"/>
      <c r="V751" s="80"/>
      <c r="W751" s="80"/>
      <c r="X751" s="80"/>
      <c r="Y751" s="80"/>
      <c r="Z751" s="80"/>
      <c r="AA751" s="80"/>
      <c r="AB751" s="80"/>
      <c r="AC751" s="80"/>
      <c r="AD751" s="80"/>
      <c r="AE751" s="80"/>
      <c r="AF751" s="80"/>
      <c r="AG751" s="80"/>
      <c r="AH751" s="80"/>
      <c r="AI751" s="78"/>
      <c r="AJ751" s="78"/>
      <c r="AK751" s="78"/>
      <c r="AL751" s="78"/>
      <c r="AM751" s="78"/>
      <c r="AN751" s="78"/>
      <c r="AO751" s="78"/>
    </row>
    <row r="752" spans="1:41" ht="18.75" customHeight="1">
      <c r="A752" s="156"/>
      <c r="B752" s="156"/>
      <c r="C752" s="78"/>
      <c r="D752" s="78"/>
      <c r="E752" s="78"/>
      <c r="F752" s="78"/>
      <c r="G752" s="80"/>
      <c r="H752" s="150"/>
      <c r="I752" s="78"/>
      <c r="J752" s="78"/>
      <c r="K752" s="146"/>
      <c r="L752" s="101"/>
      <c r="M752" s="101"/>
      <c r="N752" s="101"/>
      <c r="O752" s="101"/>
      <c r="P752" s="101"/>
      <c r="Q752" s="80"/>
      <c r="R752" s="80"/>
      <c r="S752" s="80"/>
      <c r="T752" s="80"/>
      <c r="U752" s="80"/>
      <c r="V752" s="80"/>
      <c r="W752" s="80"/>
      <c r="X752" s="80"/>
      <c r="Y752" s="80"/>
      <c r="Z752" s="80"/>
      <c r="AA752" s="80"/>
      <c r="AB752" s="80"/>
      <c r="AC752" s="80"/>
      <c r="AD752" s="80"/>
      <c r="AE752" s="80"/>
      <c r="AF752" s="80"/>
      <c r="AG752" s="80"/>
      <c r="AH752" s="80"/>
      <c r="AI752" s="78"/>
      <c r="AJ752" s="78"/>
      <c r="AK752" s="78"/>
      <c r="AL752" s="78"/>
      <c r="AM752" s="78"/>
      <c r="AN752" s="78"/>
      <c r="AO752" s="78"/>
    </row>
    <row r="753" spans="1:41" ht="18.75" customHeight="1">
      <c r="A753" s="156"/>
      <c r="B753" s="156"/>
      <c r="C753" s="78"/>
      <c r="D753" s="78"/>
      <c r="E753" s="78"/>
      <c r="F753" s="78"/>
      <c r="G753" s="80"/>
      <c r="H753" s="150"/>
      <c r="I753" s="78"/>
      <c r="J753" s="78"/>
      <c r="K753" s="146"/>
      <c r="L753" s="101"/>
      <c r="M753" s="101"/>
      <c r="N753" s="101"/>
      <c r="O753" s="101"/>
      <c r="P753" s="101"/>
      <c r="Q753" s="80"/>
      <c r="R753" s="80"/>
      <c r="S753" s="80"/>
      <c r="T753" s="80"/>
      <c r="U753" s="80"/>
      <c r="V753" s="80"/>
      <c r="W753" s="80"/>
      <c r="X753" s="80"/>
      <c r="Y753" s="80"/>
      <c r="Z753" s="80"/>
      <c r="AA753" s="80"/>
      <c r="AB753" s="80"/>
      <c r="AC753" s="80"/>
      <c r="AD753" s="80"/>
      <c r="AE753" s="80"/>
      <c r="AF753" s="80"/>
      <c r="AG753" s="80"/>
      <c r="AH753" s="80"/>
      <c r="AI753" s="78"/>
      <c r="AJ753" s="78"/>
      <c r="AK753" s="78"/>
      <c r="AL753" s="78"/>
      <c r="AM753" s="78"/>
      <c r="AN753" s="78"/>
      <c r="AO753" s="78"/>
    </row>
    <row r="754" spans="1:41" ht="18.75" customHeight="1">
      <c r="A754" s="156"/>
      <c r="B754" s="156"/>
      <c r="C754" s="78"/>
      <c r="D754" s="78"/>
      <c r="E754" s="78"/>
      <c r="F754" s="78"/>
      <c r="G754" s="80"/>
      <c r="H754" s="150"/>
      <c r="I754" s="78"/>
      <c r="J754" s="78"/>
      <c r="K754" s="146"/>
      <c r="L754" s="101"/>
      <c r="M754" s="101"/>
      <c r="N754" s="101"/>
      <c r="O754" s="101"/>
      <c r="P754" s="101"/>
      <c r="Q754" s="80"/>
      <c r="R754" s="80"/>
      <c r="S754" s="80"/>
      <c r="T754" s="80"/>
      <c r="U754" s="80"/>
      <c r="V754" s="80"/>
      <c r="W754" s="80"/>
      <c r="X754" s="80"/>
      <c r="Y754" s="80"/>
      <c r="Z754" s="80"/>
      <c r="AA754" s="80"/>
      <c r="AB754" s="80"/>
      <c r="AC754" s="80"/>
      <c r="AD754" s="80"/>
      <c r="AE754" s="80"/>
      <c r="AF754" s="80"/>
      <c r="AG754" s="80"/>
      <c r="AH754" s="80"/>
      <c r="AI754" s="78"/>
      <c r="AJ754" s="78"/>
      <c r="AK754" s="78"/>
      <c r="AL754" s="78"/>
      <c r="AM754" s="78"/>
      <c r="AN754" s="78"/>
      <c r="AO754" s="78"/>
    </row>
    <row r="755" spans="1:41" ht="18.75" customHeight="1">
      <c r="A755" s="156"/>
      <c r="B755" s="156"/>
      <c r="C755" s="78"/>
      <c r="D755" s="78"/>
      <c r="E755" s="78"/>
      <c r="F755" s="78"/>
      <c r="G755" s="80"/>
      <c r="H755" s="150"/>
      <c r="I755" s="78"/>
      <c r="J755" s="78"/>
      <c r="K755" s="146"/>
      <c r="L755" s="101"/>
      <c r="M755" s="101"/>
      <c r="N755" s="101"/>
      <c r="O755" s="101"/>
      <c r="P755" s="101"/>
      <c r="Q755" s="80"/>
      <c r="R755" s="80"/>
      <c r="S755" s="80"/>
      <c r="T755" s="80"/>
      <c r="U755" s="80"/>
      <c r="V755" s="80"/>
      <c r="W755" s="80"/>
      <c r="X755" s="80"/>
      <c r="Y755" s="80"/>
      <c r="Z755" s="80"/>
      <c r="AA755" s="80"/>
      <c r="AB755" s="80"/>
      <c r="AC755" s="80"/>
      <c r="AD755" s="80"/>
      <c r="AE755" s="80"/>
      <c r="AF755" s="80"/>
      <c r="AG755" s="80"/>
      <c r="AH755" s="80"/>
      <c r="AI755" s="78"/>
      <c r="AJ755" s="78"/>
      <c r="AK755" s="78"/>
      <c r="AL755" s="78"/>
      <c r="AM755" s="78"/>
      <c r="AN755" s="78"/>
      <c r="AO755" s="78"/>
    </row>
    <row r="756" spans="1:41" ht="18.75" customHeight="1">
      <c r="A756" s="156"/>
      <c r="B756" s="156"/>
      <c r="C756" s="78"/>
      <c r="D756" s="78"/>
      <c r="E756" s="78"/>
      <c r="F756" s="78"/>
      <c r="G756" s="80"/>
      <c r="H756" s="150"/>
      <c r="I756" s="78"/>
      <c r="J756" s="78"/>
      <c r="K756" s="146"/>
      <c r="L756" s="101"/>
      <c r="M756" s="101"/>
      <c r="N756" s="101"/>
      <c r="O756" s="101"/>
      <c r="P756" s="101"/>
      <c r="Q756" s="80"/>
      <c r="R756" s="80"/>
      <c r="S756" s="80"/>
      <c r="T756" s="80"/>
      <c r="U756" s="80"/>
      <c r="V756" s="80"/>
      <c r="W756" s="80"/>
      <c r="X756" s="80"/>
      <c r="Y756" s="80"/>
      <c r="Z756" s="80"/>
      <c r="AA756" s="80"/>
      <c r="AB756" s="80"/>
      <c r="AC756" s="80"/>
      <c r="AD756" s="80"/>
      <c r="AE756" s="80"/>
      <c r="AF756" s="80"/>
      <c r="AG756" s="80"/>
      <c r="AH756" s="80"/>
      <c r="AI756" s="78"/>
      <c r="AJ756" s="78"/>
      <c r="AK756" s="78"/>
      <c r="AL756" s="78"/>
      <c r="AM756" s="78"/>
      <c r="AN756" s="78"/>
      <c r="AO756" s="78"/>
    </row>
    <row r="757" spans="1:41" ht="18.75" customHeight="1">
      <c r="A757" s="156"/>
      <c r="B757" s="156"/>
      <c r="C757" s="78"/>
      <c r="D757" s="78"/>
      <c r="E757" s="78"/>
      <c r="F757" s="78"/>
      <c r="G757" s="80"/>
      <c r="H757" s="150"/>
      <c r="I757" s="78"/>
      <c r="J757" s="78"/>
      <c r="K757" s="146"/>
      <c r="L757" s="101"/>
      <c r="M757" s="101"/>
      <c r="N757" s="101"/>
      <c r="O757" s="101"/>
      <c r="P757" s="101"/>
      <c r="Q757" s="80"/>
      <c r="R757" s="80"/>
      <c r="S757" s="80"/>
      <c r="T757" s="80"/>
      <c r="U757" s="80"/>
      <c r="V757" s="80"/>
      <c r="W757" s="80"/>
      <c r="X757" s="80"/>
      <c r="Y757" s="80"/>
      <c r="Z757" s="80"/>
      <c r="AA757" s="80"/>
      <c r="AB757" s="80"/>
      <c r="AC757" s="80"/>
      <c r="AD757" s="80"/>
      <c r="AE757" s="80"/>
      <c r="AF757" s="80"/>
      <c r="AG757" s="80"/>
      <c r="AH757" s="80"/>
      <c r="AI757" s="78"/>
      <c r="AJ757" s="78"/>
      <c r="AK757" s="78"/>
      <c r="AL757" s="78"/>
      <c r="AM757" s="78"/>
      <c r="AN757" s="78"/>
      <c r="AO757" s="78"/>
    </row>
    <row r="758" spans="1:41" ht="18.75" customHeight="1">
      <c r="A758" s="156"/>
      <c r="B758" s="156"/>
      <c r="C758" s="78"/>
      <c r="D758" s="78"/>
      <c r="E758" s="78"/>
      <c r="F758" s="78"/>
      <c r="G758" s="80"/>
      <c r="H758" s="150"/>
      <c r="I758" s="78"/>
      <c r="J758" s="78"/>
      <c r="K758" s="146"/>
      <c r="L758" s="101"/>
      <c r="M758" s="101"/>
      <c r="N758" s="101"/>
      <c r="O758" s="101"/>
      <c r="P758" s="101"/>
      <c r="Q758" s="80"/>
      <c r="R758" s="80"/>
      <c r="S758" s="80"/>
      <c r="T758" s="80"/>
      <c r="U758" s="80"/>
      <c r="V758" s="80"/>
      <c r="W758" s="80"/>
      <c r="X758" s="80"/>
      <c r="Y758" s="80"/>
      <c r="Z758" s="80"/>
      <c r="AA758" s="80"/>
      <c r="AB758" s="80"/>
      <c r="AC758" s="80"/>
      <c r="AD758" s="80"/>
      <c r="AE758" s="80"/>
      <c r="AF758" s="80"/>
      <c r="AG758" s="80"/>
      <c r="AH758" s="80"/>
      <c r="AI758" s="78"/>
      <c r="AJ758" s="78"/>
      <c r="AK758" s="78"/>
      <c r="AL758" s="78"/>
      <c r="AM758" s="78"/>
      <c r="AN758" s="78"/>
      <c r="AO758" s="78"/>
    </row>
    <row r="759" spans="1:41" ht="18.75" customHeight="1">
      <c r="A759" s="156"/>
      <c r="B759" s="156"/>
      <c r="C759" s="78"/>
      <c r="D759" s="78"/>
      <c r="E759" s="78"/>
      <c r="F759" s="78"/>
      <c r="G759" s="80"/>
      <c r="H759" s="150"/>
      <c r="I759" s="78"/>
      <c r="J759" s="78"/>
      <c r="K759" s="146"/>
      <c r="L759" s="101"/>
      <c r="M759" s="101"/>
      <c r="N759" s="101"/>
      <c r="O759" s="101"/>
      <c r="P759" s="101"/>
      <c r="Q759" s="80"/>
      <c r="R759" s="80"/>
      <c r="S759" s="80"/>
      <c r="T759" s="80"/>
      <c r="U759" s="80"/>
      <c r="V759" s="80"/>
      <c r="W759" s="80"/>
      <c r="X759" s="80"/>
      <c r="Y759" s="80"/>
      <c r="Z759" s="80"/>
      <c r="AA759" s="80"/>
      <c r="AB759" s="80"/>
      <c r="AC759" s="80"/>
      <c r="AD759" s="80"/>
      <c r="AE759" s="80"/>
      <c r="AF759" s="80"/>
      <c r="AG759" s="80"/>
      <c r="AH759" s="80"/>
      <c r="AI759" s="78"/>
      <c r="AJ759" s="78"/>
      <c r="AK759" s="78"/>
      <c r="AL759" s="78"/>
      <c r="AM759" s="78"/>
      <c r="AN759" s="78"/>
      <c r="AO759" s="78"/>
    </row>
    <row r="760" spans="1:41" ht="18.75" customHeight="1">
      <c r="A760" s="156"/>
      <c r="B760" s="156"/>
      <c r="C760" s="78"/>
      <c r="D760" s="78"/>
      <c r="E760" s="78"/>
      <c r="F760" s="78"/>
      <c r="G760" s="80"/>
      <c r="H760" s="150"/>
      <c r="I760" s="78"/>
      <c r="J760" s="78"/>
      <c r="K760" s="146"/>
      <c r="L760" s="101"/>
      <c r="M760" s="101"/>
      <c r="N760" s="101"/>
      <c r="O760" s="101"/>
      <c r="P760" s="101"/>
      <c r="Q760" s="80"/>
      <c r="R760" s="80"/>
      <c r="S760" s="80"/>
      <c r="T760" s="80"/>
      <c r="U760" s="80"/>
      <c r="V760" s="80"/>
      <c r="W760" s="80"/>
      <c r="X760" s="80"/>
      <c r="Y760" s="80"/>
      <c r="Z760" s="80"/>
      <c r="AA760" s="80"/>
      <c r="AB760" s="80"/>
      <c r="AC760" s="80"/>
      <c r="AD760" s="80"/>
      <c r="AE760" s="80"/>
      <c r="AF760" s="80"/>
      <c r="AG760" s="80"/>
      <c r="AH760" s="80"/>
      <c r="AI760" s="78"/>
      <c r="AJ760" s="78"/>
      <c r="AK760" s="78"/>
      <c r="AL760" s="78"/>
      <c r="AM760" s="78"/>
      <c r="AN760" s="78"/>
      <c r="AO760" s="78"/>
    </row>
    <row r="761" spans="1:41" ht="18.75" customHeight="1">
      <c r="A761" s="156"/>
      <c r="B761" s="156"/>
      <c r="C761" s="78"/>
      <c r="D761" s="78"/>
      <c r="E761" s="78"/>
      <c r="F761" s="78"/>
      <c r="G761" s="80"/>
      <c r="H761" s="150"/>
      <c r="I761" s="78"/>
      <c r="J761" s="78"/>
      <c r="K761" s="146"/>
      <c r="L761" s="101"/>
      <c r="M761" s="101"/>
      <c r="N761" s="101"/>
      <c r="O761" s="101"/>
      <c r="P761" s="101"/>
      <c r="Q761" s="80"/>
      <c r="R761" s="80"/>
      <c r="S761" s="80"/>
      <c r="T761" s="80"/>
      <c r="U761" s="80"/>
      <c r="V761" s="80"/>
      <c r="W761" s="80"/>
      <c r="X761" s="80"/>
      <c r="Y761" s="80"/>
      <c r="Z761" s="80"/>
      <c r="AA761" s="80"/>
      <c r="AB761" s="80"/>
      <c r="AC761" s="80"/>
      <c r="AD761" s="80"/>
      <c r="AE761" s="80"/>
      <c r="AF761" s="80"/>
      <c r="AG761" s="80"/>
      <c r="AH761" s="80"/>
      <c r="AI761" s="78"/>
      <c r="AJ761" s="78"/>
      <c r="AK761" s="78"/>
      <c r="AL761" s="78"/>
      <c r="AM761" s="78"/>
      <c r="AN761" s="78"/>
      <c r="AO761" s="78"/>
    </row>
    <row r="762" spans="1:41" ht="18.75" customHeight="1">
      <c r="A762" s="156"/>
      <c r="B762" s="156"/>
      <c r="C762" s="78"/>
      <c r="D762" s="78"/>
      <c r="E762" s="78"/>
      <c r="F762" s="78"/>
      <c r="G762" s="80"/>
      <c r="H762" s="150"/>
      <c r="I762" s="78"/>
      <c r="J762" s="78"/>
      <c r="K762" s="146"/>
      <c r="L762" s="101"/>
      <c r="M762" s="101"/>
      <c r="N762" s="101"/>
      <c r="O762" s="101"/>
      <c r="P762" s="101"/>
      <c r="Q762" s="80"/>
      <c r="R762" s="80"/>
      <c r="S762" s="80"/>
      <c r="T762" s="80"/>
      <c r="U762" s="80"/>
      <c r="V762" s="80"/>
      <c r="W762" s="80"/>
      <c r="X762" s="80"/>
      <c r="Y762" s="80"/>
      <c r="Z762" s="80"/>
      <c r="AA762" s="80"/>
      <c r="AB762" s="80"/>
      <c r="AC762" s="80"/>
      <c r="AD762" s="80"/>
      <c r="AE762" s="80"/>
      <c r="AF762" s="80"/>
      <c r="AG762" s="80"/>
      <c r="AH762" s="80"/>
      <c r="AI762" s="78"/>
      <c r="AJ762" s="78"/>
      <c r="AK762" s="78"/>
      <c r="AL762" s="78"/>
      <c r="AM762" s="78"/>
      <c r="AN762" s="78"/>
      <c r="AO762" s="78"/>
    </row>
    <row r="763" spans="1:41" ht="18.75" customHeight="1">
      <c r="A763" s="156"/>
      <c r="B763" s="156"/>
      <c r="C763" s="78"/>
      <c r="D763" s="78"/>
      <c r="E763" s="78"/>
      <c r="F763" s="78"/>
      <c r="G763" s="80"/>
      <c r="H763" s="150"/>
      <c r="I763" s="78"/>
      <c r="J763" s="78"/>
      <c r="K763" s="146"/>
      <c r="L763" s="101"/>
      <c r="M763" s="101"/>
      <c r="N763" s="101"/>
      <c r="O763" s="101"/>
      <c r="P763" s="101"/>
      <c r="Q763" s="80"/>
      <c r="R763" s="80"/>
      <c r="S763" s="80"/>
      <c r="T763" s="80"/>
      <c r="U763" s="80"/>
      <c r="V763" s="80"/>
      <c r="W763" s="80"/>
      <c r="X763" s="80"/>
      <c r="Y763" s="80"/>
      <c r="Z763" s="80"/>
      <c r="AA763" s="80"/>
      <c r="AB763" s="80"/>
      <c r="AC763" s="80"/>
      <c r="AD763" s="80"/>
      <c r="AE763" s="80"/>
      <c r="AF763" s="80"/>
      <c r="AG763" s="80"/>
      <c r="AH763" s="80"/>
      <c r="AI763" s="78"/>
      <c r="AJ763" s="78"/>
      <c r="AK763" s="78"/>
      <c r="AL763" s="78"/>
      <c r="AM763" s="78"/>
      <c r="AN763" s="78"/>
      <c r="AO763" s="78"/>
    </row>
    <row r="764" spans="1:41" ht="18.75" customHeight="1">
      <c r="A764" s="156"/>
      <c r="B764" s="156"/>
      <c r="C764" s="78"/>
      <c r="D764" s="78"/>
      <c r="E764" s="78"/>
      <c r="F764" s="78"/>
      <c r="G764" s="80"/>
      <c r="H764" s="150"/>
      <c r="I764" s="78"/>
      <c r="J764" s="78"/>
      <c r="K764" s="146"/>
      <c r="L764" s="101"/>
      <c r="M764" s="101"/>
      <c r="N764" s="101"/>
      <c r="O764" s="101"/>
      <c r="P764" s="101"/>
      <c r="Q764" s="80"/>
      <c r="R764" s="80"/>
      <c r="S764" s="80"/>
      <c r="T764" s="80"/>
      <c r="U764" s="80"/>
      <c r="V764" s="80"/>
      <c r="W764" s="80"/>
      <c r="X764" s="80"/>
      <c r="Y764" s="80"/>
      <c r="Z764" s="80"/>
      <c r="AA764" s="80"/>
      <c r="AB764" s="80"/>
      <c r="AC764" s="80"/>
      <c r="AD764" s="80"/>
      <c r="AE764" s="80"/>
      <c r="AF764" s="80"/>
      <c r="AG764" s="80"/>
      <c r="AH764" s="80"/>
      <c r="AI764" s="78"/>
      <c r="AJ764" s="78"/>
      <c r="AK764" s="78"/>
      <c r="AL764" s="78"/>
      <c r="AM764" s="78"/>
      <c r="AN764" s="78"/>
      <c r="AO764" s="78"/>
    </row>
    <row r="765" spans="1:41" ht="18.75" customHeight="1">
      <c r="A765" s="156"/>
      <c r="B765" s="156"/>
      <c r="C765" s="78"/>
      <c r="D765" s="78"/>
      <c r="E765" s="78"/>
      <c r="F765" s="78"/>
      <c r="G765" s="80"/>
      <c r="H765" s="150"/>
      <c r="I765" s="78"/>
      <c r="J765" s="78"/>
      <c r="K765" s="146"/>
      <c r="L765" s="101"/>
      <c r="M765" s="101"/>
      <c r="N765" s="101"/>
      <c r="O765" s="101"/>
      <c r="P765" s="101"/>
      <c r="Q765" s="80"/>
      <c r="R765" s="80"/>
      <c r="S765" s="80"/>
      <c r="T765" s="80"/>
      <c r="U765" s="80"/>
      <c r="V765" s="80"/>
      <c r="W765" s="80"/>
      <c r="X765" s="80"/>
      <c r="Y765" s="80"/>
      <c r="Z765" s="80"/>
      <c r="AA765" s="80"/>
      <c r="AB765" s="80"/>
      <c r="AC765" s="80"/>
      <c r="AD765" s="80"/>
      <c r="AE765" s="80"/>
      <c r="AF765" s="80"/>
      <c r="AG765" s="80"/>
      <c r="AH765" s="80"/>
      <c r="AI765" s="78"/>
      <c r="AJ765" s="78"/>
      <c r="AK765" s="78"/>
      <c r="AL765" s="78"/>
      <c r="AM765" s="78"/>
      <c r="AN765" s="78"/>
      <c r="AO765" s="78"/>
    </row>
    <row r="766" spans="1:41" ht="18.75" customHeight="1">
      <c r="A766" s="156"/>
      <c r="B766" s="156"/>
      <c r="C766" s="78"/>
      <c r="D766" s="78"/>
      <c r="E766" s="78"/>
      <c r="F766" s="78"/>
      <c r="G766" s="80"/>
      <c r="H766" s="150"/>
      <c r="I766" s="78"/>
      <c r="J766" s="78"/>
      <c r="K766" s="146"/>
      <c r="L766" s="101"/>
      <c r="M766" s="101"/>
      <c r="N766" s="101"/>
      <c r="O766" s="101"/>
      <c r="P766" s="101"/>
      <c r="Q766" s="80"/>
      <c r="R766" s="80"/>
      <c r="S766" s="80"/>
      <c r="T766" s="80"/>
      <c r="U766" s="80"/>
      <c r="V766" s="80"/>
      <c r="W766" s="80"/>
      <c r="X766" s="80"/>
      <c r="Y766" s="80"/>
      <c r="Z766" s="80"/>
      <c r="AA766" s="80"/>
      <c r="AB766" s="80"/>
      <c r="AC766" s="80"/>
      <c r="AD766" s="80"/>
      <c r="AE766" s="80"/>
      <c r="AF766" s="80"/>
      <c r="AG766" s="80"/>
      <c r="AH766" s="80"/>
      <c r="AI766" s="78"/>
      <c r="AJ766" s="78"/>
      <c r="AK766" s="78"/>
      <c r="AL766" s="78"/>
      <c r="AM766" s="78"/>
      <c r="AN766" s="78"/>
      <c r="AO766" s="78"/>
    </row>
    <row r="767" spans="1:41" ht="18.75" customHeight="1">
      <c r="A767" s="156"/>
      <c r="B767" s="156"/>
      <c r="C767" s="78"/>
      <c r="D767" s="78"/>
      <c r="E767" s="78"/>
      <c r="F767" s="78"/>
      <c r="G767" s="80"/>
      <c r="H767" s="150"/>
      <c r="I767" s="78"/>
      <c r="J767" s="78"/>
      <c r="K767" s="146"/>
      <c r="L767" s="101"/>
      <c r="M767" s="101"/>
      <c r="N767" s="101"/>
      <c r="O767" s="101"/>
      <c r="P767" s="101"/>
      <c r="Q767" s="80"/>
      <c r="R767" s="80"/>
      <c r="S767" s="80"/>
      <c r="T767" s="80"/>
      <c r="U767" s="80"/>
      <c r="V767" s="80"/>
      <c r="W767" s="80"/>
      <c r="X767" s="80"/>
      <c r="Y767" s="80"/>
      <c r="Z767" s="80"/>
      <c r="AA767" s="80"/>
      <c r="AB767" s="80"/>
      <c r="AC767" s="80"/>
      <c r="AD767" s="80"/>
      <c r="AE767" s="80"/>
      <c r="AF767" s="80"/>
      <c r="AG767" s="80"/>
      <c r="AH767" s="80"/>
      <c r="AI767" s="78"/>
      <c r="AJ767" s="78"/>
      <c r="AK767" s="78"/>
      <c r="AL767" s="78"/>
      <c r="AM767" s="78"/>
      <c r="AN767" s="78"/>
      <c r="AO767" s="78"/>
    </row>
    <row r="768" spans="1:41" ht="18.75" customHeight="1">
      <c r="A768" s="156"/>
      <c r="B768" s="156"/>
      <c r="C768" s="78"/>
      <c r="D768" s="78"/>
      <c r="E768" s="78"/>
      <c r="F768" s="78"/>
      <c r="G768" s="80"/>
      <c r="H768" s="150"/>
      <c r="I768" s="78"/>
      <c r="J768" s="78"/>
      <c r="K768" s="146"/>
      <c r="L768" s="101"/>
      <c r="M768" s="101"/>
      <c r="N768" s="101"/>
      <c r="O768" s="101"/>
      <c r="P768" s="101"/>
      <c r="Q768" s="80"/>
      <c r="R768" s="80"/>
      <c r="S768" s="80"/>
      <c r="T768" s="80"/>
      <c r="U768" s="80"/>
      <c r="V768" s="80"/>
      <c r="W768" s="80"/>
      <c r="X768" s="80"/>
      <c r="Y768" s="80"/>
      <c r="Z768" s="80"/>
      <c r="AA768" s="80"/>
      <c r="AB768" s="80"/>
      <c r="AC768" s="80"/>
      <c r="AD768" s="80"/>
      <c r="AE768" s="80"/>
      <c r="AF768" s="80"/>
      <c r="AG768" s="80"/>
      <c r="AH768" s="80"/>
      <c r="AI768" s="78"/>
      <c r="AJ768" s="78"/>
      <c r="AK768" s="78"/>
      <c r="AL768" s="78"/>
      <c r="AM768" s="78"/>
      <c r="AN768" s="78"/>
      <c r="AO768" s="78"/>
    </row>
    <row r="769" spans="1:41" ht="18.75" customHeight="1">
      <c r="A769" s="156"/>
      <c r="B769" s="156"/>
      <c r="C769" s="78"/>
      <c r="D769" s="78"/>
      <c r="E769" s="78"/>
      <c r="F769" s="78"/>
      <c r="G769" s="80"/>
      <c r="H769" s="150"/>
      <c r="I769" s="78"/>
      <c r="J769" s="78"/>
      <c r="K769" s="146"/>
      <c r="L769" s="101"/>
      <c r="M769" s="101"/>
      <c r="N769" s="101"/>
      <c r="O769" s="101"/>
      <c r="P769" s="101"/>
      <c r="Q769" s="80"/>
      <c r="R769" s="80"/>
      <c r="S769" s="80"/>
      <c r="T769" s="80"/>
      <c r="U769" s="80"/>
      <c r="V769" s="80"/>
      <c r="W769" s="80"/>
      <c r="X769" s="80"/>
      <c r="Y769" s="80"/>
      <c r="Z769" s="80"/>
      <c r="AA769" s="80"/>
      <c r="AB769" s="80"/>
      <c r="AC769" s="80"/>
      <c r="AD769" s="80"/>
      <c r="AE769" s="80"/>
      <c r="AF769" s="80"/>
      <c r="AG769" s="80"/>
      <c r="AH769" s="80"/>
      <c r="AI769" s="78"/>
      <c r="AJ769" s="78"/>
      <c r="AK769" s="78"/>
      <c r="AL769" s="78"/>
      <c r="AM769" s="78"/>
      <c r="AN769" s="78"/>
      <c r="AO769" s="78"/>
    </row>
    <row r="770" spans="1:41" ht="18.75" customHeight="1">
      <c r="A770" s="156"/>
      <c r="B770" s="156"/>
      <c r="C770" s="78"/>
      <c r="D770" s="78"/>
      <c r="E770" s="78"/>
      <c r="F770" s="78"/>
      <c r="G770" s="80"/>
      <c r="H770" s="150"/>
      <c r="I770" s="78"/>
      <c r="J770" s="78"/>
      <c r="K770" s="146"/>
      <c r="L770" s="101"/>
      <c r="M770" s="101"/>
      <c r="N770" s="101"/>
      <c r="O770" s="101"/>
      <c r="P770" s="101"/>
      <c r="Q770" s="80"/>
      <c r="R770" s="80"/>
      <c r="S770" s="80"/>
      <c r="T770" s="80"/>
      <c r="U770" s="80"/>
      <c r="V770" s="80"/>
      <c r="W770" s="80"/>
      <c r="X770" s="80"/>
      <c r="Y770" s="80"/>
      <c r="Z770" s="80"/>
      <c r="AA770" s="80"/>
      <c r="AB770" s="80"/>
      <c r="AC770" s="80"/>
      <c r="AD770" s="80"/>
      <c r="AE770" s="80"/>
      <c r="AF770" s="80"/>
      <c r="AG770" s="80"/>
      <c r="AH770" s="80"/>
      <c r="AI770" s="78"/>
      <c r="AJ770" s="78"/>
      <c r="AK770" s="78"/>
      <c r="AL770" s="78"/>
      <c r="AM770" s="78"/>
      <c r="AN770" s="78"/>
      <c r="AO770" s="78"/>
    </row>
    <row r="771" spans="1:41" ht="18.75" customHeight="1">
      <c r="A771" s="156"/>
      <c r="B771" s="156"/>
      <c r="C771" s="78"/>
      <c r="D771" s="78"/>
      <c r="E771" s="78"/>
      <c r="F771" s="78"/>
      <c r="G771" s="80"/>
      <c r="H771" s="150"/>
      <c r="I771" s="78"/>
      <c r="J771" s="78"/>
      <c r="K771" s="146"/>
      <c r="L771" s="101"/>
      <c r="M771" s="101"/>
      <c r="N771" s="101"/>
      <c r="O771" s="101"/>
      <c r="P771" s="101"/>
      <c r="Q771" s="80"/>
      <c r="R771" s="80"/>
      <c r="S771" s="80"/>
      <c r="T771" s="80"/>
      <c r="U771" s="80"/>
      <c r="V771" s="80"/>
      <c r="W771" s="80"/>
      <c r="X771" s="80"/>
      <c r="Y771" s="80"/>
      <c r="Z771" s="80"/>
      <c r="AA771" s="80"/>
      <c r="AB771" s="80"/>
      <c r="AC771" s="80"/>
      <c r="AD771" s="80"/>
      <c r="AE771" s="80"/>
      <c r="AF771" s="80"/>
      <c r="AG771" s="80"/>
      <c r="AH771" s="80"/>
      <c r="AI771" s="78"/>
      <c r="AJ771" s="78"/>
      <c r="AK771" s="78"/>
      <c r="AL771" s="78"/>
      <c r="AM771" s="78"/>
      <c r="AN771" s="78"/>
      <c r="AO771" s="78"/>
    </row>
    <row r="772" spans="1:41" ht="18.75" customHeight="1">
      <c r="A772" s="156"/>
      <c r="B772" s="156"/>
      <c r="C772" s="78"/>
      <c r="D772" s="78"/>
      <c r="E772" s="78"/>
      <c r="F772" s="78"/>
      <c r="G772" s="80"/>
      <c r="H772" s="150"/>
      <c r="I772" s="78"/>
      <c r="J772" s="78"/>
      <c r="K772" s="146"/>
      <c r="L772" s="101"/>
      <c r="M772" s="101"/>
      <c r="N772" s="101"/>
      <c r="O772" s="101"/>
      <c r="P772" s="101"/>
      <c r="Q772" s="80"/>
      <c r="R772" s="80"/>
      <c r="S772" s="80"/>
      <c r="T772" s="80"/>
      <c r="U772" s="80"/>
      <c r="V772" s="80"/>
      <c r="W772" s="80"/>
      <c r="X772" s="80"/>
      <c r="Y772" s="80"/>
      <c r="Z772" s="80"/>
      <c r="AA772" s="80"/>
      <c r="AB772" s="80"/>
      <c r="AC772" s="80"/>
      <c r="AD772" s="80"/>
      <c r="AE772" s="80"/>
      <c r="AF772" s="80"/>
      <c r="AG772" s="80"/>
      <c r="AH772" s="80"/>
      <c r="AI772" s="78"/>
      <c r="AJ772" s="78"/>
      <c r="AK772" s="78"/>
      <c r="AL772" s="78"/>
      <c r="AM772" s="78"/>
      <c r="AN772" s="78"/>
      <c r="AO772" s="78"/>
    </row>
    <row r="773" spans="1:41" ht="18.75" customHeight="1">
      <c r="A773" s="156"/>
      <c r="B773" s="156"/>
      <c r="C773" s="78"/>
      <c r="D773" s="78"/>
      <c r="E773" s="78"/>
      <c r="F773" s="78"/>
      <c r="G773" s="80"/>
      <c r="H773" s="150"/>
      <c r="I773" s="78"/>
      <c r="J773" s="78"/>
      <c r="K773" s="146"/>
      <c r="L773" s="101"/>
      <c r="M773" s="101"/>
      <c r="N773" s="101"/>
      <c r="O773" s="101"/>
      <c r="P773" s="101"/>
      <c r="Q773" s="80"/>
      <c r="R773" s="80"/>
      <c r="S773" s="80"/>
      <c r="T773" s="80"/>
      <c r="U773" s="80"/>
      <c r="V773" s="80"/>
      <c r="W773" s="80"/>
      <c r="X773" s="80"/>
      <c r="Y773" s="80"/>
      <c r="Z773" s="80"/>
      <c r="AA773" s="80"/>
      <c r="AB773" s="80"/>
      <c r="AC773" s="80"/>
      <c r="AD773" s="80"/>
      <c r="AE773" s="80"/>
      <c r="AF773" s="80"/>
      <c r="AG773" s="80"/>
      <c r="AH773" s="80"/>
      <c r="AI773" s="78"/>
      <c r="AJ773" s="78"/>
      <c r="AK773" s="78"/>
      <c r="AL773" s="78"/>
      <c r="AM773" s="78"/>
      <c r="AN773" s="78"/>
      <c r="AO773" s="78"/>
    </row>
    <row r="774" spans="1:41" ht="18.75" customHeight="1">
      <c r="A774" s="156"/>
      <c r="B774" s="156"/>
      <c r="C774" s="78"/>
      <c r="D774" s="78"/>
      <c r="E774" s="78"/>
      <c r="F774" s="78"/>
      <c r="G774" s="80"/>
      <c r="H774" s="150"/>
      <c r="I774" s="78"/>
      <c r="J774" s="78"/>
      <c r="K774" s="146"/>
      <c r="L774" s="101"/>
      <c r="M774" s="101"/>
      <c r="N774" s="101"/>
      <c r="O774" s="101"/>
      <c r="P774" s="101"/>
      <c r="Q774" s="80"/>
      <c r="R774" s="80"/>
      <c r="S774" s="80"/>
      <c r="T774" s="80"/>
      <c r="U774" s="80"/>
      <c r="V774" s="80"/>
      <c r="W774" s="80"/>
      <c r="X774" s="80"/>
      <c r="Y774" s="80"/>
      <c r="Z774" s="80"/>
      <c r="AA774" s="80"/>
      <c r="AB774" s="80"/>
      <c r="AC774" s="80"/>
      <c r="AD774" s="80"/>
      <c r="AE774" s="80"/>
      <c r="AF774" s="80"/>
      <c r="AG774" s="80"/>
      <c r="AH774" s="80"/>
      <c r="AI774" s="78"/>
      <c r="AJ774" s="78"/>
      <c r="AK774" s="78"/>
      <c r="AL774" s="78"/>
      <c r="AM774" s="78"/>
      <c r="AN774" s="78"/>
      <c r="AO774" s="78"/>
    </row>
    <row r="775" spans="1:41" ht="18.75" customHeight="1">
      <c r="A775" s="156"/>
      <c r="B775" s="156"/>
      <c r="C775" s="78"/>
      <c r="D775" s="78"/>
      <c r="E775" s="78"/>
      <c r="F775" s="78"/>
      <c r="G775" s="80"/>
      <c r="H775" s="150"/>
      <c r="I775" s="78"/>
      <c r="J775" s="78"/>
      <c r="K775" s="146"/>
      <c r="L775" s="101"/>
      <c r="M775" s="101"/>
      <c r="N775" s="101"/>
      <c r="O775" s="101"/>
      <c r="P775" s="101"/>
      <c r="Q775" s="80"/>
      <c r="R775" s="80"/>
      <c r="S775" s="80"/>
      <c r="T775" s="80"/>
      <c r="U775" s="80"/>
      <c r="V775" s="80"/>
      <c r="W775" s="80"/>
      <c r="X775" s="80"/>
      <c r="Y775" s="80"/>
      <c r="Z775" s="80"/>
      <c r="AA775" s="80"/>
      <c r="AB775" s="80"/>
      <c r="AC775" s="80"/>
      <c r="AD775" s="80"/>
      <c r="AE775" s="80"/>
      <c r="AF775" s="80"/>
      <c r="AG775" s="80"/>
      <c r="AH775" s="80"/>
      <c r="AI775" s="78"/>
      <c r="AJ775" s="78"/>
      <c r="AK775" s="78"/>
      <c r="AL775" s="78"/>
      <c r="AM775" s="78"/>
      <c r="AN775" s="78"/>
      <c r="AO775" s="78"/>
    </row>
    <row r="776" spans="1:41" ht="18.75" customHeight="1">
      <c r="A776" s="156"/>
      <c r="B776" s="156"/>
      <c r="C776" s="78"/>
      <c r="D776" s="78"/>
      <c r="E776" s="78"/>
      <c r="F776" s="78"/>
      <c r="G776" s="80"/>
      <c r="H776" s="150"/>
      <c r="I776" s="78"/>
      <c r="J776" s="78"/>
      <c r="K776" s="146"/>
      <c r="L776" s="101"/>
      <c r="M776" s="101"/>
      <c r="N776" s="101"/>
      <c r="O776" s="101"/>
      <c r="P776" s="101"/>
      <c r="Q776" s="80"/>
      <c r="R776" s="80"/>
      <c r="S776" s="80"/>
      <c r="T776" s="80"/>
      <c r="U776" s="80"/>
      <c r="V776" s="80"/>
      <c r="W776" s="80"/>
      <c r="X776" s="80"/>
      <c r="Y776" s="80"/>
      <c r="Z776" s="80"/>
      <c r="AA776" s="80"/>
      <c r="AB776" s="80"/>
      <c r="AC776" s="80"/>
      <c r="AD776" s="80"/>
      <c r="AE776" s="80"/>
      <c r="AF776" s="80"/>
      <c r="AG776" s="80"/>
      <c r="AH776" s="80"/>
      <c r="AI776" s="78"/>
      <c r="AJ776" s="78"/>
      <c r="AK776" s="78"/>
      <c r="AL776" s="78"/>
      <c r="AM776" s="78"/>
      <c r="AN776" s="78"/>
      <c r="AO776" s="78"/>
    </row>
    <row r="777" spans="1:41" ht="18.75" customHeight="1">
      <c r="A777" s="156"/>
      <c r="B777" s="156"/>
      <c r="C777" s="78"/>
      <c r="D777" s="78"/>
      <c r="E777" s="78"/>
      <c r="F777" s="78"/>
      <c r="G777" s="80"/>
      <c r="H777" s="150"/>
      <c r="I777" s="78"/>
      <c r="J777" s="78"/>
      <c r="K777" s="146"/>
      <c r="L777" s="101"/>
      <c r="M777" s="101"/>
      <c r="N777" s="101"/>
      <c r="O777" s="101"/>
      <c r="P777" s="101"/>
      <c r="Q777" s="80"/>
      <c r="R777" s="80"/>
      <c r="S777" s="80"/>
      <c r="T777" s="80"/>
      <c r="U777" s="80"/>
      <c r="V777" s="80"/>
      <c r="W777" s="80"/>
      <c r="X777" s="80"/>
      <c r="Y777" s="80"/>
      <c r="Z777" s="80"/>
      <c r="AA777" s="80"/>
      <c r="AB777" s="80"/>
      <c r="AC777" s="80"/>
      <c r="AD777" s="80"/>
      <c r="AE777" s="80"/>
      <c r="AF777" s="80"/>
      <c r="AG777" s="80"/>
      <c r="AH777" s="80"/>
      <c r="AI777" s="78"/>
      <c r="AJ777" s="78"/>
      <c r="AK777" s="78"/>
      <c r="AL777" s="78"/>
      <c r="AM777" s="78"/>
      <c r="AN777" s="78"/>
      <c r="AO777" s="78"/>
    </row>
    <row r="778" spans="1:41" ht="18.75" customHeight="1">
      <c r="A778" s="156"/>
      <c r="B778" s="156"/>
      <c r="C778" s="78"/>
      <c r="D778" s="78"/>
      <c r="E778" s="78"/>
      <c r="F778" s="78"/>
      <c r="G778" s="80"/>
      <c r="H778" s="150"/>
      <c r="I778" s="78"/>
      <c r="J778" s="78"/>
      <c r="K778" s="146"/>
      <c r="L778" s="101"/>
      <c r="M778" s="101"/>
      <c r="N778" s="101"/>
      <c r="O778" s="101"/>
      <c r="P778" s="101"/>
      <c r="Q778" s="80"/>
      <c r="R778" s="80"/>
      <c r="S778" s="80"/>
      <c r="T778" s="80"/>
      <c r="U778" s="80"/>
      <c r="V778" s="80"/>
      <c r="W778" s="80"/>
      <c r="X778" s="80"/>
      <c r="Y778" s="80"/>
      <c r="Z778" s="80"/>
      <c r="AA778" s="80"/>
      <c r="AB778" s="80"/>
      <c r="AC778" s="80"/>
      <c r="AD778" s="80"/>
      <c r="AE778" s="80"/>
      <c r="AF778" s="80"/>
      <c r="AG778" s="80"/>
      <c r="AH778" s="80"/>
      <c r="AI778" s="78"/>
      <c r="AJ778" s="78"/>
      <c r="AK778" s="78"/>
      <c r="AL778" s="78"/>
      <c r="AM778" s="78"/>
      <c r="AN778" s="78"/>
      <c r="AO778" s="78"/>
    </row>
    <row r="779" spans="1:41" ht="18.75" customHeight="1">
      <c r="A779" s="156"/>
      <c r="B779" s="156"/>
      <c r="C779" s="78"/>
      <c r="D779" s="78"/>
      <c r="E779" s="78"/>
      <c r="F779" s="78"/>
      <c r="G779" s="80"/>
      <c r="H779" s="150"/>
      <c r="I779" s="78"/>
      <c r="J779" s="78"/>
      <c r="K779" s="146"/>
      <c r="L779" s="101"/>
      <c r="M779" s="101"/>
      <c r="N779" s="101"/>
      <c r="O779" s="101"/>
      <c r="P779" s="101"/>
      <c r="Q779" s="80"/>
      <c r="R779" s="80"/>
      <c r="S779" s="80"/>
      <c r="T779" s="80"/>
      <c r="U779" s="80"/>
      <c r="V779" s="80"/>
      <c r="W779" s="80"/>
      <c r="X779" s="80"/>
      <c r="Y779" s="80"/>
      <c r="Z779" s="80"/>
      <c r="AA779" s="80"/>
      <c r="AB779" s="80"/>
      <c r="AC779" s="80"/>
      <c r="AD779" s="80"/>
      <c r="AE779" s="80"/>
      <c r="AF779" s="80"/>
      <c r="AG779" s="80"/>
      <c r="AH779" s="80"/>
      <c r="AI779" s="78"/>
      <c r="AJ779" s="78"/>
      <c r="AK779" s="78"/>
      <c r="AL779" s="78"/>
      <c r="AM779" s="78"/>
      <c r="AN779" s="78"/>
      <c r="AO779" s="78"/>
    </row>
    <row r="780" spans="1:41" ht="18.75" customHeight="1">
      <c r="A780" s="156"/>
      <c r="B780" s="156"/>
      <c r="C780" s="78"/>
      <c r="D780" s="78"/>
      <c r="E780" s="78"/>
      <c r="F780" s="78"/>
      <c r="G780" s="80"/>
      <c r="H780" s="150"/>
      <c r="I780" s="78"/>
      <c r="J780" s="78"/>
      <c r="K780" s="146"/>
      <c r="L780" s="101"/>
      <c r="M780" s="101"/>
      <c r="N780" s="101"/>
      <c r="O780" s="101"/>
      <c r="P780" s="101"/>
      <c r="Q780" s="80"/>
      <c r="R780" s="80"/>
      <c r="S780" s="80"/>
      <c r="T780" s="80"/>
      <c r="U780" s="80"/>
      <c r="V780" s="80"/>
      <c r="W780" s="80"/>
      <c r="X780" s="80"/>
      <c r="Y780" s="80"/>
      <c r="Z780" s="80"/>
      <c r="AA780" s="80"/>
      <c r="AB780" s="80"/>
      <c r="AC780" s="80"/>
      <c r="AD780" s="80"/>
      <c r="AE780" s="80"/>
      <c r="AF780" s="80"/>
      <c r="AG780" s="80"/>
      <c r="AH780" s="80"/>
      <c r="AI780" s="78"/>
      <c r="AJ780" s="78"/>
      <c r="AK780" s="78"/>
      <c r="AL780" s="78"/>
      <c r="AM780" s="78"/>
      <c r="AN780" s="78"/>
      <c r="AO780" s="78"/>
    </row>
    <row r="781" spans="1:41" ht="18.75" customHeight="1">
      <c r="A781" s="156"/>
      <c r="B781" s="156"/>
      <c r="C781" s="78"/>
      <c r="D781" s="78"/>
      <c r="E781" s="78"/>
      <c r="F781" s="78"/>
      <c r="G781" s="80"/>
      <c r="H781" s="150"/>
      <c r="I781" s="78"/>
      <c r="J781" s="78"/>
      <c r="K781" s="146"/>
      <c r="L781" s="101"/>
      <c r="M781" s="101"/>
      <c r="N781" s="101"/>
      <c r="O781" s="101"/>
      <c r="P781" s="101"/>
      <c r="Q781" s="80"/>
      <c r="R781" s="80"/>
      <c r="S781" s="80"/>
      <c r="T781" s="80"/>
      <c r="U781" s="80"/>
      <c r="V781" s="80"/>
      <c r="W781" s="80"/>
      <c r="X781" s="80"/>
      <c r="Y781" s="80"/>
      <c r="Z781" s="80"/>
      <c r="AA781" s="80"/>
      <c r="AB781" s="80"/>
      <c r="AC781" s="80"/>
      <c r="AD781" s="80"/>
      <c r="AE781" s="80"/>
      <c r="AF781" s="80"/>
      <c r="AG781" s="80"/>
      <c r="AH781" s="80"/>
      <c r="AI781" s="78"/>
      <c r="AJ781" s="78"/>
      <c r="AK781" s="78"/>
      <c r="AL781" s="78"/>
      <c r="AM781" s="78"/>
      <c r="AN781" s="78"/>
      <c r="AO781" s="78"/>
    </row>
    <row r="782" spans="1:41" ht="18.75" customHeight="1">
      <c r="A782" s="156"/>
      <c r="B782" s="156"/>
      <c r="C782" s="78"/>
      <c r="D782" s="78"/>
      <c r="E782" s="78"/>
      <c r="F782" s="78"/>
      <c r="G782" s="80"/>
      <c r="H782" s="150"/>
      <c r="I782" s="78"/>
      <c r="J782" s="78"/>
      <c r="K782" s="146"/>
      <c r="L782" s="101"/>
      <c r="M782" s="101"/>
      <c r="N782" s="101"/>
      <c r="O782" s="101"/>
      <c r="P782" s="101"/>
      <c r="Q782" s="80"/>
      <c r="R782" s="80"/>
      <c r="S782" s="80"/>
      <c r="T782" s="80"/>
      <c r="U782" s="80"/>
      <c r="V782" s="80"/>
      <c r="W782" s="80"/>
      <c r="X782" s="80"/>
      <c r="Y782" s="80"/>
      <c r="Z782" s="80"/>
      <c r="AA782" s="80"/>
      <c r="AB782" s="80"/>
      <c r="AC782" s="80"/>
      <c r="AD782" s="80"/>
      <c r="AE782" s="80"/>
      <c r="AF782" s="80"/>
      <c r="AG782" s="80"/>
      <c r="AH782" s="80"/>
      <c r="AI782" s="78"/>
      <c r="AJ782" s="78"/>
      <c r="AK782" s="78"/>
      <c r="AL782" s="78"/>
      <c r="AM782" s="78"/>
      <c r="AN782" s="78"/>
      <c r="AO782" s="78"/>
    </row>
    <row r="783" spans="1:41" ht="18.75" customHeight="1">
      <c r="A783" s="156"/>
      <c r="B783" s="156"/>
      <c r="C783" s="78"/>
      <c r="D783" s="78"/>
      <c r="E783" s="78"/>
      <c r="F783" s="78"/>
      <c r="G783" s="80"/>
      <c r="H783" s="150"/>
      <c r="I783" s="78"/>
      <c r="J783" s="78"/>
      <c r="K783" s="146"/>
      <c r="L783" s="101"/>
      <c r="M783" s="101"/>
      <c r="N783" s="101"/>
      <c r="O783" s="101"/>
      <c r="P783" s="101"/>
      <c r="Q783" s="80"/>
      <c r="R783" s="80"/>
      <c r="S783" s="80"/>
      <c r="T783" s="80"/>
      <c r="U783" s="80"/>
      <c r="V783" s="80"/>
      <c r="W783" s="80"/>
      <c r="X783" s="80"/>
      <c r="Y783" s="80"/>
      <c r="Z783" s="80"/>
      <c r="AA783" s="80"/>
      <c r="AB783" s="80"/>
      <c r="AC783" s="80"/>
      <c r="AD783" s="80"/>
      <c r="AE783" s="80"/>
      <c r="AF783" s="80"/>
      <c r="AG783" s="80"/>
      <c r="AH783" s="80"/>
      <c r="AI783" s="78"/>
      <c r="AJ783" s="78"/>
      <c r="AK783" s="78"/>
      <c r="AL783" s="78"/>
      <c r="AM783" s="78"/>
      <c r="AN783" s="78"/>
      <c r="AO783" s="78"/>
    </row>
    <row r="784" spans="1:41" ht="18.75" customHeight="1">
      <c r="A784" s="156"/>
      <c r="B784" s="156"/>
      <c r="C784" s="78"/>
      <c r="D784" s="78"/>
      <c r="E784" s="78"/>
      <c r="F784" s="78"/>
      <c r="G784" s="80"/>
      <c r="H784" s="150"/>
      <c r="I784" s="78"/>
      <c r="J784" s="78"/>
      <c r="K784" s="146"/>
      <c r="L784" s="101"/>
      <c r="M784" s="101"/>
      <c r="N784" s="101"/>
      <c r="O784" s="101"/>
      <c r="P784" s="101"/>
      <c r="Q784" s="80"/>
      <c r="R784" s="80"/>
      <c r="S784" s="80"/>
      <c r="T784" s="80"/>
      <c r="U784" s="80"/>
      <c r="V784" s="80"/>
      <c r="W784" s="80"/>
      <c r="X784" s="80"/>
      <c r="Y784" s="80"/>
      <c r="Z784" s="80"/>
      <c r="AA784" s="80"/>
      <c r="AB784" s="80"/>
      <c r="AC784" s="80"/>
      <c r="AD784" s="80"/>
      <c r="AE784" s="80"/>
      <c r="AF784" s="80"/>
      <c r="AG784" s="80"/>
      <c r="AH784" s="80"/>
      <c r="AI784" s="78"/>
      <c r="AJ784" s="78"/>
      <c r="AK784" s="78"/>
      <c r="AL784" s="78"/>
      <c r="AM784" s="78"/>
      <c r="AN784" s="78"/>
      <c r="AO784" s="78"/>
    </row>
    <row r="785" spans="1:41" ht="18.75" customHeight="1">
      <c r="A785" s="156"/>
      <c r="B785" s="156"/>
      <c r="C785" s="78"/>
      <c r="D785" s="78"/>
      <c r="E785" s="78"/>
      <c r="F785" s="78"/>
      <c r="G785" s="80"/>
      <c r="H785" s="150"/>
      <c r="I785" s="78"/>
      <c r="J785" s="78"/>
      <c r="K785" s="146"/>
      <c r="L785" s="101"/>
      <c r="M785" s="101"/>
      <c r="N785" s="101"/>
      <c r="O785" s="101"/>
      <c r="P785" s="101"/>
      <c r="Q785" s="80"/>
      <c r="R785" s="80"/>
      <c r="S785" s="80"/>
      <c r="T785" s="80"/>
      <c r="U785" s="80"/>
      <c r="V785" s="80"/>
      <c r="W785" s="80"/>
      <c r="X785" s="80"/>
      <c r="Y785" s="80"/>
      <c r="Z785" s="80"/>
      <c r="AA785" s="80"/>
      <c r="AB785" s="80"/>
      <c r="AC785" s="80"/>
      <c r="AD785" s="80"/>
      <c r="AE785" s="80"/>
      <c r="AF785" s="80"/>
      <c r="AG785" s="80"/>
      <c r="AH785" s="80"/>
      <c r="AI785" s="78"/>
      <c r="AJ785" s="78"/>
      <c r="AK785" s="78"/>
      <c r="AL785" s="78"/>
      <c r="AM785" s="78"/>
      <c r="AN785" s="78"/>
      <c r="AO785" s="78"/>
    </row>
    <row r="786" spans="1:41" ht="18.75" customHeight="1">
      <c r="A786" s="156"/>
      <c r="B786" s="156"/>
      <c r="C786" s="78"/>
      <c r="D786" s="78"/>
      <c r="E786" s="78"/>
      <c r="F786" s="78"/>
      <c r="G786" s="80"/>
      <c r="H786" s="150"/>
      <c r="I786" s="78"/>
      <c r="J786" s="78"/>
      <c r="K786" s="146"/>
      <c r="L786" s="101"/>
      <c r="M786" s="101"/>
      <c r="N786" s="101"/>
      <c r="O786" s="101"/>
      <c r="P786" s="101"/>
      <c r="Q786" s="80"/>
      <c r="R786" s="80"/>
      <c r="S786" s="80"/>
      <c r="T786" s="80"/>
      <c r="U786" s="80"/>
      <c r="V786" s="80"/>
      <c r="W786" s="80"/>
      <c r="X786" s="80"/>
      <c r="Y786" s="80"/>
      <c r="Z786" s="80"/>
      <c r="AA786" s="80"/>
      <c r="AB786" s="80"/>
      <c r="AC786" s="80"/>
      <c r="AD786" s="80"/>
      <c r="AE786" s="80"/>
      <c r="AF786" s="80"/>
      <c r="AG786" s="80"/>
      <c r="AH786" s="80"/>
      <c r="AI786" s="78"/>
      <c r="AJ786" s="78"/>
      <c r="AK786" s="78"/>
      <c r="AL786" s="78"/>
      <c r="AM786" s="78"/>
      <c r="AN786" s="78"/>
      <c r="AO786" s="78"/>
    </row>
    <row r="787" spans="1:41" ht="18.75" customHeight="1">
      <c r="A787" s="156"/>
      <c r="B787" s="156"/>
      <c r="C787" s="78"/>
      <c r="D787" s="78"/>
      <c r="E787" s="78"/>
      <c r="F787" s="78"/>
      <c r="G787" s="80"/>
      <c r="H787" s="150"/>
      <c r="I787" s="78"/>
      <c r="J787" s="78"/>
      <c r="K787" s="146"/>
      <c r="L787" s="101"/>
      <c r="M787" s="101"/>
      <c r="N787" s="101"/>
      <c r="O787" s="101"/>
      <c r="P787" s="101"/>
      <c r="Q787" s="80"/>
      <c r="R787" s="80"/>
      <c r="S787" s="80"/>
      <c r="T787" s="80"/>
      <c r="U787" s="80"/>
      <c r="V787" s="80"/>
      <c r="W787" s="80"/>
      <c r="X787" s="80"/>
      <c r="Y787" s="80"/>
      <c r="Z787" s="80"/>
      <c r="AA787" s="80"/>
      <c r="AB787" s="80"/>
      <c r="AC787" s="80"/>
      <c r="AD787" s="80"/>
      <c r="AE787" s="80"/>
      <c r="AF787" s="80"/>
      <c r="AG787" s="80"/>
      <c r="AH787" s="80"/>
      <c r="AI787" s="78"/>
      <c r="AJ787" s="78"/>
      <c r="AK787" s="78"/>
      <c r="AL787" s="78"/>
      <c r="AM787" s="78"/>
      <c r="AN787" s="78"/>
      <c r="AO787" s="78"/>
    </row>
    <row r="788" spans="1:41" ht="18.75" customHeight="1">
      <c r="A788" s="156"/>
      <c r="B788" s="156"/>
      <c r="C788" s="78"/>
      <c r="D788" s="78"/>
      <c r="E788" s="78"/>
      <c r="F788" s="78"/>
      <c r="G788" s="80"/>
      <c r="H788" s="150"/>
      <c r="I788" s="78"/>
      <c r="J788" s="78"/>
      <c r="K788" s="146"/>
      <c r="L788" s="101"/>
      <c r="M788" s="101"/>
      <c r="N788" s="101"/>
      <c r="O788" s="101"/>
      <c r="P788" s="101"/>
      <c r="Q788" s="80"/>
      <c r="R788" s="80"/>
      <c r="S788" s="80"/>
      <c r="T788" s="80"/>
      <c r="U788" s="80"/>
      <c r="V788" s="80"/>
      <c r="W788" s="80"/>
      <c r="X788" s="80"/>
      <c r="Y788" s="80"/>
      <c r="Z788" s="80"/>
      <c r="AA788" s="80"/>
      <c r="AB788" s="80"/>
      <c r="AC788" s="80"/>
      <c r="AD788" s="80"/>
      <c r="AE788" s="80"/>
      <c r="AF788" s="80"/>
      <c r="AG788" s="80"/>
      <c r="AH788" s="80"/>
      <c r="AI788" s="78"/>
      <c r="AJ788" s="78"/>
      <c r="AK788" s="78"/>
      <c r="AL788" s="78"/>
      <c r="AM788" s="78"/>
      <c r="AN788" s="78"/>
      <c r="AO788" s="78"/>
    </row>
    <row r="789" spans="1:41" ht="18.75" customHeight="1">
      <c r="A789" s="156"/>
      <c r="B789" s="156"/>
      <c r="C789" s="78"/>
      <c r="D789" s="78"/>
      <c r="E789" s="78"/>
      <c r="F789" s="78"/>
      <c r="G789" s="80"/>
      <c r="H789" s="150"/>
      <c r="I789" s="78"/>
      <c r="J789" s="78"/>
      <c r="K789" s="146"/>
      <c r="L789" s="101"/>
      <c r="M789" s="101"/>
      <c r="N789" s="101"/>
      <c r="O789" s="101"/>
      <c r="P789" s="101"/>
      <c r="Q789" s="80"/>
      <c r="R789" s="80"/>
      <c r="S789" s="80"/>
      <c r="T789" s="80"/>
      <c r="U789" s="80"/>
      <c r="V789" s="80"/>
      <c r="W789" s="80"/>
      <c r="X789" s="80"/>
      <c r="Y789" s="80"/>
      <c r="Z789" s="80"/>
      <c r="AA789" s="80"/>
      <c r="AB789" s="80"/>
      <c r="AC789" s="80"/>
      <c r="AD789" s="80"/>
      <c r="AE789" s="80"/>
      <c r="AF789" s="80"/>
      <c r="AG789" s="80"/>
      <c r="AH789" s="80"/>
      <c r="AI789" s="78"/>
      <c r="AJ789" s="78"/>
      <c r="AK789" s="78"/>
      <c r="AL789" s="78"/>
      <c r="AM789" s="78"/>
      <c r="AN789" s="78"/>
      <c r="AO789" s="78"/>
    </row>
    <row r="790" spans="1:41" ht="18.75" customHeight="1">
      <c r="A790" s="156"/>
      <c r="B790" s="156"/>
      <c r="C790" s="78"/>
      <c r="D790" s="78"/>
      <c r="E790" s="78"/>
      <c r="F790" s="78"/>
      <c r="G790" s="80"/>
      <c r="H790" s="150"/>
      <c r="I790" s="78"/>
      <c r="J790" s="78"/>
      <c r="K790" s="146"/>
      <c r="L790" s="101"/>
      <c r="M790" s="101"/>
      <c r="N790" s="101"/>
      <c r="O790" s="101"/>
      <c r="P790" s="101"/>
      <c r="Q790" s="80"/>
      <c r="R790" s="80"/>
      <c r="S790" s="80"/>
      <c r="T790" s="80"/>
      <c r="U790" s="80"/>
      <c r="V790" s="80"/>
      <c r="W790" s="80"/>
      <c r="X790" s="80"/>
      <c r="Y790" s="80"/>
      <c r="Z790" s="80"/>
      <c r="AA790" s="80"/>
      <c r="AB790" s="80"/>
      <c r="AC790" s="80"/>
      <c r="AD790" s="80"/>
      <c r="AE790" s="80"/>
      <c r="AF790" s="80"/>
      <c r="AG790" s="80"/>
      <c r="AH790" s="80"/>
      <c r="AI790" s="78"/>
      <c r="AJ790" s="78"/>
      <c r="AK790" s="78"/>
      <c r="AL790" s="78"/>
      <c r="AM790" s="78"/>
      <c r="AN790" s="78"/>
      <c r="AO790" s="78"/>
    </row>
    <row r="791" spans="1:41" ht="18.75" customHeight="1">
      <c r="A791" s="156"/>
      <c r="B791" s="156"/>
      <c r="C791" s="78"/>
      <c r="D791" s="78"/>
      <c r="E791" s="78"/>
      <c r="F791" s="78"/>
      <c r="G791" s="80"/>
      <c r="H791" s="150"/>
      <c r="I791" s="78"/>
      <c r="J791" s="78"/>
      <c r="K791" s="146"/>
      <c r="L791" s="101"/>
      <c r="M791" s="101"/>
      <c r="N791" s="101"/>
      <c r="O791" s="101"/>
      <c r="P791" s="101"/>
      <c r="Q791" s="80"/>
      <c r="R791" s="80"/>
      <c r="S791" s="80"/>
      <c r="T791" s="80"/>
      <c r="U791" s="80"/>
      <c r="V791" s="80"/>
      <c r="W791" s="80"/>
      <c r="X791" s="80"/>
      <c r="Y791" s="80"/>
      <c r="Z791" s="80"/>
      <c r="AA791" s="80"/>
      <c r="AB791" s="80"/>
      <c r="AC791" s="80"/>
      <c r="AD791" s="80"/>
      <c r="AE791" s="80"/>
      <c r="AF791" s="80"/>
      <c r="AG791" s="80"/>
      <c r="AH791" s="80"/>
      <c r="AI791" s="78"/>
      <c r="AJ791" s="78"/>
      <c r="AK791" s="78"/>
      <c r="AL791" s="78"/>
      <c r="AM791" s="78"/>
      <c r="AN791" s="78"/>
      <c r="AO791" s="78"/>
    </row>
    <row r="792" spans="1:41" ht="18.75" customHeight="1">
      <c r="A792" s="156"/>
      <c r="B792" s="156"/>
      <c r="C792" s="78"/>
      <c r="D792" s="78"/>
      <c r="E792" s="78"/>
      <c r="F792" s="78"/>
      <c r="G792" s="80"/>
      <c r="H792" s="150"/>
      <c r="I792" s="78"/>
      <c r="J792" s="78"/>
      <c r="K792" s="146"/>
      <c r="L792" s="101"/>
      <c r="M792" s="101"/>
      <c r="N792" s="101"/>
      <c r="O792" s="101"/>
      <c r="P792" s="101"/>
      <c r="Q792" s="80"/>
      <c r="R792" s="80"/>
      <c r="S792" s="80"/>
      <c r="T792" s="80"/>
      <c r="U792" s="80"/>
      <c r="V792" s="80"/>
      <c r="W792" s="80"/>
      <c r="X792" s="80"/>
      <c r="Y792" s="80"/>
      <c r="Z792" s="80"/>
      <c r="AA792" s="80"/>
      <c r="AB792" s="80"/>
      <c r="AC792" s="80"/>
      <c r="AD792" s="80"/>
      <c r="AE792" s="80"/>
      <c r="AF792" s="80"/>
      <c r="AG792" s="80"/>
      <c r="AH792" s="80"/>
      <c r="AI792" s="78"/>
      <c r="AJ792" s="78"/>
      <c r="AK792" s="78"/>
      <c r="AL792" s="78"/>
      <c r="AM792" s="78"/>
      <c r="AN792" s="78"/>
      <c r="AO792" s="78"/>
    </row>
    <row r="793" spans="1:41" ht="18.75" customHeight="1">
      <c r="A793" s="156"/>
      <c r="B793" s="156"/>
      <c r="C793" s="78"/>
      <c r="D793" s="78"/>
      <c r="E793" s="78"/>
      <c r="F793" s="78"/>
      <c r="G793" s="80"/>
      <c r="H793" s="150"/>
      <c r="I793" s="78"/>
      <c r="J793" s="78"/>
      <c r="K793" s="146"/>
      <c r="L793" s="101"/>
      <c r="M793" s="101"/>
      <c r="N793" s="101"/>
      <c r="O793" s="101"/>
      <c r="P793" s="101"/>
      <c r="Q793" s="80"/>
      <c r="R793" s="80"/>
      <c r="S793" s="80"/>
      <c r="T793" s="80"/>
      <c r="U793" s="80"/>
      <c r="V793" s="80"/>
      <c r="W793" s="80"/>
      <c r="X793" s="80"/>
      <c r="Y793" s="80"/>
      <c r="Z793" s="80"/>
      <c r="AA793" s="80"/>
      <c r="AB793" s="80"/>
      <c r="AC793" s="80"/>
      <c r="AD793" s="80"/>
      <c r="AE793" s="80"/>
      <c r="AF793" s="80"/>
      <c r="AG793" s="80"/>
      <c r="AH793" s="80"/>
      <c r="AI793" s="78"/>
      <c r="AJ793" s="78"/>
      <c r="AK793" s="78"/>
      <c r="AL793" s="78"/>
      <c r="AM793" s="78"/>
      <c r="AN793" s="78"/>
      <c r="AO793" s="78"/>
    </row>
    <row r="794" spans="1:41" ht="18.75" customHeight="1">
      <c r="A794" s="156"/>
      <c r="B794" s="156"/>
      <c r="C794" s="78"/>
      <c r="D794" s="78"/>
      <c r="E794" s="78"/>
      <c r="F794" s="78"/>
      <c r="G794" s="80"/>
      <c r="H794" s="150"/>
      <c r="I794" s="78"/>
      <c r="J794" s="78"/>
      <c r="K794" s="146"/>
      <c r="L794" s="101"/>
      <c r="M794" s="101"/>
      <c r="N794" s="101"/>
      <c r="O794" s="101"/>
      <c r="P794" s="101"/>
      <c r="Q794" s="80"/>
      <c r="R794" s="80"/>
      <c r="S794" s="80"/>
      <c r="T794" s="80"/>
      <c r="U794" s="80"/>
      <c r="V794" s="80"/>
      <c r="W794" s="80"/>
      <c r="X794" s="80"/>
      <c r="Y794" s="80"/>
      <c r="Z794" s="80"/>
      <c r="AA794" s="80"/>
      <c r="AB794" s="80"/>
      <c r="AC794" s="80"/>
      <c r="AD794" s="80"/>
      <c r="AE794" s="80"/>
      <c r="AF794" s="80"/>
      <c r="AG794" s="80"/>
      <c r="AH794" s="80"/>
      <c r="AI794" s="78"/>
      <c r="AJ794" s="78"/>
      <c r="AK794" s="78"/>
      <c r="AL794" s="78"/>
      <c r="AM794" s="78"/>
      <c r="AN794" s="78"/>
      <c r="AO794" s="78"/>
    </row>
    <row r="795" spans="1:41" ht="18.75" customHeight="1">
      <c r="A795" s="156"/>
      <c r="B795" s="156"/>
      <c r="C795" s="78"/>
      <c r="D795" s="78"/>
      <c r="E795" s="78"/>
      <c r="F795" s="78"/>
      <c r="G795" s="80"/>
      <c r="H795" s="150"/>
      <c r="I795" s="78"/>
      <c r="J795" s="78"/>
      <c r="K795" s="146"/>
      <c r="L795" s="101"/>
      <c r="M795" s="101"/>
      <c r="N795" s="101"/>
      <c r="O795" s="101"/>
      <c r="P795" s="101"/>
      <c r="Q795" s="80"/>
      <c r="R795" s="80"/>
      <c r="S795" s="80"/>
      <c r="T795" s="80"/>
      <c r="U795" s="80"/>
      <c r="V795" s="80"/>
      <c r="W795" s="80"/>
      <c r="X795" s="80"/>
      <c r="Y795" s="80"/>
      <c r="Z795" s="80"/>
      <c r="AA795" s="80"/>
      <c r="AB795" s="80"/>
      <c r="AC795" s="80"/>
      <c r="AD795" s="80"/>
      <c r="AE795" s="80"/>
      <c r="AF795" s="80"/>
      <c r="AG795" s="80"/>
      <c r="AH795" s="80"/>
      <c r="AI795" s="78"/>
      <c r="AJ795" s="78"/>
      <c r="AK795" s="78"/>
      <c r="AL795" s="78"/>
      <c r="AM795" s="78"/>
      <c r="AN795" s="78"/>
      <c r="AO795" s="78"/>
    </row>
    <row r="796" spans="1:41" ht="18.75" customHeight="1">
      <c r="A796" s="156"/>
      <c r="B796" s="156"/>
      <c r="C796" s="78"/>
      <c r="D796" s="78"/>
      <c r="E796" s="78"/>
      <c r="F796" s="78"/>
      <c r="G796" s="80"/>
      <c r="H796" s="150"/>
      <c r="I796" s="78"/>
      <c r="J796" s="78"/>
      <c r="K796" s="146"/>
      <c r="L796" s="101"/>
      <c r="M796" s="101"/>
      <c r="N796" s="101"/>
      <c r="O796" s="101"/>
      <c r="P796" s="101"/>
      <c r="Q796" s="80"/>
      <c r="R796" s="80"/>
      <c r="S796" s="80"/>
      <c r="T796" s="80"/>
      <c r="U796" s="80"/>
      <c r="V796" s="80"/>
      <c r="W796" s="80"/>
      <c r="X796" s="80"/>
      <c r="Y796" s="80"/>
      <c r="Z796" s="80"/>
      <c r="AA796" s="80"/>
      <c r="AB796" s="80"/>
      <c r="AC796" s="80"/>
      <c r="AD796" s="80"/>
      <c r="AE796" s="80"/>
      <c r="AF796" s="80"/>
      <c r="AG796" s="80"/>
      <c r="AH796" s="80"/>
      <c r="AI796" s="78"/>
      <c r="AJ796" s="78"/>
      <c r="AK796" s="78"/>
      <c r="AL796" s="78"/>
      <c r="AM796" s="78"/>
      <c r="AN796" s="78"/>
      <c r="AO796" s="78"/>
    </row>
    <row r="797" spans="1:41" ht="18.75" customHeight="1">
      <c r="A797" s="156"/>
      <c r="B797" s="156"/>
      <c r="C797" s="78"/>
      <c r="D797" s="78"/>
      <c r="E797" s="78"/>
      <c r="F797" s="78"/>
      <c r="G797" s="80"/>
      <c r="H797" s="150"/>
      <c r="I797" s="78"/>
      <c r="J797" s="78"/>
      <c r="K797" s="146"/>
      <c r="L797" s="101"/>
      <c r="M797" s="101"/>
      <c r="N797" s="101"/>
      <c r="O797" s="101"/>
      <c r="P797" s="101"/>
      <c r="Q797" s="80"/>
      <c r="R797" s="80"/>
      <c r="S797" s="80"/>
      <c r="T797" s="80"/>
      <c r="U797" s="80"/>
      <c r="V797" s="80"/>
      <c r="W797" s="80"/>
      <c r="X797" s="80"/>
      <c r="Y797" s="80"/>
      <c r="Z797" s="80"/>
      <c r="AA797" s="80"/>
      <c r="AB797" s="80"/>
      <c r="AC797" s="80"/>
      <c r="AD797" s="80"/>
      <c r="AE797" s="80"/>
      <c r="AF797" s="80"/>
      <c r="AG797" s="80"/>
      <c r="AH797" s="80"/>
      <c r="AI797" s="78"/>
      <c r="AJ797" s="78"/>
      <c r="AK797" s="78"/>
      <c r="AL797" s="78"/>
      <c r="AM797" s="78"/>
      <c r="AN797" s="78"/>
      <c r="AO797" s="78"/>
    </row>
    <row r="798" spans="1:41" ht="18.75" customHeight="1">
      <c r="A798" s="156"/>
      <c r="B798" s="156"/>
      <c r="C798" s="78"/>
      <c r="D798" s="78"/>
      <c r="E798" s="78"/>
      <c r="F798" s="78"/>
      <c r="G798" s="80"/>
      <c r="H798" s="150"/>
      <c r="I798" s="78"/>
      <c r="J798" s="78"/>
      <c r="K798" s="146"/>
      <c r="L798" s="101"/>
      <c r="M798" s="101"/>
      <c r="N798" s="101"/>
      <c r="O798" s="101"/>
      <c r="P798" s="101"/>
      <c r="Q798" s="80"/>
      <c r="R798" s="80"/>
      <c r="S798" s="80"/>
      <c r="T798" s="80"/>
      <c r="U798" s="80"/>
      <c r="V798" s="80"/>
      <c r="W798" s="80"/>
      <c r="X798" s="80"/>
      <c r="Y798" s="80"/>
      <c r="Z798" s="80"/>
      <c r="AA798" s="80"/>
      <c r="AB798" s="80"/>
      <c r="AC798" s="80"/>
      <c r="AD798" s="80"/>
      <c r="AE798" s="80"/>
      <c r="AF798" s="80"/>
      <c r="AG798" s="80"/>
      <c r="AH798" s="80"/>
      <c r="AI798" s="78"/>
      <c r="AJ798" s="78"/>
      <c r="AK798" s="78"/>
      <c r="AL798" s="78"/>
      <c r="AM798" s="78"/>
      <c r="AN798" s="78"/>
      <c r="AO798" s="78"/>
    </row>
    <row r="799" spans="1:41" ht="18.75" customHeight="1">
      <c r="A799" s="156"/>
      <c r="B799" s="156"/>
      <c r="C799" s="78"/>
      <c r="D799" s="78"/>
      <c r="E799" s="78"/>
      <c r="F799" s="78"/>
      <c r="G799" s="80"/>
      <c r="H799" s="150"/>
      <c r="I799" s="78"/>
      <c r="J799" s="78"/>
      <c r="K799" s="146"/>
      <c r="L799" s="101"/>
      <c r="M799" s="101"/>
      <c r="N799" s="101"/>
      <c r="O799" s="101"/>
      <c r="P799" s="101"/>
      <c r="Q799" s="80"/>
      <c r="R799" s="80"/>
      <c r="S799" s="80"/>
      <c r="T799" s="80"/>
      <c r="U799" s="80"/>
      <c r="V799" s="80"/>
      <c r="W799" s="80"/>
      <c r="X799" s="80"/>
      <c r="Y799" s="80"/>
      <c r="Z799" s="80"/>
      <c r="AA799" s="80"/>
      <c r="AB799" s="80"/>
      <c r="AC799" s="80"/>
      <c r="AD799" s="80"/>
      <c r="AE799" s="80"/>
      <c r="AF799" s="80"/>
      <c r="AG799" s="80"/>
      <c r="AH799" s="80"/>
      <c r="AI799" s="78"/>
      <c r="AJ799" s="78"/>
      <c r="AK799" s="78"/>
      <c r="AL799" s="78"/>
      <c r="AM799" s="78"/>
      <c r="AN799" s="78"/>
      <c r="AO799" s="78"/>
    </row>
    <row r="800" spans="1:41" ht="18.75" customHeight="1">
      <c r="A800" s="156"/>
      <c r="B800" s="156"/>
      <c r="C800" s="78"/>
      <c r="D800" s="78"/>
      <c r="E800" s="78"/>
      <c r="F800" s="78"/>
      <c r="G800" s="80"/>
      <c r="H800" s="150"/>
      <c r="I800" s="78"/>
      <c r="J800" s="78"/>
      <c r="K800" s="146"/>
      <c r="L800" s="101"/>
      <c r="M800" s="101"/>
      <c r="N800" s="101"/>
      <c r="O800" s="101"/>
      <c r="P800" s="101"/>
      <c r="Q800" s="80"/>
      <c r="R800" s="80"/>
      <c r="S800" s="80"/>
      <c r="T800" s="80"/>
      <c r="U800" s="80"/>
      <c r="V800" s="80"/>
      <c r="W800" s="80"/>
      <c r="X800" s="80"/>
      <c r="Y800" s="80"/>
      <c r="Z800" s="80"/>
      <c r="AA800" s="80"/>
      <c r="AB800" s="80"/>
      <c r="AC800" s="80"/>
      <c r="AD800" s="80"/>
      <c r="AE800" s="80"/>
      <c r="AF800" s="80"/>
      <c r="AG800" s="80"/>
      <c r="AH800" s="80"/>
      <c r="AI800" s="78"/>
      <c r="AJ800" s="78"/>
      <c r="AK800" s="78"/>
      <c r="AL800" s="78"/>
      <c r="AM800" s="78"/>
      <c r="AN800" s="78"/>
      <c r="AO800" s="78"/>
    </row>
    <row r="801" spans="1:41" ht="18.75" customHeight="1">
      <c r="A801" s="156"/>
      <c r="B801" s="156"/>
      <c r="C801" s="78"/>
      <c r="D801" s="78"/>
      <c r="E801" s="78"/>
      <c r="F801" s="78"/>
      <c r="G801" s="80"/>
      <c r="H801" s="150"/>
      <c r="I801" s="78"/>
      <c r="J801" s="78"/>
      <c r="K801" s="146"/>
      <c r="L801" s="101"/>
      <c r="M801" s="101"/>
      <c r="N801" s="101"/>
      <c r="O801" s="101"/>
      <c r="P801" s="101"/>
      <c r="Q801" s="80"/>
      <c r="R801" s="80"/>
      <c r="S801" s="80"/>
      <c r="T801" s="80"/>
      <c r="U801" s="80"/>
      <c r="V801" s="80"/>
      <c r="W801" s="80"/>
      <c r="X801" s="80"/>
      <c r="Y801" s="80"/>
      <c r="Z801" s="80"/>
      <c r="AA801" s="80"/>
      <c r="AB801" s="80"/>
      <c r="AC801" s="80"/>
      <c r="AD801" s="80"/>
      <c r="AE801" s="80"/>
      <c r="AF801" s="80"/>
      <c r="AG801" s="80"/>
      <c r="AH801" s="80"/>
      <c r="AI801" s="78"/>
      <c r="AJ801" s="78"/>
      <c r="AK801" s="78"/>
      <c r="AL801" s="78"/>
      <c r="AM801" s="78"/>
      <c r="AN801" s="78"/>
      <c r="AO801" s="78"/>
    </row>
    <row r="802" spans="1:41" ht="18.75" customHeight="1">
      <c r="A802" s="156"/>
      <c r="B802" s="156"/>
      <c r="C802" s="78"/>
      <c r="D802" s="78"/>
      <c r="E802" s="78"/>
      <c r="F802" s="78"/>
      <c r="G802" s="80"/>
      <c r="H802" s="150"/>
      <c r="I802" s="78"/>
      <c r="J802" s="78"/>
      <c r="K802" s="146"/>
      <c r="L802" s="101"/>
      <c r="M802" s="101"/>
      <c r="N802" s="101"/>
      <c r="O802" s="101"/>
      <c r="P802" s="101"/>
      <c r="Q802" s="80"/>
      <c r="R802" s="80"/>
      <c r="S802" s="80"/>
      <c r="T802" s="80"/>
      <c r="U802" s="80"/>
      <c r="V802" s="80"/>
      <c r="W802" s="80"/>
      <c r="X802" s="80"/>
      <c r="Y802" s="80"/>
      <c r="Z802" s="80"/>
      <c r="AA802" s="80"/>
      <c r="AB802" s="80"/>
      <c r="AC802" s="80"/>
      <c r="AD802" s="80"/>
      <c r="AE802" s="80"/>
      <c r="AF802" s="80"/>
      <c r="AG802" s="80"/>
      <c r="AH802" s="80"/>
      <c r="AI802" s="78"/>
      <c r="AJ802" s="78"/>
      <c r="AK802" s="78"/>
      <c r="AL802" s="78"/>
      <c r="AM802" s="78"/>
      <c r="AN802" s="78"/>
      <c r="AO802" s="78"/>
    </row>
    <row r="803" spans="1:41" ht="18.75" customHeight="1">
      <c r="A803" s="156"/>
      <c r="B803" s="156"/>
      <c r="C803" s="78"/>
      <c r="D803" s="78"/>
      <c r="E803" s="78"/>
      <c r="F803" s="78"/>
      <c r="G803" s="80"/>
      <c r="H803" s="150"/>
      <c r="I803" s="78"/>
      <c r="J803" s="78"/>
      <c r="K803" s="146"/>
      <c r="L803" s="101"/>
      <c r="M803" s="101"/>
      <c r="N803" s="101"/>
      <c r="O803" s="101"/>
      <c r="P803" s="101"/>
      <c r="Q803" s="80"/>
      <c r="R803" s="80"/>
      <c r="S803" s="80"/>
      <c r="T803" s="80"/>
      <c r="U803" s="80"/>
      <c r="V803" s="80"/>
      <c r="W803" s="80"/>
      <c r="X803" s="80"/>
      <c r="Y803" s="80"/>
      <c r="Z803" s="80"/>
      <c r="AA803" s="80"/>
      <c r="AB803" s="80"/>
      <c r="AC803" s="80"/>
      <c r="AD803" s="80"/>
      <c r="AE803" s="80"/>
      <c r="AF803" s="80"/>
      <c r="AG803" s="80"/>
      <c r="AH803" s="80"/>
      <c r="AI803" s="78"/>
      <c r="AJ803" s="78"/>
      <c r="AK803" s="78"/>
      <c r="AL803" s="78"/>
      <c r="AM803" s="78"/>
      <c r="AN803" s="78"/>
      <c r="AO803" s="78"/>
    </row>
    <row r="804" spans="1:41" ht="18.75" customHeight="1">
      <c r="A804" s="156"/>
      <c r="B804" s="156"/>
      <c r="C804" s="78"/>
      <c r="D804" s="78"/>
      <c r="E804" s="78"/>
      <c r="F804" s="78"/>
      <c r="G804" s="80"/>
      <c r="H804" s="150"/>
      <c r="I804" s="78"/>
      <c r="J804" s="78"/>
      <c r="K804" s="146"/>
      <c r="L804" s="101"/>
      <c r="M804" s="101"/>
      <c r="N804" s="101"/>
      <c r="O804" s="101"/>
      <c r="P804" s="101"/>
      <c r="Q804" s="80"/>
      <c r="R804" s="80"/>
      <c r="S804" s="80"/>
      <c r="T804" s="80"/>
      <c r="U804" s="80"/>
      <c r="V804" s="80"/>
      <c r="W804" s="80"/>
      <c r="X804" s="80"/>
      <c r="Y804" s="80"/>
      <c r="Z804" s="80"/>
      <c r="AA804" s="80"/>
      <c r="AB804" s="80"/>
      <c r="AC804" s="80"/>
      <c r="AD804" s="80"/>
      <c r="AE804" s="80"/>
      <c r="AF804" s="80"/>
      <c r="AG804" s="80"/>
      <c r="AH804" s="80"/>
      <c r="AI804" s="78"/>
      <c r="AJ804" s="78"/>
      <c r="AK804" s="78"/>
      <c r="AL804" s="78"/>
      <c r="AM804" s="78"/>
      <c r="AN804" s="78"/>
      <c r="AO804" s="78"/>
    </row>
    <row r="805" spans="1:41" ht="18.75" customHeight="1">
      <c r="A805" s="156"/>
      <c r="B805" s="156"/>
      <c r="C805" s="78"/>
      <c r="D805" s="78"/>
      <c r="E805" s="78"/>
      <c r="F805" s="78"/>
      <c r="G805" s="80"/>
      <c r="H805" s="150"/>
      <c r="I805" s="78"/>
      <c r="J805" s="78"/>
      <c r="K805" s="146"/>
      <c r="L805" s="101"/>
      <c r="M805" s="101"/>
      <c r="N805" s="101"/>
      <c r="O805" s="101"/>
      <c r="P805" s="101"/>
      <c r="Q805" s="80"/>
      <c r="R805" s="80"/>
      <c r="S805" s="80"/>
      <c r="T805" s="80"/>
      <c r="U805" s="80"/>
      <c r="V805" s="80"/>
      <c r="W805" s="80"/>
      <c r="X805" s="80"/>
      <c r="Y805" s="80"/>
      <c r="Z805" s="80"/>
      <c r="AA805" s="80"/>
      <c r="AB805" s="80"/>
      <c r="AC805" s="80"/>
      <c r="AD805" s="80"/>
      <c r="AE805" s="80"/>
      <c r="AF805" s="80"/>
      <c r="AG805" s="80"/>
      <c r="AH805" s="80"/>
      <c r="AI805" s="78"/>
      <c r="AJ805" s="78"/>
      <c r="AK805" s="78"/>
      <c r="AL805" s="78"/>
      <c r="AM805" s="78"/>
      <c r="AN805" s="78"/>
      <c r="AO805" s="78"/>
    </row>
    <row r="806" spans="1:41" ht="18.75" customHeight="1">
      <c r="A806" s="156"/>
      <c r="B806" s="156"/>
      <c r="C806" s="78"/>
      <c r="D806" s="78"/>
      <c r="E806" s="78"/>
      <c r="F806" s="78"/>
      <c r="G806" s="80"/>
      <c r="H806" s="150"/>
      <c r="I806" s="78"/>
      <c r="J806" s="78"/>
      <c r="K806" s="146"/>
      <c r="L806" s="101"/>
      <c r="M806" s="101"/>
      <c r="N806" s="101"/>
      <c r="O806" s="101"/>
      <c r="P806" s="101"/>
      <c r="Q806" s="80"/>
      <c r="R806" s="80"/>
      <c r="S806" s="80"/>
      <c r="T806" s="80"/>
      <c r="U806" s="80"/>
      <c r="V806" s="80"/>
      <c r="W806" s="80"/>
      <c r="X806" s="80"/>
      <c r="Y806" s="80"/>
      <c r="Z806" s="80"/>
      <c r="AA806" s="80"/>
      <c r="AB806" s="80"/>
      <c r="AC806" s="80"/>
      <c r="AD806" s="80"/>
      <c r="AE806" s="80"/>
      <c r="AF806" s="80"/>
      <c r="AG806" s="80"/>
      <c r="AH806" s="80"/>
      <c r="AI806" s="78"/>
      <c r="AJ806" s="78"/>
      <c r="AK806" s="78"/>
      <c r="AL806" s="78"/>
      <c r="AM806" s="78"/>
      <c r="AN806" s="78"/>
      <c r="AO806" s="78"/>
    </row>
    <row r="807" spans="1:41" ht="18.75" customHeight="1">
      <c r="A807" s="156"/>
      <c r="B807" s="156"/>
      <c r="C807" s="78"/>
      <c r="D807" s="78"/>
      <c r="E807" s="78"/>
      <c r="F807" s="78"/>
      <c r="G807" s="80"/>
      <c r="H807" s="150"/>
      <c r="I807" s="78"/>
      <c r="J807" s="78"/>
      <c r="K807" s="146"/>
      <c r="L807" s="101"/>
      <c r="M807" s="101"/>
      <c r="N807" s="101"/>
      <c r="O807" s="101"/>
      <c r="P807" s="101"/>
      <c r="Q807" s="80"/>
      <c r="R807" s="80"/>
      <c r="S807" s="80"/>
      <c r="T807" s="80"/>
      <c r="U807" s="80"/>
      <c r="V807" s="80"/>
      <c r="W807" s="80"/>
      <c r="X807" s="80"/>
      <c r="Y807" s="80"/>
      <c r="Z807" s="80"/>
      <c r="AA807" s="80"/>
      <c r="AB807" s="80"/>
      <c r="AC807" s="80"/>
      <c r="AD807" s="80"/>
      <c r="AE807" s="80"/>
      <c r="AF807" s="80"/>
      <c r="AG807" s="80"/>
      <c r="AH807" s="80"/>
      <c r="AI807" s="78"/>
      <c r="AJ807" s="78"/>
      <c r="AK807" s="78"/>
      <c r="AL807" s="78"/>
      <c r="AM807" s="78"/>
      <c r="AN807" s="78"/>
      <c r="AO807" s="78"/>
    </row>
    <row r="808" spans="1:41" ht="18.75" customHeight="1">
      <c r="A808" s="156"/>
      <c r="B808" s="156"/>
      <c r="C808" s="78"/>
      <c r="D808" s="78"/>
      <c r="E808" s="78"/>
      <c r="F808" s="78"/>
      <c r="G808" s="80"/>
      <c r="H808" s="150"/>
      <c r="I808" s="78"/>
      <c r="J808" s="78"/>
      <c r="K808" s="146"/>
      <c r="L808" s="101"/>
      <c r="M808" s="101"/>
      <c r="N808" s="101"/>
      <c r="O808" s="101"/>
      <c r="P808" s="101"/>
      <c r="Q808" s="80"/>
      <c r="R808" s="80"/>
      <c r="S808" s="80"/>
      <c r="T808" s="80"/>
      <c r="U808" s="80"/>
      <c r="V808" s="80"/>
      <c r="W808" s="80"/>
      <c r="X808" s="80"/>
      <c r="Y808" s="80"/>
      <c r="Z808" s="80"/>
      <c r="AA808" s="80"/>
      <c r="AB808" s="80"/>
      <c r="AC808" s="80"/>
      <c r="AD808" s="80"/>
      <c r="AE808" s="80"/>
      <c r="AF808" s="80"/>
      <c r="AG808" s="80"/>
      <c r="AH808" s="80"/>
      <c r="AI808" s="78"/>
      <c r="AJ808" s="78"/>
      <c r="AK808" s="78"/>
      <c r="AL808" s="78"/>
      <c r="AM808" s="78"/>
      <c r="AN808" s="78"/>
      <c r="AO808" s="78"/>
    </row>
    <row r="809" spans="1:41" ht="18.75" customHeight="1">
      <c r="A809" s="156"/>
      <c r="B809" s="156"/>
      <c r="C809" s="78"/>
      <c r="D809" s="78"/>
      <c r="E809" s="78"/>
      <c r="F809" s="78"/>
      <c r="G809" s="80"/>
      <c r="H809" s="150"/>
      <c r="I809" s="78"/>
      <c r="J809" s="78"/>
      <c r="K809" s="146"/>
      <c r="L809" s="101"/>
      <c r="M809" s="101"/>
      <c r="N809" s="101"/>
      <c r="O809" s="101"/>
      <c r="P809" s="101"/>
      <c r="Q809" s="80"/>
      <c r="R809" s="80"/>
      <c r="S809" s="80"/>
      <c r="T809" s="80"/>
      <c r="U809" s="80"/>
      <c r="V809" s="80"/>
      <c r="W809" s="80"/>
      <c r="X809" s="80"/>
      <c r="Y809" s="80"/>
      <c r="Z809" s="80"/>
      <c r="AA809" s="80"/>
      <c r="AB809" s="80"/>
      <c r="AC809" s="80"/>
      <c r="AD809" s="80"/>
      <c r="AE809" s="80"/>
      <c r="AF809" s="80"/>
      <c r="AG809" s="80"/>
      <c r="AH809" s="80"/>
      <c r="AI809" s="78"/>
      <c r="AJ809" s="78"/>
      <c r="AK809" s="78"/>
      <c r="AL809" s="78"/>
      <c r="AM809" s="78"/>
      <c r="AN809" s="78"/>
      <c r="AO809" s="78"/>
    </row>
    <row r="810" spans="1:41" ht="18.75" customHeight="1">
      <c r="A810" s="156"/>
      <c r="B810" s="156"/>
      <c r="C810" s="78"/>
      <c r="D810" s="78"/>
      <c r="E810" s="78"/>
      <c r="F810" s="78"/>
      <c r="G810" s="80"/>
      <c r="H810" s="150"/>
      <c r="I810" s="78"/>
      <c r="J810" s="78"/>
      <c r="K810" s="146"/>
      <c r="L810" s="101"/>
      <c r="M810" s="101"/>
      <c r="N810" s="101"/>
      <c r="O810" s="101"/>
      <c r="P810" s="101"/>
      <c r="Q810" s="80"/>
      <c r="R810" s="80"/>
      <c r="S810" s="80"/>
      <c r="T810" s="80"/>
      <c r="U810" s="80"/>
      <c r="V810" s="80"/>
      <c r="W810" s="80"/>
      <c r="X810" s="80"/>
      <c r="Y810" s="80"/>
      <c r="Z810" s="80"/>
      <c r="AA810" s="80"/>
      <c r="AB810" s="80"/>
      <c r="AC810" s="80"/>
      <c r="AD810" s="80"/>
      <c r="AE810" s="80"/>
      <c r="AF810" s="80"/>
      <c r="AG810" s="80"/>
      <c r="AH810" s="80"/>
      <c r="AI810" s="78"/>
      <c r="AJ810" s="78"/>
      <c r="AK810" s="78"/>
      <c r="AL810" s="78"/>
      <c r="AM810" s="78"/>
      <c r="AN810" s="78"/>
      <c r="AO810" s="78"/>
    </row>
    <row r="811" spans="1:41" ht="18.75" customHeight="1">
      <c r="A811" s="156"/>
      <c r="B811" s="156"/>
      <c r="C811" s="78"/>
      <c r="D811" s="78"/>
      <c r="E811" s="78"/>
      <c r="F811" s="78"/>
      <c r="G811" s="80"/>
      <c r="H811" s="150"/>
      <c r="I811" s="78"/>
      <c r="J811" s="78"/>
      <c r="K811" s="146"/>
      <c r="L811" s="101"/>
      <c r="M811" s="101"/>
      <c r="N811" s="101"/>
      <c r="O811" s="101"/>
      <c r="P811" s="101"/>
      <c r="Q811" s="80"/>
      <c r="R811" s="80"/>
      <c r="S811" s="80"/>
      <c r="T811" s="80"/>
      <c r="U811" s="80"/>
      <c r="V811" s="80"/>
      <c r="W811" s="80"/>
      <c r="X811" s="80"/>
      <c r="Y811" s="80"/>
      <c r="Z811" s="80"/>
      <c r="AA811" s="80"/>
      <c r="AB811" s="80"/>
      <c r="AC811" s="80"/>
      <c r="AD811" s="80"/>
      <c r="AE811" s="80"/>
      <c r="AF811" s="80"/>
      <c r="AG811" s="80"/>
      <c r="AH811" s="80"/>
      <c r="AI811" s="78"/>
      <c r="AJ811" s="78"/>
      <c r="AK811" s="78"/>
      <c r="AL811" s="78"/>
      <c r="AM811" s="78"/>
      <c r="AN811" s="78"/>
      <c r="AO811" s="78"/>
    </row>
    <row r="812" spans="1:41" ht="18.75" customHeight="1">
      <c r="A812" s="156"/>
      <c r="B812" s="156"/>
      <c r="C812" s="78"/>
      <c r="D812" s="78"/>
      <c r="E812" s="78"/>
      <c r="F812" s="78"/>
      <c r="G812" s="80"/>
      <c r="H812" s="150"/>
      <c r="I812" s="78"/>
      <c r="J812" s="78"/>
      <c r="K812" s="146"/>
      <c r="L812" s="101"/>
      <c r="M812" s="101"/>
      <c r="N812" s="101"/>
      <c r="O812" s="101"/>
      <c r="P812" s="101"/>
      <c r="Q812" s="80"/>
      <c r="R812" s="80"/>
      <c r="S812" s="80"/>
      <c r="T812" s="80"/>
      <c r="U812" s="80"/>
      <c r="V812" s="80"/>
      <c r="W812" s="80"/>
      <c r="X812" s="80"/>
      <c r="Y812" s="80"/>
      <c r="Z812" s="80"/>
      <c r="AA812" s="80"/>
      <c r="AB812" s="80"/>
      <c r="AC812" s="80"/>
      <c r="AD812" s="80"/>
      <c r="AE812" s="80"/>
      <c r="AF812" s="80"/>
      <c r="AG812" s="80"/>
      <c r="AH812" s="80"/>
      <c r="AI812" s="78"/>
      <c r="AJ812" s="78"/>
      <c r="AK812" s="78"/>
      <c r="AL812" s="78"/>
      <c r="AM812" s="78"/>
      <c r="AN812" s="78"/>
      <c r="AO812" s="78"/>
    </row>
    <row r="813" spans="1:41" ht="18.75" customHeight="1">
      <c r="A813" s="156"/>
      <c r="B813" s="156"/>
      <c r="C813" s="78"/>
      <c r="D813" s="78"/>
      <c r="E813" s="78"/>
      <c r="F813" s="78"/>
      <c r="G813" s="80"/>
      <c r="H813" s="150"/>
      <c r="I813" s="78"/>
      <c r="J813" s="78"/>
      <c r="K813" s="146"/>
      <c r="L813" s="101"/>
      <c r="M813" s="101"/>
      <c r="N813" s="101"/>
      <c r="O813" s="101"/>
      <c r="P813" s="101"/>
      <c r="Q813" s="80"/>
      <c r="R813" s="80"/>
      <c r="S813" s="80"/>
      <c r="T813" s="80"/>
      <c r="U813" s="80"/>
      <c r="V813" s="80"/>
      <c r="W813" s="80"/>
      <c r="X813" s="80"/>
      <c r="Y813" s="80"/>
      <c r="Z813" s="80"/>
      <c r="AA813" s="80"/>
      <c r="AB813" s="80"/>
      <c r="AC813" s="80"/>
      <c r="AD813" s="80"/>
      <c r="AE813" s="80"/>
      <c r="AF813" s="80"/>
      <c r="AG813" s="80"/>
      <c r="AH813" s="80"/>
      <c r="AI813" s="78"/>
      <c r="AJ813" s="78"/>
      <c r="AK813" s="78"/>
      <c r="AL813" s="78"/>
      <c r="AM813" s="78"/>
      <c r="AN813" s="78"/>
      <c r="AO813" s="78"/>
    </row>
    <row r="814" spans="1:41" ht="18.75" customHeight="1">
      <c r="A814" s="156"/>
      <c r="B814" s="156"/>
      <c r="C814" s="78"/>
      <c r="D814" s="78"/>
      <c r="E814" s="78"/>
      <c r="F814" s="78"/>
      <c r="G814" s="80"/>
      <c r="H814" s="150"/>
      <c r="I814" s="78"/>
      <c r="J814" s="78"/>
      <c r="K814" s="146"/>
      <c r="L814" s="101"/>
      <c r="M814" s="101"/>
      <c r="N814" s="101"/>
      <c r="O814" s="101"/>
      <c r="P814" s="101"/>
      <c r="Q814" s="80"/>
      <c r="R814" s="80"/>
      <c r="S814" s="80"/>
      <c r="T814" s="80"/>
      <c r="U814" s="80"/>
      <c r="V814" s="80"/>
      <c r="W814" s="80"/>
      <c r="X814" s="80"/>
      <c r="Y814" s="80"/>
      <c r="Z814" s="80"/>
      <c r="AA814" s="80"/>
      <c r="AB814" s="80"/>
      <c r="AC814" s="80"/>
      <c r="AD814" s="80"/>
      <c r="AE814" s="80"/>
      <c r="AF814" s="80"/>
      <c r="AG814" s="80"/>
      <c r="AH814" s="80"/>
      <c r="AI814" s="78"/>
      <c r="AJ814" s="78"/>
      <c r="AK814" s="78"/>
      <c r="AL814" s="78"/>
      <c r="AM814" s="78"/>
      <c r="AN814" s="78"/>
      <c r="AO814" s="78"/>
    </row>
    <row r="815" spans="1:41" ht="18.75" customHeight="1">
      <c r="A815" s="156"/>
      <c r="B815" s="156"/>
      <c r="C815" s="78"/>
      <c r="D815" s="78"/>
      <c r="E815" s="78"/>
      <c r="F815" s="78"/>
      <c r="G815" s="80"/>
      <c r="H815" s="150"/>
      <c r="I815" s="78"/>
      <c r="J815" s="78"/>
      <c r="K815" s="146"/>
      <c r="L815" s="101"/>
      <c r="M815" s="101"/>
      <c r="N815" s="101"/>
      <c r="O815" s="101"/>
      <c r="P815" s="101"/>
      <c r="Q815" s="80"/>
      <c r="R815" s="80"/>
      <c r="S815" s="80"/>
      <c r="T815" s="80"/>
      <c r="U815" s="80"/>
      <c r="V815" s="80"/>
      <c r="W815" s="80"/>
      <c r="X815" s="80"/>
      <c r="Y815" s="80"/>
      <c r="Z815" s="80"/>
      <c r="AA815" s="80"/>
      <c r="AB815" s="80"/>
      <c r="AC815" s="80"/>
      <c r="AD815" s="80"/>
      <c r="AE815" s="80"/>
      <c r="AF815" s="80"/>
      <c r="AG815" s="80"/>
      <c r="AH815" s="80"/>
      <c r="AI815" s="78"/>
      <c r="AJ815" s="78"/>
      <c r="AK815" s="78"/>
      <c r="AL815" s="78"/>
      <c r="AM815" s="78"/>
      <c r="AN815" s="78"/>
      <c r="AO815" s="78"/>
    </row>
    <row r="816" spans="1:41" ht="18.75" customHeight="1">
      <c r="A816" s="156"/>
      <c r="B816" s="156"/>
      <c r="C816" s="78"/>
      <c r="D816" s="78"/>
      <c r="E816" s="78"/>
      <c r="F816" s="78"/>
      <c r="G816" s="80"/>
      <c r="H816" s="150"/>
      <c r="I816" s="78"/>
      <c r="J816" s="78"/>
      <c r="K816" s="146"/>
      <c r="L816" s="101"/>
      <c r="M816" s="101"/>
      <c r="N816" s="101"/>
      <c r="O816" s="101"/>
      <c r="P816" s="101"/>
      <c r="Q816" s="80"/>
      <c r="R816" s="80"/>
      <c r="S816" s="80"/>
      <c r="T816" s="80"/>
      <c r="U816" s="80"/>
      <c r="V816" s="80"/>
      <c r="W816" s="80"/>
      <c r="X816" s="80"/>
      <c r="Y816" s="80"/>
      <c r="Z816" s="80"/>
      <c r="AA816" s="80"/>
      <c r="AB816" s="80"/>
      <c r="AC816" s="80"/>
      <c r="AD816" s="80"/>
      <c r="AE816" s="80"/>
      <c r="AF816" s="80"/>
      <c r="AG816" s="80"/>
      <c r="AH816" s="80"/>
      <c r="AI816" s="78"/>
      <c r="AJ816" s="78"/>
      <c r="AK816" s="78"/>
      <c r="AL816" s="78"/>
      <c r="AM816" s="78"/>
      <c r="AN816" s="78"/>
      <c r="AO816" s="78"/>
    </row>
    <row r="817" spans="1:41" ht="18.75" customHeight="1">
      <c r="A817" s="156"/>
      <c r="B817" s="156"/>
      <c r="C817" s="78"/>
      <c r="D817" s="78"/>
      <c r="E817" s="78"/>
      <c r="F817" s="78"/>
      <c r="G817" s="80"/>
      <c r="H817" s="150"/>
      <c r="I817" s="78"/>
      <c r="J817" s="78"/>
      <c r="K817" s="146"/>
      <c r="L817" s="101"/>
      <c r="M817" s="101"/>
      <c r="N817" s="101"/>
      <c r="O817" s="101"/>
      <c r="P817" s="101"/>
      <c r="Q817" s="80"/>
      <c r="R817" s="80"/>
      <c r="S817" s="80"/>
      <c r="T817" s="80"/>
      <c r="U817" s="80"/>
      <c r="V817" s="80"/>
      <c r="W817" s="80"/>
      <c r="X817" s="80"/>
      <c r="Y817" s="80"/>
      <c r="Z817" s="80"/>
      <c r="AA817" s="80"/>
      <c r="AB817" s="80"/>
      <c r="AC817" s="80"/>
      <c r="AD817" s="80"/>
      <c r="AE817" s="80"/>
      <c r="AF817" s="80"/>
      <c r="AG817" s="80"/>
      <c r="AH817" s="80"/>
      <c r="AI817" s="78"/>
      <c r="AJ817" s="78"/>
      <c r="AK817" s="78"/>
      <c r="AL817" s="78"/>
      <c r="AM817" s="78"/>
      <c r="AN817" s="78"/>
      <c r="AO817" s="78"/>
    </row>
    <row r="818" spans="1:41" ht="18.75" customHeight="1">
      <c r="A818" s="156"/>
      <c r="B818" s="156"/>
      <c r="C818" s="78"/>
      <c r="D818" s="78"/>
      <c r="E818" s="78"/>
      <c r="F818" s="78"/>
      <c r="G818" s="80"/>
      <c r="H818" s="150"/>
      <c r="I818" s="78"/>
      <c r="J818" s="78"/>
      <c r="K818" s="146"/>
      <c r="L818" s="101"/>
      <c r="M818" s="101"/>
      <c r="N818" s="101"/>
      <c r="O818" s="101"/>
      <c r="P818" s="101"/>
      <c r="Q818" s="80"/>
      <c r="R818" s="80"/>
      <c r="S818" s="80"/>
      <c r="T818" s="80"/>
      <c r="U818" s="80"/>
      <c r="V818" s="80"/>
      <c r="W818" s="80"/>
      <c r="X818" s="80"/>
      <c r="Y818" s="80"/>
      <c r="Z818" s="80"/>
      <c r="AA818" s="80"/>
      <c r="AB818" s="80"/>
      <c r="AC818" s="80"/>
      <c r="AD818" s="80"/>
      <c r="AE818" s="80"/>
      <c r="AF818" s="80"/>
      <c r="AG818" s="80"/>
      <c r="AH818" s="80"/>
      <c r="AI818" s="78"/>
      <c r="AJ818" s="78"/>
      <c r="AK818" s="78"/>
      <c r="AL818" s="78"/>
      <c r="AM818" s="78"/>
      <c r="AN818" s="78"/>
      <c r="AO818" s="78"/>
    </row>
    <row r="819" spans="1:41" ht="18.75" customHeight="1">
      <c r="A819" s="156"/>
      <c r="B819" s="156"/>
      <c r="C819" s="78"/>
      <c r="D819" s="78"/>
      <c r="E819" s="78"/>
      <c r="F819" s="78"/>
      <c r="G819" s="80"/>
      <c r="H819" s="150"/>
      <c r="I819" s="78"/>
      <c r="J819" s="78"/>
      <c r="K819" s="146"/>
      <c r="L819" s="101"/>
      <c r="M819" s="101"/>
      <c r="N819" s="101"/>
      <c r="O819" s="101"/>
      <c r="P819" s="101"/>
      <c r="Q819" s="80"/>
      <c r="R819" s="80"/>
      <c r="S819" s="80"/>
      <c r="T819" s="80"/>
      <c r="U819" s="80"/>
      <c r="V819" s="80"/>
      <c r="W819" s="80"/>
      <c r="X819" s="80"/>
      <c r="Y819" s="80"/>
      <c r="Z819" s="80"/>
      <c r="AA819" s="80"/>
      <c r="AB819" s="80"/>
      <c r="AC819" s="80"/>
      <c r="AD819" s="80"/>
      <c r="AE819" s="80"/>
      <c r="AF819" s="80"/>
      <c r="AG819" s="80"/>
      <c r="AH819" s="80"/>
      <c r="AI819" s="78"/>
      <c r="AJ819" s="78"/>
      <c r="AK819" s="78"/>
      <c r="AL819" s="78"/>
      <c r="AM819" s="78"/>
      <c r="AN819" s="78"/>
      <c r="AO819" s="78"/>
    </row>
    <row r="820" spans="1:41" ht="18.75" customHeight="1">
      <c r="A820" s="156"/>
      <c r="B820" s="156"/>
      <c r="C820" s="78"/>
      <c r="D820" s="78"/>
      <c r="E820" s="78"/>
      <c r="F820" s="78"/>
      <c r="G820" s="80"/>
      <c r="H820" s="150"/>
      <c r="I820" s="78"/>
      <c r="J820" s="78"/>
      <c r="K820" s="146"/>
      <c r="L820" s="101"/>
      <c r="M820" s="101"/>
      <c r="N820" s="101"/>
      <c r="O820" s="101"/>
      <c r="P820" s="101"/>
      <c r="Q820" s="80"/>
      <c r="R820" s="80"/>
      <c r="S820" s="80"/>
      <c r="T820" s="80"/>
      <c r="U820" s="80"/>
      <c r="V820" s="80"/>
      <c r="W820" s="80"/>
      <c r="X820" s="80"/>
      <c r="Y820" s="80"/>
      <c r="Z820" s="80"/>
      <c r="AA820" s="80"/>
      <c r="AB820" s="80"/>
      <c r="AC820" s="80"/>
      <c r="AD820" s="80"/>
      <c r="AE820" s="80"/>
      <c r="AF820" s="80"/>
      <c r="AG820" s="80"/>
      <c r="AH820" s="80"/>
      <c r="AI820" s="78"/>
      <c r="AJ820" s="78"/>
      <c r="AK820" s="78"/>
      <c r="AL820" s="78"/>
      <c r="AM820" s="78"/>
      <c r="AN820" s="78"/>
      <c r="AO820" s="78"/>
    </row>
    <row r="821" spans="1:41" ht="18.75" customHeight="1">
      <c r="A821" s="156"/>
      <c r="B821" s="156"/>
      <c r="C821" s="78"/>
      <c r="D821" s="78"/>
      <c r="E821" s="78"/>
      <c r="F821" s="78"/>
      <c r="G821" s="80"/>
      <c r="H821" s="150"/>
      <c r="I821" s="78"/>
      <c r="J821" s="78"/>
      <c r="K821" s="146"/>
      <c r="L821" s="101"/>
      <c r="M821" s="101"/>
      <c r="N821" s="101"/>
      <c r="O821" s="101"/>
      <c r="P821" s="101"/>
      <c r="Q821" s="80"/>
      <c r="R821" s="80"/>
      <c r="S821" s="80"/>
      <c r="T821" s="80"/>
      <c r="U821" s="80"/>
      <c r="V821" s="80"/>
      <c r="W821" s="80"/>
      <c r="X821" s="80"/>
      <c r="Y821" s="80"/>
      <c r="Z821" s="80"/>
      <c r="AA821" s="80"/>
      <c r="AB821" s="80"/>
      <c r="AC821" s="80"/>
      <c r="AD821" s="80"/>
      <c r="AE821" s="80"/>
      <c r="AF821" s="80"/>
      <c r="AG821" s="80"/>
      <c r="AH821" s="80"/>
      <c r="AI821" s="78"/>
      <c r="AJ821" s="78"/>
      <c r="AK821" s="78"/>
      <c r="AL821" s="78"/>
      <c r="AM821" s="78"/>
      <c r="AN821" s="78"/>
      <c r="AO821" s="78"/>
    </row>
    <row r="822" spans="1:41" ht="18.75" customHeight="1">
      <c r="A822" s="156"/>
      <c r="B822" s="156"/>
      <c r="C822" s="78"/>
      <c r="D822" s="78"/>
      <c r="E822" s="78"/>
      <c r="F822" s="78"/>
      <c r="G822" s="80"/>
      <c r="H822" s="150"/>
      <c r="I822" s="78"/>
      <c r="J822" s="78"/>
      <c r="K822" s="146"/>
      <c r="L822" s="101"/>
      <c r="M822" s="101"/>
      <c r="N822" s="101"/>
      <c r="O822" s="101"/>
      <c r="P822" s="101"/>
      <c r="Q822" s="80"/>
      <c r="R822" s="80"/>
      <c r="S822" s="80"/>
      <c r="T822" s="80"/>
      <c r="U822" s="80"/>
      <c r="V822" s="80"/>
      <c r="W822" s="80"/>
      <c r="X822" s="80"/>
      <c r="Y822" s="80"/>
      <c r="Z822" s="80"/>
      <c r="AA822" s="80"/>
      <c r="AB822" s="80"/>
      <c r="AC822" s="80"/>
      <c r="AD822" s="80"/>
      <c r="AE822" s="80"/>
      <c r="AF822" s="80"/>
      <c r="AG822" s="80"/>
      <c r="AH822" s="80"/>
      <c r="AI822" s="78"/>
      <c r="AJ822" s="78"/>
      <c r="AK822" s="78"/>
      <c r="AL822" s="78"/>
      <c r="AM822" s="78"/>
      <c r="AN822" s="78"/>
      <c r="AO822" s="78"/>
    </row>
    <row r="823" spans="1:41" ht="18.75" customHeight="1">
      <c r="A823" s="156"/>
      <c r="B823" s="156"/>
      <c r="C823" s="78"/>
      <c r="D823" s="78"/>
      <c r="E823" s="78"/>
      <c r="F823" s="78"/>
      <c r="G823" s="80"/>
      <c r="H823" s="150"/>
      <c r="I823" s="78"/>
      <c r="J823" s="78"/>
      <c r="K823" s="146"/>
      <c r="L823" s="101"/>
      <c r="M823" s="101"/>
      <c r="N823" s="101"/>
      <c r="O823" s="101"/>
      <c r="P823" s="101"/>
      <c r="Q823" s="80"/>
      <c r="R823" s="80"/>
      <c r="S823" s="80"/>
      <c r="T823" s="80"/>
      <c r="U823" s="80"/>
      <c r="V823" s="80"/>
      <c r="W823" s="80"/>
      <c r="X823" s="80"/>
      <c r="Y823" s="80"/>
      <c r="Z823" s="80"/>
      <c r="AA823" s="80"/>
      <c r="AB823" s="80"/>
      <c r="AC823" s="80"/>
      <c r="AD823" s="80"/>
      <c r="AE823" s="80"/>
      <c r="AF823" s="80"/>
      <c r="AG823" s="80"/>
      <c r="AH823" s="80"/>
      <c r="AI823" s="78"/>
      <c r="AJ823" s="78"/>
      <c r="AK823" s="78"/>
      <c r="AL823" s="78"/>
      <c r="AM823" s="78"/>
      <c r="AN823" s="78"/>
      <c r="AO823" s="78"/>
    </row>
    <row r="824" spans="1:41" ht="18.75" customHeight="1">
      <c r="A824" s="156"/>
      <c r="B824" s="156"/>
      <c r="C824" s="78"/>
      <c r="D824" s="78"/>
      <c r="E824" s="78"/>
      <c r="F824" s="78"/>
      <c r="G824" s="80"/>
      <c r="H824" s="150"/>
      <c r="I824" s="78"/>
      <c r="J824" s="78"/>
      <c r="K824" s="146"/>
      <c r="L824" s="101"/>
      <c r="M824" s="101"/>
      <c r="N824" s="101"/>
      <c r="O824" s="101"/>
      <c r="P824" s="101"/>
      <c r="Q824" s="80"/>
      <c r="R824" s="80"/>
      <c r="S824" s="80"/>
      <c r="T824" s="80"/>
      <c r="U824" s="80"/>
      <c r="V824" s="80"/>
      <c r="W824" s="80"/>
      <c r="X824" s="80"/>
      <c r="Y824" s="80"/>
      <c r="Z824" s="80"/>
      <c r="AA824" s="80"/>
      <c r="AB824" s="80"/>
      <c r="AC824" s="80"/>
      <c r="AD824" s="80"/>
      <c r="AE824" s="80"/>
      <c r="AF824" s="80"/>
      <c r="AG824" s="80"/>
      <c r="AH824" s="80"/>
      <c r="AI824" s="78"/>
      <c r="AJ824" s="78"/>
      <c r="AK824" s="78"/>
      <c r="AL824" s="78"/>
      <c r="AM824" s="78"/>
      <c r="AN824" s="78"/>
      <c r="AO824" s="78"/>
    </row>
    <row r="825" spans="1:41" ht="18.75" customHeight="1">
      <c r="A825" s="156"/>
      <c r="B825" s="156"/>
      <c r="C825" s="78"/>
      <c r="D825" s="78"/>
      <c r="E825" s="78"/>
      <c r="F825" s="78"/>
      <c r="G825" s="80"/>
      <c r="H825" s="150"/>
      <c r="I825" s="78"/>
      <c r="J825" s="78"/>
      <c r="K825" s="146"/>
      <c r="L825" s="101"/>
      <c r="M825" s="101"/>
      <c r="N825" s="101"/>
      <c r="O825" s="101"/>
      <c r="P825" s="101"/>
      <c r="Q825" s="80"/>
      <c r="R825" s="80"/>
      <c r="S825" s="80"/>
      <c r="T825" s="80"/>
      <c r="U825" s="80"/>
      <c r="V825" s="80"/>
      <c r="W825" s="80"/>
      <c r="X825" s="80"/>
      <c r="Y825" s="80"/>
      <c r="Z825" s="80"/>
      <c r="AA825" s="80"/>
      <c r="AB825" s="80"/>
      <c r="AC825" s="80"/>
      <c r="AD825" s="80"/>
      <c r="AE825" s="80"/>
      <c r="AF825" s="80"/>
      <c r="AG825" s="80"/>
      <c r="AH825" s="80"/>
      <c r="AI825" s="78"/>
      <c r="AJ825" s="78"/>
      <c r="AK825" s="78"/>
      <c r="AL825" s="78"/>
      <c r="AM825" s="78"/>
      <c r="AN825" s="78"/>
      <c r="AO825" s="78"/>
    </row>
    <row r="826" spans="1:41" ht="18.75" customHeight="1">
      <c r="A826" s="156"/>
      <c r="B826" s="156"/>
      <c r="C826" s="78"/>
      <c r="D826" s="78"/>
      <c r="E826" s="78"/>
      <c r="F826" s="78"/>
      <c r="G826" s="80"/>
      <c r="H826" s="150"/>
      <c r="I826" s="78"/>
      <c r="J826" s="78"/>
      <c r="K826" s="146"/>
      <c r="L826" s="101"/>
      <c r="M826" s="101"/>
      <c r="N826" s="101"/>
      <c r="O826" s="101"/>
      <c r="P826" s="101"/>
      <c r="Q826" s="80"/>
      <c r="R826" s="80"/>
      <c r="S826" s="80"/>
      <c r="T826" s="80"/>
      <c r="U826" s="80"/>
      <c r="V826" s="80"/>
      <c r="W826" s="80"/>
      <c r="X826" s="80"/>
      <c r="Y826" s="80"/>
      <c r="Z826" s="80"/>
      <c r="AA826" s="80"/>
      <c r="AB826" s="80"/>
      <c r="AC826" s="80"/>
      <c r="AD826" s="80"/>
      <c r="AE826" s="80"/>
      <c r="AF826" s="80"/>
      <c r="AG826" s="80"/>
      <c r="AH826" s="80"/>
      <c r="AI826" s="78"/>
      <c r="AJ826" s="78"/>
      <c r="AK826" s="78"/>
      <c r="AL826" s="78"/>
      <c r="AM826" s="78"/>
      <c r="AN826" s="78"/>
      <c r="AO826" s="78"/>
    </row>
    <row r="827" spans="1:41" ht="18.75" customHeight="1">
      <c r="A827" s="156"/>
      <c r="B827" s="156"/>
      <c r="C827" s="78"/>
      <c r="D827" s="78"/>
      <c r="E827" s="78"/>
      <c r="F827" s="78"/>
      <c r="G827" s="80"/>
      <c r="H827" s="150"/>
      <c r="I827" s="78"/>
      <c r="J827" s="78"/>
      <c r="K827" s="146"/>
      <c r="L827" s="101"/>
      <c r="M827" s="101"/>
      <c r="N827" s="101"/>
      <c r="O827" s="101"/>
      <c r="P827" s="101"/>
      <c r="Q827" s="80"/>
      <c r="R827" s="80"/>
      <c r="S827" s="80"/>
      <c r="T827" s="80"/>
      <c r="U827" s="80"/>
      <c r="V827" s="80"/>
      <c r="W827" s="80"/>
      <c r="X827" s="80"/>
      <c r="Y827" s="80"/>
      <c r="Z827" s="80"/>
      <c r="AA827" s="80"/>
      <c r="AB827" s="80"/>
      <c r="AC827" s="80"/>
      <c r="AD827" s="80"/>
      <c r="AE827" s="80"/>
      <c r="AF827" s="80"/>
      <c r="AG827" s="80"/>
      <c r="AH827" s="80"/>
      <c r="AI827" s="78"/>
      <c r="AJ827" s="78"/>
      <c r="AK827" s="78"/>
      <c r="AL827" s="78"/>
      <c r="AM827" s="78"/>
      <c r="AN827" s="78"/>
      <c r="AO827" s="78"/>
    </row>
    <row r="828" spans="1:41" ht="18.75" customHeight="1">
      <c r="A828" s="156"/>
      <c r="B828" s="156"/>
      <c r="C828" s="78"/>
      <c r="D828" s="78"/>
      <c r="E828" s="78"/>
      <c r="F828" s="78"/>
      <c r="G828" s="80"/>
      <c r="H828" s="150"/>
      <c r="I828" s="78"/>
      <c r="J828" s="78"/>
      <c r="K828" s="146"/>
      <c r="L828" s="101"/>
      <c r="M828" s="101"/>
      <c r="N828" s="101"/>
      <c r="O828" s="101"/>
      <c r="P828" s="101"/>
      <c r="Q828" s="80"/>
      <c r="R828" s="80"/>
      <c r="S828" s="80"/>
      <c r="T828" s="80"/>
      <c r="U828" s="80"/>
      <c r="V828" s="80"/>
      <c r="W828" s="80"/>
      <c r="X828" s="80"/>
      <c r="Y828" s="80"/>
      <c r="Z828" s="80"/>
      <c r="AA828" s="80"/>
      <c r="AB828" s="80"/>
      <c r="AC828" s="80"/>
      <c r="AD828" s="80"/>
      <c r="AE828" s="80"/>
      <c r="AF828" s="80"/>
      <c r="AG828" s="80"/>
      <c r="AH828" s="80"/>
      <c r="AI828" s="78"/>
      <c r="AJ828" s="78"/>
      <c r="AK828" s="78"/>
      <c r="AL828" s="78"/>
      <c r="AM828" s="78"/>
      <c r="AN828" s="78"/>
      <c r="AO828" s="78"/>
    </row>
    <row r="829" spans="1:41" ht="18.75" customHeight="1">
      <c r="A829" s="156"/>
      <c r="B829" s="156"/>
      <c r="C829" s="78"/>
      <c r="D829" s="78"/>
      <c r="E829" s="78"/>
      <c r="F829" s="78"/>
      <c r="G829" s="80"/>
      <c r="H829" s="150"/>
      <c r="I829" s="78"/>
      <c r="J829" s="78"/>
      <c r="K829" s="146"/>
      <c r="L829" s="101"/>
      <c r="M829" s="101"/>
      <c r="N829" s="101"/>
      <c r="O829" s="101"/>
      <c r="P829" s="101"/>
      <c r="Q829" s="80"/>
      <c r="R829" s="80"/>
      <c r="S829" s="80"/>
      <c r="T829" s="80"/>
      <c r="U829" s="80"/>
      <c r="V829" s="80"/>
      <c r="W829" s="80"/>
      <c r="X829" s="80"/>
      <c r="Y829" s="80"/>
      <c r="Z829" s="80"/>
      <c r="AA829" s="80"/>
      <c r="AB829" s="80"/>
      <c r="AC829" s="80"/>
      <c r="AD829" s="80"/>
      <c r="AE829" s="80"/>
      <c r="AF829" s="80"/>
      <c r="AG829" s="80"/>
      <c r="AH829" s="80"/>
      <c r="AI829" s="78"/>
      <c r="AJ829" s="78"/>
      <c r="AK829" s="78"/>
      <c r="AL829" s="78"/>
      <c r="AM829" s="78"/>
      <c r="AN829" s="78"/>
      <c r="AO829" s="78"/>
    </row>
    <row r="830" spans="1:41" ht="18.75" customHeight="1">
      <c r="A830" s="156"/>
      <c r="B830" s="156"/>
      <c r="C830" s="78"/>
      <c r="D830" s="78"/>
      <c r="E830" s="78"/>
      <c r="F830" s="78"/>
      <c r="G830" s="80"/>
      <c r="H830" s="150"/>
      <c r="I830" s="78"/>
      <c r="J830" s="78"/>
      <c r="K830" s="146"/>
      <c r="L830" s="101"/>
      <c r="M830" s="101"/>
      <c r="N830" s="101"/>
      <c r="O830" s="101"/>
      <c r="P830" s="101"/>
      <c r="Q830" s="80"/>
      <c r="R830" s="80"/>
      <c r="S830" s="80"/>
      <c r="T830" s="80"/>
      <c r="U830" s="80"/>
      <c r="V830" s="80"/>
      <c r="W830" s="80"/>
      <c r="X830" s="80"/>
      <c r="Y830" s="80"/>
      <c r="Z830" s="80"/>
      <c r="AA830" s="80"/>
      <c r="AB830" s="80"/>
      <c r="AC830" s="80"/>
      <c r="AD830" s="80"/>
      <c r="AE830" s="80"/>
      <c r="AF830" s="80"/>
      <c r="AG830" s="80"/>
      <c r="AH830" s="80"/>
      <c r="AI830" s="78"/>
      <c r="AJ830" s="78"/>
      <c r="AK830" s="78"/>
      <c r="AL830" s="78"/>
      <c r="AM830" s="78"/>
      <c r="AN830" s="78"/>
      <c r="AO830" s="78"/>
    </row>
    <row r="831" spans="1:41" ht="18.75" customHeight="1">
      <c r="A831" s="156"/>
      <c r="B831" s="156"/>
      <c r="C831" s="78"/>
      <c r="D831" s="78"/>
      <c r="E831" s="78"/>
      <c r="F831" s="78"/>
      <c r="G831" s="80"/>
      <c r="H831" s="150"/>
      <c r="I831" s="78"/>
      <c r="J831" s="78"/>
      <c r="K831" s="146"/>
      <c r="L831" s="101"/>
      <c r="M831" s="101"/>
      <c r="N831" s="101"/>
      <c r="O831" s="101"/>
      <c r="P831" s="101"/>
      <c r="Q831" s="80"/>
      <c r="R831" s="80"/>
      <c r="S831" s="80"/>
      <c r="T831" s="80"/>
      <c r="U831" s="80"/>
      <c r="V831" s="80"/>
      <c r="W831" s="80"/>
      <c r="X831" s="80"/>
      <c r="Y831" s="80"/>
      <c r="Z831" s="80"/>
      <c r="AA831" s="80"/>
      <c r="AB831" s="80"/>
      <c r="AC831" s="80"/>
      <c r="AD831" s="80"/>
      <c r="AE831" s="80"/>
      <c r="AF831" s="80"/>
      <c r="AG831" s="80"/>
      <c r="AH831" s="80"/>
      <c r="AI831" s="78"/>
      <c r="AJ831" s="78"/>
      <c r="AK831" s="78"/>
      <c r="AL831" s="78"/>
      <c r="AM831" s="78"/>
      <c r="AN831" s="78"/>
      <c r="AO831" s="78"/>
    </row>
    <row r="832" spans="1:41" ht="18.75" customHeight="1">
      <c r="A832" s="156"/>
      <c r="B832" s="156"/>
      <c r="C832" s="78"/>
      <c r="D832" s="78"/>
      <c r="E832" s="78"/>
      <c r="F832" s="78"/>
      <c r="G832" s="80"/>
      <c r="H832" s="150"/>
      <c r="I832" s="78"/>
      <c r="J832" s="78"/>
      <c r="K832" s="146"/>
      <c r="L832" s="101"/>
      <c r="M832" s="101"/>
      <c r="N832" s="101"/>
      <c r="O832" s="101"/>
      <c r="P832" s="101"/>
      <c r="Q832" s="80"/>
      <c r="R832" s="80"/>
      <c r="S832" s="80"/>
      <c r="T832" s="80"/>
      <c r="U832" s="80"/>
      <c r="V832" s="80"/>
      <c r="W832" s="80"/>
      <c r="X832" s="80"/>
      <c r="Y832" s="80"/>
      <c r="Z832" s="80"/>
      <c r="AA832" s="80"/>
      <c r="AB832" s="80"/>
      <c r="AC832" s="80"/>
      <c r="AD832" s="80"/>
      <c r="AE832" s="80"/>
      <c r="AF832" s="80"/>
      <c r="AG832" s="80"/>
      <c r="AH832" s="80"/>
      <c r="AI832" s="78"/>
      <c r="AJ832" s="78"/>
      <c r="AK832" s="78"/>
      <c r="AL832" s="78"/>
      <c r="AM832" s="78"/>
      <c r="AN832" s="78"/>
      <c r="AO832" s="78"/>
    </row>
    <row r="833" spans="1:41" ht="18.75" customHeight="1">
      <c r="A833" s="156"/>
      <c r="B833" s="156"/>
      <c r="C833" s="78"/>
      <c r="D833" s="78"/>
      <c r="E833" s="78"/>
      <c r="F833" s="78"/>
      <c r="G833" s="80"/>
      <c r="H833" s="150"/>
      <c r="I833" s="78"/>
      <c r="J833" s="78"/>
      <c r="K833" s="146"/>
      <c r="L833" s="101"/>
      <c r="M833" s="101"/>
      <c r="N833" s="101"/>
      <c r="O833" s="101"/>
      <c r="P833" s="101"/>
      <c r="Q833" s="80"/>
      <c r="R833" s="80"/>
      <c r="S833" s="80"/>
      <c r="T833" s="80"/>
      <c r="U833" s="80"/>
      <c r="V833" s="80"/>
      <c r="W833" s="80"/>
      <c r="X833" s="80"/>
      <c r="Y833" s="80"/>
      <c r="Z833" s="80"/>
      <c r="AA833" s="80"/>
      <c r="AB833" s="80"/>
      <c r="AC833" s="80"/>
      <c r="AD833" s="80"/>
      <c r="AE833" s="80"/>
      <c r="AF833" s="80"/>
      <c r="AG833" s="80"/>
      <c r="AH833" s="80"/>
      <c r="AI833" s="78"/>
      <c r="AJ833" s="78"/>
      <c r="AK833" s="78"/>
      <c r="AL833" s="78"/>
      <c r="AM833" s="78"/>
      <c r="AN833" s="78"/>
      <c r="AO833" s="78"/>
    </row>
    <row r="834" spans="1:41" ht="18.75" customHeight="1">
      <c r="A834" s="156"/>
      <c r="B834" s="156"/>
      <c r="C834" s="78"/>
      <c r="D834" s="78"/>
      <c r="E834" s="78"/>
      <c r="F834" s="78"/>
      <c r="G834" s="80"/>
      <c r="H834" s="150"/>
      <c r="I834" s="78"/>
      <c r="J834" s="78"/>
      <c r="K834" s="146"/>
      <c r="L834" s="101"/>
      <c r="M834" s="101"/>
      <c r="N834" s="101"/>
      <c r="O834" s="101"/>
      <c r="P834" s="101"/>
      <c r="Q834" s="80"/>
      <c r="R834" s="80"/>
      <c r="S834" s="80"/>
      <c r="T834" s="80"/>
      <c r="U834" s="80"/>
      <c r="V834" s="80"/>
      <c r="W834" s="80"/>
      <c r="X834" s="80"/>
      <c r="Y834" s="80"/>
      <c r="Z834" s="80"/>
      <c r="AA834" s="80"/>
      <c r="AB834" s="80"/>
      <c r="AC834" s="80"/>
      <c r="AD834" s="80"/>
      <c r="AE834" s="80"/>
      <c r="AF834" s="80"/>
      <c r="AG834" s="80"/>
      <c r="AH834" s="80"/>
      <c r="AI834" s="78"/>
      <c r="AJ834" s="78"/>
      <c r="AK834" s="78"/>
      <c r="AL834" s="78"/>
      <c r="AM834" s="78"/>
      <c r="AN834" s="78"/>
      <c r="AO834" s="78"/>
    </row>
    <row r="835" spans="1:41" ht="18.75" customHeight="1">
      <c r="A835" s="156"/>
      <c r="B835" s="156"/>
      <c r="C835" s="78"/>
      <c r="D835" s="78"/>
      <c r="E835" s="78"/>
      <c r="F835" s="78"/>
      <c r="G835" s="80"/>
      <c r="H835" s="150"/>
      <c r="I835" s="78"/>
      <c r="J835" s="78"/>
      <c r="K835" s="146"/>
      <c r="L835" s="101"/>
      <c r="M835" s="101"/>
      <c r="N835" s="101"/>
      <c r="O835" s="101"/>
      <c r="P835" s="101"/>
      <c r="Q835" s="80"/>
      <c r="R835" s="80"/>
      <c r="S835" s="80"/>
      <c r="T835" s="80"/>
      <c r="U835" s="80"/>
      <c r="V835" s="80"/>
      <c r="W835" s="80"/>
      <c r="X835" s="80"/>
      <c r="Y835" s="80"/>
      <c r="Z835" s="80"/>
      <c r="AA835" s="80"/>
      <c r="AB835" s="80"/>
      <c r="AC835" s="80"/>
      <c r="AD835" s="80"/>
      <c r="AE835" s="80"/>
      <c r="AF835" s="80"/>
      <c r="AG835" s="80"/>
      <c r="AH835" s="80"/>
      <c r="AI835" s="78"/>
      <c r="AJ835" s="78"/>
      <c r="AK835" s="78"/>
      <c r="AL835" s="78"/>
      <c r="AM835" s="78"/>
      <c r="AN835" s="78"/>
      <c r="AO835" s="78"/>
    </row>
    <row r="836" spans="1:41" ht="18.75" customHeight="1">
      <c r="A836" s="156"/>
      <c r="B836" s="156"/>
      <c r="C836" s="78"/>
      <c r="D836" s="78"/>
      <c r="E836" s="78"/>
      <c r="F836" s="78"/>
      <c r="G836" s="80"/>
      <c r="H836" s="150"/>
      <c r="I836" s="78"/>
      <c r="J836" s="78"/>
      <c r="K836" s="146"/>
      <c r="L836" s="101"/>
      <c r="M836" s="101"/>
      <c r="N836" s="101"/>
      <c r="O836" s="101"/>
      <c r="P836" s="101"/>
      <c r="Q836" s="80"/>
      <c r="R836" s="80"/>
      <c r="S836" s="80"/>
      <c r="T836" s="80"/>
      <c r="U836" s="80"/>
      <c r="V836" s="80"/>
      <c r="W836" s="80"/>
      <c r="X836" s="80"/>
      <c r="Y836" s="80"/>
      <c r="Z836" s="80"/>
      <c r="AA836" s="80"/>
      <c r="AB836" s="80"/>
      <c r="AC836" s="80"/>
      <c r="AD836" s="80"/>
      <c r="AE836" s="80"/>
      <c r="AF836" s="80"/>
      <c r="AG836" s="80"/>
      <c r="AH836" s="80"/>
      <c r="AI836" s="78"/>
      <c r="AJ836" s="78"/>
      <c r="AK836" s="78"/>
      <c r="AL836" s="78"/>
      <c r="AM836" s="78"/>
      <c r="AN836" s="78"/>
      <c r="AO836" s="78"/>
    </row>
    <row r="837" spans="1:41" ht="18.75" customHeight="1">
      <c r="A837" s="156"/>
      <c r="B837" s="156"/>
      <c r="C837" s="78"/>
      <c r="D837" s="78"/>
      <c r="E837" s="78"/>
      <c r="F837" s="78"/>
      <c r="G837" s="80"/>
      <c r="H837" s="150"/>
      <c r="I837" s="78"/>
      <c r="J837" s="78"/>
      <c r="K837" s="146"/>
      <c r="L837" s="101"/>
      <c r="M837" s="101"/>
      <c r="N837" s="101"/>
      <c r="O837" s="101"/>
      <c r="P837" s="101"/>
      <c r="Q837" s="80"/>
      <c r="R837" s="80"/>
      <c r="S837" s="80"/>
      <c r="T837" s="80"/>
      <c r="U837" s="80"/>
      <c r="V837" s="80"/>
      <c r="W837" s="80"/>
      <c r="X837" s="80"/>
      <c r="Y837" s="80"/>
      <c r="Z837" s="80"/>
      <c r="AA837" s="80"/>
      <c r="AB837" s="80"/>
      <c r="AC837" s="80"/>
      <c r="AD837" s="80"/>
      <c r="AE837" s="80"/>
      <c r="AF837" s="80"/>
      <c r="AG837" s="80"/>
      <c r="AH837" s="80"/>
      <c r="AI837" s="78"/>
      <c r="AJ837" s="78"/>
      <c r="AK837" s="78"/>
      <c r="AL837" s="78"/>
      <c r="AM837" s="78"/>
      <c r="AN837" s="78"/>
      <c r="AO837" s="78"/>
    </row>
    <row r="838" spans="1:41" ht="18.75" customHeight="1">
      <c r="A838" s="156"/>
      <c r="B838" s="156"/>
      <c r="C838" s="78"/>
      <c r="D838" s="78"/>
      <c r="E838" s="78"/>
      <c r="F838" s="78"/>
      <c r="G838" s="80"/>
      <c r="H838" s="150"/>
      <c r="I838" s="78"/>
      <c r="J838" s="78"/>
      <c r="K838" s="146"/>
      <c r="L838" s="101"/>
      <c r="M838" s="101"/>
      <c r="N838" s="101"/>
      <c r="O838" s="101"/>
      <c r="P838" s="101"/>
      <c r="Q838" s="80"/>
      <c r="R838" s="80"/>
      <c r="S838" s="80"/>
      <c r="T838" s="80"/>
      <c r="U838" s="80"/>
      <c r="V838" s="80"/>
      <c r="W838" s="80"/>
      <c r="X838" s="80"/>
      <c r="Y838" s="80"/>
      <c r="Z838" s="80"/>
      <c r="AA838" s="80"/>
      <c r="AB838" s="80"/>
      <c r="AC838" s="80"/>
      <c r="AD838" s="80"/>
      <c r="AE838" s="80"/>
      <c r="AF838" s="80"/>
      <c r="AG838" s="80"/>
      <c r="AH838" s="80"/>
      <c r="AI838" s="78"/>
      <c r="AJ838" s="78"/>
      <c r="AK838" s="78"/>
      <c r="AL838" s="78"/>
      <c r="AM838" s="78"/>
      <c r="AN838" s="78"/>
      <c r="AO838" s="78"/>
    </row>
    <row r="839" spans="1:41" ht="18.75" customHeight="1">
      <c r="A839" s="156"/>
      <c r="B839" s="156"/>
      <c r="C839" s="78"/>
      <c r="D839" s="78"/>
      <c r="E839" s="78"/>
      <c r="F839" s="78"/>
      <c r="G839" s="80"/>
      <c r="H839" s="150"/>
      <c r="I839" s="78"/>
      <c r="J839" s="78"/>
      <c r="K839" s="146"/>
      <c r="L839" s="101"/>
      <c r="M839" s="101"/>
      <c r="N839" s="101"/>
      <c r="O839" s="101"/>
      <c r="P839" s="101"/>
      <c r="Q839" s="80"/>
      <c r="R839" s="80"/>
      <c r="S839" s="80"/>
      <c r="T839" s="80"/>
      <c r="U839" s="80"/>
      <c r="V839" s="80"/>
      <c r="W839" s="80"/>
      <c r="X839" s="80"/>
      <c r="Y839" s="80"/>
      <c r="Z839" s="80"/>
      <c r="AA839" s="80"/>
      <c r="AB839" s="80"/>
      <c r="AC839" s="80"/>
      <c r="AD839" s="80"/>
      <c r="AE839" s="80"/>
      <c r="AF839" s="80"/>
      <c r="AG839" s="80"/>
      <c r="AH839" s="80"/>
      <c r="AI839" s="78"/>
      <c r="AJ839" s="78"/>
      <c r="AK839" s="78"/>
      <c r="AL839" s="78"/>
      <c r="AM839" s="78"/>
      <c r="AN839" s="78"/>
      <c r="AO839" s="78"/>
    </row>
    <row r="840" spans="1:41" ht="18.75" customHeight="1">
      <c r="A840" s="156"/>
      <c r="B840" s="156"/>
      <c r="C840" s="78"/>
      <c r="D840" s="78"/>
      <c r="E840" s="78"/>
      <c r="F840" s="78"/>
      <c r="G840" s="80"/>
      <c r="H840" s="150"/>
      <c r="I840" s="78"/>
      <c r="J840" s="78"/>
      <c r="K840" s="146"/>
      <c r="L840" s="101"/>
      <c r="M840" s="101"/>
      <c r="N840" s="101"/>
      <c r="O840" s="101"/>
      <c r="P840" s="101"/>
      <c r="Q840" s="80"/>
      <c r="R840" s="80"/>
      <c r="S840" s="80"/>
      <c r="T840" s="80"/>
      <c r="U840" s="80"/>
      <c r="V840" s="80"/>
      <c r="W840" s="80"/>
      <c r="X840" s="80"/>
      <c r="Y840" s="80"/>
      <c r="Z840" s="80"/>
      <c r="AA840" s="80"/>
      <c r="AB840" s="80"/>
      <c r="AC840" s="80"/>
      <c r="AD840" s="80"/>
      <c r="AE840" s="80"/>
      <c r="AF840" s="80"/>
      <c r="AG840" s="80"/>
      <c r="AH840" s="80"/>
      <c r="AI840" s="78"/>
      <c r="AJ840" s="78"/>
      <c r="AK840" s="78"/>
      <c r="AL840" s="78"/>
      <c r="AM840" s="78"/>
      <c r="AN840" s="78"/>
      <c r="AO840" s="78"/>
    </row>
    <row r="841" spans="1:41" ht="18.75" customHeight="1">
      <c r="A841" s="156"/>
      <c r="B841" s="156"/>
      <c r="C841" s="78"/>
      <c r="D841" s="78"/>
      <c r="E841" s="78"/>
      <c r="F841" s="78"/>
      <c r="G841" s="80"/>
      <c r="H841" s="150"/>
      <c r="I841" s="78"/>
      <c r="J841" s="78"/>
      <c r="K841" s="146"/>
      <c r="L841" s="101"/>
      <c r="M841" s="101"/>
      <c r="N841" s="101"/>
      <c r="O841" s="101"/>
      <c r="P841" s="101"/>
      <c r="Q841" s="80"/>
      <c r="R841" s="80"/>
      <c r="S841" s="80"/>
      <c r="T841" s="80"/>
      <c r="U841" s="80"/>
      <c r="V841" s="80"/>
      <c r="W841" s="80"/>
      <c r="X841" s="80"/>
      <c r="Y841" s="80"/>
      <c r="Z841" s="80"/>
      <c r="AA841" s="80"/>
      <c r="AB841" s="80"/>
      <c r="AC841" s="80"/>
      <c r="AD841" s="80"/>
      <c r="AE841" s="80"/>
      <c r="AF841" s="80"/>
      <c r="AG841" s="80"/>
      <c r="AH841" s="80"/>
      <c r="AI841" s="78"/>
      <c r="AJ841" s="78"/>
      <c r="AK841" s="78"/>
      <c r="AL841" s="78"/>
      <c r="AM841" s="78"/>
      <c r="AN841" s="78"/>
      <c r="AO841" s="78"/>
    </row>
    <row r="842" spans="1:41" ht="18.75" customHeight="1">
      <c r="A842" s="156"/>
      <c r="B842" s="156"/>
      <c r="C842" s="78"/>
      <c r="D842" s="78"/>
      <c r="E842" s="78"/>
      <c r="F842" s="78"/>
      <c r="G842" s="80"/>
      <c r="H842" s="150"/>
      <c r="I842" s="78"/>
      <c r="J842" s="78"/>
      <c r="K842" s="146"/>
      <c r="L842" s="101"/>
      <c r="M842" s="101"/>
      <c r="N842" s="101"/>
      <c r="O842" s="101"/>
      <c r="P842" s="101"/>
      <c r="Q842" s="80"/>
      <c r="R842" s="80"/>
      <c r="S842" s="80"/>
      <c r="T842" s="80"/>
      <c r="U842" s="80"/>
      <c r="V842" s="80"/>
      <c r="W842" s="80"/>
      <c r="X842" s="80"/>
      <c r="Y842" s="80"/>
      <c r="Z842" s="80"/>
      <c r="AA842" s="80"/>
      <c r="AB842" s="80"/>
      <c r="AC842" s="80"/>
      <c r="AD842" s="80"/>
      <c r="AE842" s="80"/>
      <c r="AF842" s="80"/>
      <c r="AG842" s="80"/>
      <c r="AH842" s="80"/>
      <c r="AI842" s="78"/>
      <c r="AJ842" s="78"/>
      <c r="AK842" s="78"/>
      <c r="AL842" s="78"/>
      <c r="AM842" s="78"/>
      <c r="AN842" s="78"/>
      <c r="AO842" s="78"/>
    </row>
    <row r="843" spans="1:41" ht="18.75" customHeight="1">
      <c r="A843" s="156"/>
      <c r="B843" s="156"/>
      <c r="C843" s="78"/>
      <c r="D843" s="78"/>
      <c r="E843" s="78"/>
      <c r="F843" s="78"/>
      <c r="G843" s="80"/>
      <c r="H843" s="150"/>
      <c r="I843" s="78"/>
      <c r="J843" s="78"/>
      <c r="K843" s="146"/>
      <c r="L843" s="101"/>
      <c r="M843" s="101"/>
      <c r="N843" s="101"/>
      <c r="O843" s="101"/>
      <c r="P843" s="101"/>
      <c r="Q843" s="80"/>
      <c r="R843" s="80"/>
      <c r="S843" s="80"/>
      <c r="T843" s="80"/>
      <c r="U843" s="80"/>
      <c r="V843" s="80"/>
      <c r="W843" s="80"/>
      <c r="X843" s="80"/>
      <c r="Y843" s="80"/>
      <c r="Z843" s="80"/>
      <c r="AA843" s="80"/>
      <c r="AB843" s="80"/>
      <c r="AC843" s="80"/>
      <c r="AD843" s="80"/>
      <c r="AE843" s="80"/>
      <c r="AF843" s="80"/>
      <c r="AG843" s="80"/>
      <c r="AH843" s="80"/>
      <c r="AI843" s="78"/>
      <c r="AJ843" s="78"/>
      <c r="AK843" s="78"/>
      <c r="AL843" s="78"/>
      <c r="AM843" s="78"/>
      <c r="AN843" s="78"/>
      <c r="AO843" s="78"/>
    </row>
    <row r="844" spans="1:41" ht="18.75" customHeight="1">
      <c r="A844" s="156"/>
      <c r="B844" s="156"/>
      <c r="C844" s="78"/>
      <c r="D844" s="78"/>
      <c r="E844" s="78"/>
      <c r="F844" s="78"/>
      <c r="G844" s="80"/>
      <c r="H844" s="150"/>
      <c r="I844" s="78"/>
      <c r="J844" s="78"/>
      <c r="K844" s="146"/>
      <c r="L844" s="101"/>
      <c r="M844" s="101"/>
      <c r="N844" s="101"/>
      <c r="O844" s="101"/>
      <c r="P844" s="101"/>
      <c r="Q844" s="80"/>
      <c r="R844" s="80"/>
      <c r="S844" s="80"/>
      <c r="T844" s="80"/>
      <c r="U844" s="80"/>
      <c r="V844" s="80"/>
      <c r="W844" s="80"/>
      <c r="X844" s="80"/>
      <c r="Y844" s="80"/>
      <c r="Z844" s="80"/>
      <c r="AA844" s="80"/>
      <c r="AB844" s="80"/>
      <c r="AC844" s="80"/>
      <c r="AD844" s="80"/>
      <c r="AE844" s="80"/>
      <c r="AF844" s="80"/>
      <c r="AG844" s="80"/>
      <c r="AH844" s="80"/>
      <c r="AI844" s="78"/>
      <c r="AJ844" s="78"/>
      <c r="AK844" s="78"/>
      <c r="AL844" s="78"/>
      <c r="AM844" s="78"/>
      <c r="AN844" s="78"/>
      <c r="AO844" s="78"/>
    </row>
    <row r="845" spans="1:41" ht="18.75" customHeight="1">
      <c r="A845" s="156"/>
      <c r="B845" s="156"/>
      <c r="C845" s="78"/>
      <c r="D845" s="78"/>
      <c r="E845" s="78"/>
      <c r="F845" s="78"/>
      <c r="G845" s="80"/>
      <c r="H845" s="150"/>
      <c r="I845" s="78"/>
      <c r="J845" s="78"/>
      <c r="K845" s="146"/>
      <c r="L845" s="101"/>
      <c r="M845" s="101"/>
      <c r="N845" s="101"/>
      <c r="O845" s="101"/>
      <c r="P845" s="101"/>
      <c r="Q845" s="80"/>
      <c r="R845" s="80"/>
      <c r="S845" s="80"/>
      <c r="T845" s="80"/>
      <c r="U845" s="80"/>
      <c r="V845" s="80"/>
      <c r="W845" s="80"/>
      <c r="X845" s="80"/>
      <c r="Y845" s="80"/>
      <c r="Z845" s="80"/>
      <c r="AA845" s="80"/>
      <c r="AB845" s="80"/>
      <c r="AC845" s="80"/>
      <c r="AD845" s="80"/>
      <c r="AE845" s="80"/>
      <c r="AF845" s="80"/>
      <c r="AG845" s="80"/>
      <c r="AH845" s="80"/>
      <c r="AI845" s="78"/>
      <c r="AJ845" s="78"/>
      <c r="AK845" s="78"/>
      <c r="AL845" s="78"/>
      <c r="AM845" s="78"/>
      <c r="AN845" s="78"/>
      <c r="AO845" s="78"/>
    </row>
    <row r="846" spans="1:41" ht="18.75" customHeight="1">
      <c r="A846" s="156"/>
      <c r="B846" s="156"/>
      <c r="C846" s="78"/>
      <c r="D846" s="78"/>
      <c r="E846" s="78"/>
      <c r="F846" s="78"/>
      <c r="G846" s="80"/>
      <c r="H846" s="150"/>
      <c r="I846" s="78"/>
      <c r="J846" s="78"/>
      <c r="K846" s="146"/>
      <c r="L846" s="101"/>
      <c r="M846" s="101"/>
      <c r="N846" s="101"/>
      <c r="O846" s="101"/>
      <c r="P846" s="101"/>
      <c r="Q846" s="80"/>
      <c r="R846" s="80"/>
      <c r="S846" s="80"/>
      <c r="T846" s="80"/>
      <c r="U846" s="80"/>
      <c r="V846" s="80"/>
      <c r="W846" s="80"/>
      <c r="X846" s="80"/>
      <c r="Y846" s="80"/>
      <c r="Z846" s="80"/>
      <c r="AA846" s="80"/>
      <c r="AB846" s="80"/>
      <c r="AC846" s="80"/>
      <c r="AD846" s="80"/>
      <c r="AE846" s="80"/>
      <c r="AF846" s="80"/>
      <c r="AG846" s="80"/>
      <c r="AH846" s="80"/>
      <c r="AI846" s="78"/>
      <c r="AJ846" s="78"/>
      <c r="AK846" s="78"/>
      <c r="AL846" s="78"/>
      <c r="AM846" s="78"/>
      <c r="AN846" s="78"/>
      <c r="AO846" s="78"/>
    </row>
    <row r="847" spans="1:41" ht="18.75" customHeight="1">
      <c r="A847" s="156"/>
      <c r="B847" s="156"/>
      <c r="C847" s="78"/>
      <c r="D847" s="78"/>
      <c r="E847" s="78"/>
      <c r="F847" s="78"/>
      <c r="G847" s="80"/>
      <c r="H847" s="150"/>
      <c r="I847" s="78"/>
      <c r="J847" s="78"/>
      <c r="K847" s="146"/>
      <c r="L847" s="101"/>
      <c r="M847" s="101"/>
      <c r="N847" s="101"/>
      <c r="O847" s="101"/>
      <c r="P847" s="101"/>
      <c r="Q847" s="80"/>
      <c r="R847" s="80"/>
      <c r="S847" s="80"/>
      <c r="T847" s="80"/>
      <c r="U847" s="80"/>
      <c r="V847" s="80"/>
      <c r="W847" s="80"/>
      <c r="X847" s="80"/>
      <c r="Y847" s="80"/>
      <c r="Z847" s="80"/>
      <c r="AA847" s="80"/>
      <c r="AB847" s="80"/>
      <c r="AC847" s="80"/>
      <c r="AD847" s="80"/>
      <c r="AE847" s="80"/>
      <c r="AF847" s="80"/>
      <c r="AG847" s="80"/>
      <c r="AH847" s="80"/>
      <c r="AI847" s="78"/>
      <c r="AJ847" s="78"/>
      <c r="AK847" s="78"/>
      <c r="AL847" s="78"/>
      <c r="AM847" s="78"/>
      <c r="AN847" s="78"/>
      <c r="AO847" s="78"/>
    </row>
    <row r="848" spans="1:41" ht="18.75" customHeight="1">
      <c r="A848" s="156"/>
      <c r="B848" s="156"/>
      <c r="C848" s="78"/>
      <c r="D848" s="78"/>
      <c r="E848" s="78"/>
      <c r="F848" s="78"/>
      <c r="G848" s="80"/>
      <c r="H848" s="150"/>
      <c r="I848" s="78"/>
      <c r="J848" s="78"/>
      <c r="K848" s="146"/>
      <c r="L848" s="101"/>
      <c r="M848" s="101"/>
      <c r="N848" s="101"/>
      <c r="O848" s="101"/>
      <c r="P848" s="101"/>
      <c r="Q848" s="80"/>
      <c r="R848" s="80"/>
      <c r="S848" s="80"/>
      <c r="T848" s="80"/>
      <c r="U848" s="80"/>
      <c r="V848" s="80"/>
      <c r="W848" s="80"/>
      <c r="X848" s="80"/>
      <c r="Y848" s="80"/>
      <c r="Z848" s="80"/>
      <c r="AA848" s="80"/>
      <c r="AB848" s="80"/>
      <c r="AC848" s="80"/>
      <c r="AD848" s="80"/>
      <c r="AE848" s="80"/>
      <c r="AF848" s="80"/>
      <c r="AG848" s="80"/>
      <c r="AH848" s="80"/>
      <c r="AI848" s="78"/>
      <c r="AJ848" s="78"/>
      <c r="AK848" s="78"/>
      <c r="AL848" s="78"/>
      <c r="AM848" s="78"/>
      <c r="AN848" s="78"/>
      <c r="AO848" s="78"/>
    </row>
    <row r="849" spans="1:41" ht="18.75" customHeight="1">
      <c r="A849" s="156"/>
      <c r="B849" s="156"/>
      <c r="C849" s="78"/>
      <c r="D849" s="78"/>
      <c r="E849" s="78"/>
      <c r="F849" s="78"/>
      <c r="G849" s="80"/>
      <c r="H849" s="150"/>
      <c r="I849" s="78"/>
      <c r="J849" s="78"/>
      <c r="K849" s="146"/>
      <c r="L849" s="101"/>
      <c r="M849" s="101"/>
      <c r="N849" s="101"/>
      <c r="O849" s="101"/>
      <c r="P849" s="101"/>
      <c r="Q849" s="80"/>
      <c r="R849" s="80"/>
      <c r="S849" s="80"/>
      <c r="T849" s="80"/>
      <c r="U849" s="80"/>
      <c r="V849" s="80"/>
      <c r="W849" s="80"/>
      <c r="X849" s="80"/>
      <c r="Y849" s="80"/>
      <c r="Z849" s="80"/>
      <c r="AA849" s="80"/>
      <c r="AB849" s="80"/>
      <c r="AC849" s="80"/>
      <c r="AD849" s="80"/>
      <c r="AE849" s="80"/>
      <c r="AF849" s="80"/>
      <c r="AG849" s="80"/>
      <c r="AH849" s="80"/>
      <c r="AI849" s="78"/>
      <c r="AJ849" s="78"/>
      <c r="AK849" s="78"/>
      <c r="AL849" s="78"/>
      <c r="AM849" s="78"/>
      <c r="AN849" s="78"/>
      <c r="AO849" s="78"/>
    </row>
    <row r="850" spans="1:41" ht="18.75" customHeight="1">
      <c r="A850" s="156"/>
      <c r="B850" s="156"/>
      <c r="C850" s="78"/>
      <c r="D850" s="78"/>
      <c r="E850" s="78"/>
      <c r="F850" s="78"/>
      <c r="G850" s="80"/>
      <c r="H850" s="150"/>
      <c r="I850" s="78"/>
      <c r="J850" s="78"/>
      <c r="K850" s="146"/>
      <c r="L850" s="101"/>
      <c r="M850" s="101"/>
      <c r="N850" s="101"/>
      <c r="O850" s="101"/>
      <c r="P850" s="101"/>
      <c r="Q850" s="80"/>
      <c r="R850" s="80"/>
      <c r="S850" s="80"/>
      <c r="T850" s="80"/>
      <c r="U850" s="80"/>
      <c r="V850" s="80"/>
      <c r="W850" s="80"/>
      <c r="X850" s="80"/>
      <c r="Y850" s="80"/>
      <c r="Z850" s="80"/>
      <c r="AA850" s="80"/>
      <c r="AB850" s="80"/>
      <c r="AC850" s="80"/>
      <c r="AD850" s="80"/>
      <c r="AE850" s="80"/>
      <c r="AF850" s="80"/>
      <c r="AG850" s="80"/>
      <c r="AH850" s="80"/>
      <c r="AI850" s="78"/>
      <c r="AJ850" s="78"/>
      <c r="AK850" s="78"/>
      <c r="AL850" s="78"/>
      <c r="AM850" s="78"/>
      <c r="AN850" s="78"/>
      <c r="AO850" s="78"/>
    </row>
    <row r="851" spans="1:41" ht="18.75" customHeight="1">
      <c r="A851" s="156"/>
      <c r="B851" s="156"/>
      <c r="C851" s="78"/>
      <c r="D851" s="78"/>
      <c r="E851" s="78"/>
      <c r="F851" s="78"/>
      <c r="G851" s="80"/>
      <c r="H851" s="150"/>
      <c r="I851" s="78"/>
      <c r="J851" s="78"/>
      <c r="K851" s="146"/>
      <c r="L851" s="101"/>
      <c r="M851" s="101"/>
      <c r="N851" s="101"/>
      <c r="O851" s="101"/>
      <c r="P851" s="101"/>
      <c r="Q851" s="80"/>
      <c r="R851" s="80"/>
      <c r="S851" s="80"/>
      <c r="T851" s="80"/>
      <c r="U851" s="80"/>
      <c r="V851" s="80"/>
      <c r="W851" s="80"/>
      <c r="X851" s="80"/>
      <c r="Y851" s="80"/>
      <c r="Z851" s="80"/>
      <c r="AA851" s="80"/>
      <c r="AB851" s="80"/>
      <c r="AC851" s="80"/>
      <c r="AD851" s="80"/>
      <c r="AE851" s="80"/>
      <c r="AF851" s="80"/>
      <c r="AG851" s="80"/>
      <c r="AH851" s="80"/>
      <c r="AI851" s="78"/>
      <c r="AJ851" s="78"/>
      <c r="AK851" s="78"/>
      <c r="AL851" s="78"/>
      <c r="AM851" s="78"/>
      <c r="AN851" s="78"/>
      <c r="AO851" s="78"/>
    </row>
    <row r="852" spans="1:41" ht="18.75" customHeight="1">
      <c r="A852" s="156"/>
      <c r="B852" s="156"/>
      <c r="C852" s="78"/>
      <c r="D852" s="78"/>
      <c r="E852" s="78"/>
      <c r="F852" s="78"/>
      <c r="G852" s="80"/>
      <c r="H852" s="150"/>
      <c r="I852" s="78"/>
      <c r="J852" s="78"/>
      <c r="K852" s="146"/>
      <c r="L852" s="101"/>
      <c r="M852" s="101"/>
      <c r="N852" s="101"/>
      <c r="O852" s="101"/>
      <c r="P852" s="101"/>
      <c r="Q852" s="80"/>
      <c r="R852" s="80"/>
      <c r="S852" s="80"/>
      <c r="T852" s="80"/>
      <c r="U852" s="80"/>
      <c r="V852" s="80"/>
      <c r="W852" s="80"/>
      <c r="X852" s="80"/>
      <c r="Y852" s="80"/>
      <c r="Z852" s="80"/>
      <c r="AA852" s="80"/>
      <c r="AB852" s="80"/>
      <c r="AC852" s="80"/>
      <c r="AD852" s="80"/>
      <c r="AE852" s="80"/>
      <c r="AF852" s="80"/>
      <c r="AG852" s="80"/>
      <c r="AH852" s="80"/>
      <c r="AI852" s="78"/>
      <c r="AJ852" s="78"/>
      <c r="AK852" s="78"/>
      <c r="AL852" s="78"/>
      <c r="AM852" s="78"/>
      <c r="AN852" s="78"/>
      <c r="AO852" s="78"/>
    </row>
    <row r="853" spans="1:41" ht="18.75" customHeight="1">
      <c r="A853" s="156"/>
      <c r="B853" s="156"/>
      <c r="C853" s="78"/>
      <c r="D853" s="78"/>
      <c r="E853" s="78"/>
      <c r="F853" s="78"/>
      <c r="G853" s="80"/>
      <c r="H853" s="150"/>
      <c r="I853" s="78"/>
      <c r="J853" s="78"/>
      <c r="K853" s="146"/>
      <c r="L853" s="101"/>
      <c r="M853" s="101"/>
      <c r="N853" s="101"/>
      <c r="O853" s="101"/>
      <c r="P853" s="101"/>
      <c r="Q853" s="80"/>
      <c r="R853" s="80"/>
      <c r="S853" s="80"/>
      <c r="T853" s="80"/>
      <c r="U853" s="80"/>
      <c r="V853" s="80"/>
      <c r="W853" s="80"/>
      <c r="X853" s="80"/>
      <c r="Y853" s="80"/>
      <c r="Z853" s="80"/>
      <c r="AA853" s="80"/>
      <c r="AB853" s="80"/>
      <c r="AC853" s="80"/>
      <c r="AD853" s="80"/>
      <c r="AE853" s="80"/>
      <c r="AF853" s="80"/>
      <c r="AG853" s="80"/>
      <c r="AH853" s="80"/>
      <c r="AI853" s="78"/>
      <c r="AJ853" s="78"/>
      <c r="AK853" s="78"/>
      <c r="AL853" s="78"/>
      <c r="AM853" s="78"/>
      <c r="AN853" s="78"/>
      <c r="AO853" s="78"/>
    </row>
    <row r="854" spans="1:41" ht="18.75" customHeight="1">
      <c r="A854" s="156"/>
      <c r="B854" s="156"/>
      <c r="C854" s="78"/>
      <c r="D854" s="78"/>
      <c r="E854" s="78"/>
      <c r="F854" s="78"/>
      <c r="G854" s="80"/>
      <c r="H854" s="150"/>
      <c r="I854" s="78"/>
      <c r="J854" s="78"/>
      <c r="K854" s="146"/>
      <c r="L854" s="101"/>
      <c r="M854" s="101"/>
      <c r="N854" s="101"/>
      <c r="O854" s="101"/>
      <c r="P854" s="101"/>
      <c r="Q854" s="80"/>
      <c r="R854" s="80"/>
      <c r="S854" s="80"/>
      <c r="T854" s="80"/>
      <c r="U854" s="80"/>
      <c r="V854" s="80"/>
      <c r="W854" s="80"/>
      <c r="X854" s="80"/>
      <c r="Y854" s="80"/>
      <c r="Z854" s="80"/>
      <c r="AA854" s="80"/>
      <c r="AB854" s="80"/>
      <c r="AC854" s="80"/>
      <c r="AD854" s="80"/>
      <c r="AE854" s="80"/>
      <c r="AF854" s="80"/>
      <c r="AG854" s="80"/>
      <c r="AH854" s="80"/>
      <c r="AI854" s="78"/>
      <c r="AJ854" s="78"/>
      <c r="AK854" s="78"/>
      <c r="AL854" s="78"/>
      <c r="AM854" s="78"/>
      <c r="AN854" s="78"/>
      <c r="AO854" s="78"/>
    </row>
    <row r="855" spans="1:41" ht="18.75" customHeight="1">
      <c r="A855" s="156"/>
      <c r="B855" s="156"/>
      <c r="C855" s="78"/>
      <c r="D855" s="78"/>
      <c r="E855" s="78"/>
      <c r="F855" s="78"/>
      <c r="G855" s="80"/>
      <c r="H855" s="150"/>
      <c r="I855" s="78"/>
      <c r="J855" s="78"/>
      <c r="K855" s="146"/>
      <c r="L855" s="101"/>
      <c r="M855" s="101"/>
      <c r="N855" s="101"/>
      <c r="O855" s="101"/>
      <c r="P855" s="101"/>
      <c r="Q855" s="80"/>
      <c r="R855" s="80"/>
      <c r="S855" s="80"/>
      <c r="T855" s="80"/>
      <c r="U855" s="80"/>
      <c r="V855" s="80"/>
      <c r="W855" s="80"/>
      <c r="X855" s="80"/>
      <c r="Y855" s="80"/>
      <c r="Z855" s="80"/>
      <c r="AA855" s="80"/>
      <c r="AB855" s="80"/>
      <c r="AC855" s="80"/>
      <c r="AD855" s="80"/>
      <c r="AE855" s="80"/>
      <c r="AF855" s="80"/>
      <c r="AG855" s="80"/>
      <c r="AH855" s="80"/>
      <c r="AI855" s="78"/>
      <c r="AJ855" s="78"/>
      <c r="AK855" s="78"/>
      <c r="AL855" s="78"/>
      <c r="AM855" s="78"/>
      <c r="AN855" s="78"/>
      <c r="AO855" s="78"/>
    </row>
    <row r="856" spans="1:41" ht="18.75" customHeight="1">
      <c r="A856" s="156"/>
      <c r="B856" s="156"/>
      <c r="C856" s="78"/>
      <c r="D856" s="78"/>
      <c r="E856" s="78"/>
      <c r="F856" s="78"/>
      <c r="G856" s="80"/>
      <c r="H856" s="150"/>
      <c r="I856" s="78"/>
      <c r="J856" s="78"/>
      <c r="K856" s="146"/>
      <c r="L856" s="101"/>
      <c r="M856" s="101"/>
      <c r="N856" s="101"/>
      <c r="O856" s="101"/>
      <c r="P856" s="101"/>
      <c r="Q856" s="80"/>
      <c r="R856" s="80"/>
      <c r="S856" s="80"/>
      <c r="T856" s="80"/>
      <c r="U856" s="80"/>
      <c r="V856" s="80"/>
      <c r="W856" s="80"/>
      <c r="X856" s="80"/>
      <c r="Y856" s="80"/>
      <c r="Z856" s="80"/>
      <c r="AA856" s="80"/>
      <c r="AB856" s="80"/>
      <c r="AC856" s="80"/>
      <c r="AD856" s="80"/>
      <c r="AE856" s="80"/>
      <c r="AF856" s="80"/>
      <c r="AG856" s="80"/>
      <c r="AH856" s="80"/>
      <c r="AI856" s="78"/>
      <c r="AJ856" s="78"/>
      <c r="AK856" s="78"/>
      <c r="AL856" s="78"/>
      <c r="AM856" s="78"/>
      <c r="AN856" s="78"/>
      <c r="AO856" s="78"/>
    </row>
    <row r="857" spans="1:41" ht="18.75" customHeight="1">
      <c r="A857" s="156"/>
      <c r="B857" s="156"/>
      <c r="C857" s="78"/>
      <c r="D857" s="78"/>
      <c r="E857" s="78"/>
      <c r="F857" s="78"/>
      <c r="G857" s="80"/>
      <c r="H857" s="150"/>
      <c r="I857" s="78"/>
      <c r="J857" s="78"/>
      <c r="K857" s="146"/>
      <c r="L857" s="101"/>
      <c r="M857" s="101"/>
      <c r="N857" s="101"/>
      <c r="O857" s="101"/>
      <c r="P857" s="101"/>
      <c r="Q857" s="80"/>
      <c r="R857" s="80"/>
      <c r="S857" s="80"/>
      <c r="T857" s="80"/>
      <c r="U857" s="80"/>
      <c r="V857" s="80"/>
      <c r="W857" s="80"/>
      <c r="X857" s="80"/>
      <c r="Y857" s="80"/>
      <c r="Z857" s="80"/>
      <c r="AA857" s="80"/>
      <c r="AB857" s="80"/>
      <c r="AC857" s="80"/>
      <c r="AD857" s="80"/>
      <c r="AE857" s="80"/>
      <c r="AF857" s="80"/>
      <c r="AG857" s="80"/>
      <c r="AH857" s="80"/>
      <c r="AI857" s="78"/>
      <c r="AJ857" s="78"/>
      <c r="AK857" s="78"/>
      <c r="AL857" s="78"/>
      <c r="AM857" s="78"/>
      <c r="AN857" s="78"/>
      <c r="AO857" s="78"/>
    </row>
    <row r="858" spans="1:41" ht="18.75" customHeight="1">
      <c r="A858" s="156"/>
      <c r="B858" s="156"/>
      <c r="C858" s="78"/>
      <c r="D858" s="78"/>
      <c r="E858" s="78"/>
      <c r="F858" s="78"/>
      <c r="G858" s="80"/>
      <c r="H858" s="150"/>
      <c r="I858" s="78"/>
      <c r="J858" s="78"/>
      <c r="K858" s="146"/>
      <c r="L858" s="101"/>
      <c r="M858" s="101"/>
      <c r="N858" s="101"/>
      <c r="O858" s="101"/>
      <c r="P858" s="101"/>
      <c r="Q858" s="80"/>
      <c r="R858" s="80"/>
      <c r="S858" s="80"/>
      <c r="T858" s="80"/>
      <c r="U858" s="80"/>
      <c r="V858" s="80"/>
      <c r="W858" s="80"/>
      <c r="X858" s="80"/>
      <c r="Y858" s="80"/>
      <c r="Z858" s="80"/>
      <c r="AA858" s="80"/>
      <c r="AB858" s="80"/>
      <c r="AC858" s="80"/>
      <c r="AD858" s="80"/>
      <c r="AE858" s="80"/>
      <c r="AF858" s="80"/>
      <c r="AG858" s="80"/>
      <c r="AH858" s="80"/>
      <c r="AI858" s="78"/>
      <c r="AJ858" s="78"/>
      <c r="AK858" s="78"/>
      <c r="AL858" s="78"/>
      <c r="AM858" s="78"/>
      <c r="AN858" s="78"/>
      <c r="AO858" s="78"/>
    </row>
    <row r="859" spans="1:41" ht="18.75" customHeight="1">
      <c r="A859" s="156"/>
      <c r="B859" s="156"/>
      <c r="C859" s="78"/>
      <c r="D859" s="78"/>
      <c r="E859" s="78"/>
      <c r="F859" s="78"/>
      <c r="G859" s="80"/>
      <c r="H859" s="150"/>
      <c r="I859" s="78"/>
      <c r="J859" s="78"/>
      <c r="K859" s="146"/>
      <c r="L859" s="101"/>
      <c r="M859" s="101"/>
      <c r="N859" s="101"/>
      <c r="O859" s="101"/>
      <c r="P859" s="101"/>
      <c r="Q859" s="80"/>
      <c r="R859" s="80"/>
      <c r="S859" s="80"/>
      <c r="T859" s="80"/>
      <c r="U859" s="80"/>
      <c r="V859" s="80"/>
      <c r="W859" s="80"/>
      <c r="X859" s="80"/>
      <c r="Y859" s="80"/>
      <c r="Z859" s="80"/>
      <c r="AA859" s="80"/>
      <c r="AB859" s="80"/>
      <c r="AC859" s="80"/>
      <c r="AD859" s="80"/>
      <c r="AE859" s="80"/>
      <c r="AF859" s="80"/>
      <c r="AG859" s="80"/>
      <c r="AH859" s="80"/>
      <c r="AI859" s="78"/>
      <c r="AJ859" s="78"/>
      <c r="AK859" s="78"/>
      <c r="AL859" s="78"/>
      <c r="AM859" s="78"/>
      <c r="AN859" s="78"/>
      <c r="AO859" s="78"/>
    </row>
    <row r="860" spans="1:41" ht="18.75" customHeight="1">
      <c r="A860" s="156"/>
      <c r="B860" s="156"/>
      <c r="C860" s="78"/>
      <c r="D860" s="78"/>
      <c r="E860" s="78"/>
      <c r="F860" s="78"/>
      <c r="G860" s="80"/>
      <c r="H860" s="150"/>
      <c r="I860" s="78"/>
      <c r="J860" s="78"/>
      <c r="K860" s="146"/>
      <c r="L860" s="101"/>
      <c r="M860" s="101"/>
      <c r="N860" s="101"/>
      <c r="O860" s="101"/>
      <c r="P860" s="101"/>
      <c r="Q860" s="80"/>
      <c r="R860" s="80"/>
      <c r="S860" s="80"/>
      <c r="T860" s="80"/>
      <c r="U860" s="80"/>
      <c r="V860" s="80"/>
      <c r="W860" s="80"/>
      <c r="X860" s="80"/>
      <c r="Y860" s="80"/>
      <c r="Z860" s="80"/>
      <c r="AA860" s="80"/>
      <c r="AB860" s="80"/>
      <c r="AC860" s="80"/>
      <c r="AD860" s="80"/>
      <c r="AE860" s="80"/>
      <c r="AF860" s="80"/>
      <c r="AG860" s="80"/>
      <c r="AH860" s="80"/>
      <c r="AI860" s="78"/>
      <c r="AJ860" s="78"/>
      <c r="AK860" s="78"/>
      <c r="AL860" s="78"/>
      <c r="AM860" s="78"/>
      <c r="AN860" s="78"/>
      <c r="AO860" s="78"/>
    </row>
    <row r="861" spans="1:41" ht="18.75" customHeight="1">
      <c r="A861" s="156"/>
      <c r="B861" s="156"/>
      <c r="C861" s="78"/>
      <c r="D861" s="78"/>
      <c r="E861" s="78"/>
      <c r="F861" s="78"/>
      <c r="G861" s="80"/>
      <c r="H861" s="150"/>
      <c r="I861" s="78"/>
      <c r="J861" s="78"/>
      <c r="K861" s="146"/>
      <c r="L861" s="101"/>
      <c r="M861" s="101"/>
      <c r="N861" s="101"/>
      <c r="O861" s="101"/>
      <c r="P861" s="101"/>
      <c r="Q861" s="80"/>
      <c r="R861" s="80"/>
      <c r="S861" s="80"/>
      <c r="T861" s="80"/>
      <c r="U861" s="80"/>
      <c r="V861" s="80"/>
      <c r="W861" s="80"/>
      <c r="X861" s="80"/>
      <c r="Y861" s="80"/>
      <c r="Z861" s="80"/>
      <c r="AA861" s="80"/>
      <c r="AB861" s="80"/>
      <c r="AC861" s="80"/>
      <c r="AD861" s="80"/>
      <c r="AE861" s="80"/>
      <c r="AF861" s="80"/>
      <c r="AG861" s="80"/>
      <c r="AH861" s="80"/>
      <c r="AI861" s="78"/>
      <c r="AJ861" s="78"/>
      <c r="AK861" s="78"/>
      <c r="AL861" s="78"/>
      <c r="AM861" s="78"/>
      <c r="AN861" s="78"/>
      <c r="AO861" s="78"/>
    </row>
    <row r="862" spans="1:41" ht="18.75" customHeight="1">
      <c r="A862" s="156"/>
      <c r="B862" s="156"/>
      <c r="C862" s="78"/>
      <c r="D862" s="78"/>
      <c r="E862" s="78"/>
      <c r="F862" s="78"/>
      <c r="G862" s="80"/>
      <c r="H862" s="150"/>
      <c r="I862" s="78"/>
      <c r="J862" s="78"/>
      <c r="K862" s="146"/>
      <c r="L862" s="101"/>
      <c r="M862" s="101"/>
      <c r="N862" s="101"/>
      <c r="O862" s="101"/>
      <c r="P862" s="101"/>
      <c r="Q862" s="80"/>
      <c r="R862" s="80"/>
      <c r="S862" s="80"/>
      <c r="T862" s="80"/>
      <c r="U862" s="80"/>
      <c r="V862" s="80"/>
      <c r="W862" s="80"/>
      <c r="X862" s="80"/>
      <c r="Y862" s="80"/>
      <c r="Z862" s="80"/>
      <c r="AA862" s="80"/>
      <c r="AB862" s="80"/>
      <c r="AC862" s="80"/>
      <c r="AD862" s="80"/>
      <c r="AE862" s="80"/>
      <c r="AF862" s="80"/>
      <c r="AG862" s="80"/>
      <c r="AH862" s="80"/>
      <c r="AI862" s="78"/>
      <c r="AJ862" s="78"/>
      <c r="AK862" s="78"/>
      <c r="AL862" s="78"/>
      <c r="AM862" s="78"/>
      <c r="AN862" s="78"/>
      <c r="AO862" s="78"/>
    </row>
    <row r="863" spans="1:41" ht="18.75" customHeight="1">
      <c r="A863" s="156"/>
      <c r="B863" s="156"/>
      <c r="C863" s="78"/>
      <c r="D863" s="78"/>
      <c r="E863" s="78"/>
      <c r="F863" s="78"/>
      <c r="G863" s="80"/>
      <c r="H863" s="150"/>
      <c r="I863" s="78"/>
      <c r="J863" s="78"/>
      <c r="K863" s="146"/>
      <c r="L863" s="101"/>
      <c r="M863" s="101"/>
      <c r="N863" s="101"/>
      <c r="O863" s="101"/>
      <c r="P863" s="101"/>
      <c r="Q863" s="80"/>
      <c r="R863" s="80"/>
      <c r="S863" s="80"/>
      <c r="T863" s="80"/>
      <c r="U863" s="80"/>
      <c r="V863" s="80"/>
      <c r="W863" s="80"/>
      <c r="X863" s="80"/>
      <c r="Y863" s="80"/>
      <c r="Z863" s="80"/>
      <c r="AA863" s="80"/>
      <c r="AB863" s="80"/>
      <c r="AC863" s="80"/>
      <c r="AD863" s="80"/>
      <c r="AE863" s="80"/>
      <c r="AF863" s="80"/>
      <c r="AG863" s="80"/>
      <c r="AH863" s="80"/>
      <c r="AI863" s="78"/>
      <c r="AJ863" s="78"/>
      <c r="AK863" s="78"/>
      <c r="AL863" s="78"/>
      <c r="AM863" s="78"/>
      <c r="AN863" s="78"/>
      <c r="AO863" s="78"/>
    </row>
    <row r="864" spans="1:41" ht="18.75" customHeight="1">
      <c r="A864" s="156"/>
      <c r="B864" s="156"/>
      <c r="C864" s="78"/>
      <c r="D864" s="78"/>
      <c r="E864" s="78"/>
      <c r="F864" s="78"/>
      <c r="G864" s="80"/>
      <c r="H864" s="150"/>
      <c r="I864" s="78"/>
      <c r="J864" s="78"/>
      <c r="K864" s="146"/>
      <c r="L864" s="101"/>
      <c r="M864" s="101"/>
      <c r="N864" s="101"/>
      <c r="O864" s="101"/>
      <c r="P864" s="101"/>
      <c r="Q864" s="80"/>
      <c r="R864" s="80"/>
      <c r="S864" s="80"/>
      <c r="T864" s="80"/>
      <c r="U864" s="80"/>
      <c r="V864" s="80"/>
      <c r="W864" s="80"/>
      <c r="X864" s="80"/>
      <c r="Y864" s="80"/>
      <c r="Z864" s="80"/>
      <c r="AA864" s="80"/>
      <c r="AB864" s="80"/>
      <c r="AC864" s="80"/>
      <c r="AD864" s="80"/>
      <c r="AE864" s="80"/>
      <c r="AF864" s="80"/>
      <c r="AG864" s="80"/>
      <c r="AH864" s="80"/>
      <c r="AI864" s="78"/>
      <c r="AJ864" s="78"/>
      <c r="AK864" s="78"/>
      <c r="AL864" s="78"/>
      <c r="AM864" s="78"/>
      <c r="AN864" s="78"/>
      <c r="AO864" s="78"/>
    </row>
    <row r="865" spans="1:41" ht="18.75" customHeight="1">
      <c r="A865" s="156"/>
      <c r="B865" s="156"/>
      <c r="C865" s="78"/>
      <c r="D865" s="78"/>
      <c r="E865" s="78"/>
      <c r="F865" s="78"/>
      <c r="G865" s="80"/>
      <c r="H865" s="150"/>
      <c r="I865" s="78"/>
      <c r="J865" s="78"/>
      <c r="K865" s="146"/>
      <c r="L865" s="101"/>
      <c r="M865" s="101"/>
      <c r="N865" s="101"/>
      <c r="O865" s="101"/>
      <c r="P865" s="101"/>
      <c r="Q865" s="80"/>
      <c r="R865" s="80"/>
      <c r="S865" s="80"/>
      <c r="T865" s="80"/>
      <c r="U865" s="80"/>
      <c r="V865" s="80"/>
      <c r="W865" s="80"/>
      <c r="X865" s="80"/>
      <c r="Y865" s="80"/>
      <c r="Z865" s="80"/>
      <c r="AA865" s="80"/>
      <c r="AB865" s="80"/>
      <c r="AC865" s="80"/>
      <c r="AD865" s="80"/>
      <c r="AE865" s="80"/>
      <c r="AF865" s="80"/>
      <c r="AG865" s="80"/>
      <c r="AH865" s="80"/>
      <c r="AI865" s="78"/>
      <c r="AJ865" s="78"/>
      <c r="AK865" s="78"/>
      <c r="AL865" s="78"/>
      <c r="AM865" s="78"/>
      <c r="AN865" s="78"/>
      <c r="AO865" s="78"/>
    </row>
    <row r="866" spans="1:41" ht="18.75" customHeight="1">
      <c r="A866" s="156"/>
      <c r="B866" s="156"/>
      <c r="C866" s="78"/>
      <c r="D866" s="78"/>
      <c r="E866" s="78"/>
      <c r="F866" s="78"/>
      <c r="G866" s="80"/>
      <c r="H866" s="150"/>
      <c r="I866" s="78"/>
      <c r="J866" s="78"/>
      <c r="K866" s="146"/>
      <c r="L866" s="101"/>
      <c r="M866" s="101"/>
      <c r="N866" s="101"/>
      <c r="O866" s="101"/>
      <c r="P866" s="101"/>
      <c r="Q866" s="80"/>
      <c r="R866" s="80"/>
      <c r="S866" s="80"/>
      <c r="T866" s="80"/>
      <c r="U866" s="80"/>
      <c r="V866" s="80"/>
      <c r="W866" s="80"/>
      <c r="X866" s="80"/>
      <c r="Y866" s="80"/>
      <c r="Z866" s="80"/>
      <c r="AA866" s="80"/>
      <c r="AB866" s="80"/>
      <c r="AC866" s="80"/>
      <c r="AD866" s="80"/>
      <c r="AE866" s="80"/>
      <c r="AF866" s="80"/>
      <c r="AG866" s="80"/>
      <c r="AH866" s="80"/>
      <c r="AI866" s="78"/>
      <c r="AJ866" s="78"/>
      <c r="AK866" s="78"/>
      <c r="AL866" s="78"/>
      <c r="AM866" s="78"/>
      <c r="AN866" s="78"/>
      <c r="AO866" s="78"/>
    </row>
    <row r="867" spans="1:41" ht="18.75" customHeight="1">
      <c r="A867" s="156"/>
      <c r="B867" s="156"/>
      <c r="C867" s="78"/>
      <c r="D867" s="78"/>
      <c r="E867" s="78"/>
      <c r="F867" s="78"/>
      <c r="G867" s="80"/>
      <c r="H867" s="150"/>
      <c r="I867" s="78"/>
      <c r="J867" s="78"/>
      <c r="K867" s="146"/>
      <c r="L867" s="101"/>
      <c r="M867" s="101"/>
      <c r="N867" s="101"/>
      <c r="O867" s="101"/>
      <c r="P867" s="101"/>
      <c r="Q867" s="80"/>
      <c r="R867" s="80"/>
      <c r="S867" s="80"/>
      <c r="T867" s="80"/>
      <c r="U867" s="80"/>
      <c r="V867" s="80"/>
      <c r="W867" s="80"/>
      <c r="X867" s="80"/>
      <c r="Y867" s="80"/>
      <c r="Z867" s="80"/>
      <c r="AA867" s="80"/>
      <c r="AB867" s="80"/>
      <c r="AC867" s="80"/>
      <c r="AD867" s="80"/>
      <c r="AE867" s="80"/>
      <c r="AF867" s="80"/>
      <c r="AG867" s="80"/>
      <c r="AH867" s="80"/>
      <c r="AI867" s="78"/>
      <c r="AJ867" s="78"/>
      <c r="AK867" s="78"/>
      <c r="AL867" s="78"/>
      <c r="AM867" s="78"/>
      <c r="AN867" s="78"/>
      <c r="AO867" s="78"/>
    </row>
    <row r="868" spans="1:41" ht="18.75" customHeight="1">
      <c r="A868" s="156"/>
      <c r="B868" s="156"/>
      <c r="C868" s="78"/>
      <c r="D868" s="78"/>
      <c r="E868" s="78"/>
      <c r="F868" s="78"/>
      <c r="G868" s="80"/>
      <c r="H868" s="150"/>
      <c r="I868" s="78"/>
      <c r="J868" s="78"/>
      <c r="K868" s="146"/>
      <c r="L868" s="101"/>
      <c r="M868" s="101"/>
      <c r="N868" s="101"/>
      <c r="O868" s="101"/>
      <c r="P868" s="101"/>
      <c r="Q868" s="80"/>
      <c r="R868" s="80"/>
      <c r="S868" s="80"/>
      <c r="T868" s="80"/>
      <c r="U868" s="80"/>
      <c r="V868" s="80"/>
      <c r="W868" s="80"/>
      <c r="X868" s="80"/>
      <c r="Y868" s="80"/>
      <c r="Z868" s="80"/>
      <c r="AA868" s="80"/>
      <c r="AB868" s="80"/>
      <c r="AC868" s="80"/>
      <c r="AD868" s="80"/>
      <c r="AE868" s="80"/>
      <c r="AF868" s="80"/>
      <c r="AG868" s="80"/>
      <c r="AH868" s="80"/>
      <c r="AI868" s="78"/>
      <c r="AJ868" s="78"/>
      <c r="AK868" s="78"/>
      <c r="AL868" s="78"/>
      <c r="AM868" s="78"/>
      <c r="AN868" s="78"/>
      <c r="AO868" s="78"/>
    </row>
    <row r="869" spans="1:41" ht="18.75" customHeight="1">
      <c r="A869" s="156"/>
      <c r="B869" s="156"/>
      <c r="C869" s="78"/>
      <c r="D869" s="78"/>
      <c r="E869" s="78"/>
      <c r="F869" s="78"/>
      <c r="G869" s="80"/>
      <c r="H869" s="150"/>
      <c r="I869" s="78"/>
      <c r="J869" s="78"/>
      <c r="K869" s="146"/>
      <c r="L869" s="101"/>
      <c r="M869" s="101"/>
      <c r="N869" s="101"/>
      <c r="O869" s="101"/>
      <c r="P869" s="101"/>
      <c r="Q869" s="80"/>
      <c r="R869" s="80"/>
      <c r="S869" s="80"/>
      <c r="T869" s="80"/>
      <c r="U869" s="80"/>
      <c r="V869" s="80"/>
      <c r="W869" s="80"/>
      <c r="X869" s="80"/>
      <c r="Y869" s="80"/>
      <c r="Z869" s="80"/>
      <c r="AA869" s="80"/>
      <c r="AB869" s="80"/>
      <c r="AC869" s="80"/>
      <c r="AD869" s="80"/>
      <c r="AE869" s="80"/>
      <c r="AF869" s="80"/>
      <c r="AG869" s="80"/>
      <c r="AH869" s="80"/>
      <c r="AI869" s="78"/>
      <c r="AJ869" s="78"/>
      <c r="AK869" s="78"/>
      <c r="AL869" s="78"/>
      <c r="AM869" s="78"/>
      <c r="AN869" s="78"/>
      <c r="AO869" s="78"/>
    </row>
    <row r="870" spans="1:41" ht="18.75" customHeight="1">
      <c r="A870" s="156"/>
      <c r="B870" s="156"/>
      <c r="C870" s="78"/>
      <c r="D870" s="78"/>
      <c r="E870" s="78"/>
      <c r="F870" s="78"/>
      <c r="G870" s="80"/>
      <c r="H870" s="150"/>
      <c r="I870" s="78"/>
      <c r="J870" s="78"/>
      <c r="K870" s="146"/>
      <c r="L870" s="101"/>
      <c r="M870" s="101"/>
      <c r="N870" s="101"/>
      <c r="O870" s="101"/>
      <c r="P870" s="101"/>
      <c r="Q870" s="80"/>
      <c r="R870" s="80"/>
      <c r="S870" s="80"/>
      <c r="T870" s="80"/>
      <c r="U870" s="80"/>
      <c r="V870" s="80"/>
      <c r="W870" s="80"/>
      <c r="X870" s="80"/>
      <c r="Y870" s="80"/>
      <c r="Z870" s="80"/>
      <c r="AA870" s="80"/>
      <c r="AB870" s="80"/>
      <c r="AC870" s="80"/>
      <c r="AD870" s="80"/>
      <c r="AE870" s="80"/>
      <c r="AF870" s="80"/>
      <c r="AG870" s="80"/>
      <c r="AH870" s="80"/>
      <c r="AI870" s="78"/>
      <c r="AJ870" s="78"/>
      <c r="AK870" s="78"/>
      <c r="AL870" s="78"/>
      <c r="AM870" s="78"/>
      <c r="AN870" s="78"/>
      <c r="AO870" s="78"/>
    </row>
    <row r="871" spans="1:41" ht="18.75" customHeight="1">
      <c r="A871" s="156"/>
      <c r="B871" s="156"/>
      <c r="C871" s="78"/>
      <c r="D871" s="78"/>
      <c r="E871" s="78"/>
      <c r="F871" s="78"/>
      <c r="G871" s="80"/>
      <c r="H871" s="150"/>
      <c r="I871" s="78"/>
      <c r="J871" s="78"/>
      <c r="K871" s="146"/>
      <c r="L871" s="101"/>
      <c r="M871" s="101"/>
      <c r="N871" s="101"/>
      <c r="O871" s="101"/>
      <c r="P871" s="101"/>
      <c r="Q871" s="80"/>
      <c r="R871" s="80"/>
      <c r="S871" s="80"/>
      <c r="T871" s="80"/>
      <c r="U871" s="80"/>
      <c r="V871" s="80"/>
      <c r="W871" s="80"/>
      <c r="X871" s="80"/>
      <c r="Y871" s="80"/>
      <c r="Z871" s="80"/>
      <c r="AA871" s="80"/>
      <c r="AB871" s="80"/>
      <c r="AC871" s="80"/>
      <c r="AD871" s="80"/>
      <c r="AE871" s="80"/>
      <c r="AF871" s="80"/>
      <c r="AG871" s="80"/>
      <c r="AH871" s="80"/>
      <c r="AI871" s="78"/>
      <c r="AJ871" s="78"/>
      <c r="AK871" s="78"/>
      <c r="AL871" s="78"/>
      <c r="AM871" s="78"/>
      <c r="AN871" s="78"/>
      <c r="AO871" s="78"/>
    </row>
    <row r="872" spans="1:41" ht="18.75" customHeight="1">
      <c r="A872" s="156"/>
      <c r="B872" s="156"/>
      <c r="C872" s="78"/>
      <c r="D872" s="78"/>
      <c r="E872" s="78"/>
      <c r="F872" s="78"/>
      <c r="G872" s="80"/>
      <c r="H872" s="150"/>
      <c r="I872" s="78"/>
      <c r="J872" s="78"/>
      <c r="K872" s="146"/>
      <c r="L872" s="101"/>
      <c r="M872" s="101"/>
      <c r="N872" s="101"/>
      <c r="O872" s="101"/>
      <c r="P872" s="101"/>
      <c r="Q872" s="80"/>
      <c r="R872" s="80"/>
      <c r="S872" s="80"/>
      <c r="T872" s="80"/>
      <c r="U872" s="80"/>
      <c r="V872" s="80"/>
      <c r="W872" s="80"/>
      <c r="X872" s="80"/>
      <c r="Y872" s="80"/>
      <c r="Z872" s="80"/>
      <c r="AA872" s="80"/>
      <c r="AB872" s="80"/>
      <c r="AC872" s="80"/>
      <c r="AD872" s="80"/>
      <c r="AE872" s="80"/>
      <c r="AF872" s="80"/>
      <c r="AG872" s="80"/>
      <c r="AH872" s="80"/>
      <c r="AI872" s="78"/>
      <c r="AJ872" s="78"/>
      <c r="AK872" s="78"/>
      <c r="AL872" s="78"/>
      <c r="AM872" s="78"/>
      <c r="AN872" s="78"/>
      <c r="AO872" s="78"/>
    </row>
    <row r="873" spans="1:41" ht="18.75" customHeight="1">
      <c r="A873" s="156"/>
      <c r="B873" s="156"/>
      <c r="C873" s="78"/>
      <c r="D873" s="78"/>
      <c r="E873" s="78"/>
      <c r="F873" s="78"/>
      <c r="G873" s="80"/>
      <c r="H873" s="150"/>
      <c r="I873" s="78"/>
      <c r="J873" s="78"/>
      <c r="K873" s="146"/>
      <c r="L873" s="101"/>
      <c r="M873" s="101"/>
      <c r="N873" s="101"/>
      <c r="O873" s="101"/>
      <c r="P873" s="101"/>
      <c r="Q873" s="80"/>
      <c r="R873" s="80"/>
      <c r="S873" s="80"/>
      <c r="T873" s="80"/>
      <c r="U873" s="80"/>
      <c r="V873" s="80"/>
      <c r="W873" s="80"/>
      <c r="X873" s="80"/>
      <c r="Y873" s="80"/>
      <c r="Z873" s="80"/>
      <c r="AA873" s="80"/>
      <c r="AB873" s="80"/>
      <c r="AC873" s="80"/>
      <c r="AD873" s="80"/>
      <c r="AE873" s="80"/>
      <c r="AF873" s="80"/>
      <c r="AG873" s="80"/>
      <c r="AH873" s="80"/>
      <c r="AI873" s="78"/>
      <c r="AJ873" s="78"/>
      <c r="AK873" s="78"/>
      <c r="AL873" s="78"/>
      <c r="AM873" s="78"/>
      <c r="AN873" s="78"/>
      <c r="AO873" s="78"/>
    </row>
    <row r="874" spans="1:41" ht="18.75" customHeight="1">
      <c r="A874" s="156"/>
      <c r="B874" s="156"/>
      <c r="C874" s="78"/>
      <c r="D874" s="78"/>
      <c r="E874" s="78"/>
      <c r="F874" s="78"/>
      <c r="G874" s="80"/>
      <c r="H874" s="150"/>
      <c r="I874" s="78"/>
      <c r="J874" s="78"/>
      <c r="K874" s="146"/>
      <c r="L874" s="101"/>
      <c r="M874" s="101"/>
      <c r="N874" s="101"/>
      <c r="O874" s="101"/>
      <c r="P874" s="101"/>
      <c r="Q874" s="80"/>
      <c r="R874" s="80"/>
      <c r="S874" s="80"/>
      <c r="T874" s="80"/>
      <c r="U874" s="80"/>
      <c r="V874" s="80"/>
      <c r="W874" s="80"/>
      <c r="X874" s="80"/>
      <c r="Y874" s="80"/>
      <c r="Z874" s="80"/>
      <c r="AA874" s="80"/>
      <c r="AB874" s="80"/>
      <c r="AC874" s="80"/>
      <c r="AD874" s="80"/>
      <c r="AE874" s="80"/>
      <c r="AF874" s="80"/>
      <c r="AG874" s="80"/>
      <c r="AH874" s="80"/>
      <c r="AI874" s="78"/>
      <c r="AJ874" s="78"/>
      <c r="AK874" s="78"/>
      <c r="AL874" s="78"/>
      <c r="AM874" s="78"/>
      <c r="AN874" s="78"/>
      <c r="AO874" s="78"/>
    </row>
    <row r="875" spans="1:41" ht="18.75" customHeight="1">
      <c r="A875" s="156"/>
      <c r="B875" s="156"/>
      <c r="C875" s="78"/>
      <c r="D875" s="78"/>
      <c r="E875" s="78"/>
      <c r="F875" s="78"/>
      <c r="G875" s="80"/>
      <c r="H875" s="150"/>
      <c r="I875" s="78"/>
      <c r="J875" s="78"/>
      <c r="K875" s="146"/>
      <c r="L875" s="101"/>
      <c r="M875" s="101"/>
      <c r="N875" s="101"/>
      <c r="O875" s="101"/>
      <c r="P875" s="101"/>
      <c r="Q875" s="80"/>
      <c r="R875" s="80"/>
      <c r="S875" s="80"/>
      <c r="T875" s="80"/>
      <c r="U875" s="80"/>
      <c r="V875" s="80"/>
      <c r="W875" s="80"/>
      <c r="X875" s="80"/>
      <c r="Y875" s="80"/>
      <c r="Z875" s="80"/>
      <c r="AA875" s="80"/>
      <c r="AB875" s="80"/>
      <c r="AC875" s="80"/>
      <c r="AD875" s="80"/>
      <c r="AE875" s="80"/>
      <c r="AF875" s="80"/>
      <c r="AG875" s="80"/>
      <c r="AH875" s="80"/>
      <c r="AI875" s="78"/>
      <c r="AJ875" s="78"/>
      <c r="AK875" s="78"/>
      <c r="AL875" s="78"/>
      <c r="AM875" s="78"/>
      <c r="AN875" s="78"/>
      <c r="AO875" s="78"/>
    </row>
    <row r="876" spans="1:41" ht="18.75" customHeight="1">
      <c r="A876" s="156"/>
      <c r="B876" s="156"/>
      <c r="C876" s="78"/>
      <c r="D876" s="78"/>
      <c r="E876" s="78"/>
      <c r="F876" s="78"/>
      <c r="G876" s="80"/>
      <c r="H876" s="150"/>
      <c r="I876" s="78"/>
      <c r="J876" s="78"/>
      <c r="K876" s="146"/>
      <c r="L876" s="101"/>
      <c r="M876" s="101"/>
      <c r="N876" s="101"/>
      <c r="O876" s="101"/>
      <c r="P876" s="101"/>
      <c r="Q876" s="80"/>
      <c r="R876" s="80"/>
      <c r="S876" s="80"/>
      <c r="T876" s="80"/>
      <c r="U876" s="80"/>
      <c r="V876" s="80"/>
      <c r="W876" s="80"/>
      <c r="X876" s="80"/>
      <c r="Y876" s="80"/>
      <c r="Z876" s="80"/>
      <c r="AA876" s="80"/>
      <c r="AB876" s="80"/>
      <c r="AC876" s="80"/>
      <c r="AD876" s="80"/>
      <c r="AE876" s="80"/>
      <c r="AF876" s="80"/>
      <c r="AG876" s="80"/>
      <c r="AH876" s="80"/>
      <c r="AI876" s="78"/>
      <c r="AJ876" s="78"/>
      <c r="AK876" s="78"/>
      <c r="AL876" s="78"/>
      <c r="AM876" s="78"/>
      <c r="AN876" s="78"/>
      <c r="AO876" s="78"/>
    </row>
    <row r="877" spans="1:41" ht="18.75" customHeight="1">
      <c r="A877" s="156"/>
      <c r="B877" s="156"/>
      <c r="C877" s="78"/>
      <c r="D877" s="78"/>
      <c r="E877" s="78"/>
      <c r="F877" s="78"/>
      <c r="G877" s="80"/>
      <c r="H877" s="150"/>
      <c r="I877" s="78"/>
      <c r="J877" s="78"/>
      <c r="K877" s="146"/>
      <c r="L877" s="101"/>
      <c r="M877" s="101"/>
      <c r="N877" s="101"/>
      <c r="O877" s="101"/>
      <c r="P877" s="101"/>
      <c r="Q877" s="80"/>
      <c r="R877" s="80"/>
      <c r="S877" s="80"/>
      <c r="T877" s="80"/>
      <c r="U877" s="80"/>
      <c r="V877" s="80"/>
      <c r="W877" s="80"/>
      <c r="X877" s="80"/>
      <c r="Y877" s="80"/>
      <c r="Z877" s="80"/>
      <c r="AA877" s="80"/>
      <c r="AB877" s="80"/>
      <c r="AC877" s="80"/>
      <c r="AD877" s="80"/>
      <c r="AE877" s="80"/>
      <c r="AF877" s="80"/>
      <c r="AG877" s="80"/>
      <c r="AH877" s="80"/>
      <c r="AI877" s="78"/>
      <c r="AJ877" s="78"/>
      <c r="AK877" s="78"/>
      <c r="AL877" s="78"/>
      <c r="AM877" s="78"/>
      <c r="AN877" s="78"/>
      <c r="AO877" s="78"/>
    </row>
    <row r="878" spans="1:41" ht="18.75" customHeight="1">
      <c r="A878" s="156"/>
      <c r="B878" s="156"/>
      <c r="C878" s="78"/>
      <c r="D878" s="78"/>
      <c r="E878" s="78"/>
      <c r="F878" s="78"/>
      <c r="G878" s="80"/>
      <c r="H878" s="150"/>
      <c r="I878" s="78"/>
      <c r="J878" s="78"/>
      <c r="K878" s="146"/>
      <c r="L878" s="101"/>
      <c r="M878" s="101"/>
      <c r="N878" s="101"/>
      <c r="O878" s="101"/>
      <c r="P878" s="101"/>
      <c r="Q878" s="80"/>
      <c r="R878" s="80"/>
      <c r="S878" s="80"/>
      <c r="T878" s="80"/>
      <c r="U878" s="80"/>
      <c r="V878" s="80"/>
      <c r="W878" s="80"/>
      <c r="X878" s="80"/>
      <c r="Y878" s="80"/>
      <c r="Z878" s="80"/>
      <c r="AA878" s="80"/>
      <c r="AB878" s="80"/>
      <c r="AC878" s="80"/>
      <c r="AD878" s="80"/>
      <c r="AE878" s="80"/>
      <c r="AF878" s="80"/>
      <c r="AG878" s="80"/>
      <c r="AH878" s="80"/>
      <c r="AI878" s="78"/>
      <c r="AJ878" s="78"/>
      <c r="AK878" s="78"/>
      <c r="AL878" s="78"/>
      <c r="AM878" s="78"/>
      <c r="AN878" s="78"/>
      <c r="AO878" s="78"/>
    </row>
    <row r="879" spans="1:41" ht="18.75" customHeight="1">
      <c r="A879" s="156"/>
      <c r="B879" s="156"/>
      <c r="C879" s="78"/>
      <c r="D879" s="78"/>
      <c r="E879" s="78"/>
      <c r="F879" s="78"/>
      <c r="G879" s="80"/>
      <c r="H879" s="150"/>
      <c r="I879" s="78"/>
      <c r="J879" s="78"/>
      <c r="K879" s="146"/>
      <c r="L879" s="101"/>
      <c r="M879" s="101"/>
      <c r="N879" s="101"/>
      <c r="O879" s="101"/>
      <c r="P879" s="101"/>
      <c r="Q879" s="80"/>
      <c r="R879" s="80"/>
      <c r="S879" s="80"/>
      <c r="T879" s="80"/>
      <c r="U879" s="80"/>
      <c r="V879" s="80"/>
      <c r="W879" s="80"/>
      <c r="X879" s="80"/>
      <c r="Y879" s="80"/>
      <c r="Z879" s="80"/>
      <c r="AA879" s="80"/>
      <c r="AB879" s="80"/>
      <c r="AC879" s="80"/>
      <c r="AD879" s="80"/>
      <c r="AE879" s="80"/>
      <c r="AF879" s="80"/>
      <c r="AG879" s="80"/>
      <c r="AH879" s="80"/>
      <c r="AI879" s="78"/>
      <c r="AJ879" s="78"/>
      <c r="AK879" s="78"/>
      <c r="AL879" s="78"/>
      <c r="AM879" s="78"/>
      <c r="AN879" s="78"/>
      <c r="AO879" s="78"/>
    </row>
    <row r="880" spans="1:41" ht="18.75" customHeight="1">
      <c r="A880" s="156"/>
      <c r="B880" s="156"/>
      <c r="C880" s="78"/>
      <c r="D880" s="78"/>
      <c r="E880" s="78"/>
      <c r="F880" s="78"/>
      <c r="G880" s="80"/>
      <c r="H880" s="150"/>
      <c r="I880" s="78"/>
      <c r="J880" s="78"/>
      <c r="K880" s="146"/>
      <c r="L880" s="101"/>
      <c r="M880" s="101"/>
      <c r="N880" s="101"/>
      <c r="O880" s="101"/>
      <c r="P880" s="101"/>
      <c r="Q880" s="80"/>
      <c r="R880" s="80"/>
      <c r="S880" s="80"/>
      <c r="T880" s="80"/>
      <c r="U880" s="80"/>
      <c r="V880" s="80"/>
      <c r="W880" s="80"/>
      <c r="X880" s="80"/>
      <c r="Y880" s="80"/>
      <c r="Z880" s="80"/>
      <c r="AA880" s="80"/>
      <c r="AB880" s="80"/>
      <c r="AC880" s="80"/>
      <c r="AD880" s="80"/>
      <c r="AE880" s="80"/>
      <c r="AF880" s="80"/>
      <c r="AG880" s="80"/>
      <c r="AH880" s="80"/>
      <c r="AI880" s="78"/>
      <c r="AJ880" s="78"/>
      <c r="AK880" s="78"/>
      <c r="AL880" s="78"/>
      <c r="AM880" s="78"/>
      <c r="AN880" s="78"/>
      <c r="AO880" s="78"/>
    </row>
    <row r="881" spans="1:41" ht="18.75" customHeight="1">
      <c r="A881" s="156"/>
      <c r="B881" s="156"/>
      <c r="C881" s="78"/>
      <c r="D881" s="78"/>
      <c r="E881" s="78"/>
      <c r="F881" s="78"/>
      <c r="G881" s="80"/>
      <c r="H881" s="150"/>
      <c r="I881" s="78"/>
      <c r="J881" s="78"/>
      <c r="K881" s="146"/>
      <c r="L881" s="101"/>
      <c r="M881" s="101"/>
      <c r="N881" s="101"/>
      <c r="O881" s="101"/>
      <c r="P881" s="101"/>
      <c r="Q881" s="80"/>
      <c r="R881" s="80"/>
      <c r="S881" s="80"/>
      <c r="T881" s="80"/>
      <c r="U881" s="80"/>
      <c r="V881" s="80"/>
      <c r="W881" s="80"/>
      <c r="X881" s="80"/>
      <c r="Y881" s="80"/>
      <c r="Z881" s="80"/>
      <c r="AA881" s="80"/>
      <c r="AB881" s="80"/>
      <c r="AC881" s="80"/>
      <c r="AD881" s="80"/>
      <c r="AE881" s="80"/>
      <c r="AF881" s="80"/>
      <c r="AG881" s="80"/>
      <c r="AH881" s="80"/>
      <c r="AI881" s="78"/>
      <c r="AJ881" s="78"/>
      <c r="AK881" s="78"/>
      <c r="AL881" s="78"/>
      <c r="AM881" s="78"/>
      <c r="AN881" s="78"/>
      <c r="AO881" s="78"/>
    </row>
    <row r="882" spans="1:41" ht="18.75" customHeight="1">
      <c r="A882" s="156"/>
      <c r="B882" s="156"/>
      <c r="C882" s="78"/>
      <c r="D882" s="78"/>
      <c r="E882" s="78"/>
      <c r="F882" s="78"/>
      <c r="G882" s="80"/>
      <c r="H882" s="150"/>
      <c r="I882" s="78"/>
      <c r="J882" s="78"/>
      <c r="K882" s="146"/>
      <c r="L882" s="101"/>
      <c r="M882" s="101"/>
      <c r="N882" s="101"/>
      <c r="O882" s="101"/>
      <c r="P882" s="101"/>
      <c r="Q882" s="80"/>
      <c r="R882" s="80"/>
      <c r="S882" s="80"/>
      <c r="T882" s="80"/>
      <c r="U882" s="80"/>
      <c r="V882" s="80"/>
      <c r="W882" s="80"/>
      <c r="X882" s="80"/>
      <c r="Y882" s="80"/>
      <c r="Z882" s="80"/>
      <c r="AA882" s="80"/>
      <c r="AB882" s="80"/>
      <c r="AC882" s="80"/>
      <c r="AD882" s="80"/>
      <c r="AE882" s="80"/>
      <c r="AF882" s="80"/>
      <c r="AG882" s="80"/>
      <c r="AH882" s="80"/>
      <c r="AI882" s="78"/>
      <c r="AJ882" s="78"/>
      <c r="AK882" s="78"/>
      <c r="AL882" s="78"/>
      <c r="AM882" s="78"/>
      <c r="AN882" s="78"/>
      <c r="AO882" s="78"/>
    </row>
    <row r="883" spans="1:41" ht="18.75" customHeight="1">
      <c r="A883" s="156"/>
      <c r="B883" s="156"/>
      <c r="C883" s="78"/>
      <c r="D883" s="78"/>
      <c r="E883" s="78"/>
      <c r="F883" s="78"/>
      <c r="G883" s="80"/>
      <c r="H883" s="150"/>
      <c r="I883" s="78"/>
      <c r="J883" s="78"/>
      <c r="K883" s="146"/>
      <c r="L883" s="101"/>
      <c r="M883" s="101"/>
      <c r="N883" s="101"/>
      <c r="O883" s="101"/>
      <c r="P883" s="101"/>
      <c r="Q883" s="80"/>
      <c r="R883" s="80"/>
      <c r="S883" s="80"/>
      <c r="T883" s="80"/>
      <c r="U883" s="80"/>
      <c r="V883" s="80"/>
      <c r="W883" s="80"/>
      <c r="X883" s="80"/>
      <c r="Y883" s="80"/>
      <c r="Z883" s="80"/>
      <c r="AA883" s="80"/>
      <c r="AB883" s="80"/>
      <c r="AC883" s="80"/>
      <c r="AD883" s="80"/>
      <c r="AE883" s="80"/>
      <c r="AF883" s="80"/>
      <c r="AG883" s="80"/>
      <c r="AH883" s="80"/>
      <c r="AI883" s="78"/>
      <c r="AJ883" s="78"/>
      <c r="AK883" s="78"/>
      <c r="AL883" s="78"/>
      <c r="AM883" s="78"/>
      <c r="AN883" s="78"/>
      <c r="AO883" s="78"/>
    </row>
    <row r="884" spans="1:41" ht="18.75" customHeight="1">
      <c r="A884" s="156"/>
      <c r="B884" s="156"/>
      <c r="C884" s="78"/>
      <c r="D884" s="78"/>
      <c r="E884" s="78"/>
      <c r="F884" s="78"/>
      <c r="G884" s="80"/>
      <c r="H884" s="150"/>
      <c r="I884" s="78"/>
      <c r="J884" s="78"/>
      <c r="K884" s="146"/>
      <c r="L884" s="101"/>
      <c r="M884" s="101"/>
      <c r="N884" s="101"/>
      <c r="O884" s="101"/>
      <c r="P884" s="101"/>
      <c r="Q884" s="80"/>
      <c r="R884" s="80"/>
      <c r="S884" s="80"/>
      <c r="T884" s="80"/>
      <c r="U884" s="80"/>
      <c r="V884" s="80"/>
      <c r="W884" s="80"/>
      <c r="X884" s="80"/>
      <c r="Y884" s="80"/>
      <c r="Z884" s="80"/>
      <c r="AA884" s="80"/>
      <c r="AB884" s="80"/>
      <c r="AC884" s="80"/>
      <c r="AD884" s="80"/>
      <c r="AE884" s="80"/>
      <c r="AF884" s="80"/>
      <c r="AG884" s="80"/>
      <c r="AH884" s="80"/>
      <c r="AI884" s="78"/>
      <c r="AJ884" s="78"/>
      <c r="AK884" s="78"/>
      <c r="AL884" s="78"/>
      <c r="AM884" s="78"/>
      <c r="AN884" s="78"/>
      <c r="AO884" s="78"/>
    </row>
    <row r="885" spans="1:41" ht="18.75" customHeight="1">
      <c r="A885" s="156"/>
      <c r="B885" s="156"/>
      <c r="C885" s="78"/>
      <c r="D885" s="78"/>
      <c r="E885" s="78"/>
      <c r="F885" s="78"/>
      <c r="G885" s="80"/>
      <c r="H885" s="150"/>
      <c r="I885" s="78"/>
      <c r="J885" s="78"/>
      <c r="K885" s="146"/>
      <c r="L885" s="101"/>
      <c r="M885" s="101"/>
      <c r="N885" s="101"/>
      <c r="O885" s="101"/>
      <c r="P885" s="101"/>
      <c r="Q885" s="80"/>
      <c r="R885" s="80"/>
      <c r="S885" s="80"/>
      <c r="T885" s="80"/>
      <c r="U885" s="80"/>
      <c r="V885" s="80"/>
      <c r="W885" s="80"/>
      <c r="X885" s="80"/>
      <c r="Y885" s="80"/>
      <c r="Z885" s="80"/>
      <c r="AA885" s="80"/>
      <c r="AB885" s="80"/>
      <c r="AC885" s="80"/>
      <c r="AD885" s="80"/>
      <c r="AE885" s="80"/>
      <c r="AF885" s="80"/>
      <c r="AG885" s="80"/>
      <c r="AH885" s="80"/>
      <c r="AI885" s="78"/>
      <c r="AJ885" s="78"/>
      <c r="AK885" s="78"/>
      <c r="AL885" s="78"/>
      <c r="AM885" s="78"/>
      <c r="AN885" s="78"/>
      <c r="AO885" s="78"/>
    </row>
    <row r="886" spans="1:41" ht="18.75" customHeight="1">
      <c r="A886" s="156"/>
      <c r="B886" s="156"/>
      <c r="C886" s="78"/>
      <c r="D886" s="78"/>
      <c r="E886" s="78"/>
      <c r="F886" s="78"/>
      <c r="G886" s="80"/>
      <c r="H886" s="150"/>
      <c r="I886" s="78"/>
      <c r="J886" s="78"/>
      <c r="K886" s="146"/>
      <c r="L886" s="101"/>
      <c r="M886" s="101"/>
      <c r="N886" s="101"/>
      <c r="O886" s="101"/>
      <c r="P886" s="101"/>
      <c r="Q886" s="80"/>
      <c r="R886" s="80"/>
      <c r="S886" s="80"/>
      <c r="T886" s="80"/>
      <c r="U886" s="80"/>
      <c r="V886" s="80"/>
      <c r="W886" s="80"/>
      <c r="X886" s="80"/>
      <c r="Y886" s="80"/>
      <c r="Z886" s="80"/>
      <c r="AA886" s="80"/>
      <c r="AB886" s="80"/>
      <c r="AC886" s="80"/>
      <c r="AD886" s="80"/>
      <c r="AE886" s="80"/>
      <c r="AF886" s="80"/>
      <c r="AG886" s="80"/>
      <c r="AH886" s="80"/>
      <c r="AI886" s="78"/>
      <c r="AJ886" s="78"/>
      <c r="AK886" s="78"/>
      <c r="AL886" s="78"/>
      <c r="AM886" s="78"/>
      <c r="AN886" s="78"/>
      <c r="AO886" s="78"/>
    </row>
    <row r="887" spans="1:41" ht="18.75" customHeight="1">
      <c r="A887" s="156"/>
      <c r="B887" s="156"/>
      <c r="C887" s="78"/>
      <c r="D887" s="78"/>
      <c r="E887" s="78"/>
      <c r="F887" s="78"/>
      <c r="G887" s="80"/>
      <c r="H887" s="150"/>
      <c r="I887" s="78"/>
      <c r="J887" s="78"/>
      <c r="K887" s="146"/>
      <c r="L887" s="101"/>
      <c r="M887" s="101"/>
      <c r="N887" s="101"/>
      <c r="O887" s="101"/>
      <c r="P887" s="101"/>
      <c r="Q887" s="80"/>
      <c r="R887" s="80"/>
      <c r="S887" s="80"/>
      <c r="T887" s="80"/>
      <c r="U887" s="80"/>
      <c r="V887" s="80"/>
      <c r="W887" s="80"/>
      <c r="X887" s="80"/>
      <c r="Y887" s="80"/>
      <c r="Z887" s="80"/>
      <c r="AA887" s="80"/>
      <c r="AB887" s="80"/>
      <c r="AC887" s="80"/>
      <c r="AD887" s="80"/>
      <c r="AE887" s="80"/>
      <c r="AF887" s="80"/>
      <c r="AG887" s="80"/>
      <c r="AH887" s="80"/>
      <c r="AI887" s="78"/>
      <c r="AJ887" s="78"/>
      <c r="AK887" s="78"/>
      <c r="AL887" s="78"/>
      <c r="AM887" s="78"/>
      <c r="AN887" s="78"/>
      <c r="AO887" s="78"/>
    </row>
    <row r="888" spans="1:41" ht="18.75" customHeight="1">
      <c r="A888" s="156"/>
      <c r="B888" s="156"/>
      <c r="C888" s="78"/>
      <c r="D888" s="78"/>
      <c r="E888" s="78"/>
      <c r="F888" s="78"/>
      <c r="G888" s="80"/>
      <c r="H888" s="150"/>
      <c r="I888" s="78"/>
      <c r="J888" s="78"/>
      <c r="K888" s="146"/>
      <c r="L888" s="101"/>
      <c r="M888" s="101"/>
      <c r="N888" s="101"/>
      <c r="O888" s="101"/>
      <c r="P888" s="101"/>
      <c r="Q888" s="80"/>
      <c r="R888" s="80"/>
      <c r="S888" s="80"/>
      <c r="T888" s="80"/>
      <c r="U888" s="80"/>
      <c r="V888" s="80"/>
      <c r="W888" s="80"/>
      <c r="X888" s="80"/>
      <c r="Y888" s="80"/>
      <c r="Z888" s="80"/>
      <c r="AA888" s="80"/>
      <c r="AB888" s="80"/>
      <c r="AC888" s="80"/>
      <c r="AD888" s="80"/>
      <c r="AE888" s="80"/>
      <c r="AF888" s="80"/>
      <c r="AG888" s="80"/>
      <c r="AH888" s="80"/>
      <c r="AI888" s="78"/>
      <c r="AJ888" s="78"/>
      <c r="AK888" s="78"/>
      <c r="AL888" s="78"/>
      <c r="AM888" s="78"/>
      <c r="AN888" s="78"/>
      <c r="AO888" s="78"/>
    </row>
    <row r="889" spans="1:41" ht="18.75" customHeight="1">
      <c r="A889" s="156"/>
      <c r="B889" s="156"/>
      <c r="C889" s="78"/>
      <c r="D889" s="78"/>
      <c r="E889" s="78"/>
      <c r="F889" s="78"/>
      <c r="G889" s="80"/>
      <c r="H889" s="150"/>
      <c r="I889" s="78"/>
      <c r="J889" s="78"/>
      <c r="K889" s="146"/>
      <c r="L889" s="101"/>
      <c r="M889" s="101"/>
      <c r="N889" s="101"/>
      <c r="O889" s="101"/>
      <c r="P889" s="101"/>
      <c r="Q889" s="80"/>
      <c r="R889" s="80"/>
      <c r="S889" s="80"/>
      <c r="T889" s="80"/>
      <c r="U889" s="80"/>
      <c r="V889" s="80"/>
      <c r="W889" s="80"/>
      <c r="X889" s="80"/>
      <c r="Y889" s="80"/>
      <c r="Z889" s="80"/>
      <c r="AA889" s="80"/>
      <c r="AB889" s="80"/>
      <c r="AC889" s="80"/>
      <c r="AD889" s="80"/>
      <c r="AE889" s="80"/>
      <c r="AF889" s="80"/>
      <c r="AG889" s="80"/>
      <c r="AH889" s="80"/>
      <c r="AI889" s="78"/>
      <c r="AJ889" s="78"/>
      <c r="AK889" s="78"/>
      <c r="AL889" s="78"/>
      <c r="AM889" s="78"/>
      <c r="AN889" s="78"/>
      <c r="AO889" s="78"/>
    </row>
    <row r="890" spans="1:41" ht="18.75" customHeight="1">
      <c r="A890" s="156"/>
      <c r="B890" s="156"/>
      <c r="C890" s="78"/>
      <c r="D890" s="78"/>
      <c r="E890" s="78"/>
      <c r="F890" s="78"/>
      <c r="G890" s="80"/>
      <c r="H890" s="150"/>
      <c r="I890" s="78"/>
      <c r="J890" s="78"/>
      <c r="K890" s="146"/>
      <c r="L890" s="101"/>
      <c r="M890" s="101"/>
      <c r="N890" s="101"/>
      <c r="O890" s="101"/>
      <c r="P890" s="101"/>
      <c r="Q890" s="80"/>
      <c r="R890" s="80"/>
      <c r="S890" s="80"/>
      <c r="T890" s="80"/>
      <c r="U890" s="80"/>
      <c r="V890" s="80"/>
      <c r="W890" s="80"/>
      <c r="X890" s="80"/>
      <c r="Y890" s="80"/>
      <c r="Z890" s="80"/>
      <c r="AA890" s="80"/>
      <c r="AB890" s="80"/>
      <c r="AC890" s="80"/>
      <c r="AD890" s="80"/>
      <c r="AE890" s="80"/>
      <c r="AF890" s="80"/>
      <c r="AG890" s="80"/>
      <c r="AH890" s="80"/>
      <c r="AI890" s="78"/>
      <c r="AJ890" s="78"/>
      <c r="AK890" s="78"/>
      <c r="AL890" s="78"/>
      <c r="AM890" s="78"/>
      <c r="AN890" s="78"/>
      <c r="AO890" s="78"/>
    </row>
    <row r="891" spans="1:41" ht="18.75" customHeight="1">
      <c r="A891" s="156"/>
      <c r="B891" s="156"/>
      <c r="C891" s="78"/>
      <c r="D891" s="78"/>
      <c r="E891" s="78"/>
      <c r="F891" s="78"/>
      <c r="G891" s="80"/>
      <c r="H891" s="150"/>
      <c r="I891" s="78"/>
      <c r="J891" s="78"/>
      <c r="K891" s="146"/>
      <c r="L891" s="101"/>
      <c r="M891" s="101"/>
      <c r="N891" s="101"/>
      <c r="O891" s="101"/>
      <c r="P891" s="101"/>
      <c r="Q891" s="80"/>
      <c r="R891" s="80"/>
      <c r="S891" s="80"/>
      <c r="T891" s="80"/>
      <c r="U891" s="80"/>
      <c r="V891" s="80"/>
      <c r="W891" s="80"/>
      <c r="X891" s="80"/>
      <c r="Y891" s="80"/>
      <c r="Z891" s="80"/>
      <c r="AA891" s="80"/>
      <c r="AB891" s="80"/>
      <c r="AC891" s="80"/>
      <c r="AD891" s="80"/>
      <c r="AE891" s="80"/>
      <c r="AF891" s="80"/>
      <c r="AG891" s="80"/>
      <c r="AH891" s="80"/>
      <c r="AI891" s="78"/>
      <c r="AJ891" s="78"/>
      <c r="AK891" s="78"/>
      <c r="AL891" s="78"/>
      <c r="AM891" s="78"/>
      <c r="AN891" s="78"/>
      <c r="AO891" s="78"/>
    </row>
    <row r="892" spans="1:41" ht="18.75" customHeight="1">
      <c r="A892" s="156"/>
      <c r="B892" s="156"/>
      <c r="C892" s="78"/>
      <c r="D892" s="78"/>
      <c r="E892" s="78"/>
      <c r="F892" s="78"/>
      <c r="G892" s="80"/>
      <c r="H892" s="150"/>
      <c r="I892" s="78"/>
      <c r="J892" s="78"/>
      <c r="K892" s="146"/>
      <c r="L892" s="101"/>
      <c r="M892" s="101"/>
      <c r="N892" s="101"/>
      <c r="O892" s="101"/>
      <c r="P892" s="101"/>
      <c r="Q892" s="80"/>
      <c r="R892" s="80"/>
      <c r="S892" s="80"/>
      <c r="T892" s="80"/>
      <c r="U892" s="80"/>
      <c r="V892" s="80"/>
      <c r="W892" s="80"/>
      <c r="X892" s="80"/>
      <c r="Y892" s="80"/>
      <c r="Z892" s="80"/>
      <c r="AA892" s="80"/>
      <c r="AB892" s="80"/>
      <c r="AC892" s="80"/>
      <c r="AD892" s="80"/>
      <c r="AE892" s="80"/>
      <c r="AF892" s="80"/>
      <c r="AG892" s="80"/>
      <c r="AH892" s="80"/>
      <c r="AI892" s="78"/>
      <c r="AJ892" s="78"/>
      <c r="AK892" s="78"/>
      <c r="AL892" s="78"/>
      <c r="AM892" s="78"/>
      <c r="AN892" s="78"/>
      <c r="AO892" s="78"/>
    </row>
    <row r="893" spans="1:41" ht="18.75" customHeight="1">
      <c r="A893" s="156"/>
      <c r="B893" s="156"/>
      <c r="C893" s="78"/>
      <c r="D893" s="78"/>
      <c r="E893" s="78"/>
      <c r="F893" s="78"/>
      <c r="G893" s="80"/>
      <c r="H893" s="150"/>
      <c r="I893" s="78"/>
      <c r="J893" s="78"/>
      <c r="K893" s="146"/>
      <c r="L893" s="101"/>
      <c r="M893" s="101"/>
      <c r="N893" s="101"/>
      <c r="O893" s="101"/>
      <c r="P893" s="101"/>
      <c r="Q893" s="80"/>
      <c r="R893" s="80"/>
      <c r="S893" s="80"/>
      <c r="T893" s="80"/>
      <c r="U893" s="80"/>
      <c r="V893" s="80"/>
      <c r="W893" s="80"/>
      <c r="X893" s="80"/>
      <c r="Y893" s="80"/>
      <c r="Z893" s="80"/>
      <c r="AA893" s="80"/>
      <c r="AB893" s="80"/>
      <c r="AC893" s="80"/>
      <c r="AD893" s="80"/>
      <c r="AE893" s="80"/>
      <c r="AF893" s="80"/>
      <c r="AG893" s="80"/>
      <c r="AH893" s="80"/>
      <c r="AI893" s="78"/>
      <c r="AJ893" s="78"/>
      <c r="AK893" s="78"/>
      <c r="AL893" s="78"/>
      <c r="AM893" s="78"/>
      <c r="AN893" s="78"/>
      <c r="AO893" s="78"/>
    </row>
    <row r="894" spans="1:41" ht="18.75" customHeight="1">
      <c r="A894" s="156"/>
      <c r="B894" s="156"/>
      <c r="C894" s="78"/>
      <c r="D894" s="78"/>
      <c r="E894" s="78"/>
      <c r="F894" s="78"/>
      <c r="G894" s="80"/>
      <c r="H894" s="150"/>
      <c r="I894" s="78"/>
      <c r="J894" s="78"/>
      <c r="K894" s="146"/>
      <c r="L894" s="101"/>
      <c r="M894" s="101"/>
      <c r="N894" s="101"/>
      <c r="O894" s="101"/>
      <c r="P894" s="101"/>
      <c r="Q894" s="80"/>
      <c r="R894" s="80"/>
      <c r="S894" s="80"/>
      <c r="T894" s="80"/>
      <c r="U894" s="80"/>
      <c r="V894" s="80"/>
      <c r="W894" s="80"/>
      <c r="X894" s="80"/>
      <c r="Y894" s="80"/>
      <c r="Z894" s="80"/>
      <c r="AA894" s="80"/>
      <c r="AB894" s="80"/>
      <c r="AC894" s="80"/>
      <c r="AD894" s="80"/>
      <c r="AE894" s="80"/>
      <c r="AF894" s="80"/>
      <c r="AG894" s="80"/>
      <c r="AH894" s="80"/>
      <c r="AI894" s="78"/>
      <c r="AJ894" s="78"/>
      <c r="AK894" s="78"/>
      <c r="AL894" s="78"/>
      <c r="AM894" s="78"/>
      <c r="AN894" s="78"/>
      <c r="AO894" s="78"/>
    </row>
    <row r="895" spans="1:41" ht="18.75" customHeight="1">
      <c r="A895" s="156"/>
      <c r="B895" s="156"/>
      <c r="C895" s="78"/>
      <c r="D895" s="78"/>
      <c r="E895" s="78"/>
      <c r="F895" s="78"/>
      <c r="G895" s="80"/>
      <c r="H895" s="150"/>
      <c r="I895" s="78"/>
      <c r="J895" s="78"/>
      <c r="K895" s="146"/>
      <c r="L895" s="101"/>
      <c r="M895" s="101"/>
      <c r="N895" s="101"/>
      <c r="O895" s="101"/>
      <c r="P895" s="101"/>
      <c r="Q895" s="80"/>
      <c r="R895" s="80"/>
      <c r="S895" s="80"/>
      <c r="T895" s="80"/>
      <c r="U895" s="80"/>
      <c r="V895" s="80"/>
      <c r="W895" s="80"/>
      <c r="X895" s="80"/>
      <c r="Y895" s="80"/>
      <c r="Z895" s="80"/>
      <c r="AA895" s="80"/>
      <c r="AB895" s="80"/>
      <c r="AC895" s="80"/>
      <c r="AD895" s="80"/>
      <c r="AE895" s="80"/>
      <c r="AF895" s="80"/>
      <c r="AG895" s="80"/>
      <c r="AH895" s="80"/>
      <c r="AI895" s="78"/>
      <c r="AJ895" s="78"/>
      <c r="AK895" s="78"/>
      <c r="AL895" s="78"/>
      <c r="AM895" s="78"/>
      <c r="AN895" s="78"/>
      <c r="AO895" s="78"/>
    </row>
    <row r="896" spans="1:41" ht="18.75" customHeight="1">
      <c r="A896" s="156"/>
      <c r="B896" s="156"/>
      <c r="C896" s="78"/>
      <c r="D896" s="78"/>
      <c r="E896" s="78"/>
      <c r="F896" s="78"/>
      <c r="G896" s="80"/>
      <c r="H896" s="150"/>
      <c r="I896" s="78"/>
      <c r="J896" s="78"/>
      <c r="K896" s="146"/>
      <c r="L896" s="101"/>
      <c r="M896" s="101"/>
      <c r="N896" s="101"/>
      <c r="O896" s="101"/>
      <c r="P896" s="101"/>
      <c r="Q896" s="80"/>
      <c r="R896" s="80"/>
      <c r="S896" s="80"/>
      <c r="T896" s="80"/>
      <c r="U896" s="80"/>
      <c r="V896" s="80"/>
      <c r="W896" s="80"/>
      <c r="X896" s="80"/>
      <c r="Y896" s="80"/>
      <c r="Z896" s="80"/>
      <c r="AA896" s="80"/>
      <c r="AB896" s="80"/>
      <c r="AC896" s="80"/>
      <c r="AD896" s="80"/>
      <c r="AE896" s="80"/>
      <c r="AF896" s="80"/>
      <c r="AG896" s="80"/>
      <c r="AH896" s="80"/>
      <c r="AI896" s="78"/>
      <c r="AJ896" s="78"/>
      <c r="AK896" s="78"/>
      <c r="AL896" s="78"/>
      <c r="AM896" s="78"/>
      <c r="AN896" s="78"/>
      <c r="AO896" s="78"/>
    </row>
    <row r="897" spans="1:41" ht="18.75" customHeight="1">
      <c r="A897" s="156"/>
      <c r="B897" s="156"/>
      <c r="C897" s="78"/>
      <c r="D897" s="78"/>
      <c r="E897" s="78"/>
      <c r="F897" s="78"/>
      <c r="G897" s="80"/>
      <c r="H897" s="150"/>
      <c r="I897" s="78"/>
      <c r="J897" s="78"/>
      <c r="K897" s="146"/>
      <c r="L897" s="101"/>
      <c r="M897" s="101"/>
      <c r="N897" s="101"/>
      <c r="O897" s="101"/>
      <c r="P897" s="101"/>
      <c r="Q897" s="80"/>
      <c r="R897" s="80"/>
      <c r="S897" s="80"/>
      <c r="T897" s="80"/>
      <c r="U897" s="80"/>
      <c r="V897" s="80"/>
      <c r="W897" s="80"/>
      <c r="X897" s="80"/>
      <c r="Y897" s="80"/>
      <c r="Z897" s="80"/>
      <c r="AA897" s="80"/>
      <c r="AB897" s="80"/>
      <c r="AC897" s="80"/>
      <c r="AD897" s="80"/>
      <c r="AE897" s="80"/>
      <c r="AF897" s="80"/>
      <c r="AG897" s="80"/>
      <c r="AH897" s="80"/>
      <c r="AI897" s="78"/>
      <c r="AJ897" s="78"/>
      <c r="AK897" s="78"/>
      <c r="AL897" s="78"/>
      <c r="AM897" s="78"/>
      <c r="AN897" s="78"/>
      <c r="AO897" s="78"/>
    </row>
    <row r="898" spans="1:41" ht="18.75" customHeight="1">
      <c r="A898" s="156"/>
      <c r="B898" s="156"/>
      <c r="C898" s="78"/>
      <c r="D898" s="78"/>
      <c r="E898" s="78"/>
      <c r="F898" s="78"/>
      <c r="G898" s="80"/>
      <c r="H898" s="150"/>
      <c r="I898" s="78"/>
      <c r="J898" s="78"/>
      <c r="K898" s="146"/>
      <c r="L898" s="101"/>
      <c r="M898" s="101"/>
      <c r="N898" s="101"/>
      <c r="O898" s="101"/>
      <c r="P898" s="101"/>
      <c r="Q898" s="80"/>
      <c r="R898" s="80"/>
      <c r="S898" s="80"/>
      <c r="T898" s="80"/>
      <c r="U898" s="80"/>
      <c r="V898" s="80"/>
      <c r="W898" s="80"/>
      <c r="X898" s="80"/>
      <c r="Y898" s="80"/>
      <c r="Z898" s="80"/>
      <c r="AA898" s="80"/>
      <c r="AB898" s="80"/>
      <c r="AC898" s="80"/>
      <c r="AD898" s="80"/>
      <c r="AE898" s="80"/>
      <c r="AF898" s="80"/>
      <c r="AG898" s="80"/>
      <c r="AH898" s="80"/>
      <c r="AI898" s="78"/>
      <c r="AJ898" s="78"/>
      <c r="AK898" s="78"/>
      <c r="AL898" s="78"/>
      <c r="AM898" s="78"/>
      <c r="AN898" s="78"/>
      <c r="AO898" s="78"/>
    </row>
    <row r="899" spans="1:41" ht="18.75" customHeight="1">
      <c r="A899" s="156"/>
      <c r="B899" s="156"/>
      <c r="C899" s="78"/>
      <c r="D899" s="78"/>
      <c r="E899" s="78"/>
      <c r="F899" s="78"/>
      <c r="G899" s="80"/>
      <c r="H899" s="150"/>
      <c r="I899" s="78"/>
      <c r="J899" s="78"/>
      <c r="K899" s="146"/>
      <c r="L899" s="101"/>
      <c r="M899" s="101"/>
      <c r="N899" s="101"/>
      <c r="O899" s="101"/>
      <c r="P899" s="101"/>
      <c r="Q899" s="80"/>
      <c r="R899" s="80"/>
      <c r="S899" s="80"/>
      <c r="T899" s="80"/>
      <c r="U899" s="80"/>
      <c r="V899" s="80"/>
      <c r="W899" s="80"/>
      <c r="X899" s="80"/>
      <c r="Y899" s="80"/>
      <c r="Z899" s="80"/>
      <c r="AA899" s="80"/>
      <c r="AB899" s="80"/>
      <c r="AC899" s="80"/>
      <c r="AD899" s="80"/>
      <c r="AE899" s="80"/>
      <c r="AF899" s="80"/>
      <c r="AG899" s="80"/>
      <c r="AH899" s="80"/>
      <c r="AI899" s="78"/>
      <c r="AJ899" s="78"/>
      <c r="AK899" s="78"/>
      <c r="AL899" s="78"/>
      <c r="AM899" s="78"/>
      <c r="AN899" s="78"/>
      <c r="AO899" s="78"/>
    </row>
    <row r="900" spans="1:41" ht="18.75" customHeight="1">
      <c r="A900" s="156"/>
      <c r="B900" s="156"/>
      <c r="C900" s="78"/>
      <c r="D900" s="78"/>
      <c r="E900" s="78"/>
      <c r="F900" s="78"/>
      <c r="G900" s="80"/>
      <c r="H900" s="150"/>
      <c r="I900" s="78"/>
      <c r="J900" s="78"/>
      <c r="K900" s="146"/>
      <c r="L900" s="101"/>
      <c r="M900" s="101"/>
      <c r="N900" s="101"/>
      <c r="O900" s="101"/>
      <c r="P900" s="101"/>
      <c r="Q900" s="80"/>
      <c r="R900" s="80"/>
      <c r="S900" s="80"/>
      <c r="T900" s="80"/>
      <c r="U900" s="80"/>
      <c r="V900" s="80"/>
      <c r="W900" s="80"/>
      <c r="X900" s="80"/>
      <c r="Y900" s="80"/>
      <c r="Z900" s="80"/>
      <c r="AA900" s="80"/>
      <c r="AB900" s="80"/>
      <c r="AC900" s="80"/>
      <c r="AD900" s="80"/>
      <c r="AE900" s="80"/>
      <c r="AF900" s="80"/>
      <c r="AG900" s="80"/>
      <c r="AH900" s="80"/>
      <c r="AI900" s="78"/>
      <c r="AJ900" s="78"/>
      <c r="AK900" s="78"/>
      <c r="AL900" s="78"/>
      <c r="AM900" s="78"/>
      <c r="AN900" s="78"/>
      <c r="AO900" s="78"/>
    </row>
    <row r="901" spans="1:41" ht="18.75" customHeight="1">
      <c r="A901" s="156"/>
      <c r="B901" s="156"/>
      <c r="C901" s="78"/>
      <c r="D901" s="78"/>
      <c r="E901" s="78"/>
      <c r="F901" s="78"/>
      <c r="G901" s="80"/>
      <c r="H901" s="150"/>
      <c r="I901" s="78"/>
      <c r="J901" s="78"/>
      <c r="K901" s="146"/>
      <c r="L901" s="101"/>
      <c r="M901" s="101"/>
      <c r="N901" s="101"/>
      <c r="O901" s="101"/>
      <c r="P901" s="101"/>
      <c r="Q901" s="80"/>
      <c r="R901" s="80"/>
      <c r="S901" s="80"/>
      <c r="T901" s="80"/>
      <c r="U901" s="80"/>
      <c r="V901" s="80"/>
      <c r="W901" s="80"/>
      <c r="X901" s="80"/>
      <c r="Y901" s="80"/>
      <c r="Z901" s="80"/>
      <c r="AA901" s="80"/>
      <c r="AB901" s="80"/>
      <c r="AC901" s="80"/>
      <c r="AD901" s="80"/>
      <c r="AE901" s="80"/>
      <c r="AF901" s="80"/>
      <c r="AG901" s="80"/>
      <c r="AH901" s="80"/>
      <c r="AI901" s="78"/>
      <c r="AJ901" s="78"/>
      <c r="AK901" s="78"/>
      <c r="AL901" s="78"/>
      <c r="AM901" s="78"/>
      <c r="AN901" s="78"/>
      <c r="AO901" s="78"/>
    </row>
    <row r="902" spans="1:41" ht="18.75" customHeight="1">
      <c r="A902" s="156"/>
      <c r="B902" s="156"/>
      <c r="C902" s="78"/>
      <c r="D902" s="78"/>
      <c r="E902" s="78"/>
      <c r="F902" s="78"/>
      <c r="G902" s="80"/>
      <c r="H902" s="150"/>
      <c r="I902" s="78"/>
      <c r="J902" s="78"/>
      <c r="K902" s="146"/>
      <c r="L902" s="101"/>
      <c r="M902" s="101"/>
      <c r="N902" s="101"/>
      <c r="O902" s="101"/>
      <c r="P902" s="101"/>
      <c r="Q902" s="80"/>
      <c r="R902" s="80"/>
      <c r="S902" s="80"/>
      <c r="T902" s="80"/>
      <c r="U902" s="80"/>
      <c r="V902" s="80"/>
      <c r="W902" s="80"/>
      <c r="X902" s="80"/>
      <c r="Y902" s="80"/>
      <c r="Z902" s="80"/>
      <c r="AA902" s="80"/>
      <c r="AB902" s="80"/>
      <c r="AC902" s="80"/>
      <c r="AD902" s="80"/>
      <c r="AE902" s="80"/>
      <c r="AF902" s="80"/>
      <c r="AG902" s="80"/>
      <c r="AH902" s="80"/>
      <c r="AI902" s="78"/>
      <c r="AJ902" s="78"/>
      <c r="AK902" s="78"/>
      <c r="AL902" s="78"/>
      <c r="AM902" s="78"/>
      <c r="AN902" s="78"/>
      <c r="AO902" s="78"/>
    </row>
    <row r="903" spans="1:41" ht="18.75" customHeight="1">
      <c r="A903" s="156"/>
      <c r="B903" s="156"/>
      <c r="C903" s="78"/>
      <c r="D903" s="78"/>
      <c r="E903" s="78"/>
      <c r="F903" s="78"/>
      <c r="G903" s="80"/>
      <c r="H903" s="150"/>
      <c r="I903" s="78"/>
      <c r="J903" s="78"/>
      <c r="K903" s="146"/>
      <c r="L903" s="101"/>
      <c r="M903" s="101"/>
      <c r="N903" s="101"/>
      <c r="O903" s="101"/>
      <c r="P903" s="101"/>
      <c r="Q903" s="80"/>
      <c r="R903" s="80"/>
      <c r="S903" s="80"/>
      <c r="T903" s="80"/>
      <c r="U903" s="80"/>
      <c r="V903" s="80"/>
      <c r="W903" s="80"/>
      <c r="X903" s="80"/>
      <c r="Y903" s="80"/>
      <c r="Z903" s="80"/>
      <c r="AA903" s="80"/>
      <c r="AB903" s="80"/>
      <c r="AC903" s="80"/>
      <c r="AD903" s="80"/>
      <c r="AE903" s="80"/>
      <c r="AF903" s="80"/>
      <c r="AG903" s="80"/>
      <c r="AH903" s="80"/>
      <c r="AI903" s="78"/>
      <c r="AJ903" s="78"/>
      <c r="AK903" s="78"/>
      <c r="AL903" s="78"/>
      <c r="AM903" s="78"/>
      <c r="AN903" s="78"/>
      <c r="AO903" s="78"/>
    </row>
    <row r="904" spans="1:41" ht="18.75" customHeight="1">
      <c r="A904" s="156"/>
      <c r="B904" s="156"/>
      <c r="C904" s="78"/>
      <c r="D904" s="78"/>
      <c r="E904" s="78"/>
      <c r="F904" s="78"/>
      <c r="G904" s="80"/>
      <c r="H904" s="150"/>
      <c r="I904" s="78"/>
      <c r="J904" s="78"/>
      <c r="K904" s="146"/>
      <c r="L904" s="101"/>
      <c r="M904" s="101"/>
      <c r="N904" s="101"/>
      <c r="O904" s="101"/>
      <c r="P904" s="101"/>
      <c r="Q904" s="80"/>
      <c r="R904" s="80"/>
      <c r="S904" s="80"/>
      <c r="T904" s="80"/>
      <c r="U904" s="80"/>
      <c r="V904" s="80"/>
      <c r="W904" s="80"/>
      <c r="X904" s="80"/>
      <c r="Y904" s="80"/>
      <c r="Z904" s="80"/>
      <c r="AA904" s="80"/>
      <c r="AB904" s="80"/>
      <c r="AC904" s="80"/>
      <c r="AD904" s="80"/>
      <c r="AE904" s="80"/>
      <c r="AF904" s="80"/>
      <c r="AG904" s="80"/>
      <c r="AH904" s="80"/>
      <c r="AI904" s="78"/>
      <c r="AJ904" s="78"/>
      <c r="AK904" s="78"/>
      <c r="AL904" s="78"/>
      <c r="AM904" s="78"/>
      <c r="AN904" s="78"/>
      <c r="AO904" s="78"/>
    </row>
    <row r="905" spans="1:41" ht="18.75" customHeight="1">
      <c r="A905" s="156"/>
      <c r="B905" s="156"/>
      <c r="C905" s="78"/>
      <c r="D905" s="78"/>
      <c r="E905" s="78"/>
      <c r="F905" s="78"/>
      <c r="G905" s="80"/>
      <c r="H905" s="150"/>
      <c r="I905" s="78"/>
      <c r="J905" s="78"/>
      <c r="K905" s="146"/>
      <c r="L905" s="101"/>
      <c r="M905" s="101"/>
      <c r="N905" s="101"/>
      <c r="O905" s="101"/>
      <c r="P905" s="101"/>
      <c r="Q905" s="80"/>
      <c r="R905" s="80"/>
      <c r="S905" s="80"/>
      <c r="T905" s="80"/>
      <c r="U905" s="80"/>
      <c r="V905" s="80"/>
      <c r="W905" s="80"/>
      <c r="X905" s="80"/>
      <c r="Y905" s="80"/>
      <c r="Z905" s="80"/>
      <c r="AA905" s="80"/>
      <c r="AB905" s="80"/>
      <c r="AC905" s="80"/>
      <c r="AD905" s="80"/>
      <c r="AE905" s="80"/>
      <c r="AF905" s="80"/>
      <c r="AG905" s="80"/>
      <c r="AH905" s="80"/>
      <c r="AI905" s="78"/>
      <c r="AJ905" s="78"/>
      <c r="AK905" s="78"/>
      <c r="AL905" s="78"/>
      <c r="AM905" s="78"/>
      <c r="AN905" s="78"/>
      <c r="AO905" s="78"/>
    </row>
    <row r="906" spans="1:41" ht="18.75" customHeight="1">
      <c r="A906" s="156"/>
      <c r="B906" s="156"/>
      <c r="C906" s="78"/>
      <c r="D906" s="78"/>
      <c r="E906" s="78"/>
      <c r="F906" s="78"/>
      <c r="G906" s="80"/>
      <c r="H906" s="150"/>
      <c r="I906" s="78"/>
      <c r="J906" s="78"/>
      <c r="K906" s="146"/>
      <c r="L906" s="101"/>
      <c r="M906" s="101"/>
      <c r="N906" s="101"/>
      <c r="O906" s="101"/>
      <c r="P906" s="101"/>
      <c r="Q906" s="80"/>
      <c r="R906" s="80"/>
      <c r="S906" s="80"/>
      <c r="T906" s="80"/>
      <c r="U906" s="80"/>
      <c r="V906" s="80"/>
      <c r="W906" s="80"/>
      <c r="X906" s="80"/>
      <c r="Y906" s="80"/>
      <c r="Z906" s="80"/>
      <c r="AA906" s="80"/>
      <c r="AB906" s="80"/>
      <c r="AC906" s="80"/>
      <c r="AD906" s="80"/>
      <c r="AE906" s="80"/>
      <c r="AF906" s="80"/>
      <c r="AG906" s="80"/>
      <c r="AH906" s="80"/>
      <c r="AI906" s="78"/>
      <c r="AJ906" s="78"/>
      <c r="AK906" s="78"/>
      <c r="AL906" s="78"/>
      <c r="AM906" s="78"/>
      <c r="AN906" s="78"/>
      <c r="AO906" s="78"/>
    </row>
    <row r="907" spans="1:41" ht="18.75" customHeight="1">
      <c r="A907" s="156"/>
      <c r="B907" s="156"/>
      <c r="C907" s="78"/>
      <c r="D907" s="78"/>
      <c r="E907" s="78"/>
      <c r="F907" s="78"/>
      <c r="G907" s="80"/>
      <c r="H907" s="150"/>
      <c r="I907" s="78"/>
      <c r="J907" s="78"/>
      <c r="K907" s="146"/>
      <c r="L907" s="101"/>
      <c r="M907" s="101"/>
      <c r="N907" s="101"/>
      <c r="O907" s="101"/>
      <c r="P907" s="101"/>
      <c r="Q907" s="80"/>
      <c r="R907" s="80"/>
      <c r="S907" s="80"/>
      <c r="T907" s="80"/>
      <c r="U907" s="80"/>
      <c r="V907" s="80"/>
      <c r="W907" s="80"/>
      <c r="X907" s="80"/>
      <c r="Y907" s="80"/>
      <c r="Z907" s="80"/>
      <c r="AA907" s="80"/>
      <c r="AB907" s="80"/>
      <c r="AC907" s="80"/>
      <c r="AD907" s="80"/>
      <c r="AE907" s="80"/>
      <c r="AF907" s="80"/>
      <c r="AG907" s="80"/>
      <c r="AH907" s="80"/>
      <c r="AI907" s="78"/>
      <c r="AJ907" s="78"/>
      <c r="AK907" s="78"/>
      <c r="AL907" s="78"/>
      <c r="AM907" s="78"/>
      <c r="AN907" s="78"/>
      <c r="AO907" s="78"/>
    </row>
    <row r="908" spans="1:41" ht="18.75" customHeight="1">
      <c r="A908" s="156"/>
      <c r="B908" s="156"/>
      <c r="C908" s="78"/>
      <c r="D908" s="78"/>
      <c r="E908" s="78"/>
      <c r="F908" s="78"/>
      <c r="G908" s="80"/>
      <c r="H908" s="150"/>
      <c r="I908" s="78"/>
      <c r="J908" s="78"/>
      <c r="K908" s="146"/>
      <c r="L908" s="101"/>
      <c r="M908" s="101"/>
      <c r="N908" s="101"/>
      <c r="O908" s="101"/>
      <c r="P908" s="101"/>
      <c r="Q908" s="80"/>
      <c r="R908" s="80"/>
      <c r="S908" s="80"/>
      <c r="T908" s="80"/>
      <c r="U908" s="80"/>
      <c r="V908" s="80"/>
      <c r="W908" s="80"/>
      <c r="X908" s="80"/>
      <c r="Y908" s="80"/>
      <c r="Z908" s="80"/>
      <c r="AA908" s="80"/>
      <c r="AB908" s="80"/>
      <c r="AC908" s="80"/>
      <c r="AD908" s="80"/>
      <c r="AE908" s="80"/>
      <c r="AF908" s="80"/>
      <c r="AG908" s="80"/>
      <c r="AH908" s="80"/>
      <c r="AI908" s="78"/>
      <c r="AJ908" s="78"/>
      <c r="AK908" s="78"/>
      <c r="AL908" s="78"/>
      <c r="AM908" s="78"/>
      <c r="AN908" s="78"/>
      <c r="AO908" s="78"/>
    </row>
    <row r="909" spans="1:41" ht="18.75" customHeight="1">
      <c r="A909" s="156"/>
      <c r="B909" s="156"/>
      <c r="C909" s="78"/>
      <c r="D909" s="78"/>
      <c r="E909" s="78"/>
      <c r="F909" s="78"/>
      <c r="G909" s="80"/>
      <c r="H909" s="150"/>
      <c r="I909" s="78"/>
      <c r="J909" s="78"/>
      <c r="K909" s="146"/>
      <c r="L909" s="101"/>
      <c r="M909" s="101"/>
      <c r="N909" s="101"/>
      <c r="O909" s="101"/>
      <c r="P909" s="101"/>
      <c r="Q909" s="80"/>
      <c r="R909" s="80"/>
      <c r="S909" s="80"/>
      <c r="T909" s="80"/>
      <c r="U909" s="80"/>
      <c r="V909" s="80"/>
      <c r="W909" s="80"/>
      <c r="X909" s="80"/>
      <c r="Y909" s="80"/>
      <c r="Z909" s="80"/>
      <c r="AA909" s="80"/>
      <c r="AB909" s="80"/>
      <c r="AC909" s="80"/>
      <c r="AD909" s="80"/>
      <c r="AE909" s="80"/>
      <c r="AF909" s="80"/>
      <c r="AG909" s="80"/>
      <c r="AH909" s="80"/>
      <c r="AI909" s="78"/>
      <c r="AJ909" s="78"/>
      <c r="AK909" s="78"/>
      <c r="AL909" s="78"/>
      <c r="AM909" s="78"/>
      <c r="AN909" s="78"/>
      <c r="AO909" s="78"/>
    </row>
    <row r="910" spans="1:41" ht="18.75" customHeight="1">
      <c r="A910" s="156"/>
      <c r="B910" s="156"/>
      <c r="C910" s="78"/>
      <c r="D910" s="78"/>
      <c r="E910" s="78"/>
      <c r="F910" s="78"/>
      <c r="G910" s="80"/>
      <c r="H910" s="150"/>
      <c r="I910" s="78"/>
      <c r="J910" s="78"/>
      <c r="K910" s="146"/>
      <c r="L910" s="101"/>
      <c r="M910" s="101"/>
      <c r="N910" s="101"/>
      <c r="O910" s="101"/>
      <c r="P910" s="101"/>
      <c r="Q910" s="80"/>
      <c r="R910" s="80"/>
      <c r="S910" s="80"/>
      <c r="T910" s="80"/>
      <c r="U910" s="80"/>
      <c r="V910" s="80"/>
      <c r="W910" s="80"/>
      <c r="X910" s="80"/>
      <c r="Y910" s="80"/>
      <c r="Z910" s="80"/>
      <c r="AA910" s="80"/>
      <c r="AB910" s="80"/>
      <c r="AC910" s="80"/>
      <c r="AD910" s="80"/>
      <c r="AE910" s="80"/>
      <c r="AF910" s="80"/>
      <c r="AG910" s="80"/>
      <c r="AH910" s="80"/>
      <c r="AI910" s="78"/>
      <c r="AJ910" s="78"/>
      <c r="AK910" s="78"/>
      <c r="AL910" s="78"/>
      <c r="AM910" s="78"/>
      <c r="AN910" s="78"/>
      <c r="AO910" s="78"/>
    </row>
    <row r="911" spans="1:41" ht="18.75" customHeight="1">
      <c r="A911" s="156"/>
      <c r="B911" s="156"/>
      <c r="C911" s="78"/>
      <c r="D911" s="78"/>
      <c r="E911" s="78"/>
      <c r="F911" s="78"/>
      <c r="G911" s="80"/>
      <c r="H911" s="150"/>
      <c r="I911" s="78"/>
      <c r="J911" s="78"/>
      <c r="K911" s="146"/>
      <c r="L911" s="101"/>
      <c r="M911" s="101"/>
      <c r="N911" s="101"/>
      <c r="O911" s="101"/>
      <c r="P911" s="101"/>
      <c r="Q911" s="80"/>
      <c r="R911" s="80"/>
      <c r="S911" s="80"/>
      <c r="T911" s="80"/>
      <c r="U911" s="80"/>
      <c r="V911" s="80"/>
      <c r="W911" s="80"/>
      <c r="X911" s="80"/>
      <c r="Y911" s="80"/>
      <c r="Z911" s="80"/>
      <c r="AA911" s="80"/>
      <c r="AB911" s="80"/>
      <c r="AC911" s="80"/>
      <c r="AD911" s="80"/>
      <c r="AE911" s="80"/>
      <c r="AF911" s="80"/>
      <c r="AG911" s="80"/>
      <c r="AH911" s="80"/>
      <c r="AI911" s="78"/>
      <c r="AJ911" s="78"/>
      <c r="AK911" s="78"/>
      <c r="AL911" s="78"/>
      <c r="AM911" s="78"/>
      <c r="AN911" s="78"/>
      <c r="AO911" s="78"/>
    </row>
    <row r="912" spans="1:41" ht="18.75" customHeight="1">
      <c r="A912" s="156"/>
      <c r="B912" s="156"/>
      <c r="C912" s="78"/>
      <c r="D912" s="78"/>
      <c r="E912" s="78"/>
      <c r="F912" s="78"/>
      <c r="G912" s="80"/>
      <c r="H912" s="150"/>
      <c r="I912" s="78"/>
      <c r="J912" s="78"/>
      <c r="K912" s="146"/>
      <c r="L912" s="101"/>
      <c r="M912" s="101"/>
      <c r="N912" s="101"/>
      <c r="O912" s="101"/>
      <c r="P912" s="101"/>
      <c r="Q912" s="80"/>
      <c r="R912" s="80"/>
      <c r="S912" s="80"/>
      <c r="T912" s="80"/>
      <c r="U912" s="80"/>
      <c r="V912" s="80"/>
      <c r="W912" s="80"/>
      <c r="X912" s="80"/>
      <c r="Y912" s="80"/>
      <c r="Z912" s="80"/>
      <c r="AA912" s="80"/>
      <c r="AB912" s="80"/>
      <c r="AC912" s="80"/>
      <c r="AD912" s="80"/>
      <c r="AE912" s="80"/>
      <c r="AF912" s="80"/>
      <c r="AG912" s="80"/>
      <c r="AH912" s="80"/>
      <c r="AI912" s="78"/>
      <c r="AJ912" s="78"/>
      <c r="AK912" s="78"/>
      <c r="AL912" s="78"/>
      <c r="AM912" s="78"/>
      <c r="AN912" s="78"/>
      <c r="AO912" s="78"/>
    </row>
    <row r="913" spans="1:41" ht="18.75" customHeight="1">
      <c r="A913" s="156"/>
      <c r="B913" s="156"/>
      <c r="C913" s="78"/>
      <c r="D913" s="78"/>
      <c r="E913" s="78"/>
      <c r="F913" s="78"/>
      <c r="G913" s="80"/>
      <c r="H913" s="150"/>
      <c r="I913" s="78"/>
      <c r="J913" s="78"/>
      <c r="K913" s="146"/>
      <c r="L913" s="101"/>
      <c r="M913" s="101"/>
      <c r="N913" s="101"/>
      <c r="O913" s="101"/>
      <c r="P913" s="101"/>
      <c r="Q913" s="80"/>
      <c r="R913" s="80"/>
      <c r="S913" s="80"/>
      <c r="T913" s="80"/>
      <c r="U913" s="80"/>
      <c r="V913" s="80"/>
      <c r="W913" s="80"/>
      <c r="X913" s="80"/>
      <c r="Y913" s="80"/>
      <c r="Z913" s="80"/>
      <c r="AA913" s="80"/>
      <c r="AB913" s="80"/>
      <c r="AC913" s="80"/>
      <c r="AD913" s="80"/>
      <c r="AE913" s="80"/>
      <c r="AF913" s="80"/>
      <c r="AG913" s="80"/>
      <c r="AH913" s="80"/>
      <c r="AI913" s="78"/>
      <c r="AJ913" s="78"/>
      <c r="AK913" s="78"/>
      <c r="AL913" s="78"/>
      <c r="AM913" s="78"/>
      <c r="AN913" s="78"/>
      <c r="AO913" s="78"/>
    </row>
    <row r="914" spans="1:41" ht="18.75" customHeight="1">
      <c r="A914" s="156"/>
      <c r="B914" s="156"/>
      <c r="C914" s="78"/>
      <c r="D914" s="78"/>
      <c r="E914" s="78"/>
      <c r="F914" s="78"/>
      <c r="G914" s="80"/>
      <c r="H914" s="150"/>
      <c r="I914" s="78"/>
      <c r="J914" s="78"/>
      <c r="K914" s="146"/>
      <c r="L914" s="101"/>
      <c r="M914" s="101"/>
      <c r="N914" s="101"/>
      <c r="O914" s="101"/>
      <c r="P914" s="101"/>
      <c r="Q914" s="80"/>
      <c r="R914" s="80"/>
      <c r="S914" s="80"/>
      <c r="T914" s="80"/>
      <c r="U914" s="80"/>
      <c r="V914" s="80"/>
      <c r="W914" s="80"/>
      <c r="X914" s="80"/>
      <c r="Y914" s="80"/>
      <c r="Z914" s="80"/>
      <c r="AA914" s="80"/>
      <c r="AB914" s="80"/>
      <c r="AC914" s="80"/>
      <c r="AD914" s="80"/>
      <c r="AE914" s="80"/>
      <c r="AF914" s="80"/>
      <c r="AG914" s="80"/>
      <c r="AH914" s="80"/>
      <c r="AI914" s="78"/>
      <c r="AJ914" s="78"/>
      <c r="AK914" s="78"/>
      <c r="AL914" s="78"/>
      <c r="AM914" s="78"/>
      <c r="AN914" s="78"/>
      <c r="AO914" s="78"/>
    </row>
    <row r="915" spans="1:41" ht="18.75" customHeight="1">
      <c r="A915" s="156"/>
      <c r="B915" s="156"/>
      <c r="C915" s="78"/>
      <c r="D915" s="78"/>
      <c r="E915" s="78"/>
      <c r="F915" s="78"/>
      <c r="G915" s="80"/>
      <c r="H915" s="150"/>
      <c r="I915" s="78"/>
      <c r="J915" s="78"/>
      <c r="K915" s="146"/>
      <c r="L915" s="101"/>
      <c r="M915" s="101"/>
      <c r="N915" s="101"/>
      <c r="O915" s="101"/>
      <c r="P915" s="101"/>
      <c r="Q915" s="80"/>
      <c r="R915" s="80"/>
      <c r="S915" s="80"/>
      <c r="T915" s="80"/>
      <c r="U915" s="80"/>
      <c r="V915" s="80"/>
      <c r="W915" s="80"/>
      <c r="X915" s="80"/>
      <c r="Y915" s="80"/>
      <c r="Z915" s="80"/>
      <c r="AA915" s="80"/>
      <c r="AB915" s="80"/>
      <c r="AC915" s="80"/>
      <c r="AD915" s="80"/>
      <c r="AE915" s="80"/>
      <c r="AF915" s="80"/>
      <c r="AG915" s="80"/>
      <c r="AH915" s="80"/>
      <c r="AI915" s="78"/>
      <c r="AJ915" s="78"/>
      <c r="AK915" s="78"/>
      <c r="AL915" s="78"/>
      <c r="AM915" s="78"/>
      <c r="AN915" s="78"/>
      <c r="AO915" s="78"/>
    </row>
    <row r="916" spans="1:41" ht="18.75" customHeight="1">
      <c r="A916" s="156"/>
      <c r="B916" s="156"/>
      <c r="C916" s="78"/>
      <c r="D916" s="78"/>
      <c r="E916" s="78"/>
      <c r="F916" s="78"/>
      <c r="G916" s="80"/>
      <c r="H916" s="150"/>
      <c r="I916" s="78"/>
      <c r="J916" s="78"/>
      <c r="K916" s="146"/>
      <c r="L916" s="101"/>
      <c r="M916" s="101"/>
      <c r="N916" s="101"/>
      <c r="O916" s="101"/>
      <c r="P916" s="101"/>
      <c r="Q916" s="80"/>
      <c r="R916" s="80"/>
      <c r="S916" s="80"/>
      <c r="T916" s="80"/>
      <c r="U916" s="80"/>
      <c r="V916" s="80"/>
      <c r="W916" s="80"/>
      <c r="X916" s="80"/>
      <c r="Y916" s="80"/>
      <c r="Z916" s="80"/>
      <c r="AA916" s="80"/>
      <c r="AB916" s="80"/>
      <c r="AC916" s="80"/>
      <c r="AD916" s="80"/>
      <c r="AE916" s="80"/>
      <c r="AF916" s="80"/>
      <c r="AG916" s="80"/>
      <c r="AH916" s="80"/>
      <c r="AI916" s="78"/>
      <c r="AJ916" s="78"/>
      <c r="AK916" s="78"/>
      <c r="AL916" s="78"/>
      <c r="AM916" s="78"/>
      <c r="AN916" s="78"/>
      <c r="AO916" s="78"/>
    </row>
    <row r="917" spans="1:41" ht="18.75" customHeight="1">
      <c r="A917" s="156"/>
      <c r="B917" s="156"/>
      <c r="C917" s="78"/>
      <c r="D917" s="78"/>
      <c r="E917" s="78"/>
      <c r="F917" s="78"/>
      <c r="G917" s="80"/>
      <c r="H917" s="150"/>
      <c r="I917" s="78"/>
      <c r="J917" s="78"/>
      <c r="K917" s="146"/>
      <c r="L917" s="101"/>
      <c r="M917" s="101"/>
      <c r="N917" s="101"/>
      <c r="O917" s="101"/>
      <c r="P917" s="101"/>
      <c r="Q917" s="80"/>
      <c r="R917" s="80"/>
      <c r="S917" s="80"/>
      <c r="T917" s="80"/>
      <c r="U917" s="80"/>
      <c r="V917" s="80"/>
      <c r="W917" s="80"/>
      <c r="X917" s="80"/>
      <c r="Y917" s="80"/>
      <c r="Z917" s="80"/>
      <c r="AA917" s="80"/>
      <c r="AB917" s="80"/>
      <c r="AC917" s="80"/>
      <c r="AD917" s="80"/>
      <c r="AE917" s="80"/>
      <c r="AF917" s="80"/>
      <c r="AG917" s="80"/>
      <c r="AH917" s="80"/>
      <c r="AI917" s="78"/>
      <c r="AJ917" s="78"/>
      <c r="AK917" s="78"/>
      <c r="AL917" s="78"/>
      <c r="AM917" s="78"/>
      <c r="AN917" s="78"/>
      <c r="AO917" s="78"/>
    </row>
    <row r="918" spans="1:41" ht="18.75" customHeight="1">
      <c r="A918" s="156"/>
      <c r="B918" s="156"/>
      <c r="C918" s="78"/>
      <c r="D918" s="78"/>
      <c r="E918" s="78"/>
      <c r="F918" s="78"/>
      <c r="G918" s="80"/>
      <c r="H918" s="150"/>
      <c r="I918" s="78"/>
      <c r="J918" s="78"/>
      <c r="K918" s="146"/>
      <c r="L918" s="101"/>
      <c r="M918" s="101"/>
      <c r="N918" s="101"/>
      <c r="O918" s="101"/>
      <c r="P918" s="101"/>
      <c r="Q918" s="80"/>
      <c r="R918" s="80"/>
      <c r="S918" s="80"/>
      <c r="T918" s="80"/>
      <c r="U918" s="80"/>
      <c r="V918" s="80"/>
      <c r="W918" s="80"/>
      <c r="X918" s="80"/>
      <c r="Y918" s="80"/>
      <c r="Z918" s="80"/>
      <c r="AA918" s="80"/>
      <c r="AB918" s="80"/>
      <c r="AC918" s="80"/>
      <c r="AD918" s="80"/>
      <c r="AE918" s="80"/>
      <c r="AF918" s="80"/>
      <c r="AG918" s="80"/>
      <c r="AH918" s="80"/>
      <c r="AI918" s="78"/>
      <c r="AJ918" s="78"/>
      <c r="AK918" s="78"/>
      <c r="AL918" s="78"/>
      <c r="AM918" s="78"/>
      <c r="AN918" s="78"/>
      <c r="AO918" s="78"/>
    </row>
    <row r="919" spans="1:41" ht="18.75" customHeight="1">
      <c r="A919" s="156"/>
      <c r="B919" s="156"/>
      <c r="C919" s="78"/>
      <c r="D919" s="78"/>
      <c r="E919" s="78"/>
      <c r="F919" s="78"/>
      <c r="G919" s="80"/>
      <c r="H919" s="150"/>
      <c r="I919" s="78"/>
      <c r="J919" s="78"/>
      <c r="K919" s="146"/>
      <c r="L919" s="101"/>
      <c r="M919" s="101"/>
      <c r="N919" s="101"/>
      <c r="O919" s="101"/>
      <c r="P919" s="101"/>
      <c r="Q919" s="80"/>
      <c r="R919" s="80"/>
      <c r="S919" s="80"/>
      <c r="T919" s="80"/>
      <c r="U919" s="80"/>
      <c r="V919" s="80"/>
      <c r="W919" s="80"/>
      <c r="X919" s="80"/>
      <c r="Y919" s="80"/>
      <c r="Z919" s="80"/>
      <c r="AA919" s="80"/>
      <c r="AB919" s="80"/>
      <c r="AC919" s="80"/>
      <c r="AD919" s="80"/>
      <c r="AE919" s="80"/>
      <c r="AF919" s="80"/>
      <c r="AG919" s="80"/>
      <c r="AH919" s="80"/>
      <c r="AI919" s="78"/>
      <c r="AJ919" s="78"/>
      <c r="AK919" s="78"/>
      <c r="AL919" s="78"/>
      <c r="AM919" s="78"/>
      <c r="AN919" s="78"/>
      <c r="AO919" s="78"/>
    </row>
    <row r="920" spans="1:41" ht="18.75" customHeight="1">
      <c r="A920" s="156"/>
      <c r="B920" s="156"/>
      <c r="C920" s="78"/>
      <c r="D920" s="78"/>
      <c r="E920" s="78"/>
      <c r="F920" s="78"/>
      <c r="G920" s="80"/>
      <c r="H920" s="150"/>
      <c r="I920" s="78"/>
      <c r="J920" s="78"/>
      <c r="K920" s="146"/>
      <c r="L920" s="101"/>
      <c r="M920" s="101"/>
      <c r="N920" s="101"/>
      <c r="O920" s="101"/>
      <c r="P920" s="101"/>
      <c r="Q920" s="80"/>
      <c r="R920" s="80"/>
      <c r="S920" s="80"/>
      <c r="T920" s="80"/>
      <c r="U920" s="80"/>
      <c r="V920" s="80"/>
      <c r="W920" s="80"/>
      <c r="X920" s="80"/>
      <c r="Y920" s="80"/>
      <c r="Z920" s="80"/>
      <c r="AA920" s="80"/>
      <c r="AB920" s="80"/>
      <c r="AC920" s="80"/>
      <c r="AD920" s="80"/>
      <c r="AE920" s="80"/>
      <c r="AF920" s="80"/>
      <c r="AG920" s="80"/>
      <c r="AH920" s="80"/>
      <c r="AI920" s="78"/>
      <c r="AJ920" s="78"/>
      <c r="AK920" s="78"/>
      <c r="AL920" s="78"/>
      <c r="AM920" s="78"/>
      <c r="AN920" s="78"/>
      <c r="AO920" s="78"/>
    </row>
    <row r="921" spans="1:41" ht="18.75" customHeight="1">
      <c r="A921" s="156"/>
      <c r="B921" s="156"/>
      <c r="C921" s="78"/>
      <c r="D921" s="78"/>
      <c r="E921" s="78"/>
      <c r="F921" s="78"/>
      <c r="G921" s="80"/>
      <c r="H921" s="150"/>
      <c r="I921" s="78"/>
      <c r="J921" s="78"/>
      <c r="K921" s="146"/>
      <c r="L921" s="101"/>
      <c r="M921" s="101"/>
      <c r="N921" s="101"/>
      <c r="O921" s="101"/>
      <c r="P921" s="101"/>
      <c r="Q921" s="80"/>
      <c r="R921" s="80"/>
      <c r="S921" s="80"/>
      <c r="T921" s="80"/>
      <c r="U921" s="80"/>
      <c r="V921" s="80"/>
      <c r="W921" s="80"/>
      <c r="X921" s="80"/>
      <c r="Y921" s="80"/>
      <c r="Z921" s="80"/>
      <c r="AA921" s="80"/>
      <c r="AB921" s="80"/>
      <c r="AC921" s="80"/>
      <c r="AD921" s="80"/>
      <c r="AE921" s="80"/>
      <c r="AF921" s="80"/>
      <c r="AG921" s="80"/>
      <c r="AH921" s="80"/>
      <c r="AI921" s="78"/>
      <c r="AJ921" s="78"/>
      <c r="AK921" s="78"/>
      <c r="AL921" s="78"/>
      <c r="AM921" s="78"/>
      <c r="AN921" s="78"/>
      <c r="AO921" s="78"/>
    </row>
    <row r="922" spans="1:41" ht="18.75" customHeight="1">
      <c r="A922" s="156"/>
      <c r="B922" s="156"/>
      <c r="C922" s="78"/>
      <c r="D922" s="78"/>
      <c r="E922" s="78"/>
      <c r="F922" s="78"/>
      <c r="G922" s="80"/>
      <c r="H922" s="150"/>
      <c r="I922" s="78"/>
      <c r="J922" s="78"/>
      <c r="K922" s="146"/>
      <c r="L922" s="101"/>
      <c r="M922" s="101"/>
      <c r="N922" s="101"/>
      <c r="O922" s="101"/>
      <c r="P922" s="101"/>
      <c r="Q922" s="80"/>
      <c r="R922" s="80"/>
      <c r="S922" s="80"/>
      <c r="T922" s="80"/>
      <c r="U922" s="80"/>
      <c r="V922" s="80"/>
      <c r="W922" s="80"/>
      <c r="X922" s="80"/>
      <c r="Y922" s="80"/>
      <c r="Z922" s="80"/>
      <c r="AA922" s="80"/>
      <c r="AB922" s="80"/>
      <c r="AC922" s="80"/>
      <c r="AD922" s="80"/>
      <c r="AE922" s="80"/>
      <c r="AF922" s="80"/>
      <c r="AG922" s="80"/>
      <c r="AH922" s="80"/>
      <c r="AI922" s="78"/>
      <c r="AJ922" s="78"/>
      <c r="AK922" s="78"/>
      <c r="AL922" s="78"/>
      <c r="AM922" s="78"/>
      <c r="AN922" s="78"/>
      <c r="AO922" s="78"/>
    </row>
    <row r="923" spans="1:41" ht="18.75" customHeight="1">
      <c r="A923" s="156"/>
      <c r="B923" s="156"/>
      <c r="C923" s="78"/>
      <c r="D923" s="78"/>
      <c r="E923" s="78"/>
      <c r="F923" s="78"/>
      <c r="G923" s="80"/>
      <c r="H923" s="150"/>
      <c r="I923" s="78"/>
      <c r="J923" s="78"/>
      <c r="K923" s="146"/>
      <c r="L923" s="101"/>
      <c r="M923" s="101"/>
      <c r="N923" s="101"/>
      <c r="O923" s="101"/>
      <c r="P923" s="101"/>
      <c r="Q923" s="80"/>
      <c r="R923" s="80"/>
      <c r="S923" s="80"/>
      <c r="T923" s="80"/>
      <c r="U923" s="80"/>
      <c r="V923" s="80"/>
      <c r="W923" s="80"/>
      <c r="X923" s="80"/>
      <c r="Y923" s="80"/>
      <c r="Z923" s="80"/>
      <c r="AA923" s="80"/>
      <c r="AB923" s="80"/>
      <c r="AC923" s="80"/>
      <c r="AD923" s="80"/>
      <c r="AE923" s="80"/>
      <c r="AF923" s="80"/>
      <c r="AG923" s="80"/>
      <c r="AH923" s="80"/>
      <c r="AI923" s="78"/>
      <c r="AJ923" s="78"/>
      <c r="AK923" s="78"/>
      <c r="AL923" s="78"/>
      <c r="AM923" s="78"/>
      <c r="AN923" s="78"/>
      <c r="AO923" s="78"/>
    </row>
    <row r="924" spans="1:41" ht="18.75" customHeight="1">
      <c r="A924" s="156"/>
      <c r="B924" s="156"/>
      <c r="C924" s="78"/>
      <c r="D924" s="78"/>
      <c r="E924" s="78"/>
      <c r="F924" s="78"/>
      <c r="G924" s="80"/>
      <c r="H924" s="150"/>
      <c r="I924" s="78"/>
      <c r="J924" s="78"/>
      <c r="K924" s="146"/>
      <c r="L924" s="101"/>
      <c r="M924" s="101"/>
      <c r="N924" s="101"/>
      <c r="O924" s="101"/>
      <c r="P924" s="101"/>
      <c r="Q924" s="80"/>
      <c r="R924" s="80"/>
      <c r="S924" s="80"/>
      <c r="T924" s="80"/>
      <c r="U924" s="80"/>
      <c r="V924" s="80"/>
      <c r="W924" s="80"/>
      <c r="X924" s="80"/>
      <c r="Y924" s="80"/>
      <c r="Z924" s="80"/>
      <c r="AA924" s="80"/>
      <c r="AB924" s="80"/>
      <c r="AC924" s="80"/>
      <c r="AD924" s="80"/>
      <c r="AE924" s="80"/>
      <c r="AF924" s="80"/>
      <c r="AG924" s="80"/>
      <c r="AH924" s="80"/>
      <c r="AI924" s="78"/>
      <c r="AJ924" s="78"/>
      <c r="AK924" s="78"/>
      <c r="AL924" s="78"/>
      <c r="AM924" s="78"/>
      <c r="AN924" s="78"/>
      <c r="AO924" s="78"/>
    </row>
    <row r="925" spans="1:41" ht="18.75" customHeight="1">
      <c r="A925" s="156"/>
      <c r="B925" s="156"/>
      <c r="C925" s="78"/>
      <c r="D925" s="78"/>
      <c r="E925" s="78"/>
      <c r="F925" s="78"/>
      <c r="G925" s="80"/>
      <c r="H925" s="150"/>
      <c r="I925" s="78"/>
      <c r="J925" s="78"/>
      <c r="K925" s="146"/>
      <c r="L925" s="101"/>
      <c r="M925" s="101"/>
      <c r="N925" s="101"/>
      <c r="O925" s="101"/>
      <c r="P925" s="101"/>
      <c r="Q925" s="80"/>
      <c r="R925" s="80"/>
      <c r="S925" s="80"/>
      <c r="T925" s="80"/>
      <c r="U925" s="80"/>
      <c r="V925" s="80"/>
      <c r="W925" s="80"/>
      <c r="X925" s="80"/>
      <c r="Y925" s="80"/>
      <c r="Z925" s="80"/>
      <c r="AA925" s="80"/>
      <c r="AB925" s="80"/>
      <c r="AC925" s="80"/>
      <c r="AD925" s="80"/>
      <c r="AE925" s="80"/>
      <c r="AF925" s="80"/>
      <c r="AG925" s="80"/>
      <c r="AH925" s="80"/>
      <c r="AI925" s="78"/>
      <c r="AJ925" s="78"/>
      <c r="AK925" s="78"/>
      <c r="AL925" s="78"/>
      <c r="AM925" s="78"/>
      <c r="AN925" s="78"/>
      <c r="AO925" s="78"/>
    </row>
    <row r="926" spans="1:41" ht="18.75" customHeight="1">
      <c r="A926" s="156"/>
      <c r="B926" s="156"/>
      <c r="C926" s="78"/>
      <c r="D926" s="78"/>
      <c r="E926" s="78"/>
      <c r="F926" s="78"/>
      <c r="G926" s="80"/>
      <c r="H926" s="150"/>
      <c r="I926" s="78"/>
      <c r="J926" s="78"/>
      <c r="K926" s="146"/>
      <c r="L926" s="101"/>
      <c r="M926" s="101"/>
      <c r="N926" s="101"/>
      <c r="O926" s="101"/>
      <c r="P926" s="101"/>
      <c r="Q926" s="80"/>
      <c r="R926" s="80"/>
      <c r="S926" s="80"/>
      <c r="T926" s="80"/>
      <c r="U926" s="80"/>
      <c r="V926" s="80"/>
      <c r="W926" s="80"/>
      <c r="X926" s="80"/>
      <c r="Y926" s="80"/>
      <c r="Z926" s="80"/>
      <c r="AA926" s="80"/>
      <c r="AB926" s="80"/>
      <c r="AC926" s="80"/>
      <c r="AD926" s="80"/>
      <c r="AE926" s="80"/>
      <c r="AF926" s="80"/>
      <c r="AG926" s="80"/>
      <c r="AH926" s="80"/>
      <c r="AI926" s="78"/>
      <c r="AJ926" s="78"/>
      <c r="AK926" s="78"/>
      <c r="AL926" s="78"/>
      <c r="AM926" s="78"/>
      <c r="AN926" s="78"/>
      <c r="AO926" s="78"/>
    </row>
    <row r="927" spans="1:41" ht="18.75" customHeight="1">
      <c r="A927" s="156"/>
      <c r="B927" s="156"/>
      <c r="C927" s="78"/>
      <c r="D927" s="78"/>
      <c r="E927" s="78"/>
      <c r="F927" s="78"/>
      <c r="G927" s="80"/>
      <c r="H927" s="150"/>
      <c r="I927" s="78"/>
      <c r="J927" s="78"/>
      <c r="K927" s="146"/>
      <c r="L927" s="101"/>
      <c r="M927" s="101"/>
      <c r="N927" s="101"/>
      <c r="O927" s="101"/>
      <c r="P927" s="101"/>
      <c r="Q927" s="80"/>
      <c r="R927" s="80"/>
      <c r="S927" s="80"/>
      <c r="T927" s="80"/>
      <c r="U927" s="80"/>
      <c r="V927" s="80"/>
      <c r="W927" s="80"/>
      <c r="X927" s="80"/>
      <c r="Y927" s="80"/>
      <c r="Z927" s="80"/>
      <c r="AA927" s="80"/>
      <c r="AB927" s="80"/>
      <c r="AC927" s="80"/>
      <c r="AD927" s="80"/>
      <c r="AE927" s="80"/>
      <c r="AF927" s="80"/>
      <c r="AG927" s="80"/>
      <c r="AH927" s="80"/>
      <c r="AI927" s="78"/>
      <c r="AJ927" s="78"/>
      <c r="AK927" s="78"/>
      <c r="AL927" s="78"/>
      <c r="AM927" s="78"/>
      <c r="AN927" s="78"/>
      <c r="AO927" s="78"/>
    </row>
    <row r="928" spans="1:41" ht="18.75" customHeight="1">
      <c r="A928" s="156"/>
      <c r="B928" s="156"/>
      <c r="C928" s="78"/>
      <c r="D928" s="78"/>
      <c r="E928" s="78"/>
      <c r="F928" s="78"/>
      <c r="G928" s="80"/>
      <c r="H928" s="150"/>
      <c r="I928" s="78"/>
      <c r="J928" s="78"/>
      <c r="K928" s="146"/>
      <c r="L928" s="101"/>
      <c r="M928" s="101"/>
      <c r="N928" s="101"/>
      <c r="O928" s="101"/>
      <c r="P928" s="101"/>
      <c r="Q928" s="80"/>
      <c r="R928" s="80"/>
      <c r="S928" s="80"/>
      <c r="T928" s="80"/>
      <c r="U928" s="80"/>
      <c r="V928" s="80"/>
      <c r="W928" s="80"/>
      <c r="X928" s="80"/>
      <c r="Y928" s="80"/>
      <c r="Z928" s="80"/>
      <c r="AA928" s="80"/>
      <c r="AB928" s="80"/>
      <c r="AC928" s="80"/>
      <c r="AD928" s="80"/>
      <c r="AE928" s="80"/>
      <c r="AF928" s="80"/>
      <c r="AG928" s="80"/>
      <c r="AH928" s="80"/>
      <c r="AI928" s="78"/>
      <c r="AJ928" s="78"/>
      <c r="AK928" s="78"/>
      <c r="AL928" s="78"/>
      <c r="AM928" s="78"/>
      <c r="AN928" s="78"/>
      <c r="AO928" s="78"/>
    </row>
    <row r="929" spans="1:41" ht="18.75" customHeight="1">
      <c r="A929" s="156"/>
      <c r="B929" s="156"/>
      <c r="C929" s="78"/>
      <c r="D929" s="78"/>
      <c r="E929" s="78"/>
      <c r="F929" s="78"/>
      <c r="G929" s="80"/>
      <c r="H929" s="150"/>
      <c r="I929" s="78"/>
      <c r="J929" s="78"/>
      <c r="K929" s="146"/>
      <c r="L929" s="101"/>
      <c r="M929" s="101"/>
      <c r="N929" s="101"/>
      <c r="O929" s="101"/>
      <c r="P929" s="101"/>
      <c r="Q929" s="80"/>
      <c r="R929" s="80"/>
      <c r="S929" s="80"/>
      <c r="T929" s="80"/>
      <c r="U929" s="80"/>
      <c r="V929" s="80"/>
      <c r="W929" s="80"/>
      <c r="X929" s="80"/>
      <c r="Y929" s="80"/>
      <c r="Z929" s="80"/>
      <c r="AA929" s="80"/>
      <c r="AB929" s="80"/>
      <c r="AC929" s="80"/>
      <c r="AD929" s="80"/>
      <c r="AE929" s="80"/>
      <c r="AF929" s="80"/>
      <c r="AG929" s="80"/>
      <c r="AH929" s="80"/>
      <c r="AI929" s="78"/>
      <c r="AJ929" s="78"/>
      <c r="AK929" s="78"/>
      <c r="AL929" s="78"/>
      <c r="AM929" s="78"/>
      <c r="AN929" s="78"/>
      <c r="AO929" s="78"/>
    </row>
    <row r="930" spans="1:41" ht="18.75" customHeight="1">
      <c r="A930" s="156"/>
      <c r="B930" s="156"/>
      <c r="C930" s="78"/>
      <c r="D930" s="78"/>
      <c r="E930" s="78"/>
      <c r="F930" s="78"/>
      <c r="G930" s="80"/>
      <c r="H930" s="150"/>
      <c r="I930" s="78"/>
      <c r="J930" s="78"/>
      <c r="K930" s="146"/>
      <c r="L930" s="101"/>
      <c r="M930" s="101"/>
      <c r="N930" s="101"/>
      <c r="O930" s="101"/>
      <c r="P930" s="101"/>
      <c r="Q930" s="80"/>
      <c r="R930" s="80"/>
      <c r="S930" s="80"/>
      <c r="T930" s="80"/>
      <c r="U930" s="80"/>
      <c r="V930" s="80"/>
      <c r="W930" s="80"/>
      <c r="X930" s="80"/>
      <c r="Y930" s="80"/>
      <c r="Z930" s="80"/>
      <c r="AA930" s="80"/>
      <c r="AB930" s="80"/>
      <c r="AC930" s="80"/>
      <c r="AD930" s="80"/>
      <c r="AE930" s="80"/>
      <c r="AF930" s="80"/>
      <c r="AG930" s="80"/>
      <c r="AH930" s="80"/>
      <c r="AI930" s="78"/>
      <c r="AJ930" s="78"/>
      <c r="AK930" s="78"/>
      <c r="AL930" s="78"/>
      <c r="AM930" s="78"/>
      <c r="AN930" s="78"/>
      <c r="AO930" s="78"/>
    </row>
    <row r="931" spans="1:41" ht="18.75" customHeight="1">
      <c r="A931" s="156"/>
      <c r="B931" s="156"/>
      <c r="C931" s="78"/>
      <c r="D931" s="78"/>
      <c r="E931" s="78"/>
      <c r="F931" s="78"/>
      <c r="G931" s="80"/>
      <c r="H931" s="150"/>
      <c r="I931" s="78"/>
      <c r="J931" s="78"/>
      <c r="K931" s="146"/>
      <c r="L931" s="101"/>
      <c r="M931" s="101"/>
      <c r="N931" s="101"/>
      <c r="O931" s="101"/>
      <c r="P931" s="101"/>
      <c r="Q931" s="80"/>
      <c r="R931" s="80"/>
      <c r="S931" s="80"/>
      <c r="T931" s="80"/>
      <c r="U931" s="80"/>
      <c r="V931" s="80"/>
      <c r="W931" s="80"/>
      <c r="X931" s="80"/>
      <c r="Y931" s="80"/>
      <c r="Z931" s="80"/>
      <c r="AA931" s="80"/>
      <c r="AB931" s="80"/>
      <c r="AC931" s="80"/>
      <c r="AD931" s="80"/>
      <c r="AE931" s="80"/>
      <c r="AF931" s="80"/>
      <c r="AG931" s="80"/>
      <c r="AH931" s="80"/>
      <c r="AI931" s="78"/>
      <c r="AJ931" s="78"/>
      <c r="AK931" s="78"/>
      <c r="AL931" s="78"/>
      <c r="AM931" s="78"/>
      <c r="AN931" s="78"/>
      <c r="AO931" s="78"/>
    </row>
    <row r="932" spans="1:41" ht="18.75" customHeight="1">
      <c r="A932" s="156"/>
      <c r="B932" s="156"/>
      <c r="C932" s="78"/>
      <c r="D932" s="78"/>
      <c r="E932" s="78"/>
      <c r="F932" s="78"/>
      <c r="G932" s="80"/>
      <c r="H932" s="150"/>
      <c r="I932" s="78"/>
      <c r="J932" s="78"/>
      <c r="K932" s="146"/>
      <c r="L932" s="101"/>
      <c r="M932" s="101"/>
      <c r="N932" s="101"/>
      <c r="O932" s="101"/>
      <c r="P932" s="101"/>
      <c r="Q932" s="80"/>
      <c r="R932" s="80"/>
      <c r="S932" s="80"/>
      <c r="T932" s="80"/>
      <c r="U932" s="80"/>
      <c r="V932" s="80"/>
      <c r="W932" s="80"/>
      <c r="X932" s="80"/>
      <c r="Y932" s="80"/>
      <c r="Z932" s="80"/>
      <c r="AA932" s="80"/>
      <c r="AB932" s="80"/>
      <c r="AC932" s="80"/>
      <c r="AD932" s="80"/>
      <c r="AE932" s="80"/>
      <c r="AF932" s="80"/>
      <c r="AG932" s="80"/>
      <c r="AH932" s="80"/>
      <c r="AI932" s="78"/>
      <c r="AJ932" s="78"/>
      <c r="AK932" s="78"/>
      <c r="AL932" s="78"/>
      <c r="AM932" s="78"/>
      <c r="AN932" s="78"/>
      <c r="AO932" s="78"/>
    </row>
    <row r="933" spans="1:41" ht="18.75" customHeight="1">
      <c r="A933" s="156"/>
      <c r="B933" s="156"/>
      <c r="C933" s="78"/>
      <c r="D933" s="78"/>
      <c r="E933" s="78"/>
      <c r="F933" s="78"/>
      <c r="G933" s="80"/>
      <c r="H933" s="150"/>
      <c r="I933" s="78"/>
      <c r="J933" s="78"/>
      <c r="K933" s="146"/>
      <c r="L933" s="101"/>
      <c r="M933" s="101"/>
      <c r="N933" s="101"/>
      <c r="O933" s="101"/>
      <c r="P933" s="101"/>
      <c r="Q933" s="80"/>
      <c r="R933" s="80"/>
      <c r="S933" s="80"/>
      <c r="T933" s="80"/>
      <c r="U933" s="80"/>
      <c r="V933" s="80"/>
      <c r="W933" s="80"/>
      <c r="X933" s="80"/>
      <c r="Y933" s="80"/>
      <c r="Z933" s="80"/>
      <c r="AA933" s="80"/>
      <c r="AB933" s="80"/>
      <c r="AC933" s="80"/>
      <c r="AD933" s="80"/>
      <c r="AE933" s="80"/>
      <c r="AF933" s="80"/>
      <c r="AG933" s="80"/>
      <c r="AH933" s="80"/>
      <c r="AI933" s="78"/>
      <c r="AJ933" s="78"/>
      <c r="AK933" s="78"/>
      <c r="AL933" s="78"/>
      <c r="AM933" s="78"/>
      <c r="AN933" s="78"/>
      <c r="AO933" s="78"/>
    </row>
    <row r="934" spans="1:41" ht="18.75" customHeight="1">
      <c r="A934" s="156"/>
      <c r="B934" s="156"/>
      <c r="C934" s="78"/>
      <c r="D934" s="78"/>
      <c r="E934" s="78"/>
      <c r="F934" s="78"/>
      <c r="G934" s="80"/>
      <c r="H934" s="150"/>
      <c r="I934" s="78"/>
      <c r="J934" s="78"/>
      <c r="K934" s="146"/>
      <c r="L934" s="101"/>
      <c r="M934" s="101"/>
      <c r="N934" s="101"/>
      <c r="O934" s="101"/>
      <c r="P934" s="101"/>
      <c r="Q934" s="80"/>
      <c r="R934" s="80"/>
      <c r="S934" s="80"/>
      <c r="T934" s="80"/>
      <c r="U934" s="80"/>
      <c r="V934" s="80"/>
      <c r="W934" s="80"/>
      <c r="X934" s="80"/>
      <c r="Y934" s="80"/>
      <c r="Z934" s="80"/>
      <c r="AA934" s="80"/>
      <c r="AB934" s="80"/>
      <c r="AC934" s="80"/>
      <c r="AD934" s="80"/>
      <c r="AE934" s="80"/>
      <c r="AF934" s="80"/>
      <c r="AG934" s="80"/>
      <c r="AH934" s="80"/>
      <c r="AI934" s="78"/>
      <c r="AJ934" s="78"/>
      <c r="AK934" s="78"/>
      <c r="AL934" s="78"/>
      <c r="AM934" s="78"/>
      <c r="AN934" s="78"/>
      <c r="AO934" s="78"/>
    </row>
    <row r="935" spans="1:41" ht="18.75" customHeight="1">
      <c r="A935" s="156"/>
      <c r="B935" s="156"/>
      <c r="C935" s="78"/>
      <c r="D935" s="78"/>
      <c r="E935" s="78"/>
      <c r="F935" s="78"/>
      <c r="G935" s="80"/>
      <c r="H935" s="150"/>
      <c r="I935" s="78"/>
      <c r="J935" s="78"/>
      <c r="K935" s="146"/>
      <c r="L935" s="101"/>
      <c r="M935" s="101"/>
      <c r="N935" s="101"/>
      <c r="O935" s="101"/>
      <c r="P935" s="101"/>
      <c r="Q935" s="80"/>
      <c r="R935" s="80"/>
      <c r="S935" s="80"/>
      <c r="T935" s="80"/>
      <c r="U935" s="80"/>
      <c r="V935" s="80"/>
      <c r="W935" s="80"/>
      <c r="X935" s="80"/>
      <c r="Y935" s="80"/>
      <c r="Z935" s="80"/>
      <c r="AA935" s="80"/>
      <c r="AB935" s="80"/>
      <c r="AC935" s="80"/>
      <c r="AD935" s="80"/>
      <c r="AE935" s="80"/>
      <c r="AF935" s="80"/>
      <c r="AG935" s="80"/>
      <c r="AH935" s="80"/>
      <c r="AI935" s="78"/>
      <c r="AJ935" s="78"/>
      <c r="AK935" s="78"/>
      <c r="AL935" s="78"/>
      <c r="AM935" s="78"/>
      <c r="AN935" s="78"/>
      <c r="AO935" s="78"/>
    </row>
    <row r="936" spans="1:41" ht="18.75" customHeight="1">
      <c r="A936" s="156"/>
      <c r="B936" s="156"/>
      <c r="C936" s="78"/>
      <c r="D936" s="78"/>
      <c r="E936" s="78"/>
      <c r="F936" s="78"/>
      <c r="G936" s="80"/>
      <c r="H936" s="150"/>
      <c r="I936" s="78"/>
      <c r="J936" s="78"/>
      <c r="K936" s="146"/>
      <c r="L936" s="101"/>
      <c r="M936" s="101"/>
      <c r="N936" s="101"/>
      <c r="O936" s="101"/>
      <c r="P936" s="101"/>
      <c r="Q936" s="80"/>
      <c r="R936" s="80"/>
      <c r="S936" s="80"/>
      <c r="T936" s="80"/>
      <c r="U936" s="80"/>
      <c r="V936" s="80"/>
      <c r="W936" s="80"/>
      <c r="X936" s="80"/>
      <c r="Y936" s="80"/>
      <c r="Z936" s="80"/>
      <c r="AA936" s="80"/>
      <c r="AB936" s="80"/>
      <c r="AC936" s="80"/>
      <c r="AD936" s="80"/>
      <c r="AE936" s="80"/>
      <c r="AF936" s="80"/>
      <c r="AG936" s="80"/>
      <c r="AH936" s="80"/>
      <c r="AI936" s="78"/>
      <c r="AJ936" s="78"/>
      <c r="AK936" s="78"/>
      <c r="AL936" s="78"/>
      <c r="AM936" s="78"/>
      <c r="AN936" s="78"/>
      <c r="AO936" s="78"/>
    </row>
    <row r="937" spans="1:41" ht="18.75" customHeight="1">
      <c r="A937" s="156"/>
      <c r="B937" s="156"/>
      <c r="C937" s="78"/>
      <c r="D937" s="78"/>
      <c r="E937" s="78"/>
      <c r="F937" s="78"/>
      <c r="G937" s="80"/>
      <c r="H937" s="150"/>
      <c r="I937" s="78"/>
      <c r="J937" s="78"/>
      <c r="K937" s="146"/>
      <c r="L937" s="101"/>
      <c r="M937" s="101"/>
      <c r="N937" s="101"/>
      <c r="O937" s="101"/>
      <c r="P937" s="101"/>
      <c r="Q937" s="80"/>
      <c r="R937" s="80"/>
      <c r="S937" s="80"/>
      <c r="T937" s="80"/>
      <c r="U937" s="80"/>
      <c r="V937" s="80"/>
      <c r="W937" s="80"/>
      <c r="X937" s="80"/>
      <c r="Y937" s="80"/>
      <c r="Z937" s="80"/>
      <c r="AA937" s="80"/>
      <c r="AB937" s="80"/>
      <c r="AC937" s="80"/>
      <c r="AD937" s="80"/>
      <c r="AE937" s="80"/>
      <c r="AF937" s="80"/>
      <c r="AG937" s="80"/>
      <c r="AH937" s="80"/>
      <c r="AI937" s="78"/>
      <c r="AJ937" s="78"/>
      <c r="AK937" s="78"/>
      <c r="AL937" s="78"/>
      <c r="AM937" s="78"/>
      <c r="AN937" s="78"/>
      <c r="AO937" s="78"/>
    </row>
    <row r="938" spans="1:41" ht="18.75" customHeight="1">
      <c r="A938" s="156"/>
      <c r="B938" s="156"/>
      <c r="C938" s="78"/>
      <c r="D938" s="78"/>
      <c r="E938" s="78"/>
      <c r="F938" s="78"/>
      <c r="G938" s="80"/>
      <c r="H938" s="150"/>
      <c r="I938" s="78"/>
      <c r="J938" s="78"/>
      <c r="K938" s="146"/>
      <c r="L938" s="101"/>
      <c r="M938" s="101"/>
      <c r="N938" s="101"/>
      <c r="O938" s="101"/>
      <c r="P938" s="101"/>
      <c r="Q938" s="80"/>
      <c r="R938" s="80"/>
      <c r="S938" s="80"/>
      <c r="T938" s="80"/>
      <c r="U938" s="80"/>
      <c r="V938" s="80"/>
      <c r="W938" s="80"/>
      <c r="X938" s="80"/>
      <c r="Y938" s="80"/>
      <c r="Z938" s="80"/>
      <c r="AA938" s="80"/>
      <c r="AB938" s="80"/>
      <c r="AC938" s="80"/>
      <c r="AD938" s="80"/>
      <c r="AE938" s="80"/>
      <c r="AF938" s="80"/>
      <c r="AG938" s="80"/>
      <c r="AH938" s="80"/>
      <c r="AI938" s="78"/>
      <c r="AJ938" s="78"/>
      <c r="AK938" s="78"/>
      <c r="AL938" s="78"/>
      <c r="AM938" s="78"/>
      <c r="AN938" s="78"/>
      <c r="AO938" s="78"/>
    </row>
    <row r="939" spans="1:41" ht="18.75" customHeight="1">
      <c r="A939" s="156"/>
      <c r="B939" s="156"/>
      <c r="C939" s="78"/>
      <c r="D939" s="78"/>
      <c r="E939" s="78"/>
      <c r="F939" s="78"/>
      <c r="G939" s="80"/>
      <c r="H939" s="150"/>
      <c r="I939" s="78"/>
      <c r="J939" s="78"/>
      <c r="K939" s="146"/>
      <c r="L939" s="101"/>
      <c r="M939" s="101"/>
      <c r="N939" s="101"/>
      <c r="O939" s="101"/>
      <c r="P939" s="101"/>
      <c r="Q939" s="80"/>
      <c r="R939" s="80"/>
      <c r="S939" s="80"/>
      <c r="T939" s="80"/>
      <c r="U939" s="80"/>
      <c r="V939" s="80"/>
      <c r="W939" s="80"/>
      <c r="X939" s="80"/>
      <c r="Y939" s="80"/>
      <c r="Z939" s="80"/>
      <c r="AA939" s="80"/>
      <c r="AB939" s="80"/>
      <c r="AC939" s="80"/>
      <c r="AD939" s="80"/>
      <c r="AE939" s="80"/>
      <c r="AF939" s="80"/>
      <c r="AG939" s="80"/>
      <c r="AH939" s="80"/>
      <c r="AI939" s="78"/>
      <c r="AJ939" s="78"/>
      <c r="AK939" s="78"/>
      <c r="AL939" s="78"/>
      <c r="AM939" s="78"/>
      <c r="AN939" s="78"/>
      <c r="AO939" s="78"/>
    </row>
    <row r="940" spans="1:41" ht="18.75" customHeight="1">
      <c r="A940" s="156"/>
      <c r="B940" s="156"/>
      <c r="C940" s="78"/>
      <c r="D940" s="78"/>
      <c r="E940" s="78"/>
      <c r="F940" s="78"/>
      <c r="G940" s="80"/>
      <c r="H940" s="150"/>
      <c r="I940" s="78"/>
      <c r="J940" s="78"/>
      <c r="K940" s="146"/>
      <c r="L940" s="101"/>
      <c r="M940" s="101"/>
      <c r="N940" s="101"/>
      <c r="O940" s="101"/>
      <c r="P940" s="101"/>
      <c r="Q940" s="80"/>
      <c r="R940" s="80"/>
      <c r="S940" s="80"/>
      <c r="T940" s="80"/>
      <c r="U940" s="80"/>
      <c r="V940" s="80"/>
      <c r="W940" s="80"/>
      <c r="X940" s="80"/>
      <c r="Y940" s="80"/>
      <c r="Z940" s="80"/>
      <c r="AA940" s="80"/>
      <c r="AB940" s="80"/>
      <c r="AC940" s="80"/>
      <c r="AD940" s="80"/>
      <c r="AE940" s="80"/>
      <c r="AF940" s="80"/>
      <c r="AG940" s="80"/>
      <c r="AH940" s="80"/>
      <c r="AI940" s="78"/>
      <c r="AJ940" s="78"/>
      <c r="AK940" s="78"/>
      <c r="AL940" s="78"/>
      <c r="AM940" s="78"/>
      <c r="AN940" s="78"/>
      <c r="AO940" s="78"/>
    </row>
    <row r="941" spans="1:41" ht="18.75" customHeight="1">
      <c r="A941" s="156"/>
      <c r="B941" s="156"/>
      <c r="C941" s="78"/>
      <c r="D941" s="78"/>
      <c r="E941" s="78"/>
      <c r="F941" s="78"/>
      <c r="G941" s="80"/>
      <c r="H941" s="150"/>
      <c r="I941" s="78"/>
      <c r="J941" s="78"/>
      <c r="K941" s="146"/>
      <c r="L941" s="101"/>
      <c r="M941" s="101"/>
      <c r="N941" s="101"/>
      <c r="O941" s="101"/>
      <c r="P941" s="101"/>
      <c r="Q941" s="80"/>
      <c r="R941" s="80"/>
      <c r="S941" s="80"/>
      <c r="T941" s="80"/>
      <c r="U941" s="80"/>
      <c r="V941" s="80"/>
      <c r="W941" s="80"/>
      <c r="X941" s="80"/>
      <c r="Y941" s="80"/>
      <c r="Z941" s="80"/>
      <c r="AA941" s="80"/>
      <c r="AB941" s="80"/>
      <c r="AC941" s="80"/>
      <c r="AD941" s="80"/>
      <c r="AE941" s="80"/>
      <c r="AF941" s="80"/>
      <c r="AG941" s="80"/>
      <c r="AH941" s="80"/>
      <c r="AI941" s="78"/>
      <c r="AJ941" s="78"/>
      <c r="AK941" s="78"/>
      <c r="AL941" s="78"/>
      <c r="AM941" s="78"/>
      <c r="AN941" s="78"/>
      <c r="AO941" s="78"/>
    </row>
    <row r="942" spans="1:41" ht="18.75" customHeight="1">
      <c r="A942" s="156"/>
      <c r="B942" s="156"/>
      <c r="C942" s="78"/>
      <c r="D942" s="78"/>
      <c r="E942" s="78"/>
      <c r="F942" s="78"/>
      <c r="G942" s="80"/>
      <c r="H942" s="150"/>
      <c r="I942" s="78"/>
      <c r="J942" s="78"/>
      <c r="K942" s="146"/>
      <c r="L942" s="101"/>
      <c r="M942" s="101"/>
      <c r="N942" s="101"/>
      <c r="O942" s="101"/>
      <c r="P942" s="101"/>
      <c r="Q942" s="80"/>
      <c r="R942" s="80"/>
      <c r="S942" s="80"/>
      <c r="T942" s="80"/>
      <c r="U942" s="80"/>
      <c r="V942" s="80"/>
      <c r="W942" s="80"/>
      <c r="X942" s="80"/>
      <c r="Y942" s="80"/>
      <c r="Z942" s="80"/>
      <c r="AA942" s="80"/>
      <c r="AB942" s="80"/>
      <c r="AC942" s="80"/>
      <c r="AD942" s="80"/>
      <c r="AE942" s="80"/>
      <c r="AF942" s="80"/>
      <c r="AG942" s="80"/>
      <c r="AH942" s="80"/>
      <c r="AI942" s="78"/>
      <c r="AJ942" s="78"/>
      <c r="AK942" s="78"/>
      <c r="AL942" s="78"/>
      <c r="AM942" s="78"/>
      <c r="AN942" s="78"/>
      <c r="AO942" s="78"/>
    </row>
    <row r="943" spans="1:41" ht="18.75" customHeight="1">
      <c r="A943" s="156"/>
      <c r="B943" s="156"/>
      <c r="C943" s="78"/>
      <c r="D943" s="78"/>
      <c r="E943" s="78"/>
      <c r="F943" s="78"/>
      <c r="G943" s="80"/>
      <c r="H943" s="150"/>
      <c r="I943" s="78"/>
      <c r="J943" s="78"/>
      <c r="K943" s="146"/>
      <c r="L943" s="101"/>
      <c r="M943" s="101"/>
      <c r="N943" s="101"/>
      <c r="O943" s="101"/>
      <c r="P943" s="101"/>
      <c r="Q943" s="80"/>
      <c r="R943" s="80"/>
      <c r="S943" s="80"/>
      <c r="T943" s="80"/>
      <c r="U943" s="80"/>
      <c r="V943" s="80"/>
      <c r="W943" s="80"/>
      <c r="X943" s="80"/>
      <c r="Y943" s="80"/>
      <c r="Z943" s="80"/>
      <c r="AA943" s="80"/>
      <c r="AB943" s="80"/>
      <c r="AC943" s="80"/>
      <c r="AD943" s="80"/>
      <c r="AE943" s="80"/>
      <c r="AF943" s="80"/>
      <c r="AG943" s="80"/>
      <c r="AH943" s="80"/>
      <c r="AI943" s="78"/>
      <c r="AJ943" s="78"/>
      <c r="AK943" s="78"/>
      <c r="AL943" s="78"/>
      <c r="AM943" s="78"/>
      <c r="AN943" s="78"/>
      <c r="AO943" s="78"/>
    </row>
    <row r="944" spans="1:41" ht="18.75" customHeight="1">
      <c r="A944" s="156"/>
      <c r="B944" s="156"/>
      <c r="C944" s="78"/>
      <c r="D944" s="78"/>
      <c r="E944" s="78"/>
      <c r="F944" s="78"/>
      <c r="G944" s="80"/>
      <c r="H944" s="150"/>
      <c r="I944" s="78"/>
      <c r="J944" s="78"/>
      <c r="K944" s="146"/>
      <c r="L944" s="101"/>
      <c r="M944" s="101"/>
      <c r="N944" s="101"/>
      <c r="O944" s="101"/>
      <c r="P944" s="101"/>
      <c r="Q944" s="80"/>
      <c r="R944" s="80"/>
      <c r="S944" s="80"/>
      <c r="T944" s="80"/>
      <c r="U944" s="80"/>
      <c r="V944" s="80"/>
      <c r="W944" s="80"/>
      <c r="X944" s="80"/>
      <c r="Y944" s="80"/>
      <c r="Z944" s="80"/>
      <c r="AA944" s="80"/>
      <c r="AB944" s="80"/>
      <c r="AC944" s="80"/>
      <c r="AD944" s="80"/>
      <c r="AE944" s="80"/>
      <c r="AF944" s="80"/>
      <c r="AG944" s="80"/>
      <c r="AH944" s="80"/>
      <c r="AI944" s="78"/>
      <c r="AJ944" s="78"/>
      <c r="AK944" s="78"/>
      <c r="AL944" s="78"/>
      <c r="AM944" s="78"/>
      <c r="AN944" s="78"/>
      <c r="AO944" s="78"/>
    </row>
    <row r="945" spans="1:41" ht="18.75" customHeight="1">
      <c r="A945" s="156"/>
      <c r="B945" s="156"/>
      <c r="C945" s="78"/>
      <c r="D945" s="78"/>
      <c r="E945" s="78"/>
      <c r="F945" s="78"/>
      <c r="G945" s="80"/>
      <c r="H945" s="150"/>
      <c r="I945" s="78"/>
      <c r="J945" s="78"/>
      <c r="K945" s="146"/>
      <c r="L945" s="101"/>
      <c r="M945" s="101"/>
      <c r="N945" s="101"/>
      <c r="O945" s="101"/>
      <c r="P945" s="101"/>
      <c r="Q945" s="80"/>
      <c r="R945" s="80"/>
      <c r="S945" s="80"/>
      <c r="T945" s="80"/>
      <c r="U945" s="80"/>
      <c r="V945" s="80"/>
      <c r="W945" s="80"/>
      <c r="X945" s="80"/>
      <c r="Y945" s="80"/>
      <c r="Z945" s="80"/>
      <c r="AA945" s="80"/>
      <c r="AB945" s="80"/>
      <c r="AC945" s="80"/>
      <c r="AD945" s="80"/>
      <c r="AE945" s="80"/>
      <c r="AF945" s="80"/>
      <c r="AG945" s="80"/>
      <c r="AH945" s="80"/>
      <c r="AI945" s="78"/>
      <c r="AJ945" s="78"/>
      <c r="AK945" s="78"/>
      <c r="AL945" s="78"/>
      <c r="AM945" s="78"/>
      <c r="AN945" s="78"/>
      <c r="AO945" s="78"/>
    </row>
    <row r="946" spans="1:41" ht="18.75" customHeight="1">
      <c r="A946" s="156"/>
      <c r="B946" s="156"/>
      <c r="C946" s="78"/>
      <c r="D946" s="78"/>
      <c r="E946" s="78"/>
      <c r="F946" s="78"/>
      <c r="G946" s="80"/>
      <c r="H946" s="150"/>
      <c r="I946" s="78"/>
      <c r="J946" s="78"/>
      <c r="K946" s="146"/>
      <c r="L946" s="101"/>
      <c r="M946" s="101"/>
      <c r="N946" s="101"/>
      <c r="O946" s="101"/>
      <c r="P946" s="101"/>
      <c r="Q946" s="80"/>
      <c r="R946" s="80"/>
      <c r="S946" s="80"/>
      <c r="T946" s="80"/>
      <c r="U946" s="80"/>
      <c r="V946" s="80"/>
      <c r="W946" s="80"/>
      <c r="X946" s="80"/>
      <c r="Y946" s="80"/>
      <c r="Z946" s="80"/>
      <c r="AA946" s="80"/>
      <c r="AB946" s="80"/>
      <c r="AC946" s="80"/>
      <c r="AD946" s="80"/>
      <c r="AE946" s="80"/>
      <c r="AF946" s="80"/>
      <c r="AG946" s="80"/>
      <c r="AH946" s="80"/>
      <c r="AI946" s="78"/>
      <c r="AJ946" s="78"/>
      <c r="AK946" s="78"/>
      <c r="AL946" s="78"/>
      <c r="AM946" s="78"/>
      <c r="AN946" s="78"/>
      <c r="AO946" s="78"/>
    </row>
    <row r="947" spans="1:41" ht="18.75" customHeight="1">
      <c r="A947" s="156"/>
      <c r="B947" s="156"/>
      <c r="C947" s="78"/>
      <c r="D947" s="78"/>
      <c r="E947" s="78"/>
      <c r="F947" s="78"/>
      <c r="G947" s="80"/>
      <c r="H947" s="150"/>
      <c r="I947" s="78"/>
      <c r="J947" s="78"/>
      <c r="K947" s="146"/>
      <c r="L947" s="101"/>
      <c r="M947" s="101"/>
      <c r="N947" s="101"/>
      <c r="O947" s="101"/>
      <c r="P947" s="101"/>
      <c r="Q947" s="80"/>
      <c r="R947" s="80"/>
      <c r="S947" s="80"/>
      <c r="T947" s="80"/>
      <c r="U947" s="80"/>
      <c r="V947" s="80"/>
      <c r="W947" s="80"/>
      <c r="X947" s="80"/>
      <c r="Y947" s="80"/>
      <c r="Z947" s="80"/>
      <c r="AA947" s="80"/>
      <c r="AB947" s="80"/>
      <c r="AC947" s="80"/>
      <c r="AD947" s="80"/>
      <c r="AE947" s="80"/>
      <c r="AF947" s="80"/>
      <c r="AG947" s="80"/>
      <c r="AH947" s="80"/>
      <c r="AI947" s="78"/>
      <c r="AJ947" s="78"/>
      <c r="AK947" s="78"/>
      <c r="AL947" s="78"/>
      <c r="AM947" s="78"/>
      <c r="AN947" s="78"/>
      <c r="AO947" s="78"/>
    </row>
    <row r="948" spans="1:41" ht="18.75" customHeight="1">
      <c r="A948" s="156"/>
      <c r="B948" s="156"/>
      <c r="C948" s="78"/>
      <c r="D948" s="78"/>
      <c r="E948" s="78"/>
      <c r="F948" s="78"/>
      <c r="G948" s="80"/>
      <c r="H948" s="150"/>
      <c r="I948" s="78"/>
      <c r="J948" s="78"/>
      <c r="K948" s="146"/>
      <c r="L948" s="101"/>
      <c r="M948" s="101"/>
      <c r="N948" s="101"/>
      <c r="O948" s="101"/>
      <c r="P948" s="101"/>
      <c r="Q948" s="80"/>
      <c r="R948" s="80"/>
      <c r="S948" s="80"/>
      <c r="T948" s="80"/>
      <c r="U948" s="80"/>
      <c r="V948" s="80"/>
      <c r="W948" s="80"/>
      <c r="X948" s="80"/>
      <c r="Y948" s="80"/>
      <c r="Z948" s="80"/>
      <c r="AA948" s="80"/>
      <c r="AB948" s="80"/>
      <c r="AC948" s="80"/>
      <c r="AD948" s="80"/>
      <c r="AE948" s="80"/>
      <c r="AF948" s="80"/>
      <c r="AG948" s="80"/>
      <c r="AH948" s="80"/>
      <c r="AI948" s="78"/>
      <c r="AJ948" s="78"/>
      <c r="AK948" s="78"/>
      <c r="AL948" s="78"/>
      <c r="AM948" s="78"/>
      <c r="AN948" s="78"/>
      <c r="AO948" s="78"/>
    </row>
    <row r="949" spans="1:41" ht="18.75" customHeight="1">
      <c r="A949" s="156"/>
      <c r="B949" s="156"/>
      <c r="C949" s="78"/>
      <c r="D949" s="78"/>
      <c r="E949" s="78"/>
      <c r="F949" s="78"/>
      <c r="G949" s="80"/>
      <c r="H949" s="150"/>
      <c r="I949" s="78"/>
      <c r="J949" s="78"/>
      <c r="K949" s="146"/>
      <c r="L949" s="101"/>
      <c r="M949" s="101"/>
      <c r="N949" s="101"/>
      <c r="O949" s="101"/>
      <c r="P949" s="101"/>
      <c r="Q949" s="80"/>
      <c r="R949" s="80"/>
      <c r="S949" s="80"/>
      <c r="T949" s="80"/>
      <c r="U949" s="80"/>
      <c r="V949" s="80"/>
      <c r="W949" s="80"/>
      <c r="X949" s="80"/>
      <c r="Y949" s="80"/>
      <c r="Z949" s="80"/>
      <c r="AA949" s="80"/>
      <c r="AB949" s="80"/>
      <c r="AC949" s="80"/>
      <c r="AD949" s="80"/>
      <c r="AE949" s="80"/>
      <c r="AF949" s="80"/>
      <c r="AG949" s="80"/>
      <c r="AH949" s="80"/>
      <c r="AI949" s="78"/>
      <c r="AJ949" s="78"/>
      <c r="AK949" s="78"/>
      <c r="AL949" s="78"/>
      <c r="AM949" s="78"/>
      <c r="AN949" s="78"/>
      <c r="AO949" s="78"/>
    </row>
    <row r="950" spans="1:41" ht="18.75" customHeight="1">
      <c r="A950" s="156"/>
      <c r="B950" s="156"/>
      <c r="C950" s="78"/>
      <c r="D950" s="78"/>
      <c r="E950" s="78"/>
      <c r="F950" s="78"/>
      <c r="G950" s="80"/>
      <c r="H950" s="150"/>
      <c r="I950" s="78"/>
      <c r="J950" s="78"/>
      <c r="K950" s="146"/>
      <c r="L950" s="101"/>
      <c r="M950" s="101"/>
      <c r="N950" s="101"/>
      <c r="O950" s="101"/>
      <c r="P950" s="101"/>
      <c r="Q950" s="80"/>
      <c r="R950" s="80"/>
      <c r="S950" s="80"/>
      <c r="T950" s="80"/>
      <c r="U950" s="80"/>
      <c r="V950" s="80"/>
      <c r="W950" s="80"/>
      <c r="X950" s="80"/>
      <c r="Y950" s="80"/>
      <c r="Z950" s="80"/>
      <c r="AA950" s="80"/>
      <c r="AB950" s="80"/>
      <c r="AC950" s="80"/>
      <c r="AD950" s="80"/>
      <c r="AE950" s="80"/>
      <c r="AF950" s="80"/>
      <c r="AG950" s="80"/>
      <c r="AH950" s="80"/>
      <c r="AI950" s="78"/>
      <c r="AJ950" s="78"/>
      <c r="AK950" s="78"/>
      <c r="AL950" s="78"/>
      <c r="AM950" s="78"/>
      <c r="AN950" s="78"/>
      <c r="AO950" s="78"/>
    </row>
    <row r="951" spans="1:41" ht="18.75" customHeight="1">
      <c r="A951" s="156"/>
      <c r="B951" s="156"/>
      <c r="C951" s="78"/>
      <c r="D951" s="78"/>
      <c r="E951" s="78"/>
      <c r="F951" s="78"/>
      <c r="G951" s="80"/>
      <c r="H951" s="150"/>
      <c r="I951" s="78"/>
      <c r="J951" s="78"/>
      <c r="K951" s="146"/>
      <c r="L951" s="101"/>
      <c r="M951" s="101"/>
      <c r="N951" s="101"/>
      <c r="O951" s="101"/>
      <c r="P951" s="101"/>
      <c r="Q951" s="80"/>
      <c r="R951" s="80"/>
      <c r="S951" s="80"/>
      <c r="T951" s="80"/>
      <c r="U951" s="80"/>
      <c r="V951" s="80"/>
      <c r="W951" s="80"/>
      <c r="X951" s="80"/>
      <c r="Y951" s="80"/>
      <c r="Z951" s="80"/>
      <c r="AA951" s="80"/>
      <c r="AB951" s="80"/>
      <c r="AC951" s="80"/>
      <c r="AD951" s="80"/>
      <c r="AE951" s="80"/>
      <c r="AF951" s="80"/>
      <c r="AG951" s="80"/>
      <c r="AH951" s="80"/>
      <c r="AI951" s="78"/>
      <c r="AJ951" s="78"/>
      <c r="AK951" s="78"/>
      <c r="AL951" s="78"/>
      <c r="AM951" s="78"/>
      <c r="AN951" s="78"/>
      <c r="AO951" s="78"/>
    </row>
    <row r="952" spans="1:41" ht="18.75" customHeight="1">
      <c r="A952" s="156"/>
      <c r="B952" s="156"/>
      <c r="C952" s="78"/>
      <c r="D952" s="78"/>
      <c r="E952" s="78"/>
      <c r="F952" s="78"/>
      <c r="G952" s="80"/>
      <c r="H952" s="150"/>
      <c r="I952" s="78"/>
      <c r="J952" s="78"/>
      <c r="K952" s="146"/>
      <c r="L952" s="101"/>
      <c r="M952" s="101"/>
      <c r="N952" s="101"/>
      <c r="O952" s="101"/>
      <c r="P952" s="101"/>
      <c r="Q952" s="80"/>
      <c r="R952" s="80"/>
      <c r="S952" s="80"/>
      <c r="T952" s="80"/>
      <c r="U952" s="80"/>
      <c r="V952" s="80"/>
      <c r="W952" s="80"/>
      <c r="X952" s="80"/>
      <c r="Y952" s="80"/>
      <c r="Z952" s="80"/>
      <c r="AA952" s="80"/>
      <c r="AB952" s="80"/>
      <c r="AC952" s="80"/>
      <c r="AD952" s="80"/>
      <c r="AE952" s="80"/>
      <c r="AF952" s="80"/>
      <c r="AG952" s="80"/>
      <c r="AH952" s="80"/>
      <c r="AI952" s="78"/>
      <c r="AJ952" s="78"/>
      <c r="AK952" s="78"/>
      <c r="AL952" s="78"/>
      <c r="AM952" s="78"/>
      <c r="AN952" s="78"/>
      <c r="AO952" s="78"/>
    </row>
    <row r="953" spans="1:41" ht="18.75" customHeight="1">
      <c r="A953" s="156"/>
      <c r="B953" s="156"/>
      <c r="C953" s="78"/>
      <c r="D953" s="78"/>
      <c r="E953" s="78"/>
      <c r="F953" s="78"/>
      <c r="G953" s="80"/>
      <c r="H953" s="150"/>
      <c r="I953" s="78"/>
      <c r="J953" s="78"/>
      <c r="K953" s="146"/>
      <c r="L953" s="101"/>
      <c r="M953" s="101"/>
      <c r="N953" s="101"/>
      <c r="O953" s="101"/>
      <c r="P953" s="101"/>
      <c r="Q953" s="80"/>
      <c r="R953" s="80"/>
      <c r="S953" s="80"/>
      <c r="T953" s="80"/>
      <c r="U953" s="80"/>
      <c r="V953" s="80"/>
      <c r="W953" s="80"/>
      <c r="X953" s="80"/>
      <c r="Y953" s="80"/>
      <c r="Z953" s="80"/>
      <c r="AA953" s="80"/>
      <c r="AB953" s="80"/>
      <c r="AC953" s="80"/>
      <c r="AD953" s="80"/>
      <c r="AE953" s="80"/>
      <c r="AF953" s="80"/>
      <c r="AG953" s="80"/>
      <c r="AH953" s="80"/>
      <c r="AI953" s="78"/>
      <c r="AJ953" s="78"/>
      <c r="AK953" s="78"/>
      <c r="AL953" s="78"/>
      <c r="AM953" s="78"/>
      <c r="AN953" s="78"/>
      <c r="AO953" s="78"/>
    </row>
    <row r="954" spans="1:41" ht="18.75" customHeight="1">
      <c r="A954" s="156"/>
      <c r="B954" s="156"/>
      <c r="C954" s="78"/>
      <c r="D954" s="78"/>
      <c r="E954" s="78"/>
      <c r="F954" s="78"/>
      <c r="G954" s="80"/>
      <c r="H954" s="150"/>
      <c r="I954" s="78"/>
      <c r="J954" s="78"/>
      <c r="K954" s="146"/>
      <c r="L954" s="101"/>
      <c r="M954" s="101"/>
      <c r="N954" s="101"/>
      <c r="O954" s="101"/>
      <c r="P954" s="101"/>
      <c r="Q954" s="80"/>
      <c r="R954" s="80"/>
      <c r="S954" s="80"/>
      <c r="T954" s="80"/>
      <c r="U954" s="80"/>
      <c r="V954" s="80"/>
      <c r="W954" s="80"/>
      <c r="X954" s="80"/>
      <c r="Y954" s="80"/>
      <c r="Z954" s="80"/>
      <c r="AA954" s="80"/>
      <c r="AB954" s="80"/>
      <c r="AC954" s="80"/>
      <c r="AD954" s="80"/>
      <c r="AE954" s="80"/>
      <c r="AF954" s="80"/>
      <c r="AG954" s="80"/>
      <c r="AH954" s="80"/>
      <c r="AI954" s="78"/>
      <c r="AJ954" s="78"/>
      <c r="AK954" s="78"/>
      <c r="AL954" s="78"/>
      <c r="AM954" s="78"/>
      <c r="AN954" s="78"/>
      <c r="AO954" s="78"/>
    </row>
    <row r="955" spans="1:41" ht="18.75" customHeight="1">
      <c r="A955" s="156"/>
      <c r="B955" s="156"/>
      <c r="C955" s="78"/>
      <c r="D955" s="78"/>
      <c r="E955" s="78"/>
      <c r="F955" s="78"/>
      <c r="G955" s="80"/>
      <c r="H955" s="150"/>
      <c r="I955" s="78"/>
      <c r="J955" s="78"/>
      <c r="K955" s="146"/>
      <c r="L955" s="101"/>
      <c r="M955" s="101"/>
      <c r="N955" s="101"/>
      <c r="O955" s="101"/>
      <c r="P955" s="101"/>
      <c r="Q955" s="80"/>
      <c r="R955" s="80"/>
      <c r="S955" s="80"/>
      <c r="T955" s="80"/>
      <c r="U955" s="80"/>
      <c r="V955" s="80"/>
      <c r="W955" s="80"/>
      <c r="X955" s="80"/>
      <c r="Y955" s="80"/>
      <c r="Z955" s="80"/>
      <c r="AA955" s="80"/>
      <c r="AB955" s="80"/>
      <c r="AC955" s="80"/>
      <c r="AD955" s="80"/>
      <c r="AE955" s="80"/>
      <c r="AF955" s="80"/>
      <c r="AG955" s="80"/>
      <c r="AH955" s="80"/>
      <c r="AI955" s="78"/>
      <c r="AJ955" s="78"/>
      <c r="AK955" s="78"/>
      <c r="AL955" s="78"/>
      <c r="AM955" s="78"/>
      <c r="AN955" s="78"/>
      <c r="AO955" s="78"/>
    </row>
    <row r="956" spans="1:41" ht="18.75" customHeight="1">
      <c r="A956" s="156"/>
      <c r="B956" s="156"/>
      <c r="C956" s="78"/>
      <c r="D956" s="78"/>
      <c r="E956" s="78"/>
      <c r="F956" s="78"/>
      <c r="G956" s="80"/>
      <c r="H956" s="150"/>
      <c r="I956" s="78"/>
      <c r="J956" s="78"/>
      <c r="K956" s="146"/>
      <c r="L956" s="101"/>
      <c r="M956" s="101"/>
      <c r="N956" s="101"/>
      <c r="O956" s="101"/>
      <c r="P956" s="101"/>
      <c r="Q956" s="80"/>
      <c r="R956" s="80"/>
      <c r="S956" s="80"/>
      <c r="T956" s="80"/>
      <c r="U956" s="80"/>
      <c r="V956" s="80"/>
      <c r="W956" s="80"/>
      <c r="X956" s="80"/>
      <c r="Y956" s="80"/>
      <c r="Z956" s="80"/>
      <c r="AA956" s="80"/>
      <c r="AB956" s="80"/>
      <c r="AC956" s="80"/>
      <c r="AD956" s="80"/>
      <c r="AE956" s="80"/>
      <c r="AF956" s="80"/>
      <c r="AG956" s="80"/>
      <c r="AH956" s="80"/>
      <c r="AI956" s="78"/>
      <c r="AJ956" s="78"/>
      <c r="AK956" s="78"/>
      <c r="AL956" s="78"/>
      <c r="AM956" s="78"/>
      <c r="AN956" s="78"/>
      <c r="AO956" s="78"/>
    </row>
    <row r="957" spans="1:41" ht="18.75" customHeight="1">
      <c r="A957" s="156"/>
      <c r="B957" s="156"/>
      <c r="C957" s="78"/>
      <c r="D957" s="78"/>
      <c r="E957" s="78"/>
      <c r="F957" s="78"/>
      <c r="G957" s="80"/>
      <c r="H957" s="150"/>
      <c r="I957" s="78"/>
      <c r="J957" s="78"/>
      <c r="K957" s="146"/>
      <c r="L957" s="101"/>
      <c r="M957" s="101"/>
      <c r="N957" s="101"/>
      <c r="O957" s="101"/>
      <c r="P957" s="101"/>
      <c r="Q957" s="80"/>
      <c r="R957" s="80"/>
      <c r="S957" s="80"/>
      <c r="T957" s="80"/>
      <c r="U957" s="80"/>
      <c r="V957" s="80"/>
      <c r="W957" s="80"/>
      <c r="X957" s="80"/>
      <c r="Y957" s="80"/>
      <c r="Z957" s="80"/>
      <c r="AA957" s="80"/>
      <c r="AB957" s="80"/>
      <c r="AC957" s="80"/>
      <c r="AD957" s="80"/>
      <c r="AE957" s="80"/>
      <c r="AF957" s="80"/>
      <c r="AG957" s="80"/>
      <c r="AH957" s="80"/>
      <c r="AI957" s="78"/>
      <c r="AJ957" s="78"/>
      <c r="AK957" s="78"/>
      <c r="AL957" s="78"/>
      <c r="AM957" s="78"/>
      <c r="AN957" s="78"/>
      <c r="AO957" s="78"/>
    </row>
    <row r="958" spans="1:41" ht="18.75" customHeight="1">
      <c r="A958" s="156"/>
      <c r="B958" s="156"/>
      <c r="C958" s="78"/>
      <c r="D958" s="78"/>
      <c r="E958" s="78"/>
      <c r="F958" s="78"/>
      <c r="G958" s="80"/>
      <c r="H958" s="150"/>
      <c r="I958" s="78"/>
      <c r="J958" s="78"/>
      <c r="K958" s="146"/>
      <c r="L958" s="101"/>
      <c r="M958" s="101"/>
      <c r="N958" s="101"/>
      <c r="O958" s="101"/>
      <c r="P958" s="101"/>
      <c r="Q958" s="80"/>
      <c r="R958" s="80"/>
      <c r="S958" s="80"/>
      <c r="T958" s="80"/>
      <c r="U958" s="80"/>
      <c r="V958" s="80"/>
      <c r="W958" s="80"/>
      <c r="X958" s="80"/>
      <c r="Y958" s="80"/>
      <c r="Z958" s="80"/>
      <c r="AA958" s="80"/>
      <c r="AB958" s="80"/>
      <c r="AC958" s="80"/>
      <c r="AD958" s="80"/>
      <c r="AE958" s="80"/>
      <c r="AF958" s="80"/>
      <c r="AG958" s="80"/>
      <c r="AH958" s="80"/>
      <c r="AI958" s="78"/>
      <c r="AJ958" s="78"/>
      <c r="AK958" s="78"/>
      <c r="AL958" s="78"/>
      <c r="AM958" s="78"/>
      <c r="AN958" s="78"/>
      <c r="AO958" s="78"/>
    </row>
    <row r="959" spans="1:41" ht="18.75" customHeight="1">
      <c r="A959" s="156"/>
      <c r="B959" s="156"/>
      <c r="C959" s="78"/>
      <c r="D959" s="78"/>
      <c r="E959" s="78"/>
      <c r="F959" s="78"/>
      <c r="G959" s="80"/>
      <c r="H959" s="150"/>
      <c r="I959" s="78"/>
      <c r="J959" s="78"/>
      <c r="K959" s="146"/>
      <c r="L959" s="101"/>
      <c r="M959" s="101"/>
      <c r="N959" s="101"/>
      <c r="O959" s="101"/>
      <c r="P959" s="101"/>
      <c r="Q959" s="80"/>
      <c r="R959" s="80"/>
      <c r="S959" s="80"/>
      <c r="T959" s="80"/>
      <c r="U959" s="80"/>
      <c r="V959" s="80"/>
      <c r="W959" s="80"/>
      <c r="X959" s="80"/>
      <c r="Y959" s="80"/>
      <c r="Z959" s="80"/>
      <c r="AA959" s="80"/>
      <c r="AB959" s="80"/>
      <c r="AC959" s="80"/>
      <c r="AD959" s="80"/>
      <c r="AE959" s="80"/>
      <c r="AF959" s="80"/>
      <c r="AG959" s="80"/>
      <c r="AH959" s="80"/>
      <c r="AI959" s="78"/>
      <c r="AJ959" s="78"/>
      <c r="AK959" s="78"/>
      <c r="AL959" s="78"/>
      <c r="AM959" s="78"/>
      <c r="AN959" s="78"/>
      <c r="AO959" s="78"/>
    </row>
    <row r="960" spans="1:41" ht="18.75" customHeight="1">
      <c r="A960" s="156"/>
      <c r="B960" s="156"/>
      <c r="C960" s="78"/>
      <c r="D960" s="78"/>
      <c r="E960" s="78"/>
      <c r="F960" s="78"/>
      <c r="G960" s="80"/>
      <c r="H960" s="150"/>
      <c r="I960" s="78"/>
      <c r="J960" s="78"/>
      <c r="K960" s="146"/>
      <c r="L960" s="101"/>
      <c r="M960" s="101"/>
      <c r="N960" s="101"/>
      <c r="O960" s="101"/>
      <c r="P960" s="101"/>
      <c r="Q960" s="80"/>
      <c r="R960" s="80"/>
      <c r="S960" s="80"/>
      <c r="T960" s="80"/>
      <c r="U960" s="80"/>
      <c r="V960" s="80"/>
      <c r="W960" s="80"/>
      <c r="X960" s="80"/>
      <c r="Y960" s="80"/>
      <c r="Z960" s="80"/>
      <c r="AA960" s="80"/>
      <c r="AB960" s="80"/>
      <c r="AC960" s="80"/>
      <c r="AD960" s="80"/>
      <c r="AE960" s="80"/>
      <c r="AF960" s="80"/>
      <c r="AG960" s="80"/>
      <c r="AH960" s="80"/>
      <c r="AI960" s="78"/>
      <c r="AJ960" s="78"/>
      <c r="AK960" s="78"/>
      <c r="AL960" s="78"/>
      <c r="AM960" s="78"/>
      <c r="AN960" s="78"/>
      <c r="AO960" s="78"/>
    </row>
    <row r="961" spans="1:41" ht="18.75" customHeight="1">
      <c r="A961" s="156"/>
      <c r="B961" s="156"/>
      <c r="C961" s="78"/>
      <c r="D961" s="78"/>
      <c r="E961" s="78"/>
      <c r="F961" s="78"/>
      <c r="G961" s="80"/>
      <c r="H961" s="150"/>
      <c r="I961" s="78"/>
      <c r="J961" s="78"/>
      <c r="K961" s="146"/>
      <c r="L961" s="101"/>
      <c r="M961" s="101"/>
      <c r="N961" s="101"/>
      <c r="O961" s="101"/>
      <c r="P961" s="101"/>
      <c r="Q961" s="80"/>
      <c r="R961" s="80"/>
      <c r="S961" s="80"/>
      <c r="T961" s="80"/>
      <c r="U961" s="80"/>
      <c r="V961" s="80"/>
      <c r="W961" s="80"/>
      <c r="X961" s="80"/>
      <c r="Y961" s="80"/>
      <c r="Z961" s="80"/>
      <c r="AA961" s="80"/>
      <c r="AB961" s="80"/>
      <c r="AC961" s="80"/>
      <c r="AD961" s="80"/>
      <c r="AE961" s="80"/>
      <c r="AF961" s="80"/>
      <c r="AG961" s="80"/>
      <c r="AH961" s="80"/>
      <c r="AI961" s="78"/>
      <c r="AJ961" s="78"/>
      <c r="AK961" s="78"/>
      <c r="AL961" s="78"/>
      <c r="AM961" s="78"/>
      <c r="AN961" s="78"/>
      <c r="AO961" s="78"/>
    </row>
    <row r="962" spans="1:41" ht="18.75" customHeight="1">
      <c r="A962" s="156"/>
      <c r="B962" s="156"/>
      <c r="C962" s="78"/>
      <c r="D962" s="78"/>
      <c r="E962" s="78"/>
      <c r="F962" s="78"/>
      <c r="G962" s="80"/>
      <c r="H962" s="150"/>
      <c r="I962" s="78"/>
      <c r="J962" s="78"/>
      <c r="K962" s="146"/>
      <c r="L962" s="101"/>
      <c r="M962" s="101"/>
      <c r="N962" s="101"/>
      <c r="O962" s="101"/>
      <c r="P962" s="101"/>
      <c r="Q962" s="80"/>
      <c r="R962" s="80"/>
      <c r="S962" s="80"/>
      <c r="T962" s="80"/>
      <c r="U962" s="80"/>
      <c r="V962" s="80"/>
      <c r="W962" s="80"/>
      <c r="X962" s="80"/>
      <c r="Y962" s="80"/>
      <c r="Z962" s="80"/>
      <c r="AA962" s="80"/>
      <c r="AB962" s="80"/>
      <c r="AC962" s="80"/>
      <c r="AD962" s="80"/>
      <c r="AE962" s="80"/>
      <c r="AF962" s="80"/>
      <c r="AG962" s="80"/>
      <c r="AH962" s="80"/>
      <c r="AI962" s="78"/>
      <c r="AJ962" s="78"/>
      <c r="AK962" s="78"/>
      <c r="AL962" s="78"/>
      <c r="AM962" s="78"/>
      <c r="AN962" s="78"/>
      <c r="AO962" s="78"/>
    </row>
    <row r="963" spans="1:41" ht="18.75" customHeight="1">
      <c r="A963" s="156"/>
      <c r="B963" s="156"/>
      <c r="C963" s="78"/>
      <c r="D963" s="78"/>
      <c r="E963" s="78"/>
      <c r="F963" s="78"/>
      <c r="G963" s="80"/>
      <c r="H963" s="150"/>
      <c r="I963" s="78"/>
      <c r="J963" s="78"/>
      <c r="K963" s="146"/>
      <c r="L963" s="101"/>
      <c r="M963" s="101"/>
      <c r="N963" s="101"/>
      <c r="O963" s="101"/>
      <c r="P963" s="101"/>
      <c r="Q963" s="80"/>
      <c r="R963" s="80"/>
      <c r="S963" s="80"/>
      <c r="T963" s="80"/>
      <c r="U963" s="80"/>
      <c r="V963" s="80"/>
      <c r="W963" s="80"/>
      <c r="X963" s="80"/>
      <c r="Y963" s="80"/>
      <c r="Z963" s="80"/>
      <c r="AA963" s="80"/>
      <c r="AB963" s="80"/>
      <c r="AC963" s="80"/>
      <c r="AD963" s="80"/>
      <c r="AE963" s="80"/>
      <c r="AF963" s="80"/>
      <c r="AG963" s="80"/>
      <c r="AH963" s="80"/>
      <c r="AI963" s="78"/>
      <c r="AJ963" s="78"/>
      <c r="AK963" s="78"/>
      <c r="AL963" s="78"/>
      <c r="AM963" s="78"/>
      <c r="AN963" s="78"/>
      <c r="AO963" s="78"/>
    </row>
    <row r="964" spans="1:41" ht="18.75" customHeight="1">
      <c r="A964" s="156"/>
      <c r="B964" s="156"/>
      <c r="C964" s="78"/>
      <c r="D964" s="78"/>
      <c r="E964" s="78"/>
      <c r="F964" s="78"/>
      <c r="G964" s="80"/>
      <c r="H964" s="150"/>
      <c r="I964" s="78"/>
      <c r="J964" s="78"/>
      <c r="K964" s="146"/>
      <c r="L964" s="101"/>
      <c r="M964" s="101"/>
      <c r="N964" s="101"/>
      <c r="O964" s="101"/>
      <c r="P964" s="101"/>
      <c r="Q964" s="80"/>
      <c r="R964" s="80"/>
      <c r="S964" s="80"/>
      <c r="T964" s="80"/>
      <c r="U964" s="80"/>
      <c r="V964" s="80"/>
      <c r="W964" s="80"/>
      <c r="X964" s="80"/>
      <c r="Y964" s="80"/>
      <c r="Z964" s="80"/>
      <c r="AA964" s="80"/>
      <c r="AB964" s="80"/>
      <c r="AC964" s="80"/>
      <c r="AD964" s="80"/>
      <c r="AE964" s="80"/>
      <c r="AF964" s="80"/>
      <c r="AG964" s="80"/>
      <c r="AH964" s="80"/>
      <c r="AI964" s="78"/>
      <c r="AJ964" s="78"/>
      <c r="AK964" s="78"/>
      <c r="AL964" s="78"/>
      <c r="AM964" s="78"/>
      <c r="AN964" s="78"/>
      <c r="AO964" s="78"/>
    </row>
    <row r="965" spans="1:41" ht="18.75" customHeight="1">
      <c r="A965" s="156"/>
      <c r="B965" s="156"/>
      <c r="C965" s="78"/>
      <c r="D965" s="78"/>
      <c r="E965" s="78"/>
      <c r="F965" s="78"/>
      <c r="G965" s="80"/>
      <c r="H965" s="150"/>
      <c r="I965" s="78"/>
      <c r="J965" s="78"/>
      <c r="K965" s="146"/>
      <c r="L965" s="101"/>
      <c r="M965" s="101"/>
      <c r="N965" s="101"/>
      <c r="O965" s="101"/>
      <c r="P965" s="101"/>
      <c r="Q965" s="80"/>
      <c r="R965" s="80"/>
      <c r="S965" s="80"/>
      <c r="T965" s="80"/>
      <c r="U965" s="80"/>
      <c r="V965" s="80"/>
      <c r="W965" s="80"/>
      <c r="X965" s="80"/>
      <c r="Y965" s="80"/>
      <c r="Z965" s="80"/>
      <c r="AA965" s="80"/>
      <c r="AB965" s="80"/>
      <c r="AC965" s="80"/>
      <c r="AD965" s="80"/>
      <c r="AE965" s="80"/>
      <c r="AF965" s="80"/>
      <c r="AG965" s="80"/>
      <c r="AH965" s="80"/>
      <c r="AI965" s="78"/>
      <c r="AJ965" s="78"/>
      <c r="AK965" s="78"/>
      <c r="AL965" s="78"/>
      <c r="AM965" s="78"/>
      <c r="AN965" s="78"/>
      <c r="AO965" s="78"/>
    </row>
    <row r="966" spans="1:41" ht="18.75" customHeight="1">
      <c r="A966" s="156"/>
      <c r="B966" s="156"/>
      <c r="C966" s="78"/>
      <c r="D966" s="78"/>
      <c r="E966" s="78"/>
      <c r="F966" s="78"/>
      <c r="G966" s="80"/>
      <c r="H966" s="150"/>
      <c r="I966" s="78"/>
      <c r="J966" s="78"/>
      <c r="K966" s="146"/>
      <c r="L966" s="101"/>
      <c r="M966" s="101"/>
      <c r="N966" s="101"/>
      <c r="O966" s="101"/>
      <c r="P966" s="101"/>
      <c r="Q966" s="80"/>
      <c r="R966" s="80"/>
      <c r="S966" s="80"/>
      <c r="T966" s="80"/>
      <c r="U966" s="80"/>
      <c r="V966" s="80"/>
      <c r="W966" s="80"/>
      <c r="X966" s="80"/>
      <c r="Y966" s="80"/>
      <c r="Z966" s="80"/>
      <c r="AA966" s="80"/>
      <c r="AB966" s="80"/>
      <c r="AC966" s="80"/>
      <c r="AD966" s="80"/>
      <c r="AE966" s="80"/>
      <c r="AF966" s="80"/>
      <c r="AG966" s="80"/>
      <c r="AH966" s="80"/>
      <c r="AI966" s="78"/>
      <c r="AJ966" s="78"/>
      <c r="AK966" s="78"/>
      <c r="AL966" s="78"/>
      <c r="AM966" s="78"/>
      <c r="AN966" s="78"/>
      <c r="AO966" s="78"/>
    </row>
    <row r="967" spans="1:41" ht="18.75" customHeight="1">
      <c r="A967" s="156"/>
      <c r="B967" s="156"/>
      <c r="C967" s="78"/>
      <c r="D967" s="78"/>
      <c r="E967" s="78"/>
      <c r="F967" s="78"/>
      <c r="G967" s="80"/>
      <c r="H967" s="150"/>
      <c r="I967" s="78"/>
      <c r="J967" s="78"/>
      <c r="K967" s="146"/>
      <c r="L967" s="101"/>
      <c r="M967" s="101"/>
      <c r="N967" s="101"/>
      <c r="O967" s="101"/>
      <c r="P967" s="101"/>
      <c r="Q967" s="80"/>
      <c r="R967" s="80"/>
      <c r="S967" s="80"/>
      <c r="T967" s="80"/>
      <c r="U967" s="80"/>
      <c r="V967" s="80"/>
      <c r="W967" s="80"/>
      <c r="X967" s="80"/>
      <c r="Y967" s="80"/>
      <c r="Z967" s="80"/>
      <c r="AA967" s="80"/>
      <c r="AB967" s="80"/>
      <c r="AC967" s="80"/>
      <c r="AD967" s="80"/>
      <c r="AE967" s="80"/>
      <c r="AF967" s="80"/>
      <c r="AG967" s="80"/>
      <c r="AH967" s="80"/>
      <c r="AI967" s="78"/>
      <c r="AJ967" s="78"/>
      <c r="AK967" s="78"/>
      <c r="AL967" s="78"/>
      <c r="AM967" s="78"/>
      <c r="AN967" s="78"/>
      <c r="AO967" s="78"/>
    </row>
    <row r="968" spans="1:41" ht="18.75" customHeight="1">
      <c r="A968" s="156"/>
      <c r="B968" s="156"/>
      <c r="C968" s="78"/>
      <c r="D968" s="78"/>
      <c r="E968" s="78"/>
      <c r="F968" s="78"/>
      <c r="G968" s="80"/>
      <c r="H968" s="150"/>
      <c r="I968" s="78"/>
      <c r="J968" s="78"/>
      <c r="K968" s="146"/>
      <c r="L968" s="101"/>
      <c r="M968" s="101"/>
      <c r="N968" s="101"/>
      <c r="O968" s="101"/>
      <c r="P968" s="101"/>
      <c r="Q968" s="80"/>
      <c r="R968" s="80"/>
      <c r="S968" s="80"/>
      <c r="T968" s="80"/>
      <c r="U968" s="80"/>
      <c r="V968" s="80"/>
      <c r="W968" s="80"/>
      <c r="X968" s="80"/>
      <c r="Y968" s="80"/>
      <c r="Z968" s="80"/>
      <c r="AA968" s="80"/>
      <c r="AB968" s="80"/>
      <c r="AC968" s="80"/>
      <c r="AD968" s="80"/>
      <c r="AE968" s="80"/>
      <c r="AF968" s="80"/>
      <c r="AG968" s="80"/>
      <c r="AH968" s="80"/>
      <c r="AI968" s="78"/>
      <c r="AJ968" s="78"/>
      <c r="AK968" s="78"/>
      <c r="AL968" s="78"/>
      <c r="AM968" s="78"/>
      <c r="AN968" s="78"/>
      <c r="AO968" s="78"/>
    </row>
    <row r="969" spans="1:41" ht="18.75" customHeight="1">
      <c r="A969" s="156"/>
      <c r="B969" s="156"/>
      <c r="C969" s="78"/>
      <c r="D969" s="78"/>
      <c r="E969" s="78"/>
      <c r="F969" s="78"/>
      <c r="G969" s="80"/>
      <c r="H969" s="150"/>
      <c r="I969" s="78"/>
      <c r="J969" s="78"/>
      <c r="K969" s="146"/>
      <c r="L969" s="101"/>
      <c r="M969" s="101"/>
      <c r="N969" s="101"/>
      <c r="O969" s="101"/>
      <c r="P969" s="101"/>
      <c r="Q969" s="80"/>
      <c r="R969" s="80"/>
      <c r="S969" s="80"/>
      <c r="T969" s="80"/>
      <c r="U969" s="80"/>
      <c r="V969" s="80"/>
      <c r="W969" s="80"/>
      <c r="X969" s="80"/>
      <c r="Y969" s="80"/>
      <c r="Z969" s="80"/>
      <c r="AA969" s="80"/>
      <c r="AB969" s="80"/>
      <c r="AC969" s="80"/>
      <c r="AD969" s="80"/>
      <c r="AE969" s="80"/>
      <c r="AF969" s="80"/>
      <c r="AG969" s="80"/>
      <c r="AH969" s="80"/>
      <c r="AI969" s="78"/>
      <c r="AJ969" s="78"/>
      <c r="AK969" s="78"/>
      <c r="AL969" s="78"/>
      <c r="AM969" s="78"/>
      <c r="AN969" s="78"/>
      <c r="AO969" s="78"/>
    </row>
    <row r="970" spans="1:41" ht="18.75" customHeight="1">
      <c r="A970" s="156"/>
      <c r="B970" s="156"/>
      <c r="C970" s="78"/>
      <c r="D970" s="78"/>
      <c r="E970" s="78"/>
      <c r="F970" s="78"/>
      <c r="G970" s="80"/>
      <c r="H970" s="150"/>
      <c r="I970" s="78"/>
      <c r="J970" s="78"/>
      <c r="K970" s="146"/>
      <c r="L970" s="101"/>
      <c r="M970" s="101"/>
      <c r="N970" s="101"/>
      <c r="O970" s="101"/>
      <c r="P970" s="101"/>
      <c r="Q970" s="80"/>
      <c r="R970" s="80"/>
      <c r="S970" s="80"/>
      <c r="T970" s="80"/>
      <c r="U970" s="80"/>
      <c r="V970" s="80"/>
      <c r="W970" s="80"/>
      <c r="X970" s="80"/>
      <c r="Y970" s="80"/>
      <c r="Z970" s="80"/>
      <c r="AA970" s="80"/>
      <c r="AB970" s="80"/>
      <c r="AC970" s="80"/>
      <c r="AD970" s="80"/>
      <c r="AE970" s="80"/>
      <c r="AF970" s="80"/>
      <c r="AG970" s="80"/>
      <c r="AH970" s="80"/>
      <c r="AI970" s="78"/>
      <c r="AJ970" s="78"/>
      <c r="AK970" s="78"/>
      <c r="AL970" s="78"/>
      <c r="AM970" s="78"/>
      <c r="AN970" s="78"/>
      <c r="AO970" s="78"/>
    </row>
    <row r="971" spans="1:41" ht="18.75" customHeight="1">
      <c r="A971" s="156"/>
      <c r="B971" s="156"/>
      <c r="C971" s="78"/>
      <c r="D971" s="78"/>
      <c r="E971" s="78"/>
      <c r="F971" s="78"/>
      <c r="G971" s="80"/>
      <c r="H971" s="150"/>
      <c r="I971" s="78"/>
      <c r="J971" s="78"/>
      <c r="K971" s="146"/>
      <c r="L971" s="101"/>
      <c r="M971" s="101"/>
      <c r="N971" s="101"/>
      <c r="O971" s="101"/>
      <c r="P971" s="101"/>
      <c r="Q971" s="80"/>
      <c r="R971" s="80"/>
      <c r="S971" s="80"/>
      <c r="T971" s="80"/>
      <c r="U971" s="80"/>
      <c r="V971" s="80"/>
      <c r="W971" s="80"/>
      <c r="X971" s="80"/>
      <c r="Y971" s="80"/>
      <c r="Z971" s="80"/>
      <c r="AA971" s="80"/>
      <c r="AB971" s="80"/>
      <c r="AC971" s="80"/>
      <c r="AD971" s="80"/>
      <c r="AE971" s="80"/>
      <c r="AF971" s="80"/>
      <c r="AG971" s="80"/>
      <c r="AH971" s="80"/>
      <c r="AI971" s="78"/>
      <c r="AJ971" s="78"/>
      <c r="AK971" s="78"/>
      <c r="AL971" s="78"/>
      <c r="AM971" s="78"/>
      <c r="AN971" s="78"/>
      <c r="AO971" s="78"/>
    </row>
    <row r="972" spans="1:41" ht="18.75" customHeight="1">
      <c r="A972" s="156"/>
      <c r="B972" s="156"/>
      <c r="C972" s="78"/>
      <c r="D972" s="78"/>
      <c r="E972" s="78"/>
      <c r="F972" s="78"/>
      <c r="G972" s="80"/>
      <c r="H972" s="150"/>
      <c r="I972" s="78"/>
      <c r="J972" s="78"/>
      <c r="K972" s="146"/>
      <c r="L972" s="101"/>
      <c r="M972" s="101"/>
      <c r="N972" s="101"/>
      <c r="O972" s="101"/>
      <c r="P972" s="101"/>
      <c r="Q972" s="80"/>
      <c r="R972" s="80"/>
      <c r="S972" s="80"/>
      <c r="T972" s="80"/>
      <c r="U972" s="80"/>
      <c r="V972" s="80"/>
      <c r="W972" s="80"/>
      <c r="X972" s="80"/>
      <c r="Y972" s="80"/>
      <c r="Z972" s="80"/>
      <c r="AA972" s="80"/>
      <c r="AB972" s="80"/>
      <c r="AC972" s="80"/>
      <c r="AD972" s="80"/>
      <c r="AE972" s="80"/>
      <c r="AF972" s="80"/>
      <c r="AG972" s="80"/>
      <c r="AH972" s="80"/>
      <c r="AI972" s="78"/>
      <c r="AJ972" s="78"/>
      <c r="AK972" s="78"/>
      <c r="AL972" s="78"/>
      <c r="AM972" s="78"/>
      <c r="AN972" s="78"/>
      <c r="AO972" s="78"/>
    </row>
    <row r="973" spans="1:41" ht="18.75" customHeight="1">
      <c r="A973" s="156"/>
      <c r="B973" s="156"/>
      <c r="C973" s="78"/>
      <c r="D973" s="78"/>
      <c r="E973" s="78"/>
      <c r="F973" s="78"/>
      <c r="G973" s="80"/>
      <c r="H973" s="150"/>
      <c r="I973" s="78"/>
      <c r="J973" s="78"/>
      <c r="K973" s="146"/>
      <c r="L973" s="101"/>
      <c r="M973" s="101"/>
      <c r="N973" s="101"/>
      <c r="O973" s="101"/>
      <c r="P973" s="101"/>
      <c r="Q973" s="80"/>
      <c r="R973" s="80"/>
      <c r="S973" s="80"/>
      <c r="T973" s="80"/>
      <c r="U973" s="80"/>
      <c r="V973" s="80"/>
      <c r="W973" s="80"/>
      <c r="X973" s="80"/>
      <c r="Y973" s="80"/>
      <c r="Z973" s="80"/>
      <c r="AA973" s="80"/>
      <c r="AB973" s="80"/>
      <c r="AC973" s="80"/>
      <c r="AD973" s="80"/>
      <c r="AE973" s="80"/>
      <c r="AF973" s="80"/>
      <c r="AG973" s="80"/>
      <c r="AH973" s="80"/>
      <c r="AI973" s="78"/>
      <c r="AJ973" s="78"/>
      <c r="AK973" s="78"/>
      <c r="AL973" s="78"/>
      <c r="AM973" s="78"/>
      <c r="AN973" s="78"/>
      <c r="AO973" s="78"/>
    </row>
    <row r="974" spans="1:41" ht="18.75" customHeight="1">
      <c r="A974" s="156"/>
      <c r="B974" s="156"/>
      <c r="C974" s="78"/>
      <c r="D974" s="78"/>
      <c r="E974" s="78"/>
      <c r="F974" s="78"/>
      <c r="G974" s="80"/>
      <c r="H974" s="150"/>
      <c r="I974" s="78"/>
      <c r="J974" s="78"/>
      <c r="K974" s="146"/>
      <c r="L974" s="101"/>
      <c r="M974" s="101"/>
      <c r="N974" s="101"/>
      <c r="O974" s="101"/>
      <c r="P974" s="101"/>
      <c r="Q974" s="80"/>
      <c r="R974" s="80"/>
      <c r="S974" s="80"/>
      <c r="T974" s="80"/>
      <c r="U974" s="80"/>
      <c r="V974" s="80"/>
      <c r="W974" s="80"/>
      <c r="X974" s="80"/>
      <c r="Y974" s="80"/>
      <c r="Z974" s="80"/>
      <c r="AA974" s="80"/>
      <c r="AB974" s="80"/>
      <c r="AC974" s="80"/>
      <c r="AD974" s="80"/>
      <c r="AE974" s="80"/>
      <c r="AF974" s="80"/>
      <c r="AG974" s="80"/>
      <c r="AH974" s="80"/>
      <c r="AI974" s="78"/>
      <c r="AJ974" s="78"/>
      <c r="AK974" s="78"/>
      <c r="AL974" s="78"/>
      <c r="AM974" s="78"/>
      <c r="AN974" s="78"/>
      <c r="AO974" s="78"/>
    </row>
    <row r="975" spans="1:41" ht="18.75" customHeight="1">
      <c r="A975" s="156"/>
      <c r="B975" s="156"/>
      <c r="C975" s="78"/>
      <c r="D975" s="78"/>
      <c r="E975" s="78"/>
      <c r="F975" s="78"/>
      <c r="G975" s="80"/>
      <c r="H975" s="150"/>
      <c r="I975" s="78"/>
      <c r="J975" s="78"/>
      <c r="K975" s="146"/>
      <c r="L975" s="101"/>
      <c r="M975" s="101"/>
      <c r="N975" s="101"/>
      <c r="O975" s="101"/>
      <c r="P975" s="101"/>
      <c r="Q975" s="80"/>
      <c r="R975" s="80"/>
      <c r="S975" s="80"/>
      <c r="T975" s="80"/>
      <c r="U975" s="80"/>
      <c r="V975" s="80"/>
      <c r="W975" s="80"/>
      <c r="X975" s="80"/>
      <c r="Y975" s="80"/>
      <c r="Z975" s="80"/>
      <c r="AA975" s="80"/>
      <c r="AB975" s="80"/>
      <c r="AC975" s="80"/>
      <c r="AD975" s="80"/>
      <c r="AE975" s="80"/>
      <c r="AF975" s="80"/>
      <c r="AG975" s="80"/>
      <c r="AH975" s="80"/>
      <c r="AI975" s="78"/>
      <c r="AJ975" s="78"/>
      <c r="AK975" s="78"/>
      <c r="AL975" s="78"/>
      <c r="AM975" s="78"/>
      <c r="AN975" s="78"/>
      <c r="AO975" s="78"/>
    </row>
    <row r="976" spans="1:41" ht="18.75" customHeight="1">
      <c r="A976" s="156"/>
      <c r="B976" s="156"/>
      <c r="C976" s="78"/>
      <c r="D976" s="78"/>
      <c r="E976" s="78"/>
      <c r="F976" s="78"/>
      <c r="G976" s="80"/>
      <c r="H976" s="150"/>
      <c r="I976" s="78"/>
      <c r="J976" s="78"/>
      <c r="K976" s="146"/>
      <c r="L976" s="101"/>
      <c r="M976" s="101"/>
      <c r="N976" s="101"/>
      <c r="O976" s="101"/>
      <c r="P976" s="101"/>
      <c r="Q976" s="80"/>
      <c r="R976" s="80"/>
      <c r="S976" s="80"/>
      <c r="T976" s="80"/>
      <c r="U976" s="80"/>
      <c r="V976" s="80"/>
      <c r="W976" s="80"/>
      <c r="X976" s="80"/>
      <c r="Y976" s="80"/>
      <c r="Z976" s="80"/>
      <c r="AA976" s="80"/>
      <c r="AB976" s="80"/>
      <c r="AC976" s="80"/>
      <c r="AD976" s="80"/>
      <c r="AE976" s="80"/>
      <c r="AF976" s="80"/>
      <c r="AG976" s="80"/>
      <c r="AH976" s="80"/>
      <c r="AI976" s="78"/>
      <c r="AJ976" s="78"/>
      <c r="AK976" s="78"/>
      <c r="AL976" s="78"/>
      <c r="AM976" s="78"/>
      <c r="AN976" s="78"/>
      <c r="AO976" s="78"/>
    </row>
    <row r="977" spans="1:41" ht="18.75" customHeight="1">
      <c r="A977" s="156"/>
      <c r="B977" s="156"/>
      <c r="C977" s="78"/>
      <c r="D977" s="78"/>
      <c r="E977" s="78"/>
      <c r="F977" s="78"/>
      <c r="G977" s="80"/>
      <c r="H977" s="150"/>
      <c r="I977" s="78"/>
      <c r="J977" s="78"/>
      <c r="K977" s="146"/>
      <c r="L977" s="101"/>
      <c r="M977" s="101"/>
      <c r="N977" s="101"/>
      <c r="O977" s="101"/>
      <c r="P977" s="101"/>
      <c r="Q977" s="80"/>
      <c r="R977" s="80"/>
      <c r="S977" s="80"/>
      <c r="T977" s="80"/>
      <c r="U977" s="80"/>
      <c r="V977" s="80"/>
      <c r="W977" s="80"/>
      <c r="X977" s="80"/>
      <c r="Y977" s="80"/>
      <c r="Z977" s="80"/>
      <c r="AA977" s="80"/>
      <c r="AB977" s="80"/>
      <c r="AC977" s="80"/>
      <c r="AD977" s="80"/>
      <c r="AE977" s="80"/>
      <c r="AF977" s="80"/>
      <c r="AG977" s="80"/>
      <c r="AH977" s="80"/>
      <c r="AI977" s="78"/>
      <c r="AJ977" s="78"/>
      <c r="AK977" s="78"/>
      <c r="AL977" s="78"/>
      <c r="AM977" s="78"/>
      <c r="AN977" s="78"/>
      <c r="AO977" s="78"/>
    </row>
    <row r="978" spans="1:41" ht="18.75" customHeight="1">
      <c r="A978" s="156"/>
      <c r="B978" s="156"/>
      <c r="C978" s="78"/>
      <c r="D978" s="78"/>
      <c r="E978" s="78"/>
      <c r="F978" s="78"/>
      <c r="G978" s="80"/>
      <c r="H978" s="150"/>
      <c r="I978" s="78"/>
      <c r="J978" s="78"/>
      <c r="K978" s="146"/>
      <c r="L978" s="101"/>
      <c r="M978" s="101"/>
      <c r="N978" s="101"/>
      <c r="O978" s="101"/>
      <c r="P978" s="101"/>
      <c r="Q978" s="80"/>
      <c r="R978" s="80"/>
      <c r="S978" s="80"/>
      <c r="T978" s="80"/>
      <c r="U978" s="80"/>
      <c r="V978" s="80"/>
      <c r="W978" s="80"/>
      <c r="X978" s="80"/>
      <c r="Y978" s="80"/>
      <c r="Z978" s="80"/>
      <c r="AA978" s="80"/>
      <c r="AB978" s="80"/>
      <c r="AC978" s="80"/>
      <c r="AD978" s="80"/>
      <c r="AE978" s="80"/>
      <c r="AF978" s="80"/>
      <c r="AG978" s="80"/>
      <c r="AH978" s="80"/>
      <c r="AI978" s="78"/>
      <c r="AJ978" s="78"/>
      <c r="AK978" s="78"/>
      <c r="AL978" s="78"/>
      <c r="AM978" s="78"/>
      <c r="AN978" s="78"/>
      <c r="AO978" s="78"/>
    </row>
    <row r="979" spans="1:41" ht="18.75" customHeight="1">
      <c r="A979" s="156"/>
      <c r="B979" s="156"/>
      <c r="C979" s="78"/>
      <c r="D979" s="78"/>
      <c r="E979" s="78"/>
      <c r="F979" s="78"/>
      <c r="G979" s="80"/>
      <c r="H979" s="150"/>
      <c r="I979" s="78"/>
      <c r="J979" s="78"/>
      <c r="K979" s="146"/>
      <c r="L979" s="101"/>
      <c r="M979" s="101"/>
      <c r="N979" s="101"/>
      <c r="O979" s="101"/>
      <c r="P979" s="101"/>
      <c r="Q979" s="80"/>
      <c r="R979" s="80"/>
      <c r="S979" s="80"/>
      <c r="T979" s="80"/>
      <c r="U979" s="80"/>
      <c r="V979" s="80"/>
      <c r="W979" s="80"/>
      <c r="X979" s="80"/>
      <c r="Y979" s="80"/>
      <c r="Z979" s="80"/>
      <c r="AA979" s="80"/>
      <c r="AB979" s="80"/>
      <c r="AC979" s="80"/>
      <c r="AD979" s="80"/>
      <c r="AE979" s="80"/>
      <c r="AF979" s="80"/>
      <c r="AG979" s="80"/>
      <c r="AH979" s="80"/>
      <c r="AI979" s="78"/>
      <c r="AJ979" s="78"/>
      <c r="AK979" s="78"/>
      <c r="AL979" s="78"/>
      <c r="AM979" s="78"/>
      <c r="AN979" s="78"/>
      <c r="AO979" s="78"/>
    </row>
    <row r="980" spans="1:41" ht="18.75" customHeight="1">
      <c r="A980" s="156"/>
      <c r="B980" s="156"/>
      <c r="C980" s="78"/>
      <c r="D980" s="78"/>
      <c r="E980" s="78"/>
      <c r="F980" s="78"/>
      <c r="G980" s="80"/>
      <c r="H980" s="150"/>
      <c r="I980" s="78"/>
      <c r="J980" s="78"/>
      <c r="K980" s="146"/>
      <c r="L980" s="101"/>
      <c r="M980" s="101"/>
      <c r="N980" s="101"/>
      <c r="O980" s="101"/>
      <c r="P980" s="101"/>
      <c r="Q980" s="80"/>
      <c r="R980" s="80"/>
      <c r="S980" s="80"/>
      <c r="T980" s="80"/>
      <c r="U980" s="80"/>
      <c r="V980" s="80"/>
      <c r="W980" s="80"/>
      <c r="X980" s="80"/>
      <c r="Y980" s="80"/>
      <c r="Z980" s="80"/>
      <c r="AA980" s="80"/>
      <c r="AB980" s="80"/>
      <c r="AC980" s="80"/>
      <c r="AD980" s="80"/>
      <c r="AE980" s="80"/>
      <c r="AF980" s="80"/>
      <c r="AG980" s="80"/>
      <c r="AH980" s="80"/>
      <c r="AI980" s="78"/>
      <c r="AJ980" s="78"/>
      <c r="AK980" s="78"/>
      <c r="AL980" s="78"/>
      <c r="AM980" s="78"/>
      <c r="AN980" s="78"/>
      <c r="AO980" s="78"/>
    </row>
    <row r="981" spans="1:41" ht="18.75" customHeight="1">
      <c r="A981" s="156"/>
      <c r="B981" s="156"/>
      <c r="C981" s="78"/>
      <c r="D981" s="78"/>
      <c r="E981" s="78"/>
      <c r="F981" s="78"/>
      <c r="G981" s="80"/>
      <c r="H981" s="150"/>
      <c r="I981" s="78"/>
      <c r="J981" s="78"/>
      <c r="K981" s="146"/>
      <c r="L981" s="101"/>
      <c r="M981" s="101"/>
      <c r="N981" s="101"/>
      <c r="O981" s="101"/>
      <c r="P981" s="101"/>
      <c r="Q981" s="80"/>
      <c r="R981" s="80"/>
      <c r="S981" s="80"/>
      <c r="T981" s="80"/>
      <c r="U981" s="80"/>
      <c r="V981" s="80"/>
      <c r="W981" s="80"/>
      <c r="X981" s="80"/>
      <c r="Y981" s="80"/>
      <c r="Z981" s="80"/>
      <c r="AA981" s="80"/>
      <c r="AB981" s="80"/>
      <c r="AC981" s="80"/>
      <c r="AD981" s="80"/>
      <c r="AE981" s="80"/>
      <c r="AF981" s="80"/>
      <c r="AG981" s="80"/>
      <c r="AH981" s="80"/>
      <c r="AI981" s="78"/>
      <c r="AJ981" s="78"/>
      <c r="AK981" s="78"/>
      <c r="AL981" s="78"/>
      <c r="AM981" s="78"/>
      <c r="AN981" s="78"/>
      <c r="AO981" s="78"/>
    </row>
    <row r="982" spans="1:41" ht="18.75" customHeight="1">
      <c r="A982" s="156"/>
      <c r="B982" s="156"/>
      <c r="C982" s="78"/>
      <c r="D982" s="78"/>
      <c r="E982" s="78"/>
      <c r="F982" s="78"/>
      <c r="G982" s="80"/>
      <c r="H982" s="150"/>
      <c r="I982" s="78"/>
      <c r="J982" s="78"/>
      <c r="K982" s="146"/>
      <c r="L982" s="101"/>
      <c r="M982" s="101"/>
      <c r="N982" s="101"/>
      <c r="O982" s="101"/>
      <c r="P982" s="101"/>
      <c r="Q982" s="80"/>
      <c r="R982" s="80"/>
      <c r="S982" s="80"/>
      <c r="T982" s="80"/>
      <c r="U982" s="80"/>
      <c r="V982" s="80"/>
      <c r="W982" s="80"/>
      <c r="X982" s="80"/>
      <c r="Y982" s="80"/>
      <c r="Z982" s="80"/>
      <c r="AA982" s="80"/>
      <c r="AB982" s="80"/>
      <c r="AC982" s="80"/>
      <c r="AD982" s="80"/>
      <c r="AE982" s="80"/>
      <c r="AF982" s="80"/>
      <c r="AG982" s="80"/>
      <c r="AH982" s="80"/>
      <c r="AI982" s="78"/>
      <c r="AJ982" s="78"/>
      <c r="AK982" s="78"/>
      <c r="AL982" s="78"/>
      <c r="AM982" s="78"/>
      <c r="AN982" s="78"/>
      <c r="AO982" s="78"/>
    </row>
    <row r="983" spans="1:41" ht="18.75" customHeight="1">
      <c r="A983" s="156"/>
      <c r="B983" s="156"/>
      <c r="C983" s="78"/>
      <c r="D983" s="78"/>
      <c r="E983" s="78"/>
      <c r="F983" s="78"/>
      <c r="G983" s="80"/>
      <c r="H983" s="150"/>
      <c r="I983" s="78"/>
      <c r="J983" s="78"/>
      <c r="K983" s="146"/>
      <c r="L983" s="101"/>
      <c r="M983" s="101"/>
      <c r="N983" s="101"/>
      <c r="O983" s="101"/>
      <c r="P983" s="101"/>
      <c r="Q983" s="80"/>
      <c r="R983" s="80"/>
      <c r="S983" s="80"/>
      <c r="T983" s="80"/>
      <c r="U983" s="80"/>
      <c r="V983" s="80"/>
      <c r="W983" s="80"/>
      <c r="X983" s="80"/>
      <c r="Y983" s="80"/>
      <c r="Z983" s="80"/>
      <c r="AA983" s="80"/>
      <c r="AB983" s="80"/>
      <c r="AC983" s="80"/>
      <c r="AD983" s="80"/>
      <c r="AE983" s="80"/>
      <c r="AF983" s="80"/>
      <c r="AG983" s="80"/>
      <c r="AH983" s="80"/>
      <c r="AI983" s="78"/>
      <c r="AJ983" s="78"/>
      <c r="AK983" s="78"/>
      <c r="AL983" s="78"/>
      <c r="AM983" s="78"/>
      <c r="AN983" s="78"/>
      <c r="AO983" s="78"/>
    </row>
    <row r="984" spans="1:41" ht="18.75" customHeight="1">
      <c r="A984" s="156"/>
      <c r="B984" s="156"/>
      <c r="C984" s="78"/>
      <c r="D984" s="78"/>
      <c r="E984" s="78"/>
      <c r="F984" s="78"/>
      <c r="G984" s="80"/>
      <c r="H984" s="150"/>
      <c r="I984" s="78"/>
      <c r="J984" s="78"/>
      <c r="K984" s="146"/>
      <c r="L984" s="101"/>
      <c r="M984" s="101"/>
      <c r="N984" s="101"/>
      <c r="O984" s="101"/>
      <c r="P984" s="101"/>
      <c r="Q984" s="80"/>
      <c r="R984" s="80"/>
      <c r="S984" s="80"/>
      <c r="T984" s="80"/>
      <c r="U984" s="80"/>
      <c r="V984" s="80"/>
      <c r="W984" s="80"/>
      <c r="X984" s="80"/>
      <c r="Y984" s="80"/>
      <c r="Z984" s="80"/>
      <c r="AA984" s="80"/>
      <c r="AB984" s="80"/>
      <c r="AC984" s="80"/>
      <c r="AD984" s="80"/>
      <c r="AE984" s="80"/>
      <c r="AF984" s="80"/>
      <c r="AG984" s="80"/>
      <c r="AH984" s="80"/>
      <c r="AI984" s="78"/>
      <c r="AJ984" s="78"/>
      <c r="AK984" s="78"/>
      <c r="AL984" s="78"/>
      <c r="AM984" s="78"/>
      <c r="AN984" s="78"/>
      <c r="AO984" s="78"/>
    </row>
    <row r="985" spans="1:41" ht="18.75" customHeight="1">
      <c r="A985" s="156"/>
      <c r="B985" s="156"/>
      <c r="C985" s="78"/>
      <c r="D985" s="78"/>
      <c r="E985" s="78"/>
      <c r="F985" s="78"/>
      <c r="G985" s="80"/>
      <c r="H985" s="150"/>
      <c r="I985" s="78"/>
      <c r="J985" s="78"/>
      <c r="K985" s="146"/>
      <c r="L985" s="101"/>
      <c r="M985" s="101"/>
      <c r="N985" s="101"/>
      <c r="O985" s="101"/>
      <c r="P985" s="101"/>
      <c r="Q985" s="80"/>
      <c r="R985" s="80"/>
      <c r="S985" s="80"/>
      <c r="T985" s="80"/>
      <c r="U985" s="80"/>
      <c r="V985" s="80"/>
      <c r="W985" s="80"/>
      <c r="X985" s="80"/>
      <c r="Y985" s="80"/>
      <c r="Z985" s="80"/>
      <c r="AA985" s="80"/>
      <c r="AB985" s="80"/>
      <c r="AC985" s="80"/>
      <c r="AD985" s="80"/>
      <c r="AE985" s="80"/>
      <c r="AF985" s="80"/>
      <c r="AG985" s="80"/>
      <c r="AH985" s="80"/>
      <c r="AI985" s="78"/>
      <c r="AJ985" s="78"/>
      <c r="AK985" s="78"/>
      <c r="AL985" s="78"/>
      <c r="AM985" s="78"/>
      <c r="AN985" s="78"/>
      <c r="AO985" s="78"/>
    </row>
    <row r="986" spans="1:41" ht="18.75" customHeight="1">
      <c r="A986" s="156"/>
      <c r="B986" s="156"/>
      <c r="C986" s="78"/>
      <c r="D986" s="78"/>
      <c r="E986" s="78"/>
      <c r="F986" s="78"/>
      <c r="G986" s="80"/>
      <c r="H986" s="150"/>
      <c r="I986" s="78"/>
      <c r="J986" s="78"/>
      <c r="K986" s="146"/>
      <c r="L986" s="101"/>
      <c r="M986" s="101"/>
      <c r="N986" s="101"/>
      <c r="O986" s="101"/>
      <c r="P986" s="101"/>
      <c r="Q986" s="80"/>
      <c r="R986" s="80"/>
      <c r="S986" s="80"/>
      <c r="T986" s="80"/>
      <c r="U986" s="80"/>
      <c r="V986" s="80"/>
      <c r="W986" s="80"/>
      <c r="X986" s="80"/>
      <c r="Y986" s="80"/>
      <c r="Z986" s="80"/>
      <c r="AA986" s="80"/>
      <c r="AB986" s="80"/>
      <c r="AC986" s="80"/>
      <c r="AD986" s="80"/>
      <c r="AE986" s="80"/>
      <c r="AF986" s="80"/>
      <c r="AG986" s="80"/>
      <c r="AH986" s="80"/>
      <c r="AI986" s="78"/>
      <c r="AJ986" s="78"/>
      <c r="AK986" s="78"/>
      <c r="AL986" s="78"/>
      <c r="AM986" s="78"/>
      <c r="AN986" s="78"/>
      <c r="AO986" s="78"/>
    </row>
    <row r="987" spans="1:41" ht="18.75" customHeight="1">
      <c r="A987" s="156"/>
      <c r="B987" s="156"/>
      <c r="C987" s="78"/>
      <c r="D987" s="78"/>
      <c r="E987" s="78"/>
      <c r="F987" s="78"/>
      <c r="G987" s="80"/>
      <c r="H987" s="150"/>
      <c r="I987" s="78"/>
      <c r="J987" s="78"/>
      <c r="K987" s="146"/>
      <c r="L987" s="101"/>
      <c r="M987" s="101"/>
      <c r="N987" s="101"/>
      <c r="O987" s="101"/>
      <c r="P987" s="101"/>
      <c r="Q987" s="80"/>
      <c r="R987" s="80"/>
      <c r="S987" s="80"/>
      <c r="T987" s="80"/>
      <c r="U987" s="80"/>
      <c r="V987" s="80"/>
      <c r="W987" s="80"/>
      <c r="X987" s="80"/>
      <c r="Y987" s="80"/>
      <c r="Z987" s="80"/>
      <c r="AA987" s="80"/>
      <c r="AB987" s="80"/>
      <c r="AC987" s="80"/>
      <c r="AD987" s="80"/>
      <c r="AE987" s="80"/>
      <c r="AF987" s="80"/>
      <c r="AG987" s="80"/>
      <c r="AH987" s="80"/>
      <c r="AI987" s="78"/>
      <c r="AJ987" s="78"/>
      <c r="AK987" s="78"/>
      <c r="AL987" s="78"/>
      <c r="AM987" s="78"/>
      <c r="AN987" s="78"/>
      <c r="AO987" s="78"/>
    </row>
    <row r="988" spans="1:41" ht="18.75" customHeight="1">
      <c r="A988" s="156"/>
      <c r="B988" s="156"/>
      <c r="C988" s="78"/>
      <c r="D988" s="78"/>
      <c r="E988" s="78"/>
      <c r="F988" s="78"/>
      <c r="G988" s="80"/>
      <c r="H988" s="150"/>
      <c r="I988" s="78"/>
      <c r="J988" s="78"/>
      <c r="K988" s="146"/>
      <c r="L988" s="101"/>
      <c r="M988" s="101"/>
      <c r="N988" s="101"/>
      <c r="O988" s="101"/>
      <c r="P988" s="101"/>
      <c r="Q988" s="80"/>
      <c r="R988" s="80"/>
      <c r="S988" s="80"/>
      <c r="T988" s="80"/>
      <c r="U988" s="80"/>
      <c r="V988" s="80"/>
      <c r="W988" s="80"/>
      <c r="X988" s="80"/>
      <c r="Y988" s="80"/>
      <c r="Z988" s="80"/>
      <c r="AA988" s="80"/>
      <c r="AB988" s="80"/>
      <c r="AC988" s="80"/>
      <c r="AD988" s="80"/>
      <c r="AE988" s="80"/>
      <c r="AF988" s="80"/>
      <c r="AG988" s="80"/>
      <c r="AH988" s="80"/>
      <c r="AI988" s="78"/>
      <c r="AJ988" s="78"/>
      <c r="AK988" s="78"/>
      <c r="AL988" s="78"/>
      <c r="AM988" s="78"/>
      <c r="AN988" s="78"/>
      <c r="AO988" s="78"/>
    </row>
    <row r="989" spans="1:41" ht="18.75" customHeight="1">
      <c r="A989" s="156"/>
      <c r="B989" s="156"/>
      <c r="C989" s="78"/>
      <c r="D989" s="78"/>
      <c r="E989" s="78"/>
      <c r="F989" s="78"/>
      <c r="G989" s="80"/>
      <c r="H989" s="150"/>
      <c r="I989" s="78"/>
      <c r="J989" s="78"/>
      <c r="K989" s="146"/>
      <c r="L989" s="101"/>
      <c r="M989" s="101"/>
      <c r="N989" s="101"/>
      <c r="O989" s="101"/>
      <c r="P989" s="101"/>
      <c r="Q989" s="80"/>
      <c r="R989" s="80"/>
      <c r="S989" s="80"/>
      <c r="T989" s="80"/>
      <c r="U989" s="80"/>
      <c r="V989" s="80"/>
      <c r="W989" s="80"/>
      <c r="X989" s="80"/>
      <c r="Y989" s="80"/>
      <c r="Z989" s="80"/>
      <c r="AA989" s="80"/>
      <c r="AB989" s="80"/>
      <c r="AC989" s="80"/>
      <c r="AD989" s="80"/>
      <c r="AE989" s="80"/>
      <c r="AF989" s="80"/>
      <c r="AG989" s="80"/>
      <c r="AH989" s="80"/>
      <c r="AI989" s="78"/>
      <c r="AJ989" s="78"/>
      <c r="AK989" s="78"/>
      <c r="AL989" s="78"/>
      <c r="AM989" s="78"/>
      <c r="AN989" s="78"/>
      <c r="AO989" s="78"/>
    </row>
    <row r="990" spans="1:41" ht="18.75" customHeight="1">
      <c r="A990" s="156"/>
      <c r="B990" s="156"/>
      <c r="C990" s="78"/>
      <c r="D990" s="78"/>
      <c r="E990" s="78"/>
      <c r="F990" s="78"/>
      <c r="G990" s="80"/>
      <c r="H990" s="150"/>
      <c r="I990" s="78"/>
      <c r="J990" s="78"/>
      <c r="K990" s="146"/>
      <c r="L990" s="101"/>
      <c r="M990" s="101"/>
      <c r="N990" s="101"/>
      <c r="O990" s="101"/>
      <c r="P990" s="101"/>
      <c r="Q990" s="80"/>
      <c r="R990" s="80"/>
      <c r="S990" s="80"/>
      <c r="T990" s="80"/>
      <c r="U990" s="80"/>
      <c r="V990" s="80"/>
      <c r="W990" s="80"/>
      <c r="X990" s="80"/>
      <c r="Y990" s="80"/>
      <c r="Z990" s="80"/>
      <c r="AA990" s="80"/>
      <c r="AB990" s="80"/>
      <c r="AC990" s="80"/>
      <c r="AD990" s="80"/>
      <c r="AE990" s="80"/>
      <c r="AF990" s="80"/>
      <c r="AG990" s="80"/>
      <c r="AH990" s="80"/>
      <c r="AI990" s="78"/>
      <c r="AJ990" s="78"/>
      <c r="AK990" s="78"/>
      <c r="AL990" s="78"/>
      <c r="AM990" s="78"/>
      <c r="AN990" s="78"/>
      <c r="AO990" s="78"/>
    </row>
    <row r="991" spans="1:41" ht="18.75" customHeight="1">
      <c r="A991" s="156"/>
      <c r="B991" s="156"/>
      <c r="C991" s="78"/>
      <c r="D991" s="78"/>
      <c r="E991" s="78"/>
      <c r="F991" s="78"/>
      <c r="G991" s="80"/>
      <c r="H991" s="150"/>
      <c r="I991" s="78"/>
      <c r="J991" s="78"/>
      <c r="K991" s="146"/>
      <c r="L991" s="101"/>
      <c r="M991" s="101"/>
      <c r="N991" s="101"/>
      <c r="O991" s="101"/>
      <c r="P991" s="101"/>
      <c r="Q991" s="80"/>
      <c r="R991" s="80"/>
      <c r="S991" s="80"/>
      <c r="T991" s="80"/>
      <c r="U991" s="80"/>
      <c r="V991" s="80"/>
      <c r="W991" s="80"/>
      <c r="X991" s="80"/>
      <c r="Y991" s="80"/>
      <c r="Z991" s="80"/>
      <c r="AA991" s="80"/>
      <c r="AB991" s="80"/>
      <c r="AC991" s="80"/>
      <c r="AD991" s="80"/>
      <c r="AE991" s="80"/>
      <c r="AF991" s="80"/>
      <c r="AG991" s="80"/>
      <c r="AH991" s="80"/>
      <c r="AI991" s="78"/>
      <c r="AJ991" s="78"/>
      <c r="AK991" s="78"/>
      <c r="AL991" s="78"/>
      <c r="AM991" s="78"/>
      <c r="AN991" s="78"/>
      <c r="AO991" s="78"/>
    </row>
    <row r="992" spans="1:41" ht="18.75" customHeight="1">
      <c r="A992" s="156"/>
      <c r="B992" s="156"/>
      <c r="C992" s="78"/>
      <c r="D992" s="78"/>
      <c r="E992" s="78"/>
      <c r="F992" s="78"/>
      <c r="G992" s="80"/>
      <c r="H992" s="150"/>
      <c r="I992" s="78"/>
      <c r="J992" s="78"/>
      <c r="K992" s="146"/>
      <c r="L992" s="101"/>
      <c r="M992" s="101"/>
      <c r="N992" s="101"/>
      <c r="O992" s="101"/>
      <c r="P992" s="101"/>
      <c r="Q992" s="80"/>
      <c r="R992" s="80"/>
      <c r="S992" s="80"/>
      <c r="T992" s="80"/>
      <c r="U992" s="80"/>
      <c r="V992" s="80"/>
      <c r="W992" s="80"/>
      <c r="X992" s="80"/>
      <c r="Y992" s="80"/>
      <c r="Z992" s="80"/>
      <c r="AA992" s="80"/>
      <c r="AB992" s="80"/>
      <c r="AC992" s="80"/>
      <c r="AD992" s="80"/>
      <c r="AE992" s="80"/>
      <c r="AF992" s="80"/>
      <c r="AG992" s="80"/>
      <c r="AH992" s="80"/>
      <c r="AI992" s="78"/>
      <c r="AJ992" s="78"/>
      <c r="AK992" s="78"/>
      <c r="AL992" s="78"/>
      <c r="AM992" s="78"/>
      <c r="AN992" s="78"/>
      <c r="AO992" s="78"/>
    </row>
    <row r="993" spans="1:41" ht="18.75" customHeight="1">
      <c r="A993" s="156"/>
      <c r="B993" s="156"/>
      <c r="C993" s="78"/>
      <c r="D993" s="78"/>
      <c r="E993" s="78"/>
      <c r="F993" s="78"/>
      <c r="G993" s="80"/>
      <c r="H993" s="150"/>
      <c r="I993" s="78"/>
      <c r="J993" s="78"/>
      <c r="K993" s="146"/>
      <c r="L993" s="101"/>
      <c r="M993" s="101"/>
      <c r="N993" s="101"/>
      <c r="O993" s="101"/>
      <c r="P993" s="101"/>
      <c r="Q993" s="80"/>
      <c r="R993" s="80"/>
      <c r="S993" s="80"/>
      <c r="T993" s="80"/>
      <c r="U993" s="80"/>
      <c r="V993" s="80"/>
      <c r="W993" s="80"/>
      <c r="X993" s="80"/>
      <c r="Y993" s="80"/>
      <c r="Z993" s="80"/>
      <c r="AA993" s="80"/>
      <c r="AB993" s="80"/>
      <c r="AC993" s="80"/>
      <c r="AD993" s="80"/>
      <c r="AE993" s="80"/>
      <c r="AF993" s="80"/>
      <c r="AG993" s="80"/>
      <c r="AH993" s="80"/>
      <c r="AI993" s="78"/>
      <c r="AJ993" s="78"/>
      <c r="AK993" s="78"/>
      <c r="AL993" s="78"/>
      <c r="AM993" s="78"/>
      <c r="AN993" s="78"/>
      <c r="AO993" s="78"/>
    </row>
    <row r="994" spans="1:41" ht="18.75" customHeight="1">
      <c r="A994" s="156"/>
      <c r="B994" s="156"/>
      <c r="C994" s="78"/>
      <c r="D994" s="78"/>
      <c r="E994" s="78"/>
      <c r="F994" s="78"/>
      <c r="G994" s="80"/>
      <c r="H994" s="150"/>
      <c r="I994" s="78"/>
      <c r="J994" s="78"/>
      <c r="K994" s="146"/>
      <c r="L994" s="101"/>
      <c r="M994" s="101"/>
      <c r="N994" s="101"/>
      <c r="O994" s="101"/>
      <c r="P994" s="101"/>
      <c r="Q994" s="80"/>
      <c r="R994" s="80"/>
      <c r="S994" s="80"/>
      <c r="T994" s="80"/>
      <c r="U994" s="80"/>
      <c r="V994" s="80"/>
      <c r="W994" s="80"/>
      <c r="X994" s="80"/>
      <c r="Y994" s="80"/>
      <c r="Z994" s="80"/>
      <c r="AA994" s="80"/>
      <c r="AB994" s="80"/>
      <c r="AC994" s="80"/>
      <c r="AD994" s="80"/>
      <c r="AE994" s="80"/>
      <c r="AF994" s="80"/>
      <c r="AG994" s="80"/>
      <c r="AH994" s="80"/>
      <c r="AI994" s="78"/>
      <c r="AJ994" s="78"/>
      <c r="AK994" s="78"/>
      <c r="AL994" s="78"/>
      <c r="AM994" s="78"/>
      <c r="AN994" s="78"/>
      <c r="AO994" s="78"/>
    </row>
    <row r="995" spans="1:41" ht="18.75" customHeight="1">
      <c r="A995" s="156"/>
      <c r="B995" s="156"/>
      <c r="C995" s="78"/>
      <c r="D995" s="78"/>
      <c r="E995" s="78"/>
      <c r="F995" s="78"/>
      <c r="G995" s="80"/>
      <c r="H995" s="150"/>
      <c r="I995" s="78"/>
      <c r="J995" s="78"/>
      <c r="K995" s="146"/>
      <c r="L995" s="101"/>
      <c r="M995" s="101"/>
      <c r="N995" s="101"/>
      <c r="O995" s="101"/>
      <c r="P995" s="101"/>
      <c r="Q995" s="80"/>
      <c r="R995" s="80"/>
      <c r="S995" s="80"/>
      <c r="T995" s="80"/>
      <c r="U995" s="80"/>
      <c r="V995" s="80"/>
      <c r="W995" s="80"/>
      <c r="X995" s="80"/>
      <c r="Y995" s="80"/>
      <c r="Z995" s="80"/>
      <c r="AA995" s="80"/>
      <c r="AB995" s="80"/>
      <c r="AC995" s="80"/>
      <c r="AD995" s="80"/>
      <c r="AE995" s="80"/>
      <c r="AF995" s="80"/>
      <c r="AG995" s="80"/>
      <c r="AH995" s="80"/>
      <c r="AI995" s="78"/>
      <c r="AJ995" s="78"/>
      <c r="AK995" s="78"/>
      <c r="AL995" s="78"/>
      <c r="AM995" s="78"/>
      <c r="AN995" s="78"/>
      <c r="AO995" s="78"/>
    </row>
    <row r="996" spans="1:41" ht="18.75" customHeight="1">
      <c r="A996" s="156"/>
      <c r="B996" s="156"/>
      <c r="C996" s="78"/>
      <c r="D996" s="78"/>
      <c r="E996" s="78"/>
      <c r="F996" s="78"/>
      <c r="G996" s="80"/>
      <c r="H996" s="150"/>
      <c r="I996" s="78"/>
      <c r="J996" s="78"/>
      <c r="K996" s="146"/>
      <c r="L996" s="101"/>
      <c r="M996" s="101"/>
      <c r="N996" s="101"/>
      <c r="O996" s="101"/>
      <c r="P996" s="101"/>
      <c r="Q996" s="80"/>
      <c r="R996" s="80"/>
      <c r="S996" s="80"/>
      <c r="T996" s="80"/>
      <c r="U996" s="80"/>
      <c r="V996" s="80"/>
      <c r="W996" s="80"/>
      <c r="X996" s="80"/>
      <c r="Y996" s="80"/>
      <c r="Z996" s="80"/>
      <c r="AA996" s="80"/>
      <c r="AB996" s="80"/>
      <c r="AC996" s="80"/>
      <c r="AD996" s="80"/>
      <c r="AE996" s="80"/>
      <c r="AF996" s="80"/>
      <c r="AG996" s="80"/>
      <c r="AH996" s="80"/>
      <c r="AI996" s="78"/>
      <c r="AJ996" s="78"/>
      <c r="AK996" s="78"/>
      <c r="AL996" s="78"/>
      <c r="AM996" s="78"/>
      <c r="AN996" s="78"/>
      <c r="AO996" s="78"/>
    </row>
    <row r="997" spans="1:41" ht="18.75" customHeight="1">
      <c r="A997" s="156"/>
      <c r="B997" s="156"/>
      <c r="C997" s="78"/>
      <c r="D997" s="78"/>
      <c r="E997" s="78"/>
      <c r="F997" s="78"/>
      <c r="G997" s="80"/>
      <c r="H997" s="150"/>
      <c r="I997" s="78"/>
      <c r="J997" s="78"/>
      <c r="K997" s="146"/>
      <c r="L997" s="101"/>
      <c r="M997" s="101"/>
      <c r="N997" s="101"/>
      <c r="O997" s="101"/>
      <c r="P997" s="101"/>
      <c r="Q997" s="80"/>
      <c r="R997" s="80"/>
      <c r="S997" s="80"/>
      <c r="T997" s="80"/>
      <c r="U997" s="80"/>
      <c r="V997" s="80"/>
      <c r="W997" s="80"/>
      <c r="X997" s="80"/>
      <c r="Y997" s="80"/>
      <c r="Z997" s="80"/>
      <c r="AA997" s="80"/>
      <c r="AB997" s="80"/>
      <c r="AC997" s="80"/>
      <c r="AD997" s="80"/>
      <c r="AE997" s="80"/>
      <c r="AF997" s="80"/>
      <c r="AG997" s="80"/>
      <c r="AH997" s="80"/>
      <c r="AI997" s="78"/>
      <c r="AJ997" s="78"/>
      <c r="AK997" s="78"/>
      <c r="AL997" s="78"/>
      <c r="AM997" s="78"/>
      <c r="AN997" s="78"/>
      <c r="AO997" s="78"/>
    </row>
    <row r="998" spans="1:41" ht="18.75" customHeight="1">
      <c r="A998" s="156"/>
      <c r="B998" s="156"/>
      <c r="C998" s="78"/>
      <c r="D998" s="78"/>
      <c r="E998" s="78"/>
      <c r="F998" s="78"/>
      <c r="G998" s="80"/>
      <c r="H998" s="150"/>
      <c r="I998" s="78"/>
      <c r="J998" s="78"/>
      <c r="K998" s="146"/>
      <c r="L998" s="101"/>
      <c r="M998" s="101"/>
      <c r="N998" s="101"/>
      <c r="O998" s="101"/>
      <c r="P998" s="101"/>
      <c r="Q998" s="80"/>
      <c r="R998" s="80"/>
      <c r="S998" s="80"/>
      <c r="T998" s="80"/>
      <c r="U998" s="80"/>
      <c r="V998" s="80"/>
      <c r="W998" s="80"/>
      <c r="X998" s="80"/>
      <c r="Y998" s="80"/>
      <c r="Z998" s="80"/>
      <c r="AA998" s="80"/>
      <c r="AB998" s="80"/>
      <c r="AC998" s="80"/>
      <c r="AD998" s="80"/>
      <c r="AE998" s="80"/>
      <c r="AF998" s="80"/>
      <c r="AG998" s="80"/>
      <c r="AH998" s="80"/>
      <c r="AI998" s="78"/>
      <c r="AJ998" s="78"/>
      <c r="AK998" s="78"/>
      <c r="AL998" s="78"/>
      <c r="AM998" s="78"/>
      <c r="AN998" s="78"/>
      <c r="AO998" s="78"/>
    </row>
    <row r="999" spans="1:41" ht="18.75" customHeight="1">
      <c r="A999" s="156"/>
      <c r="B999" s="156"/>
      <c r="C999" s="78"/>
      <c r="D999" s="78"/>
      <c r="E999" s="78"/>
      <c r="F999" s="78"/>
      <c r="G999" s="80"/>
      <c r="H999" s="150"/>
      <c r="I999" s="78"/>
      <c r="J999" s="78"/>
      <c r="K999" s="146"/>
      <c r="L999" s="101"/>
      <c r="M999" s="101"/>
      <c r="N999" s="101"/>
      <c r="O999" s="101"/>
      <c r="P999" s="101"/>
      <c r="Q999" s="80"/>
      <c r="R999" s="80"/>
      <c r="S999" s="80"/>
      <c r="T999" s="80"/>
      <c r="U999" s="80"/>
      <c r="V999" s="80"/>
      <c r="W999" s="80"/>
      <c r="X999" s="80"/>
      <c r="Y999" s="80"/>
      <c r="Z999" s="80"/>
      <c r="AA999" s="80"/>
      <c r="AB999" s="80"/>
      <c r="AC999" s="80"/>
      <c r="AD999" s="80"/>
      <c r="AE999" s="80"/>
      <c r="AF999" s="80"/>
      <c r="AG999" s="80"/>
      <c r="AH999" s="80"/>
      <c r="AI999" s="78"/>
      <c r="AJ999" s="78"/>
      <c r="AK999" s="78"/>
      <c r="AL999" s="78"/>
      <c r="AM999" s="78"/>
      <c r="AN999" s="78"/>
      <c r="AO999" s="78"/>
    </row>
    <row r="1000" spans="1:41" ht="18.75" customHeight="1">
      <c r="A1000" s="156"/>
      <c r="B1000" s="156"/>
      <c r="C1000" s="78"/>
      <c r="D1000" s="78"/>
      <c r="E1000" s="78"/>
      <c r="F1000" s="78"/>
      <c r="G1000" s="80"/>
      <c r="H1000" s="150"/>
      <c r="I1000" s="78"/>
      <c r="J1000" s="78"/>
      <c r="K1000" s="146"/>
      <c r="L1000" s="101"/>
      <c r="M1000" s="101"/>
      <c r="N1000" s="101"/>
      <c r="O1000" s="101"/>
      <c r="P1000" s="101"/>
      <c r="Q1000" s="80"/>
      <c r="R1000" s="80"/>
      <c r="S1000" s="80"/>
      <c r="T1000" s="80"/>
      <c r="U1000" s="80"/>
      <c r="V1000" s="80"/>
      <c r="W1000" s="80"/>
      <c r="X1000" s="80"/>
      <c r="Y1000" s="80"/>
      <c r="Z1000" s="80"/>
      <c r="AA1000" s="80"/>
      <c r="AB1000" s="80"/>
      <c r="AC1000" s="80"/>
      <c r="AD1000" s="80"/>
      <c r="AE1000" s="80"/>
      <c r="AF1000" s="80"/>
      <c r="AG1000" s="80"/>
      <c r="AH1000" s="80"/>
      <c r="AI1000" s="78"/>
      <c r="AJ1000" s="78"/>
      <c r="AK1000" s="78"/>
      <c r="AL1000" s="78"/>
      <c r="AM1000" s="78"/>
      <c r="AN1000" s="78"/>
      <c r="AO1000" s="78"/>
    </row>
    <row r="1001" spans="1:41" ht="18.75" customHeight="1">
      <c r="A1001" s="156"/>
      <c r="B1001" s="156"/>
      <c r="C1001" s="78"/>
      <c r="D1001" s="78"/>
      <c r="E1001" s="78"/>
      <c r="F1001" s="78"/>
      <c r="G1001" s="80"/>
      <c r="H1001" s="150"/>
      <c r="I1001" s="78"/>
      <c r="J1001" s="78"/>
      <c r="K1001" s="146"/>
      <c r="L1001" s="101"/>
      <c r="M1001" s="101"/>
      <c r="N1001" s="101"/>
      <c r="O1001" s="101"/>
      <c r="P1001" s="101"/>
      <c r="Q1001" s="80"/>
      <c r="R1001" s="80"/>
      <c r="S1001" s="80"/>
      <c r="T1001" s="80"/>
      <c r="U1001" s="80"/>
      <c r="V1001" s="80"/>
      <c r="W1001" s="80"/>
      <c r="X1001" s="80"/>
      <c r="Y1001" s="80"/>
      <c r="Z1001" s="80"/>
      <c r="AA1001" s="80"/>
      <c r="AB1001" s="80"/>
      <c r="AC1001" s="80"/>
      <c r="AD1001" s="80"/>
      <c r="AE1001" s="80"/>
      <c r="AF1001" s="80"/>
      <c r="AG1001" s="80"/>
      <c r="AH1001" s="80"/>
      <c r="AI1001" s="78"/>
      <c r="AJ1001" s="78"/>
      <c r="AK1001" s="78"/>
      <c r="AL1001" s="78"/>
      <c r="AM1001" s="78"/>
      <c r="AN1001" s="78"/>
      <c r="AO1001" s="78"/>
    </row>
    <row r="1002" spans="1:41" ht="18.75" customHeight="1">
      <c r="A1002" s="156"/>
      <c r="B1002" s="156"/>
      <c r="C1002" s="78"/>
      <c r="D1002" s="78"/>
      <c r="E1002" s="78"/>
      <c r="F1002" s="78"/>
      <c r="G1002" s="80"/>
      <c r="H1002" s="150"/>
      <c r="I1002" s="78"/>
      <c r="J1002" s="78"/>
      <c r="K1002" s="146"/>
      <c r="L1002" s="101"/>
      <c r="M1002" s="101"/>
      <c r="N1002" s="101"/>
      <c r="O1002" s="101"/>
      <c r="P1002" s="101"/>
      <c r="Q1002" s="80"/>
      <c r="R1002" s="80"/>
      <c r="S1002" s="80"/>
      <c r="T1002" s="80"/>
      <c r="U1002" s="80"/>
      <c r="V1002" s="80"/>
      <c r="W1002" s="80"/>
      <c r="X1002" s="80"/>
      <c r="Y1002" s="80"/>
      <c r="Z1002" s="80"/>
      <c r="AA1002" s="80"/>
      <c r="AB1002" s="80"/>
      <c r="AC1002" s="80"/>
      <c r="AD1002" s="80"/>
      <c r="AE1002" s="80"/>
      <c r="AF1002" s="80"/>
      <c r="AG1002" s="80"/>
      <c r="AH1002" s="80"/>
      <c r="AI1002" s="78"/>
      <c r="AJ1002" s="78"/>
      <c r="AK1002" s="78"/>
      <c r="AL1002" s="78"/>
      <c r="AM1002" s="78"/>
      <c r="AN1002" s="78"/>
      <c r="AO1002" s="78"/>
    </row>
    <row r="1003" spans="1:41" ht="18.75" customHeight="1">
      <c r="A1003" s="156"/>
      <c r="B1003" s="156"/>
      <c r="C1003" s="78"/>
      <c r="D1003" s="78"/>
      <c r="E1003" s="78"/>
      <c r="F1003" s="78"/>
      <c r="G1003" s="80"/>
      <c r="H1003" s="150"/>
      <c r="I1003" s="78"/>
      <c r="J1003" s="78"/>
      <c r="K1003" s="146"/>
      <c r="L1003" s="101"/>
      <c r="M1003" s="101"/>
      <c r="N1003" s="101"/>
      <c r="O1003" s="101"/>
      <c r="P1003" s="101"/>
      <c r="Q1003" s="80"/>
      <c r="R1003" s="80"/>
      <c r="S1003" s="80"/>
      <c r="T1003" s="80"/>
      <c r="U1003" s="80"/>
      <c r="V1003" s="80"/>
      <c r="W1003" s="80"/>
      <c r="X1003" s="80"/>
      <c r="Y1003" s="80"/>
      <c r="Z1003" s="80"/>
      <c r="AA1003" s="80"/>
      <c r="AB1003" s="80"/>
      <c r="AC1003" s="80"/>
      <c r="AD1003" s="80"/>
      <c r="AE1003" s="80"/>
      <c r="AF1003" s="80"/>
      <c r="AG1003" s="80"/>
      <c r="AH1003" s="80"/>
      <c r="AI1003" s="78"/>
      <c r="AJ1003" s="78"/>
      <c r="AK1003" s="78"/>
      <c r="AL1003" s="78"/>
      <c r="AM1003" s="78"/>
      <c r="AN1003" s="78"/>
      <c r="AO1003" s="78"/>
    </row>
    <row r="1004" spans="1:41" ht="18.75" customHeight="1">
      <c r="A1004" s="156"/>
      <c r="B1004" s="156"/>
      <c r="C1004" s="78"/>
      <c r="D1004" s="78"/>
      <c r="E1004" s="78"/>
      <c r="F1004" s="78"/>
      <c r="G1004" s="80"/>
      <c r="H1004" s="150"/>
      <c r="I1004" s="78"/>
      <c r="J1004" s="78"/>
      <c r="K1004" s="146"/>
      <c r="L1004" s="101"/>
      <c r="M1004" s="101"/>
      <c r="N1004" s="101"/>
      <c r="O1004" s="101"/>
      <c r="P1004" s="101"/>
      <c r="Q1004" s="80"/>
      <c r="R1004" s="80"/>
      <c r="S1004" s="80"/>
      <c r="T1004" s="80"/>
      <c r="U1004" s="80"/>
      <c r="V1004" s="80"/>
      <c r="W1004" s="80"/>
      <c r="X1004" s="80"/>
      <c r="Y1004" s="80"/>
      <c r="Z1004" s="80"/>
      <c r="AA1004" s="80"/>
      <c r="AB1004" s="80"/>
      <c r="AC1004" s="80"/>
      <c r="AD1004" s="80"/>
      <c r="AE1004" s="80"/>
      <c r="AF1004" s="80"/>
      <c r="AG1004" s="80"/>
      <c r="AH1004" s="80"/>
      <c r="AI1004" s="78"/>
      <c r="AJ1004" s="78"/>
      <c r="AK1004" s="78"/>
      <c r="AL1004" s="78"/>
      <c r="AM1004" s="78"/>
      <c r="AN1004" s="78"/>
      <c r="AO1004" s="78"/>
    </row>
    <row r="1005" spans="1:41" ht="18.75" customHeight="1">
      <c r="A1005" s="156"/>
      <c r="B1005" s="156"/>
      <c r="C1005" s="78"/>
      <c r="D1005" s="78"/>
      <c r="E1005" s="78"/>
      <c r="F1005" s="78"/>
      <c r="G1005" s="80"/>
      <c r="H1005" s="150"/>
      <c r="I1005" s="78"/>
      <c r="J1005" s="78"/>
      <c r="K1005" s="146"/>
      <c r="L1005" s="101"/>
      <c r="M1005" s="101"/>
      <c r="N1005" s="101"/>
      <c r="O1005" s="101"/>
      <c r="P1005" s="101"/>
      <c r="Q1005" s="80"/>
      <c r="R1005" s="80"/>
      <c r="S1005" s="80"/>
      <c r="T1005" s="80"/>
      <c r="U1005" s="80"/>
      <c r="V1005" s="80"/>
      <c r="W1005" s="80"/>
      <c r="X1005" s="80"/>
      <c r="Y1005" s="80"/>
      <c r="Z1005" s="80"/>
      <c r="AA1005" s="80"/>
      <c r="AB1005" s="80"/>
      <c r="AC1005" s="80"/>
      <c r="AD1005" s="80"/>
      <c r="AE1005" s="80"/>
      <c r="AF1005" s="80"/>
      <c r="AG1005" s="80"/>
      <c r="AH1005" s="80"/>
      <c r="AI1005" s="78"/>
      <c r="AJ1005" s="78"/>
      <c r="AK1005" s="78"/>
      <c r="AL1005" s="78"/>
      <c r="AM1005" s="78"/>
      <c r="AN1005" s="78"/>
      <c r="AO1005" s="78"/>
    </row>
    <row r="1006" spans="1:41" ht="18.75" customHeight="1">
      <c r="A1006" s="156"/>
      <c r="B1006" s="156"/>
      <c r="C1006" s="78"/>
      <c r="D1006" s="78"/>
      <c r="E1006" s="78"/>
      <c r="F1006" s="78"/>
      <c r="G1006" s="80"/>
      <c r="H1006" s="150"/>
      <c r="I1006" s="78"/>
      <c r="J1006" s="78"/>
      <c r="K1006" s="146"/>
      <c r="L1006" s="101"/>
      <c r="M1006" s="101"/>
      <c r="N1006" s="101"/>
      <c r="O1006" s="101"/>
      <c r="P1006" s="101"/>
      <c r="Q1006" s="80"/>
      <c r="R1006" s="80"/>
      <c r="S1006" s="80"/>
      <c r="T1006" s="80"/>
      <c r="U1006" s="80"/>
      <c r="V1006" s="80"/>
      <c r="W1006" s="80"/>
      <c r="X1006" s="80"/>
      <c r="Y1006" s="80"/>
      <c r="Z1006" s="80"/>
      <c r="AA1006" s="80"/>
      <c r="AB1006" s="80"/>
      <c r="AC1006" s="80"/>
      <c r="AD1006" s="80"/>
      <c r="AE1006" s="80"/>
      <c r="AF1006" s="80"/>
      <c r="AG1006" s="80"/>
      <c r="AH1006" s="80"/>
      <c r="AI1006" s="78"/>
      <c r="AJ1006" s="78"/>
      <c r="AK1006" s="78"/>
      <c r="AL1006" s="78"/>
      <c r="AM1006" s="78"/>
      <c r="AN1006" s="78"/>
      <c r="AO1006" s="78"/>
    </row>
    <row r="1007" spans="1:41" ht="18.75" customHeight="1">
      <c r="A1007" s="156"/>
      <c r="B1007" s="156"/>
      <c r="C1007" s="78"/>
      <c r="D1007" s="78"/>
      <c r="E1007" s="78"/>
      <c r="F1007" s="78"/>
      <c r="G1007" s="80"/>
      <c r="H1007" s="150"/>
      <c r="I1007" s="78"/>
      <c r="J1007" s="78"/>
      <c r="K1007" s="146"/>
      <c r="L1007" s="101"/>
      <c r="M1007" s="101"/>
      <c r="N1007" s="101"/>
      <c r="O1007" s="101"/>
      <c r="P1007" s="101"/>
      <c r="Q1007" s="80"/>
      <c r="R1007" s="80"/>
      <c r="S1007" s="80"/>
      <c r="T1007" s="80"/>
      <c r="U1007" s="80"/>
      <c r="V1007" s="80"/>
      <c r="W1007" s="80"/>
      <c r="X1007" s="80"/>
      <c r="Y1007" s="80"/>
      <c r="Z1007" s="80"/>
      <c r="AA1007" s="80"/>
      <c r="AB1007" s="80"/>
      <c r="AC1007" s="80"/>
      <c r="AD1007" s="80"/>
      <c r="AE1007" s="80"/>
      <c r="AF1007" s="80"/>
      <c r="AG1007" s="80"/>
      <c r="AH1007" s="80"/>
      <c r="AI1007" s="78"/>
      <c r="AJ1007" s="78"/>
      <c r="AK1007" s="78"/>
      <c r="AL1007" s="78"/>
      <c r="AM1007" s="78"/>
      <c r="AN1007" s="78"/>
      <c r="AO1007" s="78"/>
    </row>
    <row r="1008" spans="1:41" ht="18.75" customHeight="1">
      <c r="A1008" s="156"/>
      <c r="B1008" s="156"/>
      <c r="C1008" s="78"/>
      <c r="D1008" s="78"/>
      <c r="E1008" s="78"/>
      <c r="F1008" s="78"/>
      <c r="G1008" s="80"/>
      <c r="H1008" s="150"/>
      <c r="I1008" s="78"/>
      <c r="J1008" s="78"/>
      <c r="K1008" s="146"/>
      <c r="L1008" s="101"/>
      <c r="M1008" s="101"/>
      <c r="N1008" s="101"/>
      <c r="O1008" s="101"/>
      <c r="P1008" s="101"/>
      <c r="Q1008" s="80"/>
      <c r="R1008" s="80"/>
      <c r="S1008" s="80"/>
      <c r="T1008" s="80"/>
      <c r="U1008" s="80"/>
      <c r="V1008" s="80"/>
      <c r="W1008" s="80"/>
      <c r="X1008" s="80"/>
      <c r="Y1008" s="80"/>
      <c r="Z1008" s="80"/>
      <c r="AA1008" s="80"/>
      <c r="AB1008" s="80"/>
      <c r="AC1008" s="80"/>
      <c r="AD1008" s="80"/>
      <c r="AE1008" s="80"/>
      <c r="AF1008" s="80"/>
      <c r="AG1008" s="80"/>
      <c r="AH1008" s="80"/>
      <c r="AI1008" s="78"/>
      <c r="AJ1008" s="78"/>
      <c r="AK1008" s="78"/>
      <c r="AL1008" s="78"/>
      <c r="AM1008" s="78"/>
      <c r="AN1008" s="78"/>
      <c r="AO1008" s="78"/>
    </row>
    <row r="1009" spans="1:41" ht="18.75" customHeight="1">
      <c r="A1009" s="156"/>
      <c r="B1009" s="156"/>
      <c r="C1009" s="78"/>
      <c r="D1009" s="78"/>
      <c r="E1009" s="78"/>
      <c r="F1009" s="78"/>
      <c r="G1009" s="80"/>
      <c r="H1009" s="150"/>
      <c r="I1009" s="78"/>
      <c r="J1009" s="78"/>
      <c r="K1009" s="146"/>
      <c r="L1009" s="101"/>
      <c r="M1009" s="101"/>
      <c r="N1009" s="101"/>
      <c r="O1009" s="101"/>
      <c r="P1009" s="101"/>
      <c r="Q1009" s="80"/>
      <c r="R1009" s="80"/>
      <c r="S1009" s="80"/>
      <c r="T1009" s="80"/>
      <c r="U1009" s="80"/>
      <c r="V1009" s="80"/>
      <c r="W1009" s="80"/>
      <c r="X1009" s="80"/>
      <c r="Y1009" s="80"/>
      <c r="Z1009" s="80"/>
      <c r="AA1009" s="80"/>
      <c r="AB1009" s="80"/>
      <c r="AC1009" s="80"/>
      <c r="AD1009" s="80"/>
      <c r="AE1009" s="80"/>
      <c r="AF1009" s="80"/>
      <c r="AG1009" s="80"/>
      <c r="AH1009" s="80"/>
      <c r="AI1009" s="78"/>
      <c r="AJ1009" s="78"/>
      <c r="AK1009" s="78"/>
      <c r="AL1009" s="78"/>
      <c r="AM1009" s="78"/>
      <c r="AN1009" s="78"/>
      <c r="AO1009" s="78"/>
    </row>
  </sheetData>
  <mergeCells count="20">
    <mergeCell ref="K48:AB48"/>
    <mergeCell ref="F41:AB41"/>
    <mergeCell ref="A6:AH6"/>
    <mergeCell ref="F15:AB15"/>
    <mergeCell ref="F18:AB18"/>
    <mergeCell ref="F21:AB21"/>
    <mergeCell ref="F43:AB43"/>
    <mergeCell ref="F46:AB46"/>
    <mergeCell ref="A7:O7"/>
    <mergeCell ref="P7:S7"/>
    <mergeCell ref="Y7:AB7"/>
    <mergeCell ref="AC7:AF7"/>
    <mergeCell ref="T7:X7"/>
    <mergeCell ref="A5:B5"/>
    <mergeCell ref="A1:B4"/>
    <mergeCell ref="C1:AG1"/>
    <mergeCell ref="C2:AG2"/>
    <mergeCell ref="C3:AG3"/>
    <mergeCell ref="C4:AG4"/>
    <mergeCell ref="C5:AH5"/>
  </mergeCells>
  <dataValidations count="3">
    <dataValidation type="list" allowBlank="1" showErrorMessage="1" sqref="M42:M45" xr:uid="{00000000-0002-0000-0100-000000000000}">
      <formula1>$AB$10:$AB$11</formula1>
    </dataValidation>
    <dataValidation type="list" allowBlank="1" showErrorMessage="1" sqref="M9:M14 M22:M39 M49:M299 M19:M20 M16:M17" xr:uid="{00000000-0002-0000-0100-000001000000}">
      <formula1>$AJ$10:$AJ$11</formula1>
    </dataValidation>
    <dataValidation type="list" allowBlank="1" showErrorMessage="1" sqref="M40" xr:uid="{00000000-0002-0000-0100-000002000000}">
      <formula1>#REF!</formula1>
    </dataValidation>
  </dataValidations>
  <hyperlinks>
    <hyperlink ref="AI9" r:id="rId1" xr:uid="{00000000-0004-0000-0100-000000000000}"/>
    <hyperlink ref="AI10" r:id="rId2" xr:uid="{00000000-0004-0000-0100-000001000000}"/>
    <hyperlink ref="AI11" r:id="rId3" xr:uid="{00000000-0004-0000-0100-000002000000}"/>
    <hyperlink ref="AI12" r:id="rId4" xr:uid="{00000000-0004-0000-0100-000003000000}"/>
    <hyperlink ref="AI23" r:id="rId5" xr:uid="{00000000-0004-0000-0100-000004000000}"/>
    <hyperlink ref="AI19" r:id="rId6" display="https://alcart-my.sharepoint.com/:f:/g/personal/coespdadis_cartagena_gov_co/Elk2I5O0E4hCnre2xqpeM_wBtH5zSfe6ByJop6G1NEeH6g" xr:uid="{00000000-0004-0000-0100-000005000000}"/>
    <hyperlink ref="AI17" r:id="rId7" display="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 xr:uid="{00000000-0004-0000-0100-000006000000}"/>
    <hyperlink ref="AI14" r:id="rId8" display="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100-000007000000}"/>
    <hyperlink ref="AI25" r:id="rId9" xr:uid="{00000000-0004-0000-0100-000008000000}"/>
    <hyperlink ref="AI28" r:id="rId10" xr:uid="{00000000-0004-0000-0100-000009000000}"/>
    <hyperlink ref="AI22" r:id="rId11" xr:uid="{00000000-0004-0000-0100-00000A000000}"/>
    <hyperlink ref="AI24" r:id="rId12" xr:uid="{00000000-0004-0000-0100-00000B000000}"/>
    <hyperlink ref="AI26" r:id="rId13" xr:uid="{00000000-0004-0000-0100-00000C000000}"/>
    <hyperlink ref="AI27" r:id="rId14" xr:uid="{00000000-0004-0000-0100-00000D000000}"/>
    <hyperlink ref="AI29" r:id="rId15" xr:uid="{00000000-0004-0000-0100-00000E000000}"/>
    <hyperlink ref="AI30" r:id="rId16" xr:uid="{00000000-0004-0000-0100-00000F000000}"/>
    <hyperlink ref="AI31" r:id="rId17" xr:uid="{00000000-0004-0000-0100-000010000000}"/>
    <hyperlink ref="AI32" r:id="rId18" xr:uid="{00000000-0004-0000-0100-000011000000}"/>
    <hyperlink ref="AI33" r:id="rId19" xr:uid="{00000000-0004-0000-0100-000012000000}"/>
    <hyperlink ref="AI34" r:id="rId20" xr:uid="{00000000-0004-0000-0100-000013000000}"/>
    <hyperlink ref="AI35" r:id="rId21" xr:uid="{00000000-0004-0000-0100-000014000000}"/>
    <hyperlink ref="AI36" r:id="rId22" xr:uid="{00000000-0004-0000-0100-000015000000}"/>
    <hyperlink ref="AI37" r:id="rId23" xr:uid="{00000000-0004-0000-0100-000016000000}"/>
    <hyperlink ref="AI38" r:id="rId24" xr:uid="{00000000-0004-0000-0100-000017000000}"/>
    <hyperlink ref="AI39" r:id="rId25" xr:uid="{00000000-0004-0000-0100-000018000000}"/>
    <hyperlink ref="AI40" r:id="rId26" xr:uid="{00000000-0004-0000-0100-000019000000}"/>
    <hyperlink ref="AI42" r:id="rId27" xr:uid="{00000000-0004-0000-0100-00001A000000}"/>
    <hyperlink ref="AI16" r:id="rId28" display="https://community.secop.gov.co/Public/Tendering/OpportunityDetail/Index?noticeUID=CO1.NT" xr:uid="{00000000-0004-0000-0100-00001B000000}"/>
  </hyperlinks>
  <pageMargins left="0.7" right="0.7" top="0.75" bottom="0.75" header="0.3" footer="0.3"/>
  <pageSetup paperSize="9" orientation="portrait" r:id="rId29"/>
  <drawing r:id="rId30"/>
  <legacy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70"/>
  <sheetViews>
    <sheetView topLeftCell="H2" zoomScale="50" zoomScaleNormal="50" workbookViewId="0">
      <pane ySplit="7" topLeftCell="A9" activePane="bottomLeft" state="frozen"/>
      <selection activeCell="C2" sqref="C2"/>
      <selection pane="bottomLeft" activeCell="P14" sqref="P14"/>
    </sheetView>
  </sheetViews>
  <sheetFormatPr baseColWidth="10" defaultColWidth="12.75" defaultRowHeight="15" customHeight="1"/>
  <cols>
    <col min="1" max="1" width="49.25" customWidth="1"/>
    <col min="2" max="2" width="30.75" customWidth="1"/>
    <col min="3" max="3" width="31.25" customWidth="1"/>
    <col min="4" max="4" width="32" customWidth="1"/>
    <col min="5" max="5" width="33.25" customWidth="1"/>
    <col min="6" max="6" width="44" customWidth="1"/>
    <col min="7" max="7" width="33.125" style="77" customWidth="1"/>
    <col min="8" max="8" width="35.75" style="77" customWidth="1"/>
    <col min="9" max="9" width="34" customWidth="1"/>
    <col min="10" max="10" width="30.125" customWidth="1"/>
    <col min="11" max="13" width="23.75" customWidth="1"/>
    <col min="14" max="14" width="22.25" customWidth="1"/>
    <col min="15" max="15" width="30.25" customWidth="1"/>
    <col min="16" max="16" width="27.125" customWidth="1"/>
    <col min="17" max="17" width="39.125" customWidth="1"/>
    <col min="18" max="18" width="54.75" customWidth="1"/>
    <col min="19" max="20" width="10.75" customWidth="1"/>
    <col min="21" max="21" width="10.75" hidden="1" customWidth="1"/>
    <col min="22" max="30" width="10.75" customWidth="1"/>
  </cols>
  <sheetData>
    <row r="1" spans="1:30" ht="26.25" customHeight="1">
      <c r="A1" s="806"/>
      <c r="B1" s="799"/>
      <c r="C1" s="810" t="s">
        <v>125</v>
      </c>
      <c r="D1" s="811"/>
      <c r="E1" s="811"/>
      <c r="F1" s="811"/>
      <c r="G1" s="811"/>
      <c r="H1" s="811"/>
      <c r="I1" s="811"/>
      <c r="J1" s="811"/>
      <c r="K1" s="811"/>
      <c r="L1" s="811"/>
      <c r="M1" s="811"/>
      <c r="N1" s="811"/>
      <c r="O1" s="811"/>
      <c r="P1" s="811"/>
      <c r="Q1" s="812"/>
      <c r="R1" s="4" t="s">
        <v>126</v>
      </c>
      <c r="S1" s="5"/>
      <c r="T1" s="5"/>
      <c r="U1" s="5"/>
      <c r="V1" s="5"/>
      <c r="W1" s="5"/>
      <c r="X1" s="5"/>
      <c r="Y1" s="5"/>
      <c r="Z1" s="5"/>
      <c r="AA1" s="5"/>
      <c r="AB1" s="5"/>
      <c r="AC1" s="5"/>
      <c r="AD1" s="5"/>
    </row>
    <row r="2" spans="1:30" ht="26.25" customHeight="1">
      <c r="A2" s="807"/>
      <c r="B2" s="808"/>
      <c r="C2" s="810" t="s">
        <v>127</v>
      </c>
      <c r="D2" s="811"/>
      <c r="E2" s="811"/>
      <c r="F2" s="811"/>
      <c r="G2" s="811"/>
      <c r="H2" s="811"/>
      <c r="I2" s="811"/>
      <c r="J2" s="811"/>
      <c r="K2" s="811"/>
      <c r="L2" s="811"/>
      <c r="M2" s="811"/>
      <c r="N2" s="811"/>
      <c r="O2" s="811"/>
      <c r="P2" s="811"/>
      <c r="Q2" s="812"/>
      <c r="R2" s="4" t="s">
        <v>128</v>
      </c>
      <c r="S2" s="5"/>
      <c r="T2" s="5"/>
      <c r="U2" s="5"/>
      <c r="V2" s="5"/>
      <c r="W2" s="5"/>
      <c r="X2" s="5"/>
      <c r="Y2" s="5"/>
      <c r="Z2" s="5"/>
      <c r="AA2" s="5"/>
      <c r="AB2" s="5"/>
      <c r="AC2" s="5"/>
      <c r="AD2" s="5"/>
    </row>
    <row r="3" spans="1:30" ht="26.25" customHeight="1">
      <c r="A3" s="807"/>
      <c r="B3" s="808"/>
      <c r="C3" s="813" t="s">
        <v>129</v>
      </c>
      <c r="D3" s="811"/>
      <c r="E3" s="811"/>
      <c r="F3" s="811"/>
      <c r="G3" s="811"/>
      <c r="H3" s="811"/>
      <c r="I3" s="811"/>
      <c r="J3" s="811"/>
      <c r="K3" s="811"/>
      <c r="L3" s="811"/>
      <c r="M3" s="811"/>
      <c r="N3" s="811"/>
      <c r="O3" s="811"/>
      <c r="P3" s="811"/>
      <c r="Q3" s="812"/>
      <c r="R3" s="4" t="s">
        <v>130</v>
      </c>
      <c r="S3" s="5"/>
      <c r="T3" s="5"/>
      <c r="U3" s="5"/>
      <c r="V3" s="5"/>
      <c r="W3" s="5"/>
      <c r="X3" s="5"/>
      <c r="Y3" s="5"/>
      <c r="Z3" s="5"/>
      <c r="AA3" s="5"/>
      <c r="AB3" s="5"/>
      <c r="AC3" s="5"/>
      <c r="AD3" s="5"/>
    </row>
    <row r="4" spans="1:30" ht="15.75">
      <c r="A4" s="809"/>
      <c r="B4" s="801"/>
      <c r="C4" s="810" t="s">
        <v>131</v>
      </c>
      <c r="D4" s="811"/>
      <c r="E4" s="811"/>
      <c r="F4" s="811"/>
      <c r="G4" s="811"/>
      <c r="H4" s="811"/>
      <c r="I4" s="811"/>
      <c r="J4" s="811"/>
      <c r="K4" s="811"/>
      <c r="L4" s="811"/>
      <c r="M4" s="811"/>
      <c r="N4" s="811"/>
      <c r="O4" s="811"/>
      <c r="P4" s="811"/>
      <c r="Q4" s="812"/>
      <c r="R4" s="4" t="s">
        <v>132</v>
      </c>
      <c r="S4" s="5"/>
      <c r="T4" s="5"/>
      <c r="U4" s="5"/>
      <c r="V4" s="5"/>
      <c r="W4" s="5"/>
      <c r="X4" s="5"/>
      <c r="Y4" s="5"/>
      <c r="Z4" s="5"/>
      <c r="AA4" s="5"/>
      <c r="AB4" s="5"/>
      <c r="AC4" s="5"/>
      <c r="AD4" s="5"/>
    </row>
    <row r="5" spans="1:30" ht="26.25" customHeight="1">
      <c r="A5" s="810" t="s">
        <v>322</v>
      </c>
      <c r="B5" s="812"/>
      <c r="C5" s="810"/>
      <c r="D5" s="811"/>
      <c r="E5" s="811"/>
      <c r="F5" s="811"/>
      <c r="G5" s="811"/>
      <c r="H5" s="811"/>
      <c r="I5" s="811"/>
      <c r="J5" s="811"/>
      <c r="K5" s="811"/>
      <c r="L5" s="811"/>
      <c r="M5" s="811"/>
      <c r="N5" s="811"/>
      <c r="O5" s="811"/>
      <c r="P5" s="811"/>
      <c r="Q5" s="811"/>
      <c r="R5" s="811"/>
      <c r="S5" s="5"/>
      <c r="T5" s="5"/>
      <c r="U5" s="5"/>
      <c r="V5" s="5"/>
      <c r="W5" s="5"/>
      <c r="X5" s="5"/>
      <c r="Y5" s="5"/>
      <c r="Z5" s="5"/>
      <c r="AA5" s="5"/>
      <c r="AB5" s="5"/>
      <c r="AC5" s="5"/>
      <c r="AD5" s="5"/>
    </row>
    <row r="6" spans="1:30" ht="15" customHeight="1">
      <c r="A6" s="797" t="s">
        <v>323</v>
      </c>
      <c r="B6" s="798"/>
      <c r="C6" s="798"/>
      <c r="D6" s="798"/>
      <c r="E6" s="798"/>
      <c r="F6" s="798"/>
      <c r="G6" s="798"/>
      <c r="H6" s="798"/>
      <c r="I6" s="798"/>
      <c r="J6" s="798"/>
      <c r="K6" s="798"/>
      <c r="L6" s="798"/>
      <c r="M6" s="798"/>
      <c r="N6" s="798"/>
      <c r="O6" s="798"/>
      <c r="P6" s="799"/>
      <c r="Q6" s="802" t="s">
        <v>324</v>
      </c>
      <c r="R6" s="803"/>
      <c r="S6" s="5"/>
      <c r="T6" s="5"/>
      <c r="U6" s="5"/>
      <c r="V6" s="5"/>
      <c r="W6" s="5"/>
      <c r="X6" s="5"/>
      <c r="Y6" s="5"/>
      <c r="Z6" s="5"/>
      <c r="AA6" s="5"/>
      <c r="AB6" s="5"/>
      <c r="AC6" s="5"/>
      <c r="AD6" s="5"/>
    </row>
    <row r="7" spans="1:30" thickBot="1">
      <c r="A7" s="800"/>
      <c r="B7" s="800"/>
      <c r="C7" s="800"/>
      <c r="D7" s="800"/>
      <c r="E7" s="800"/>
      <c r="F7" s="800"/>
      <c r="G7" s="800"/>
      <c r="H7" s="800"/>
      <c r="I7" s="800"/>
      <c r="J7" s="800"/>
      <c r="K7" s="800"/>
      <c r="L7" s="800"/>
      <c r="M7" s="800"/>
      <c r="N7" s="800"/>
      <c r="O7" s="800"/>
      <c r="P7" s="801"/>
      <c r="Q7" s="804"/>
      <c r="R7" s="805"/>
      <c r="S7" s="5"/>
      <c r="T7" s="5"/>
      <c r="U7" s="5"/>
      <c r="V7" s="5"/>
      <c r="W7" s="5"/>
      <c r="X7" s="5"/>
      <c r="Y7" s="5"/>
      <c r="Z7" s="5"/>
      <c r="AA7" s="5"/>
      <c r="AB7" s="5"/>
      <c r="AC7" s="5"/>
      <c r="AD7" s="5"/>
    </row>
    <row r="8" spans="1:30" ht="30.75" thickBot="1">
      <c r="A8" s="7" t="s">
        <v>10</v>
      </c>
      <c r="B8" s="7" t="s">
        <v>325</v>
      </c>
      <c r="C8" s="7" t="s">
        <v>326</v>
      </c>
      <c r="D8" s="7" t="s">
        <v>327</v>
      </c>
      <c r="E8" s="23" t="s">
        <v>42</v>
      </c>
      <c r="F8" s="23" t="s">
        <v>44</v>
      </c>
      <c r="G8" s="23" t="s">
        <v>46</v>
      </c>
      <c r="H8" s="23" t="s">
        <v>48</v>
      </c>
      <c r="I8" s="23" t="s">
        <v>50</v>
      </c>
      <c r="J8" s="23" t="s">
        <v>52</v>
      </c>
      <c r="K8" s="23" t="s">
        <v>328</v>
      </c>
      <c r="L8" s="27" t="s">
        <v>329</v>
      </c>
      <c r="M8" s="27" t="s">
        <v>330</v>
      </c>
      <c r="N8" s="27" t="s">
        <v>331</v>
      </c>
      <c r="O8" s="27" t="s">
        <v>332</v>
      </c>
      <c r="P8" s="23" t="s">
        <v>56</v>
      </c>
      <c r="Q8" s="23" t="s">
        <v>60</v>
      </c>
      <c r="R8" s="23" t="s">
        <v>62</v>
      </c>
      <c r="S8" s="6"/>
      <c r="T8" s="6"/>
      <c r="U8" s="6"/>
      <c r="V8" s="6"/>
      <c r="W8" s="6"/>
      <c r="X8" s="6"/>
      <c r="Y8" s="6"/>
      <c r="Z8" s="6"/>
      <c r="AA8" s="6"/>
      <c r="AB8" s="6"/>
      <c r="AC8" s="6"/>
      <c r="AD8" s="6"/>
    </row>
    <row r="9" spans="1:30" ht="116.45" customHeight="1" thickBot="1">
      <c r="A9" s="719" t="s">
        <v>171</v>
      </c>
      <c r="B9" s="719" t="s">
        <v>333</v>
      </c>
      <c r="C9" s="719" t="s">
        <v>334</v>
      </c>
      <c r="D9" s="719" t="s">
        <v>335</v>
      </c>
      <c r="E9" s="25" t="s">
        <v>336</v>
      </c>
      <c r="F9" s="25" t="s">
        <v>337</v>
      </c>
      <c r="G9" s="71" t="s">
        <v>338</v>
      </c>
      <c r="H9" s="71" t="s">
        <v>339</v>
      </c>
      <c r="I9" s="25" t="s">
        <v>340</v>
      </c>
      <c r="J9" s="25" t="s">
        <v>341</v>
      </c>
      <c r="K9" s="25" t="s">
        <v>342</v>
      </c>
      <c r="L9" s="25"/>
      <c r="M9" s="25"/>
      <c r="N9" s="25"/>
      <c r="O9" s="25"/>
      <c r="P9" s="25" t="s">
        <v>343</v>
      </c>
      <c r="Q9" s="25" t="s">
        <v>344</v>
      </c>
      <c r="R9" s="25" t="s">
        <v>345</v>
      </c>
    </row>
    <row r="10" spans="1:30" ht="131.44999999999999" customHeight="1">
      <c r="A10" s="719" t="s">
        <v>180</v>
      </c>
      <c r="B10" s="719" t="s">
        <v>333</v>
      </c>
      <c r="C10" s="719" t="s">
        <v>334</v>
      </c>
      <c r="D10" s="719" t="s">
        <v>346</v>
      </c>
      <c r="E10" s="25" t="s">
        <v>347</v>
      </c>
      <c r="F10" s="25" t="s">
        <v>348</v>
      </c>
      <c r="G10" s="71" t="s">
        <v>349</v>
      </c>
      <c r="H10" s="71" t="s">
        <v>350</v>
      </c>
      <c r="I10" s="25" t="s">
        <v>340</v>
      </c>
      <c r="J10" s="25" t="s">
        <v>351</v>
      </c>
      <c r="K10" s="57" t="s">
        <v>352</v>
      </c>
      <c r="L10" s="58"/>
      <c r="M10" s="58"/>
      <c r="N10" s="58"/>
      <c r="O10" s="58"/>
      <c r="P10" s="59" t="s">
        <v>353</v>
      </c>
      <c r="Q10" s="60" t="s">
        <v>354</v>
      </c>
      <c r="R10" s="61" t="s">
        <v>355</v>
      </c>
      <c r="U10" s="720" t="s">
        <v>356</v>
      </c>
    </row>
    <row r="11" spans="1:30" ht="82.15" customHeight="1">
      <c r="A11" s="719" t="s">
        <v>201</v>
      </c>
      <c r="B11" s="719" t="s">
        <v>333</v>
      </c>
      <c r="C11" s="719" t="s">
        <v>357</v>
      </c>
      <c r="D11" s="719" t="s">
        <v>358</v>
      </c>
      <c r="E11" s="58" t="s">
        <v>359</v>
      </c>
      <c r="F11" s="58" t="s">
        <v>360</v>
      </c>
      <c r="G11" s="72" t="s">
        <v>361</v>
      </c>
      <c r="H11" s="71" t="s">
        <v>362</v>
      </c>
      <c r="I11" s="25" t="s">
        <v>363</v>
      </c>
      <c r="J11" s="25" t="s">
        <v>364</v>
      </c>
      <c r="K11" s="58" t="s">
        <v>365</v>
      </c>
      <c r="L11" s="57"/>
      <c r="M11" s="57"/>
      <c r="N11" s="57"/>
      <c r="O11" s="57"/>
      <c r="P11" s="58" t="s">
        <v>366</v>
      </c>
      <c r="Q11" s="25" t="s">
        <v>367</v>
      </c>
      <c r="R11" s="25" t="s">
        <v>368</v>
      </c>
    </row>
    <row r="12" spans="1:30" ht="84.6" customHeight="1">
      <c r="A12" s="719" t="s">
        <v>212</v>
      </c>
      <c r="B12" s="719" t="s">
        <v>333</v>
      </c>
      <c r="C12" s="719" t="s">
        <v>334</v>
      </c>
      <c r="D12" s="719" t="s">
        <v>369</v>
      </c>
      <c r="E12" s="58" t="s">
        <v>370</v>
      </c>
      <c r="F12" s="58" t="s">
        <v>371</v>
      </c>
      <c r="G12" s="72" t="s">
        <v>372</v>
      </c>
      <c r="H12" s="72"/>
      <c r="I12" s="58" t="s">
        <v>363</v>
      </c>
      <c r="J12" s="58" t="s">
        <v>373</v>
      </c>
      <c r="K12" s="58"/>
      <c r="L12" s="58"/>
      <c r="M12" s="58"/>
      <c r="N12" s="58"/>
      <c r="O12" s="58"/>
      <c r="P12" s="24"/>
      <c r="Q12" s="25" t="s">
        <v>374</v>
      </c>
      <c r="R12" s="25" t="s">
        <v>375</v>
      </c>
    </row>
    <row r="13" spans="1:30" ht="84.6" customHeight="1">
      <c r="A13" s="719" t="s">
        <v>212</v>
      </c>
      <c r="B13" s="719" t="s">
        <v>333</v>
      </c>
      <c r="C13" s="719" t="s">
        <v>334</v>
      </c>
      <c r="D13" s="719" t="s">
        <v>369</v>
      </c>
      <c r="E13" s="58" t="s">
        <v>376</v>
      </c>
      <c r="F13" s="58" t="s">
        <v>377</v>
      </c>
      <c r="G13" s="72" t="s">
        <v>378</v>
      </c>
      <c r="H13" s="72"/>
      <c r="I13" s="58" t="s">
        <v>363</v>
      </c>
      <c r="J13" s="58" t="s">
        <v>373</v>
      </c>
      <c r="K13" s="58"/>
      <c r="L13" s="58"/>
      <c r="M13" s="58"/>
      <c r="N13" s="58"/>
      <c r="O13" s="58"/>
      <c r="P13" s="24"/>
      <c r="Q13" s="25" t="s">
        <v>379</v>
      </c>
      <c r="R13" s="25" t="s">
        <v>380</v>
      </c>
    </row>
    <row r="14" spans="1:30" ht="57">
      <c r="A14" s="40" t="str">
        <f>+'[2]1. ESTRATÉGICO'!E27</f>
        <v>Reducir la razón de mortalidad materna (a 42 días) a 32 por cada 100.000 nacidos vivos</v>
      </c>
      <c r="B14" s="40" t="s">
        <v>333</v>
      </c>
      <c r="C14" s="40" t="s">
        <v>334</v>
      </c>
      <c r="D14" s="40" t="s">
        <v>381</v>
      </c>
      <c r="E14" s="44" t="s">
        <v>382</v>
      </c>
      <c r="F14" s="55" t="s">
        <v>383</v>
      </c>
      <c r="G14" s="73"/>
      <c r="H14" s="73"/>
      <c r="I14" s="24"/>
      <c r="J14" s="24"/>
      <c r="K14" s="721"/>
      <c r="L14" s="722"/>
      <c r="M14" s="722"/>
      <c r="N14" s="722"/>
      <c r="O14" s="722"/>
      <c r="P14" s="24"/>
      <c r="Q14" s="24"/>
      <c r="R14" s="24"/>
    </row>
    <row r="15" spans="1:30" ht="57">
      <c r="A15" s="40" t="e">
        <f>+#REF!</f>
        <v>#REF!</v>
      </c>
      <c r="B15" s="40" t="s">
        <v>333</v>
      </c>
      <c r="C15" s="40" t="s">
        <v>357</v>
      </c>
      <c r="D15" s="40" t="s">
        <v>381</v>
      </c>
      <c r="E15" s="44" t="s">
        <v>382</v>
      </c>
      <c r="F15" s="55" t="s">
        <v>383</v>
      </c>
      <c r="G15" s="73"/>
      <c r="H15" s="73"/>
      <c r="I15" s="24"/>
      <c r="J15" s="24"/>
      <c r="K15" s="721"/>
      <c r="L15" s="722"/>
      <c r="M15" s="722"/>
      <c r="N15" s="722"/>
      <c r="O15" s="722"/>
      <c r="P15" s="24"/>
      <c r="Q15" s="24"/>
      <c r="R15" s="24"/>
    </row>
    <row r="16" spans="1:30" ht="57">
      <c r="A16" s="40" t="e">
        <f>+#REF!</f>
        <v>#REF!</v>
      </c>
      <c r="B16" s="40" t="s">
        <v>333</v>
      </c>
      <c r="C16" s="40" t="s">
        <v>334</v>
      </c>
      <c r="D16" s="40" t="s">
        <v>381</v>
      </c>
      <c r="E16" s="44" t="s">
        <v>382</v>
      </c>
      <c r="F16" s="55" t="s">
        <v>383</v>
      </c>
      <c r="G16" s="73"/>
      <c r="H16" s="73"/>
      <c r="I16" s="24"/>
      <c r="J16" s="24"/>
      <c r="K16" s="721"/>
      <c r="L16" s="722"/>
      <c r="M16" s="722"/>
      <c r="N16" s="722"/>
      <c r="O16" s="722"/>
      <c r="P16" s="24"/>
      <c r="Q16" s="24"/>
      <c r="R16" s="24"/>
    </row>
    <row r="17" spans="1:19" ht="46.9" customHeight="1">
      <c r="A17" s="40" t="e">
        <f>+#REF!</f>
        <v>#REF!</v>
      </c>
      <c r="B17" s="40" t="s">
        <v>333</v>
      </c>
      <c r="C17" s="40" t="s">
        <v>334</v>
      </c>
      <c r="D17" s="40" t="s">
        <v>381</v>
      </c>
      <c r="E17" s="43" t="s">
        <v>384</v>
      </c>
      <c r="F17" s="43" t="s">
        <v>383</v>
      </c>
      <c r="G17" s="74" t="s">
        <v>385</v>
      </c>
      <c r="H17" s="74" t="s">
        <v>385</v>
      </c>
      <c r="I17" s="56" t="s">
        <v>386</v>
      </c>
      <c r="J17" s="56" t="s">
        <v>385</v>
      </c>
      <c r="K17" s="723"/>
      <c r="L17" s="722"/>
      <c r="M17" s="722"/>
      <c r="N17" s="722"/>
      <c r="O17" s="722"/>
      <c r="P17" s="24"/>
      <c r="Q17" s="24"/>
      <c r="R17" s="24"/>
    </row>
    <row r="18" spans="1:19" ht="118.5" customHeight="1">
      <c r="A18" s="40" t="e">
        <f>+#REF!</f>
        <v>#REF!</v>
      </c>
      <c r="B18" s="40" t="s">
        <v>333</v>
      </c>
      <c r="C18" s="40" t="s">
        <v>357</v>
      </c>
      <c r="D18" s="40" t="s">
        <v>381</v>
      </c>
      <c r="E18" s="43" t="s">
        <v>387</v>
      </c>
      <c r="F18" s="44" t="s">
        <v>388</v>
      </c>
      <c r="G18" s="75" t="s">
        <v>389</v>
      </c>
      <c r="H18" s="75" t="s">
        <v>390</v>
      </c>
      <c r="I18" s="41" t="s">
        <v>340</v>
      </c>
      <c r="J18" s="45" t="s">
        <v>391</v>
      </c>
      <c r="K18" s="24"/>
      <c r="L18" s="24"/>
      <c r="M18" s="24"/>
      <c r="N18" s="24"/>
      <c r="O18" s="24"/>
      <c r="P18" s="24"/>
      <c r="Q18" s="46" t="s">
        <v>392</v>
      </c>
      <c r="R18" s="724" t="s">
        <v>393</v>
      </c>
    </row>
    <row r="19" spans="1:19" ht="131.25" customHeight="1">
      <c r="A19" s="40" t="e">
        <f>+#REF!</f>
        <v>#REF!</v>
      </c>
      <c r="B19" s="40" t="s">
        <v>333</v>
      </c>
      <c r="C19" s="40" t="s">
        <v>334</v>
      </c>
      <c r="D19" s="40" t="s">
        <v>381</v>
      </c>
      <c r="E19" s="43" t="s">
        <v>387</v>
      </c>
      <c r="F19" s="44" t="s">
        <v>388</v>
      </c>
      <c r="G19" s="75" t="s">
        <v>394</v>
      </c>
      <c r="H19" s="75" t="s">
        <v>395</v>
      </c>
      <c r="I19" s="41" t="s">
        <v>340</v>
      </c>
      <c r="J19" s="45" t="s">
        <v>396</v>
      </c>
      <c r="K19" s="24"/>
      <c r="L19" s="24"/>
      <c r="M19" s="24"/>
      <c r="N19" s="24"/>
      <c r="O19" s="24"/>
      <c r="P19" s="24"/>
      <c r="Q19" s="47" t="s">
        <v>392</v>
      </c>
      <c r="R19" s="724" t="s">
        <v>397</v>
      </c>
    </row>
    <row r="20" spans="1:19" ht="175.15" customHeight="1">
      <c r="A20" s="42" t="s">
        <v>245</v>
      </c>
      <c r="B20" s="40" t="s">
        <v>333</v>
      </c>
      <c r="C20" s="40" t="s">
        <v>334</v>
      </c>
      <c r="D20" s="40" t="s">
        <v>381</v>
      </c>
      <c r="E20" s="47" t="s">
        <v>398</v>
      </c>
      <c r="F20" s="46" t="s">
        <v>399</v>
      </c>
      <c r="G20" s="725" t="s">
        <v>400</v>
      </c>
      <c r="H20" s="725" t="s">
        <v>401</v>
      </c>
      <c r="I20" s="722" t="s">
        <v>402</v>
      </c>
      <c r="J20" s="726" t="s">
        <v>391</v>
      </c>
      <c r="K20" s="726">
        <v>12.7</v>
      </c>
      <c r="L20" s="722"/>
      <c r="M20" s="722"/>
      <c r="N20" s="722"/>
      <c r="O20" s="722"/>
      <c r="P20" s="37"/>
      <c r="Q20" s="47" t="s">
        <v>403</v>
      </c>
      <c r="R20" s="48" t="s">
        <v>404</v>
      </c>
      <c r="S20" s="49"/>
    </row>
    <row r="21" spans="1:19" ht="57">
      <c r="A21" s="40" t="e">
        <f>+#REF!</f>
        <v>#REF!</v>
      </c>
      <c r="B21" s="40" t="s">
        <v>405</v>
      </c>
      <c r="C21" s="40" t="s">
        <v>406</v>
      </c>
      <c r="D21" s="40" t="s">
        <v>381</v>
      </c>
      <c r="E21" s="50" t="s">
        <v>407</v>
      </c>
      <c r="F21" s="51" t="s">
        <v>408</v>
      </c>
      <c r="G21" s="76" t="s">
        <v>409</v>
      </c>
      <c r="H21" s="76" t="s">
        <v>410</v>
      </c>
      <c r="I21" s="37" t="s">
        <v>411</v>
      </c>
      <c r="J21" s="722" t="s">
        <v>391</v>
      </c>
      <c r="K21" s="52" t="s">
        <v>412</v>
      </c>
      <c r="L21" s="37"/>
      <c r="M21" s="37"/>
      <c r="N21" s="37"/>
      <c r="O21" s="37"/>
      <c r="P21" s="52"/>
      <c r="Q21" s="52"/>
      <c r="R21" s="52"/>
    </row>
    <row r="22" spans="1:19" ht="135" customHeight="1">
      <c r="A22" s="40" t="e">
        <f>+#REF!</f>
        <v>#REF!</v>
      </c>
      <c r="B22" s="40" t="s">
        <v>405</v>
      </c>
      <c r="C22" s="40" t="s">
        <v>406</v>
      </c>
      <c r="D22" s="40" t="s">
        <v>381</v>
      </c>
      <c r="E22" s="727" t="s">
        <v>413</v>
      </c>
      <c r="F22" s="53" t="s">
        <v>414</v>
      </c>
      <c r="G22" s="725" t="s">
        <v>415</v>
      </c>
      <c r="H22" s="725" t="s">
        <v>283</v>
      </c>
      <c r="I22" s="722" t="s">
        <v>416</v>
      </c>
      <c r="J22" s="722" t="s">
        <v>417</v>
      </c>
      <c r="K22" s="721"/>
      <c r="L22" s="722"/>
      <c r="M22" s="722"/>
      <c r="N22" s="722"/>
      <c r="O22" s="722"/>
      <c r="P22" s="24"/>
      <c r="Q22" s="47" t="s">
        <v>418</v>
      </c>
      <c r="R22" s="728" t="s">
        <v>419</v>
      </c>
    </row>
    <row r="23" spans="1:19" ht="190.5" customHeight="1">
      <c r="A23" s="40" t="e">
        <f>+#REF!</f>
        <v>#REF!</v>
      </c>
      <c r="B23" s="40" t="s">
        <v>333</v>
      </c>
      <c r="C23" s="40" t="s">
        <v>334</v>
      </c>
      <c r="D23" s="40" t="s">
        <v>381</v>
      </c>
      <c r="E23" s="51" t="s">
        <v>420</v>
      </c>
      <c r="F23" s="51" t="s">
        <v>399</v>
      </c>
      <c r="G23" s="729" t="s">
        <v>421</v>
      </c>
      <c r="H23" s="730" t="s">
        <v>422</v>
      </c>
      <c r="I23" s="722" t="s">
        <v>402</v>
      </c>
      <c r="J23" s="722" t="s">
        <v>423</v>
      </c>
      <c r="K23" s="731" t="s">
        <v>423</v>
      </c>
      <c r="L23" s="722" t="s">
        <v>423</v>
      </c>
      <c r="M23" s="722" t="s">
        <v>423</v>
      </c>
      <c r="N23" s="722" t="s">
        <v>423</v>
      </c>
      <c r="O23" s="722" t="s">
        <v>423</v>
      </c>
      <c r="P23" s="50"/>
      <c r="Q23" s="51" t="s">
        <v>403</v>
      </c>
      <c r="R23" s="54" t="s">
        <v>404</v>
      </c>
    </row>
    <row r="24" spans="1:19" ht="61.15" customHeight="1">
      <c r="A24" s="732" t="str">
        <f>+'[3]1. ESTRATÉGICO'!E30</f>
        <v>Lograr un 95% de cobertura útil de vacunación de biológicos trazadores en el Distrito de Cartagena</v>
      </c>
      <c r="B24" s="733" t="s">
        <v>333</v>
      </c>
      <c r="C24" s="733" t="s">
        <v>334</v>
      </c>
      <c r="D24" s="733" t="s">
        <v>381</v>
      </c>
      <c r="E24" s="65" t="s">
        <v>424</v>
      </c>
      <c r="F24" s="62" t="s">
        <v>425</v>
      </c>
      <c r="G24" s="64" t="s">
        <v>426</v>
      </c>
      <c r="H24" s="64" t="s">
        <v>427</v>
      </c>
      <c r="I24" s="65" t="s">
        <v>363</v>
      </c>
      <c r="J24" s="63" t="s">
        <v>391</v>
      </c>
      <c r="K24" s="734"/>
      <c r="L24" s="735"/>
      <c r="M24" s="735"/>
      <c r="N24" s="735"/>
      <c r="O24" s="735"/>
      <c r="P24" s="65" t="s">
        <v>428</v>
      </c>
      <c r="Q24" s="69" t="s">
        <v>429</v>
      </c>
      <c r="R24" s="65" t="s">
        <v>430</v>
      </c>
    </row>
    <row r="25" spans="1:19" ht="51" customHeight="1">
      <c r="A25" s="732" t="s">
        <v>278</v>
      </c>
      <c r="B25" s="736" t="s">
        <v>333</v>
      </c>
      <c r="C25" s="733" t="s">
        <v>334</v>
      </c>
      <c r="D25" s="733" t="s">
        <v>381</v>
      </c>
      <c r="E25" s="65" t="s">
        <v>424</v>
      </c>
      <c r="F25" s="62" t="s">
        <v>425</v>
      </c>
      <c r="G25" s="64" t="s">
        <v>431</v>
      </c>
      <c r="H25" s="64" t="s">
        <v>432</v>
      </c>
      <c r="I25" s="65" t="s">
        <v>363</v>
      </c>
      <c r="J25" s="63" t="s">
        <v>391</v>
      </c>
      <c r="K25" s="734"/>
      <c r="L25" s="735"/>
      <c r="M25" s="735"/>
      <c r="N25" s="735"/>
      <c r="O25" s="735"/>
      <c r="P25" s="65" t="s">
        <v>428</v>
      </c>
      <c r="Q25" s="69" t="s">
        <v>429</v>
      </c>
      <c r="R25" s="65" t="s">
        <v>430</v>
      </c>
    </row>
    <row r="26" spans="1:19" ht="42.6" customHeight="1">
      <c r="A26" s="737"/>
      <c r="B26" s="736" t="s">
        <v>333</v>
      </c>
      <c r="C26" s="733" t="s">
        <v>334</v>
      </c>
      <c r="D26" s="733" t="s">
        <v>381</v>
      </c>
      <c r="E26" s="65" t="s">
        <v>424</v>
      </c>
      <c r="F26" s="62" t="s">
        <v>425</v>
      </c>
      <c r="G26" s="64" t="s">
        <v>433</v>
      </c>
      <c r="H26" s="64" t="s">
        <v>434</v>
      </c>
      <c r="I26" s="65" t="s">
        <v>363</v>
      </c>
      <c r="J26" s="63" t="s">
        <v>391</v>
      </c>
      <c r="K26" s="734"/>
      <c r="L26" s="735"/>
      <c r="M26" s="735"/>
      <c r="N26" s="735"/>
      <c r="O26" s="735"/>
      <c r="P26" s="65" t="s">
        <v>428</v>
      </c>
      <c r="Q26" s="69" t="s">
        <v>429</v>
      </c>
      <c r="R26" s="65" t="s">
        <v>430</v>
      </c>
    </row>
    <row r="27" spans="1:19" ht="48.6" customHeight="1">
      <c r="A27" s="737"/>
      <c r="B27" s="736" t="s">
        <v>333</v>
      </c>
      <c r="C27" s="733" t="s">
        <v>334</v>
      </c>
      <c r="D27" s="733" t="s">
        <v>381</v>
      </c>
      <c r="E27" s="65" t="s">
        <v>424</v>
      </c>
      <c r="F27" s="62" t="s">
        <v>425</v>
      </c>
      <c r="G27" s="64" t="s">
        <v>435</v>
      </c>
      <c r="H27" s="64" t="s">
        <v>436</v>
      </c>
      <c r="I27" s="65" t="s">
        <v>363</v>
      </c>
      <c r="J27" s="63" t="s">
        <v>391</v>
      </c>
      <c r="K27" s="734"/>
      <c r="L27" s="735"/>
      <c r="M27" s="735"/>
      <c r="N27" s="735"/>
      <c r="O27" s="735"/>
      <c r="P27" s="65" t="s">
        <v>428</v>
      </c>
      <c r="Q27" s="69" t="s">
        <v>429</v>
      </c>
      <c r="R27" s="65" t="s">
        <v>430</v>
      </c>
    </row>
    <row r="28" spans="1:19" ht="49.9" customHeight="1">
      <c r="A28" s="737"/>
      <c r="B28" s="736" t="s">
        <v>333</v>
      </c>
      <c r="C28" s="733" t="s">
        <v>334</v>
      </c>
      <c r="D28" s="733" t="s">
        <v>381</v>
      </c>
      <c r="E28" s="70" t="s">
        <v>424</v>
      </c>
      <c r="F28" s="62" t="s">
        <v>425</v>
      </c>
      <c r="G28" s="64" t="s">
        <v>437</v>
      </c>
      <c r="H28" s="64" t="s">
        <v>438</v>
      </c>
      <c r="I28" s="65" t="s">
        <v>363</v>
      </c>
      <c r="J28" s="63" t="s">
        <v>391</v>
      </c>
      <c r="K28" s="734"/>
      <c r="L28" s="738"/>
      <c r="M28" s="738"/>
      <c r="N28" s="738"/>
      <c r="O28" s="738"/>
      <c r="P28" s="65" t="s">
        <v>428</v>
      </c>
      <c r="Q28" s="69" t="s">
        <v>429</v>
      </c>
      <c r="R28" s="65" t="s">
        <v>430</v>
      </c>
    </row>
    <row r="29" spans="1:19" ht="44.45" customHeight="1">
      <c r="A29" s="739"/>
      <c r="B29" s="736" t="s">
        <v>333</v>
      </c>
      <c r="C29" s="733" t="s">
        <v>334</v>
      </c>
      <c r="D29" s="733" t="s">
        <v>381</v>
      </c>
      <c r="E29" s="70" t="s">
        <v>424</v>
      </c>
      <c r="F29" s="62" t="s">
        <v>425</v>
      </c>
      <c r="G29" s="64" t="s">
        <v>439</v>
      </c>
      <c r="H29" s="64" t="s">
        <v>440</v>
      </c>
      <c r="I29" s="65" t="s">
        <v>363</v>
      </c>
      <c r="J29" s="63" t="s">
        <v>391</v>
      </c>
      <c r="K29" s="734"/>
      <c r="L29" s="740"/>
      <c r="M29" s="740"/>
      <c r="N29" s="740"/>
      <c r="O29" s="740"/>
      <c r="P29" s="65" t="s">
        <v>428</v>
      </c>
      <c r="Q29" s="69" t="s">
        <v>429</v>
      </c>
      <c r="R29" s="65" t="s">
        <v>430</v>
      </c>
    </row>
    <row r="30" spans="1:19" ht="15.75" customHeight="1">
      <c r="K30" s="720"/>
      <c r="L30" s="720"/>
      <c r="M30" s="720"/>
      <c r="N30" s="720"/>
      <c r="O30" s="720"/>
    </row>
    <row r="31" spans="1:19" ht="15.75" customHeight="1">
      <c r="K31" s="720"/>
      <c r="L31" s="720"/>
      <c r="M31" s="720"/>
      <c r="N31" s="720"/>
      <c r="O31" s="720"/>
    </row>
    <row r="32" spans="1:19" ht="15.75" customHeight="1">
      <c r="K32" s="720"/>
      <c r="L32" s="720"/>
      <c r="M32" s="720"/>
      <c r="N32" s="720"/>
      <c r="O32" s="720"/>
    </row>
    <row r="33" spans="11:15" ht="15.75" customHeight="1">
      <c r="K33" s="720"/>
      <c r="L33" s="720"/>
      <c r="M33" s="720"/>
      <c r="N33" s="720"/>
      <c r="O33" s="720"/>
    </row>
    <row r="34" spans="11:15" ht="15.75" customHeight="1">
      <c r="K34" s="720"/>
      <c r="L34" s="720"/>
      <c r="M34" s="720"/>
      <c r="N34" s="720"/>
      <c r="O34" s="720"/>
    </row>
    <row r="35" spans="11:15" ht="15.75" customHeight="1">
      <c r="K35" s="720"/>
      <c r="L35" s="720"/>
      <c r="M35" s="720"/>
      <c r="N35" s="720"/>
      <c r="O35" s="720"/>
    </row>
    <row r="36" spans="11:15" ht="15.75" customHeight="1">
      <c r="K36" s="720"/>
      <c r="L36" s="720"/>
      <c r="M36" s="720"/>
      <c r="N36" s="720"/>
      <c r="O36" s="720"/>
    </row>
    <row r="37" spans="11:15" ht="15.75" customHeight="1">
      <c r="K37" s="720"/>
      <c r="L37" s="720"/>
      <c r="M37" s="720"/>
      <c r="N37" s="720"/>
      <c r="O37" s="720"/>
    </row>
    <row r="38" spans="11:15" ht="15.75" customHeight="1">
      <c r="K38" s="720"/>
      <c r="L38" s="720"/>
      <c r="M38" s="720"/>
      <c r="N38" s="720"/>
      <c r="O38" s="720"/>
    </row>
    <row r="39" spans="11:15" ht="15.75" customHeight="1">
      <c r="K39" s="720"/>
      <c r="L39" s="720"/>
      <c r="M39" s="720"/>
      <c r="N39" s="720"/>
      <c r="O39" s="720"/>
    </row>
    <row r="40" spans="11:15" ht="15.75" customHeight="1">
      <c r="K40" s="720"/>
      <c r="L40" s="720"/>
      <c r="M40" s="720"/>
      <c r="N40" s="720"/>
      <c r="O40" s="720"/>
    </row>
    <row r="41" spans="11:15" ht="15.75" customHeight="1">
      <c r="K41" s="720"/>
      <c r="L41" s="720"/>
      <c r="M41" s="720"/>
      <c r="N41" s="720"/>
      <c r="O41" s="720"/>
    </row>
    <row r="42" spans="11:15" ht="15.75" customHeight="1">
      <c r="K42" s="720"/>
      <c r="L42" s="720"/>
      <c r="M42" s="720"/>
      <c r="N42" s="720"/>
      <c r="O42" s="720"/>
    </row>
    <row r="43" spans="11:15" ht="15.75" customHeight="1">
      <c r="K43" s="720"/>
      <c r="L43" s="720"/>
      <c r="M43" s="720"/>
      <c r="N43" s="720"/>
      <c r="O43" s="720"/>
    </row>
    <row r="44" spans="11:15" ht="15.75" customHeight="1">
      <c r="K44" s="720"/>
      <c r="L44" s="720"/>
      <c r="M44" s="720"/>
      <c r="N44" s="720"/>
      <c r="O44" s="720"/>
    </row>
    <row r="45" spans="11:15" ht="15.75" customHeight="1">
      <c r="K45" s="720"/>
      <c r="L45" s="720"/>
      <c r="M45" s="720"/>
      <c r="N45" s="720"/>
      <c r="O45" s="720"/>
    </row>
    <row r="46" spans="11:15" ht="15.75" customHeight="1">
      <c r="K46" s="720"/>
      <c r="L46" s="720"/>
      <c r="M46" s="720"/>
      <c r="N46" s="720"/>
      <c r="O46" s="720"/>
    </row>
    <row r="47" spans="11:15" ht="15.75" customHeight="1">
      <c r="K47" s="720"/>
      <c r="L47" s="720"/>
      <c r="M47" s="720"/>
      <c r="N47" s="720"/>
      <c r="O47" s="720"/>
    </row>
    <row r="48" spans="11:15" ht="15.75" customHeight="1">
      <c r="K48" s="720"/>
      <c r="L48" s="720"/>
      <c r="M48" s="720"/>
      <c r="N48" s="720"/>
      <c r="O48" s="720"/>
    </row>
    <row r="49" spans="11:15" ht="15.75" customHeight="1">
      <c r="K49" s="720"/>
      <c r="L49" s="720"/>
      <c r="M49" s="720"/>
      <c r="N49" s="720"/>
      <c r="O49" s="720"/>
    </row>
    <row r="50" spans="11:15" ht="15.75" customHeight="1">
      <c r="K50" s="720"/>
      <c r="L50" s="720"/>
      <c r="M50" s="720"/>
      <c r="N50" s="720"/>
      <c r="O50" s="720"/>
    </row>
    <row r="51" spans="11:15" ht="15.75" customHeight="1">
      <c r="K51" s="720"/>
      <c r="L51" s="720"/>
      <c r="M51" s="720"/>
      <c r="N51" s="720"/>
      <c r="O51" s="720"/>
    </row>
    <row r="52" spans="11:15" ht="15.75" customHeight="1">
      <c r="K52" s="720"/>
      <c r="L52" s="720"/>
      <c r="M52" s="720"/>
      <c r="N52" s="720"/>
      <c r="O52" s="720"/>
    </row>
    <row r="53" spans="11:15" ht="15.75" customHeight="1">
      <c r="K53" s="720"/>
      <c r="L53" s="720"/>
      <c r="M53" s="720"/>
      <c r="N53" s="720"/>
      <c r="O53" s="720"/>
    </row>
    <row r="54" spans="11:15" ht="15.75" customHeight="1">
      <c r="K54" s="720"/>
      <c r="L54" s="720"/>
      <c r="M54" s="720"/>
      <c r="N54" s="720"/>
      <c r="O54" s="720"/>
    </row>
    <row r="55" spans="11:15" ht="15.75" customHeight="1">
      <c r="K55" s="720"/>
      <c r="L55" s="720"/>
      <c r="M55" s="720"/>
      <c r="N55" s="720"/>
      <c r="O55" s="720"/>
    </row>
    <row r="56" spans="11:15" ht="15.75" customHeight="1">
      <c r="K56" s="720"/>
      <c r="L56" s="720"/>
      <c r="M56" s="720"/>
      <c r="N56" s="720"/>
      <c r="O56" s="720"/>
    </row>
    <row r="57" spans="11:15" ht="15.75" customHeight="1">
      <c r="K57" s="720"/>
      <c r="L57" s="720"/>
      <c r="M57" s="720"/>
      <c r="N57" s="720"/>
      <c r="O57" s="720"/>
    </row>
    <row r="58" spans="11:15" ht="15.75" customHeight="1">
      <c r="K58" s="720"/>
      <c r="L58" s="720"/>
      <c r="M58" s="720"/>
      <c r="N58" s="720"/>
      <c r="O58" s="720"/>
    </row>
    <row r="59" spans="11:15" ht="15.75" customHeight="1">
      <c r="K59" s="720"/>
      <c r="L59" s="720"/>
      <c r="M59" s="720"/>
      <c r="N59" s="720"/>
      <c r="O59" s="720"/>
    </row>
    <row r="60" spans="11:15" ht="15.75" customHeight="1">
      <c r="K60" s="720"/>
      <c r="L60" s="720"/>
      <c r="M60" s="720"/>
      <c r="N60" s="720"/>
      <c r="O60" s="720"/>
    </row>
    <row r="61" spans="11:15" ht="15.75" customHeight="1">
      <c r="K61" s="720"/>
      <c r="L61" s="720"/>
      <c r="M61" s="720"/>
      <c r="N61" s="720"/>
      <c r="O61" s="720"/>
    </row>
    <row r="62" spans="11:15" ht="15.75" customHeight="1">
      <c r="K62" s="720"/>
      <c r="L62" s="720"/>
      <c r="M62" s="720"/>
      <c r="N62" s="720"/>
      <c r="O62" s="720"/>
    </row>
    <row r="63" spans="11:15" ht="15.75" customHeight="1">
      <c r="K63" s="720"/>
      <c r="L63" s="720"/>
      <c r="M63" s="720"/>
      <c r="N63" s="720"/>
      <c r="O63" s="720"/>
    </row>
    <row r="64" spans="11:15" ht="15.75" customHeight="1">
      <c r="K64" s="720"/>
      <c r="L64" s="720"/>
      <c r="M64" s="720"/>
      <c r="N64" s="720"/>
      <c r="O64" s="720"/>
    </row>
    <row r="65" spans="11:15" ht="15.75" customHeight="1">
      <c r="K65" s="720"/>
      <c r="L65" s="720"/>
      <c r="M65" s="720"/>
      <c r="N65" s="720"/>
      <c r="O65" s="720"/>
    </row>
    <row r="66" spans="11:15" ht="15.75" customHeight="1">
      <c r="K66" s="720"/>
      <c r="L66" s="720"/>
      <c r="M66" s="720"/>
      <c r="N66" s="720"/>
      <c r="O66" s="720"/>
    </row>
    <row r="67" spans="11:15" ht="15.75" customHeight="1">
      <c r="K67" s="720"/>
      <c r="L67" s="720"/>
      <c r="M67" s="720"/>
      <c r="N67" s="720"/>
      <c r="O67" s="720"/>
    </row>
    <row r="68" spans="11:15" ht="15.75" customHeight="1">
      <c r="K68" s="720"/>
      <c r="L68" s="720"/>
      <c r="M68" s="720"/>
      <c r="N68" s="720"/>
      <c r="O68" s="720"/>
    </row>
    <row r="69" spans="11:15" ht="15.75" customHeight="1">
      <c r="K69" s="720"/>
      <c r="L69" s="720"/>
      <c r="M69" s="720"/>
      <c r="N69" s="720"/>
      <c r="O69" s="720"/>
    </row>
    <row r="70" spans="11:15" ht="15.75" customHeight="1">
      <c r="K70" s="720"/>
      <c r="L70" s="720"/>
      <c r="M70" s="720"/>
      <c r="N70" s="720"/>
      <c r="O70" s="720"/>
    </row>
    <row r="71" spans="11:15" ht="15.75" customHeight="1">
      <c r="K71" s="720"/>
      <c r="L71" s="720"/>
      <c r="M71" s="720"/>
      <c r="N71" s="720"/>
      <c r="O71" s="720"/>
    </row>
    <row r="72" spans="11:15" ht="15.75" customHeight="1">
      <c r="K72" s="720"/>
      <c r="L72" s="720"/>
      <c r="M72" s="720"/>
      <c r="N72" s="720"/>
      <c r="O72" s="720"/>
    </row>
    <row r="73" spans="11:15" ht="15.75" customHeight="1">
      <c r="K73" s="720"/>
      <c r="L73" s="720"/>
      <c r="M73" s="720"/>
      <c r="N73" s="720"/>
      <c r="O73" s="720"/>
    </row>
    <row r="74" spans="11:15" ht="15.75" customHeight="1">
      <c r="K74" s="720"/>
      <c r="L74" s="720"/>
      <c r="M74" s="720"/>
      <c r="N74" s="720"/>
      <c r="O74" s="720"/>
    </row>
    <row r="75" spans="11:15" ht="15.75" customHeight="1">
      <c r="K75" s="720"/>
      <c r="L75" s="720"/>
      <c r="M75" s="720"/>
      <c r="N75" s="720"/>
      <c r="O75" s="720"/>
    </row>
    <row r="76" spans="11:15" ht="15.75" customHeight="1">
      <c r="K76" s="720"/>
      <c r="L76" s="720"/>
      <c r="M76" s="720"/>
      <c r="N76" s="720"/>
      <c r="O76" s="720"/>
    </row>
    <row r="77" spans="11:15" ht="15.75" customHeight="1">
      <c r="K77" s="720"/>
      <c r="L77" s="720"/>
      <c r="M77" s="720"/>
      <c r="N77" s="720"/>
      <c r="O77" s="720"/>
    </row>
    <row r="78" spans="11:15" ht="15.75" customHeight="1">
      <c r="K78" s="720"/>
      <c r="L78" s="720"/>
      <c r="M78" s="720"/>
      <c r="N78" s="720"/>
      <c r="O78" s="720"/>
    </row>
    <row r="79" spans="11:15" ht="15.75" customHeight="1">
      <c r="K79" s="720"/>
      <c r="L79" s="720"/>
      <c r="M79" s="720"/>
      <c r="N79" s="720"/>
      <c r="O79" s="720"/>
    </row>
    <row r="80" spans="11:15" ht="15.75" customHeight="1">
      <c r="K80" s="720"/>
      <c r="L80" s="720"/>
      <c r="M80" s="720"/>
      <c r="N80" s="720"/>
      <c r="O80" s="720"/>
    </row>
    <row r="81" spans="11:15" ht="15.75" customHeight="1">
      <c r="K81" s="720"/>
      <c r="L81" s="720"/>
      <c r="M81" s="720"/>
      <c r="N81" s="720"/>
      <c r="O81" s="720"/>
    </row>
    <row r="82" spans="11:15" ht="15.75" customHeight="1">
      <c r="K82" s="720"/>
      <c r="L82" s="720"/>
      <c r="M82" s="720"/>
      <c r="N82" s="720"/>
      <c r="O82" s="720"/>
    </row>
    <row r="83" spans="11:15" ht="15.75" customHeight="1">
      <c r="K83" s="720"/>
      <c r="L83" s="720"/>
      <c r="M83" s="720"/>
      <c r="N83" s="720"/>
      <c r="O83" s="720"/>
    </row>
    <row r="84" spans="11:15" ht="15.75" customHeight="1"/>
    <row r="85" spans="11:15" ht="15.75" customHeight="1"/>
    <row r="86" spans="11:15" ht="15.75" customHeight="1"/>
    <row r="87" spans="11:15" ht="15.75" customHeight="1"/>
    <row r="88" spans="11:15" ht="15.75" customHeight="1"/>
    <row r="89" spans="11:15" ht="15.75" customHeight="1"/>
    <row r="90" spans="11:15" ht="15.75" customHeight="1"/>
    <row r="91" spans="11:15" ht="15.75" customHeight="1"/>
    <row r="92" spans="11:15" ht="15.75" customHeight="1"/>
    <row r="93" spans="11:15" ht="15.75" customHeight="1"/>
    <row r="94" spans="11:15" ht="15.75" customHeight="1"/>
    <row r="95" spans="11:15" ht="15.75" customHeight="1"/>
    <row r="96" spans="1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9">
    <mergeCell ref="A6:P7"/>
    <mergeCell ref="Q6:R7"/>
    <mergeCell ref="A1:B4"/>
    <mergeCell ref="C1:Q1"/>
    <mergeCell ref="C2:Q2"/>
    <mergeCell ref="C3:Q3"/>
    <mergeCell ref="C4:Q4"/>
    <mergeCell ref="A5:B5"/>
    <mergeCell ref="C5:R5"/>
  </mergeCells>
  <dataValidations count="2">
    <dataValidation type="list" allowBlank="1" showErrorMessage="1" sqref="K24:K29 K30:O83 L20:O20 K14:O17 K22:O22" xr:uid="{00000000-0002-0000-0200-000000000000}">
      <formula1>$U$10:$U$10</formula1>
    </dataValidation>
    <dataValidation allowBlank="1" showErrorMessage="1" sqref="R24:R29 L24:P29" xr:uid="{00000000-0002-0000-0200-000001000000}"/>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H811"/>
  <sheetViews>
    <sheetView tabSelected="1" zoomScale="30" zoomScaleNormal="30" workbookViewId="0">
      <pane ySplit="8" topLeftCell="A9" activePane="bottomLeft" state="frozen"/>
      <selection activeCell="A8" sqref="A8"/>
      <selection pane="bottomLeft" activeCell="L11" sqref="L11:L16"/>
    </sheetView>
  </sheetViews>
  <sheetFormatPr baseColWidth="10" defaultColWidth="60.625" defaultRowHeight="14.25"/>
  <cols>
    <col min="1" max="1" width="23.875" style="79" customWidth="1"/>
    <col min="2" max="2" width="19.625" style="79" customWidth="1"/>
    <col min="3" max="3" width="17.25" style="79" customWidth="1"/>
    <col min="4" max="4" width="22.375" style="79" customWidth="1"/>
    <col min="5" max="5" width="27.875" style="79" customWidth="1"/>
    <col min="6" max="6" width="21.25" style="151" customWidth="1"/>
    <col min="7" max="7" width="37" style="79" customWidth="1"/>
    <col min="8" max="8" width="30.25" style="79" customWidth="1"/>
    <col min="9" max="9" width="26.75" style="79" customWidth="1"/>
    <col min="10" max="10" width="19.125" style="79" customWidth="1"/>
    <col min="11" max="11" width="36.625" style="79" customWidth="1"/>
    <col min="12" max="12" width="21.375" style="79" customWidth="1"/>
    <col min="13" max="13" width="22.625" style="79" customWidth="1"/>
    <col min="14" max="14" width="30" style="79" customWidth="1"/>
    <col min="15" max="15" width="28.625" style="79" customWidth="1"/>
    <col min="16" max="16" width="26.25" style="79" customWidth="1"/>
    <col min="17" max="17" width="27.875" style="79" customWidth="1"/>
    <col min="18" max="18" width="26.875" style="79" customWidth="1"/>
    <col min="19" max="19" width="22.25" style="79" customWidth="1"/>
    <col min="20" max="20" width="22.375" style="79" customWidth="1"/>
    <col min="21" max="21" width="22.25" style="147" customWidth="1"/>
    <col min="22" max="22" width="23.25" style="147" customWidth="1"/>
    <col min="23" max="23" width="20.125" style="79" customWidth="1"/>
    <col min="24" max="24" width="18.875" style="151" customWidth="1"/>
    <col min="25" max="25" width="26.375" style="399" customWidth="1"/>
    <col min="26" max="26" width="22" style="399" customWidth="1"/>
    <col min="27" max="27" width="34.875" style="79" customWidth="1"/>
    <col min="28" max="28" width="29.75" style="79" customWidth="1"/>
    <col min="29" max="29" width="19.875" style="399" customWidth="1"/>
    <col min="30" max="30" width="31.875" style="79" customWidth="1"/>
    <col min="31" max="31" width="26.875" style="400" customWidth="1"/>
    <col min="32" max="32" width="19" style="399" customWidth="1"/>
    <col min="33" max="33" width="18.375" style="102" customWidth="1"/>
    <col min="34" max="34" width="20.375" style="400" customWidth="1"/>
    <col min="35" max="35" width="27" style="401" customWidth="1"/>
    <col min="36" max="36" width="32.25" style="401" customWidth="1"/>
    <col min="37" max="37" width="50.75" style="79" customWidth="1"/>
    <col min="38" max="39" width="30" style="79" customWidth="1"/>
    <col min="40" max="40" width="29.875" style="613" customWidth="1"/>
    <col min="41" max="41" width="34.25" style="124" customWidth="1"/>
    <col min="42" max="42" width="30.375" style="613" customWidth="1"/>
    <col min="43" max="43" width="27.375" style="613" customWidth="1"/>
    <col min="44" max="44" width="29.25" style="613" customWidth="1"/>
    <col min="45" max="45" width="28.375" style="613" customWidth="1"/>
    <col min="46" max="46" width="36.125" style="613" customWidth="1"/>
    <col min="47" max="47" width="27.125" style="571" customWidth="1"/>
    <col min="48" max="48" width="44.875" style="159" customWidth="1"/>
    <col min="49" max="49" width="32.25" style="399" customWidth="1"/>
    <col min="50" max="50" width="29" style="159" customWidth="1"/>
    <col min="51" max="51" width="26.625" style="159" customWidth="1"/>
    <col min="52" max="52" width="24.25" style="613" customWidth="1"/>
    <col min="53" max="53" width="29.75" style="124" customWidth="1"/>
    <col min="54" max="54" width="29.75" style="613" customWidth="1"/>
    <col min="55" max="56" width="29.75" style="159" customWidth="1"/>
    <col min="57" max="57" width="29.75" style="613" customWidth="1"/>
    <col min="58" max="58" width="42.125" style="124" customWidth="1"/>
    <col min="59" max="59" width="13.125" style="124" customWidth="1"/>
    <col min="60" max="60" width="10.75" style="124" customWidth="1"/>
    <col min="61" max="61" width="60.75" style="79" bestFit="1" customWidth="1"/>
    <col min="62" max="16384" width="60.625" style="79"/>
  </cols>
  <sheetData>
    <row r="1" spans="1:61" s="572" customFormat="1" ht="94.15" customHeight="1">
      <c r="A1" s="932" t="s">
        <v>441</v>
      </c>
      <c r="B1" s="933"/>
      <c r="C1" s="778" t="s">
        <v>125</v>
      </c>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629" t="s">
        <v>126</v>
      </c>
      <c r="BF1" s="704"/>
      <c r="BG1" s="704"/>
      <c r="BH1" s="704"/>
    </row>
    <row r="2" spans="1:61" s="572" customFormat="1" ht="46.15" customHeight="1">
      <c r="A2" s="934"/>
      <c r="B2" s="935"/>
      <c r="C2" s="778" t="s">
        <v>127</v>
      </c>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629" t="s">
        <v>128</v>
      </c>
      <c r="BF2" s="704"/>
      <c r="BG2" s="704"/>
      <c r="BH2" s="704"/>
    </row>
    <row r="3" spans="1:61" s="572" customFormat="1" ht="58.15" customHeight="1">
      <c r="A3" s="934"/>
      <c r="B3" s="935"/>
      <c r="C3" s="778" t="s">
        <v>129</v>
      </c>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BD3" s="778"/>
      <c r="BE3" s="629" t="s">
        <v>130</v>
      </c>
      <c r="BF3" s="704"/>
      <c r="BG3" s="704"/>
      <c r="BH3" s="704"/>
    </row>
    <row r="4" spans="1:61" s="572" customFormat="1" ht="64.150000000000006" customHeight="1">
      <c r="A4" s="936"/>
      <c r="B4" s="937"/>
      <c r="C4" s="778" t="s">
        <v>131</v>
      </c>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629" t="s">
        <v>442</v>
      </c>
      <c r="BF4" s="704"/>
      <c r="BG4" s="704"/>
      <c r="BH4" s="704"/>
    </row>
    <row r="5" spans="1:61" s="572" customFormat="1" ht="84" customHeight="1">
      <c r="A5" s="938" t="s">
        <v>322</v>
      </c>
      <c r="B5" s="939"/>
      <c r="C5" s="779" t="s">
        <v>134</v>
      </c>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04"/>
      <c r="BG5" s="704"/>
      <c r="BH5" s="704"/>
    </row>
    <row r="6" spans="1:61" s="572" customFormat="1" ht="57.6" customHeight="1">
      <c r="A6" s="926" t="s">
        <v>443</v>
      </c>
      <c r="B6" s="927"/>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9"/>
      <c r="AC6" s="931" t="s">
        <v>444</v>
      </c>
      <c r="AD6" s="928"/>
      <c r="AE6" s="928"/>
      <c r="AF6" s="928"/>
      <c r="AG6" s="928"/>
      <c r="AH6" s="928"/>
      <c r="AI6" s="815" t="s">
        <v>445</v>
      </c>
      <c r="AJ6" s="816"/>
      <c r="AK6" s="816"/>
      <c r="AL6" s="816"/>
      <c r="AM6" s="816"/>
      <c r="AN6" s="816"/>
      <c r="AO6" s="816"/>
      <c r="AP6" s="816"/>
      <c r="AQ6" s="816"/>
      <c r="AR6" s="816"/>
      <c r="AS6" s="816"/>
      <c r="AT6" s="816"/>
      <c r="AU6" s="816"/>
      <c r="AV6" s="816"/>
      <c r="AW6" s="816"/>
      <c r="AX6" s="816"/>
      <c r="AY6" s="816"/>
      <c r="AZ6" s="816"/>
      <c r="BA6" s="816"/>
      <c r="BB6" s="816"/>
      <c r="BC6" s="816"/>
      <c r="BD6" s="816"/>
      <c r="BE6" s="817"/>
      <c r="BF6" s="704"/>
      <c r="BG6" s="704"/>
      <c r="BH6" s="704"/>
    </row>
    <row r="7" spans="1:61" s="572" customFormat="1" ht="34.15" customHeight="1">
      <c r="A7" s="930"/>
      <c r="B7" s="928"/>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9"/>
      <c r="AC7" s="931"/>
      <c r="AD7" s="928"/>
      <c r="AE7" s="928"/>
      <c r="AF7" s="928"/>
      <c r="AG7" s="928"/>
      <c r="AH7" s="928"/>
      <c r="AI7" s="818"/>
      <c r="AJ7" s="819"/>
      <c r="AK7" s="819"/>
      <c r="AL7" s="819"/>
      <c r="AM7" s="819"/>
      <c r="AN7" s="819"/>
      <c r="AO7" s="819"/>
      <c r="AP7" s="819"/>
      <c r="AQ7" s="819"/>
      <c r="AR7" s="819"/>
      <c r="AS7" s="819"/>
      <c r="AT7" s="819"/>
      <c r="AU7" s="819"/>
      <c r="AV7" s="819"/>
      <c r="AW7" s="819"/>
      <c r="AX7" s="819"/>
      <c r="AY7" s="819"/>
      <c r="AZ7" s="819"/>
      <c r="BA7" s="819"/>
      <c r="BB7" s="819"/>
      <c r="BC7" s="819"/>
      <c r="BD7" s="819"/>
      <c r="BE7" s="820"/>
      <c r="BF7" s="704"/>
      <c r="BG7" s="704"/>
      <c r="BH7" s="704"/>
    </row>
    <row r="8" spans="1:61" s="572" customFormat="1" ht="73.5" customHeight="1" thickBot="1">
      <c r="A8" s="82" t="s">
        <v>10</v>
      </c>
      <c r="B8" s="82" t="s">
        <v>144</v>
      </c>
      <c r="C8" s="82" t="s">
        <v>14</v>
      </c>
      <c r="D8" s="82" t="s">
        <v>446</v>
      </c>
      <c r="E8" s="82" t="s">
        <v>65</v>
      </c>
      <c r="F8" s="82" t="s">
        <v>67</v>
      </c>
      <c r="G8" s="82" t="s">
        <v>69</v>
      </c>
      <c r="H8" s="82" t="s">
        <v>447</v>
      </c>
      <c r="I8" s="83" t="s">
        <v>73</v>
      </c>
      <c r="J8" s="83" t="s">
        <v>448</v>
      </c>
      <c r="K8" s="82" t="s">
        <v>449</v>
      </c>
      <c r="L8" s="86" t="s">
        <v>79</v>
      </c>
      <c r="M8" s="83" t="s">
        <v>81</v>
      </c>
      <c r="N8" s="83" t="s">
        <v>450</v>
      </c>
      <c r="O8" s="83" t="s">
        <v>451</v>
      </c>
      <c r="P8" s="86" t="s">
        <v>452</v>
      </c>
      <c r="Q8" s="86" t="s">
        <v>453</v>
      </c>
      <c r="R8" s="86" t="s">
        <v>454</v>
      </c>
      <c r="S8" s="86" t="s">
        <v>455</v>
      </c>
      <c r="T8" s="86" t="s">
        <v>456</v>
      </c>
      <c r="U8" s="160" t="s">
        <v>457</v>
      </c>
      <c r="V8" s="160" t="s">
        <v>458</v>
      </c>
      <c r="W8" s="82" t="s">
        <v>89</v>
      </c>
      <c r="X8" s="82" t="s">
        <v>91</v>
      </c>
      <c r="Y8" s="82" t="s">
        <v>93</v>
      </c>
      <c r="Z8" s="87" t="s">
        <v>95</v>
      </c>
      <c r="AA8" s="86" t="s">
        <v>97</v>
      </c>
      <c r="AB8" s="86" t="s">
        <v>99</v>
      </c>
      <c r="AC8" s="161" t="s">
        <v>102</v>
      </c>
      <c r="AD8" s="82" t="s">
        <v>459</v>
      </c>
      <c r="AE8" s="162" t="s">
        <v>106</v>
      </c>
      <c r="AF8" s="82" t="s">
        <v>108</v>
      </c>
      <c r="AG8" s="82" t="s">
        <v>110</v>
      </c>
      <c r="AH8" s="82" t="s">
        <v>112</v>
      </c>
      <c r="AI8" s="705" t="s">
        <v>115</v>
      </c>
      <c r="AJ8" s="706" t="s">
        <v>460</v>
      </c>
      <c r="AK8" s="707" t="s">
        <v>461</v>
      </c>
      <c r="AL8" s="708" t="s">
        <v>462</v>
      </c>
      <c r="AM8" s="708" t="s">
        <v>463</v>
      </c>
      <c r="AN8" s="709" t="s">
        <v>119</v>
      </c>
      <c r="AO8" s="710" t="s">
        <v>121</v>
      </c>
      <c r="AP8" s="708" t="s">
        <v>464</v>
      </c>
      <c r="AQ8" s="706" t="s">
        <v>465</v>
      </c>
      <c r="AR8" s="708" t="s">
        <v>466</v>
      </c>
      <c r="AS8" s="706" t="s">
        <v>467</v>
      </c>
      <c r="AT8" s="711" t="s">
        <v>468</v>
      </c>
      <c r="AU8" s="712" t="s">
        <v>469</v>
      </c>
      <c r="AV8" s="712" t="s">
        <v>470</v>
      </c>
      <c r="AW8" s="712" t="s">
        <v>471</v>
      </c>
      <c r="AX8" s="713" t="s">
        <v>472</v>
      </c>
      <c r="AY8" s="713" t="s">
        <v>473</v>
      </c>
      <c r="AZ8" s="714" t="s">
        <v>474</v>
      </c>
      <c r="BA8" s="706" t="s">
        <v>475</v>
      </c>
      <c r="BB8" s="715" t="s">
        <v>476</v>
      </c>
      <c r="BC8" s="706" t="s">
        <v>477</v>
      </c>
      <c r="BD8" s="706" t="s">
        <v>478</v>
      </c>
      <c r="BE8" s="714" t="s">
        <v>479</v>
      </c>
      <c r="BF8" s="814" t="s">
        <v>166</v>
      </c>
      <c r="BG8" s="814"/>
      <c r="BH8" s="814"/>
    </row>
    <row r="9" spans="1:61" s="412" customFormat="1" ht="65.099999999999994" customHeight="1">
      <c r="A9" s="91" t="s">
        <v>171</v>
      </c>
      <c r="B9" s="1063" t="s">
        <v>172</v>
      </c>
      <c r="C9" s="402" t="s">
        <v>173</v>
      </c>
      <c r="D9" s="403" t="s">
        <v>176</v>
      </c>
      <c r="E9" s="404" t="s">
        <v>480</v>
      </c>
      <c r="F9" s="573">
        <v>2024130010016</v>
      </c>
      <c r="G9" s="405" t="s">
        <v>481</v>
      </c>
      <c r="H9" s="405" t="s">
        <v>482</v>
      </c>
      <c r="I9" s="405" t="s">
        <v>483</v>
      </c>
      <c r="J9" s="406">
        <v>5</v>
      </c>
      <c r="K9" s="397" t="s">
        <v>484</v>
      </c>
      <c r="L9" s="965" t="s">
        <v>485</v>
      </c>
      <c r="M9" s="397" t="s">
        <v>486</v>
      </c>
      <c r="N9" s="132">
        <v>679555</v>
      </c>
      <c r="O9" s="132">
        <v>705359</v>
      </c>
      <c r="P9" s="132">
        <v>702671</v>
      </c>
      <c r="Q9" s="132"/>
      <c r="R9" s="407"/>
      <c r="S9" s="408">
        <f>+O9+P9</f>
        <v>1408030</v>
      </c>
      <c r="T9" s="409">
        <v>0.5</v>
      </c>
      <c r="U9" s="164">
        <v>45658</v>
      </c>
      <c r="V9" s="164">
        <v>46022</v>
      </c>
      <c r="W9" s="132">
        <v>365</v>
      </c>
      <c r="X9" s="132">
        <v>679555</v>
      </c>
      <c r="Y9" s="134" t="s">
        <v>487</v>
      </c>
      <c r="Z9" s="132" t="s">
        <v>488</v>
      </c>
      <c r="AA9" s="397" t="s">
        <v>489</v>
      </c>
      <c r="AB9" s="397" t="s">
        <v>490</v>
      </c>
      <c r="AC9" s="132" t="s">
        <v>491</v>
      </c>
      <c r="AD9" s="397" t="s">
        <v>492</v>
      </c>
      <c r="AE9" s="410">
        <v>1315119302349</v>
      </c>
      <c r="AF9" s="163"/>
      <c r="AG9" s="163" t="s">
        <v>493</v>
      </c>
      <c r="AH9" s="164"/>
      <c r="AI9" s="165">
        <v>2459760001</v>
      </c>
      <c r="AJ9" s="165"/>
      <c r="AK9" s="165">
        <v>2459760001</v>
      </c>
      <c r="AL9" s="586"/>
      <c r="AM9" s="586"/>
      <c r="AN9" s="411" t="s">
        <v>494</v>
      </c>
      <c r="AO9" s="397" t="s">
        <v>495</v>
      </c>
      <c r="AP9" s="168"/>
      <c r="AQ9" s="168"/>
      <c r="AR9" s="168"/>
      <c r="AS9" s="168"/>
      <c r="AT9" s="168"/>
      <c r="AU9" s="397"/>
      <c r="AV9" s="397"/>
      <c r="AW9" s="132"/>
      <c r="AX9" s="667"/>
      <c r="AY9" s="666"/>
      <c r="AZ9" s="679"/>
      <c r="BA9" s="569"/>
      <c r="BB9" s="669"/>
      <c r="BC9" s="669"/>
      <c r="BD9" s="669"/>
      <c r="BE9" s="669"/>
      <c r="BF9" s="953" t="s">
        <v>496</v>
      </c>
      <c r="BG9" s="953"/>
      <c r="BH9" s="953"/>
    </row>
    <row r="10" spans="1:61" s="412" customFormat="1" ht="65.099999999999994" customHeight="1">
      <c r="A10" s="91" t="s">
        <v>171</v>
      </c>
      <c r="B10" s="1064"/>
      <c r="C10" s="402" t="s">
        <v>173</v>
      </c>
      <c r="D10" s="403" t="s">
        <v>176</v>
      </c>
      <c r="E10" s="404" t="s">
        <v>480</v>
      </c>
      <c r="F10" s="573">
        <v>2024130010016</v>
      </c>
      <c r="G10" s="405" t="s">
        <v>481</v>
      </c>
      <c r="H10" s="413"/>
      <c r="I10" s="413"/>
      <c r="J10" s="413"/>
      <c r="K10" s="414" t="s">
        <v>497</v>
      </c>
      <c r="L10" s="967"/>
      <c r="M10" s="397" t="s">
        <v>498</v>
      </c>
      <c r="N10" s="132">
        <v>1</v>
      </c>
      <c r="O10" s="132">
        <v>0</v>
      </c>
      <c r="P10" s="132">
        <v>0</v>
      </c>
      <c r="Q10" s="132"/>
      <c r="R10" s="408"/>
      <c r="S10" s="408">
        <f>+O10+P10</f>
        <v>0</v>
      </c>
      <c r="T10" s="408">
        <v>0</v>
      </c>
      <c r="U10" s="164">
        <v>45658</v>
      </c>
      <c r="V10" s="164">
        <v>46022</v>
      </c>
      <c r="W10" s="132">
        <v>365</v>
      </c>
      <c r="X10" s="132">
        <v>679555</v>
      </c>
      <c r="Y10" s="132" t="s">
        <v>487</v>
      </c>
      <c r="Z10" s="132" t="s">
        <v>488</v>
      </c>
      <c r="AA10" s="397" t="s">
        <v>499</v>
      </c>
      <c r="AB10" s="397" t="s">
        <v>500</v>
      </c>
      <c r="AC10" s="132" t="s">
        <v>491</v>
      </c>
      <c r="AD10" s="397" t="s">
        <v>501</v>
      </c>
      <c r="AE10" s="410">
        <v>5303327173</v>
      </c>
      <c r="AF10" s="163"/>
      <c r="AG10" s="163" t="s">
        <v>493</v>
      </c>
      <c r="AH10" s="164"/>
      <c r="AI10" s="165">
        <v>1448399999</v>
      </c>
      <c r="AJ10" s="165"/>
      <c r="AK10" s="165">
        <v>1448399999</v>
      </c>
      <c r="AL10" s="586"/>
      <c r="AM10" s="586"/>
      <c r="AN10" s="411" t="s">
        <v>502</v>
      </c>
      <c r="AO10" s="397" t="s">
        <v>495</v>
      </c>
      <c r="AP10" s="168"/>
      <c r="AQ10" s="168"/>
      <c r="AR10" s="168"/>
      <c r="AS10" s="168"/>
      <c r="AT10" s="168"/>
      <c r="AU10" s="397"/>
      <c r="AV10" s="397"/>
      <c r="AW10" s="132"/>
      <c r="AX10" s="667"/>
      <c r="AY10" s="666"/>
      <c r="AZ10" s="668"/>
      <c r="BA10" s="569"/>
      <c r="BB10" s="669"/>
      <c r="BC10" s="669"/>
      <c r="BD10" s="669"/>
      <c r="BE10" s="669"/>
      <c r="BF10" s="924" t="s">
        <v>503</v>
      </c>
      <c r="BG10" s="924"/>
      <c r="BH10" s="924"/>
      <c r="BI10" s="417">
        <f>1509+2553</f>
        <v>4062</v>
      </c>
    </row>
    <row r="11" spans="1:61" s="412" customFormat="1" ht="65.099999999999994" customHeight="1">
      <c r="A11" s="91" t="s">
        <v>171</v>
      </c>
      <c r="B11" s="1064"/>
      <c r="C11" s="402" t="s">
        <v>173</v>
      </c>
      <c r="D11" s="976" t="s">
        <v>182</v>
      </c>
      <c r="E11" s="404" t="s">
        <v>480</v>
      </c>
      <c r="F11" s="573">
        <v>2024130010016</v>
      </c>
      <c r="G11" s="405" t="s">
        <v>481</v>
      </c>
      <c r="H11" s="405" t="s">
        <v>504</v>
      </c>
      <c r="I11" s="405" t="s">
        <v>505</v>
      </c>
      <c r="J11" s="406">
        <v>3</v>
      </c>
      <c r="K11" s="976" t="s">
        <v>506</v>
      </c>
      <c r="L11" s="962" t="s">
        <v>485</v>
      </c>
      <c r="M11" s="962" t="s">
        <v>507</v>
      </c>
      <c r="N11" s="962">
        <v>5000</v>
      </c>
      <c r="O11" s="962">
        <v>1509</v>
      </c>
      <c r="P11" s="962">
        <v>2553</v>
      </c>
      <c r="Q11" s="962"/>
      <c r="R11" s="962"/>
      <c r="S11" s="962">
        <f>+O11+P11</f>
        <v>4062</v>
      </c>
      <c r="T11" s="870">
        <f>+(O11+P11+Q11+R11)/N11</f>
        <v>0.81240000000000001</v>
      </c>
      <c r="U11" s="973">
        <v>45658</v>
      </c>
      <c r="V11" s="973">
        <v>46022</v>
      </c>
      <c r="W11" s="962">
        <v>365</v>
      </c>
      <c r="X11" s="962">
        <v>5000</v>
      </c>
      <c r="Y11" s="976" t="s">
        <v>487</v>
      </c>
      <c r="Z11" s="962" t="s">
        <v>508</v>
      </c>
      <c r="AA11" s="976" t="s">
        <v>509</v>
      </c>
      <c r="AB11" s="976" t="s">
        <v>510</v>
      </c>
      <c r="AC11" s="962" t="s">
        <v>491</v>
      </c>
      <c r="AD11" s="397" t="s">
        <v>511</v>
      </c>
      <c r="AE11" s="968">
        <v>10600890950</v>
      </c>
      <c r="AF11" s="962"/>
      <c r="AG11" s="163" t="s">
        <v>493</v>
      </c>
      <c r="AH11" s="164"/>
      <c r="AI11" s="165">
        <v>17066794988</v>
      </c>
      <c r="AJ11" s="165"/>
      <c r="AK11" s="165">
        <v>17066794988</v>
      </c>
      <c r="AL11" s="586"/>
      <c r="AM11" s="586"/>
      <c r="AN11" s="166" t="s">
        <v>512</v>
      </c>
      <c r="AO11" s="397" t="s">
        <v>495</v>
      </c>
      <c r="AP11" s="168"/>
      <c r="AQ11" s="168"/>
      <c r="AR11" s="168"/>
      <c r="AS11" s="168"/>
      <c r="AT11" s="614"/>
      <c r="AU11" s="167"/>
      <c r="AV11" s="167"/>
      <c r="AW11" s="134"/>
      <c r="AX11" s="667"/>
      <c r="AY11" s="666"/>
      <c r="AZ11" s="668"/>
      <c r="BA11" s="569"/>
      <c r="BB11" s="669"/>
      <c r="BC11" s="669"/>
      <c r="BD11" s="669"/>
      <c r="BE11" s="669"/>
      <c r="BF11" s="971" t="s">
        <v>513</v>
      </c>
      <c r="BG11" s="971"/>
      <c r="BH11" s="971"/>
    </row>
    <row r="12" spans="1:61" ht="65.099999999999994" customHeight="1">
      <c r="A12" s="91" t="s">
        <v>171</v>
      </c>
      <c r="B12" s="1064"/>
      <c r="C12" s="402" t="s">
        <v>173</v>
      </c>
      <c r="D12" s="972"/>
      <c r="E12" s="404" t="s">
        <v>480</v>
      </c>
      <c r="F12" s="573">
        <v>2024130010016</v>
      </c>
      <c r="G12" s="405" t="s">
        <v>481</v>
      </c>
      <c r="H12" s="405" t="s">
        <v>504</v>
      </c>
      <c r="I12" s="405" t="s">
        <v>505</v>
      </c>
      <c r="J12" s="406">
        <v>3</v>
      </c>
      <c r="K12" s="972"/>
      <c r="L12" s="963"/>
      <c r="M12" s="963"/>
      <c r="N12" s="963"/>
      <c r="O12" s="963"/>
      <c r="P12" s="963"/>
      <c r="Q12" s="963"/>
      <c r="R12" s="963"/>
      <c r="S12" s="963"/>
      <c r="T12" s="986"/>
      <c r="U12" s="974"/>
      <c r="V12" s="974"/>
      <c r="W12" s="963"/>
      <c r="X12" s="963"/>
      <c r="Y12" s="972"/>
      <c r="Z12" s="963"/>
      <c r="AA12" s="972"/>
      <c r="AB12" s="972"/>
      <c r="AC12" s="963"/>
      <c r="AD12" s="965" t="s">
        <v>514</v>
      </c>
      <c r="AE12" s="969"/>
      <c r="AF12" s="963"/>
      <c r="AG12" s="163" t="s">
        <v>515</v>
      </c>
      <c r="AH12" s="164"/>
      <c r="AI12" s="165">
        <v>876002262142</v>
      </c>
      <c r="AJ12" s="165"/>
      <c r="AK12" s="165">
        <v>876002262142</v>
      </c>
      <c r="AL12" s="586"/>
      <c r="AM12" s="586"/>
      <c r="AN12" s="166" t="s">
        <v>516</v>
      </c>
      <c r="AO12" s="397" t="s">
        <v>495</v>
      </c>
      <c r="AP12" s="168"/>
      <c r="AQ12" s="168"/>
      <c r="AR12" s="168"/>
      <c r="AS12" s="168"/>
      <c r="AT12" s="614"/>
      <c r="AU12" s="167"/>
      <c r="AV12" s="167"/>
      <c r="AW12" s="134"/>
      <c r="AX12" s="667"/>
      <c r="AY12" s="666"/>
      <c r="AZ12" s="668"/>
      <c r="BA12" s="569"/>
      <c r="BB12" s="669"/>
      <c r="BC12" s="669"/>
      <c r="BD12" s="669"/>
      <c r="BE12" s="669"/>
      <c r="BF12" s="971"/>
      <c r="BG12" s="971"/>
      <c r="BH12" s="971"/>
    </row>
    <row r="13" spans="1:61" ht="65.099999999999994" customHeight="1">
      <c r="A13" s="91" t="s">
        <v>171</v>
      </c>
      <c r="B13" s="1064"/>
      <c r="C13" s="402" t="s">
        <v>173</v>
      </c>
      <c r="D13" s="972"/>
      <c r="E13" s="404" t="s">
        <v>480</v>
      </c>
      <c r="F13" s="573">
        <v>2024130010016</v>
      </c>
      <c r="G13" s="405" t="s">
        <v>481</v>
      </c>
      <c r="H13" s="405" t="s">
        <v>504</v>
      </c>
      <c r="I13" s="405" t="s">
        <v>505</v>
      </c>
      <c r="J13" s="406">
        <v>3</v>
      </c>
      <c r="K13" s="972"/>
      <c r="L13" s="963"/>
      <c r="M13" s="963"/>
      <c r="N13" s="963"/>
      <c r="O13" s="963"/>
      <c r="P13" s="963"/>
      <c r="Q13" s="963"/>
      <c r="R13" s="963"/>
      <c r="S13" s="963"/>
      <c r="T13" s="986"/>
      <c r="U13" s="974"/>
      <c r="V13" s="974"/>
      <c r="W13" s="963"/>
      <c r="X13" s="963"/>
      <c r="Y13" s="972"/>
      <c r="Z13" s="963"/>
      <c r="AA13" s="972"/>
      <c r="AB13" s="972"/>
      <c r="AC13" s="963"/>
      <c r="AD13" s="966"/>
      <c r="AE13" s="969"/>
      <c r="AF13" s="963"/>
      <c r="AG13" s="163" t="s">
        <v>493</v>
      </c>
      <c r="AH13" s="164"/>
      <c r="AI13" s="165">
        <v>430567728703</v>
      </c>
      <c r="AJ13" s="165"/>
      <c r="AK13" s="165">
        <v>430567728703</v>
      </c>
      <c r="AL13" s="586"/>
      <c r="AM13" s="586"/>
      <c r="AN13" s="166" t="s">
        <v>517</v>
      </c>
      <c r="AO13" s="397" t="s">
        <v>495</v>
      </c>
      <c r="AP13" s="168"/>
      <c r="AQ13" s="168"/>
      <c r="AR13" s="168"/>
      <c r="AS13" s="168"/>
      <c r="AT13" s="614"/>
      <c r="AU13" s="167"/>
      <c r="AV13" s="167"/>
      <c r="AW13" s="134"/>
      <c r="AX13" s="667"/>
      <c r="AY13" s="666"/>
      <c r="AZ13" s="668"/>
      <c r="BA13" s="569"/>
      <c r="BB13" s="669"/>
      <c r="BC13" s="669"/>
      <c r="BD13" s="669"/>
      <c r="BE13" s="669"/>
      <c r="BF13" s="971"/>
      <c r="BG13" s="971"/>
      <c r="BH13" s="971"/>
    </row>
    <row r="14" spans="1:61" ht="65.099999999999994" customHeight="1">
      <c r="A14" s="91" t="s">
        <v>171</v>
      </c>
      <c r="B14" s="1064"/>
      <c r="C14" s="402" t="s">
        <v>173</v>
      </c>
      <c r="D14" s="972"/>
      <c r="E14" s="404" t="s">
        <v>480</v>
      </c>
      <c r="F14" s="573">
        <v>2024130010016</v>
      </c>
      <c r="G14" s="405" t="s">
        <v>481</v>
      </c>
      <c r="H14" s="405" t="s">
        <v>504</v>
      </c>
      <c r="I14" s="405" t="s">
        <v>505</v>
      </c>
      <c r="J14" s="406">
        <v>3</v>
      </c>
      <c r="K14" s="972"/>
      <c r="L14" s="963"/>
      <c r="M14" s="963"/>
      <c r="N14" s="963"/>
      <c r="O14" s="963"/>
      <c r="P14" s="963"/>
      <c r="Q14" s="963"/>
      <c r="R14" s="963"/>
      <c r="S14" s="963"/>
      <c r="T14" s="986"/>
      <c r="U14" s="974"/>
      <c r="V14" s="974"/>
      <c r="W14" s="963"/>
      <c r="X14" s="963"/>
      <c r="Y14" s="972"/>
      <c r="Z14" s="963"/>
      <c r="AA14" s="972"/>
      <c r="AB14" s="972"/>
      <c r="AC14" s="963"/>
      <c r="AD14" s="966"/>
      <c r="AE14" s="969"/>
      <c r="AF14" s="963"/>
      <c r="AG14" s="163" t="s">
        <v>493</v>
      </c>
      <c r="AH14" s="164"/>
      <c r="AI14" s="165">
        <v>5303327173</v>
      </c>
      <c r="AJ14" s="165"/>
      <c r="AK14" s="165">
        <v>5303327173</v>
      </c>
      <c r="AL14" s="586"/>
      <c r="AM14" s="586"/>
      <c r="AN14" s="166" t="s">
        <v>518</v>
      </c>
      <c r="AO14" s="397" t="s">
        <v>495</v>
      </c>
      <c r="AP14" s="168"/>
      <c r="AQ14" s="168"/>
      <c r="AR14" s="168"/>
      <c r="AS14" s="168"/>
      <c r="AT14" s="614"/>
      <c r="AU14" s="167"/>
      <c r="AV14" s="167"/>
      <c r="AW14" s="134"/>
      <c r="AX14" s="667"/>
      <c r="AY14" s="666"/>
      <c r="AZ14" s="668"/>
      <c r="BA14" s="569"/>
      <c r="BB14" s="669"/>
      <c r="BC14" s="669"/>
      <c r="BD14" s="669"/>
      <c r="BE14" s="669"/>
      <c r="BF14" s="971"/>
      <c r="BG14" s="971"/>
      <c r="BH14" s="971"/>
    </row>
    <row r="15" spans="1:61" ht="65.099999999999994" customHeight="1">
      <c r="A15" s="91" t="s">
        <v>171</v>
      </c>
      <c r="B15" s="1064"/>
      <c r="C15" s="402" t="s">
        <v>173</v>
      </c>
      <c r="D15" s="972"/>
      <c r="E15" s="404" t="s">
        <v>480</v>
      </c>
      <c r="F15" s="573">
        <v>2024130010016</v>
      </c>
      <c r="G15" s="405" t="s">
        <v>481</v>
      </c>
      <c r="H15" s="405" t="s">
        <v>504</v>
      </c>
      <c r="I15" s="405" t="s">
        <v>505</v>
      </c>
      <c r="J15" s="406">
        <v>3</v>
      </c>
      <c r="K15" s="972"/>
      <c r="L15" s="963"/>
      <c r="M15" s="963"/>
      <c r="N15" s="963"/>
      <c r="O15" s="963"/>
      <c r="P15" s="963"/>
      <c r="Q15" s="963"/>
      <c r="R15" s="963"/>
      <c r="S15" s="963"/>
      <c r="T15" s="986"/>
      <c r="U15" s="974"/>
      <c r="V15" s="974"/>
      <c r="W15" s="963"/>
      <c r="X15" s="963"/>
      <c r="Y15" s="972"/>
      <c r="Z15" s="963"/>
      <c r="AA15" s="972"/>
      <c r="AB15" s="972"/>
      <c r="AC15" s="963"/>
      <c r="AD15" s="966"/>
      <c r="AE15" s="969"/>
      <c r="AF15" s="963"/>
      <c r="AG15" s="163" t="s">
        <v>493</v>
      </c>
      <c r="AH15" s="164"/>
      <c r="AI15" s="165">
        <v>628182143</v>
      </c>
      <c r="AJ15" s="165"/>
      <c r="AK15" s="165">
        <v>628182143</v>
      </c>
      <c r="AL15" s="586"/>
      <c r="AM15" s="586"/>
      <c r="AN15" s="166" t="s">
        <v>519</v>
      </c>
      <c r="AO15" s="397" t="s">
        <v>495</v>
      </c>
      <c r="AP15" s="168"/>
      <c r="AQ15" s="168"/>
      <c r="AR15" s="168"/>
      <c r="AS15" s="168"/>
      <c r="AT15" s="614"/>
      <c r="AU15" s="167"/>
      <c r="AV15" s="167"/>
      <c r="AW15" s="134"/>
      <c r="AX15" s="667"/>
      <c r="AY15" s="666"/>
      <c r="AZ15" s="668"/>
      <c r="BA15" s="569"/>
      <c r="BB15" s="669"/>
      <c r="BC15" s="669"/>
      <c r="BD15" s="669"/>
      <c r="BE15" s="669"/>
      <c r="BF15" s="971"/>
      <c r="BG15" s="971"/>
      <c r="BH15" s="971"/>
    </row>
    <row r="16" spans="1:61" ht="65.099999999999994" customHeight="1" thickBot="1">
      <c r="A16" s="91" t="s">
        <v>171</v>
      </c>
      <c r="B16" s="1065"/>
      <c r="C16" s="402" t="s">
        <v>173</v>
      </c>
      <c r="D16" s="972"/>
      <c r="E16" s="404" t="s">
        <v>480</v>
      </c>
      <c r="F16" s="573">
        <v>2024130010016</v>
      </c>
      <c r="G16" s="405" t="s">
        <v>481</v>
      </c>
      <c r="H16" s="405" t="s">
        <v>504</v>
      </c>
      <c r="I16" s="405" t="s">
        <v>505</v>
      </c>
      <c r="J16" s="406">
        <v>3</v>
      </c>
      <c r="K16" s="972"/>
      <c r="L16" s="963"/>
      <c r="M16" s="963"/>
      <c r="N16" s="963"/>
      <c r="O16" s="963"/>
      <c r="P16" s="963"/>
      <c r="Q16" s="963"/>
      <c r="R16" s="963"/>
      <c r="S16" s="963"/>
      <c r="T16" s="987"/>
      <c r="U16" s="975"/>
      <c r="V16" s="975"/>
      <c r="W16" s="964"/>
      <c r="X16" s="964"/>
      <c r="Y16" s="940"/>
      <c r="Z16" s="964"/>
      <c r="AA16" s="940"/>
      <c r="AB16" s="940"/>
      <c r="AC16" s="964"/>
      <c r="AD16" s="967"/>
      <c r="AE16" s="970"/>
      <c r="AF16" s="964"/>
      <c r="AG16" s="163" t="s">
        <v>493</v>
      </c>
      <c r="AH16" s="164"/>
      <c r="AI16" s="165">
        <v>6825324</v>
      </c>
      <c r="AJ16" s="165"/>
      <c r="AK16" s="165">
        <v>6825324</v>
      </c>
      <c r="AL16" s="586"/>
      <c r="AM16" s="586"/>
      <c r="AN16" s="166" t="s">
        <v>494</v>
      </c>
      <c r="AO16" s="397" t="s">
        <v>495</v>
      </c>
      <c r="AP16" s="168"/>
      <c r="AQ16" s="168"/>
      <c r="AR16" s="168"/>
      <c r="AS16" s="168"/>
      <c r="AT16" s="614"/>
      <c r="AU16" s="167"/>
      <c r="AV16" s="167"/>
      <c r="AW16" s="134"/>
      <c r="AX16" s="673"/>
      <c r="AY16" s="674"/>
      <c r="AZ16" s="668"/>
      <c r="BA16" s="683"/>
      <c r="BB16" s="669"/>
      <c r="BC16" s="669"/>
      <c r="BD16" s="669"/>
      <c r="BE16" s="669"/>
      <c r="BF16" s="971"/>
      <c r="BG16" s="971"/>
      <c r="BH16" s="971"/>
    </row>
    <row r="17" spans="1:216" ht="65.099999999999994" customHeight="1" thickBot="1">
      <c r="A17" s="1062"/>
      <c r="B17" s="1062"/>
      <c r="C17" s="1062"/>
      <c r="D17" s="988" t="s">
        <v>480</v>
      </c>
      <c r="E17" s="988"/>
      <c r="F17" s="988"/>
      <c r="G17" s="988"/>
      <c r="H17" s="988"/>
      <c r="I17" s="988"/>
      <c r="J17" s="988"/>
      <c r="K17" s="988"/>
      <c r="L17" s="988"/>
      <c r="M17" s="988"/>
      <c r="N17" s="988"/>
      <c r="O17" s="988"/>
      <c r="P17" s="988"/>
      <c r="Q17" s="988"/>
      <c r="R17" s="988"/>
      <c r="S17" s="988"/>
      <c r="T17" s="658">
        <f>AVERAGE(T9:T16)</f>
        <v>0.43746666666666667</v>
      </c>
      <c r="U17" s="420"/>
      <c r="V17" s="421"/>
      <c r="W17" s="421"/>
      <c r="X17" s="421"/>
      <c r="Y17" s="422"/>
      <c r="Z17" s="421"/>
      <c r="AA17" s="422"/>
      <c r="AB17" s="422"/>
      <c r="AC17" s="421"/>
      <c r="AD17" s="169"/>
      <c r="AE17" s="423"/>
      <c r="AF17" s="421"/>
      <c r="AG17" s="163"/>
      <c r="AH17" s="164"/>
      <c r="AI17" s="165"/>
      <c r="AJ17" s="165"/>
      <c r="AK17" s="424">
        <v>1336320878591.73</v>
      </c>
      <c r="AL17" s="424"/>
      <c r="AM17" s="424"/>
      <c r="AN17" s="610"/>
      <c r="AO17" s="397"/>
      <c r="AP17" s="168"/>
      <c r="AQ17" s="168"/>
      <c r="AR17" s="168"/>
      <c r="AS17" s="168"/>
      <c r="AT17" s="615">
        <v>1162170252085</v>
      </c>
      <c r="AU17" s="425">
        <f>+AT17/AK17</f>
        <v>0.86967903495584298</v>
      </c>
      <c r="AV17" s="424">
        <v>579600799606.58997</v>
      </c>
      <c r="AW17" s="672">
        <f>+AV17/AK17</f>
        <v>0.43372876147635825</v>
      </c>
      <c r="AX17" s="676"/>
      <c r="AY17" s="677"/>
      <c r="AZ17" s="680"/>
      <c r="BA17" s="685"/>
      <c r="BB17" s="678"/>
      <c r="BC17" s="678"/>
      <c r="BD17" s="678"/>
      <c r="BE17" s="678"/>
      <c r="BF17" s="689"/>
      <c r="BG17" s="689"/>
      <c r="BH17" s="689"/>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2"/>
      <c r="DX17" s="412"/>
      <c r="DY17" s="412"/>
      <c r="DZ17" s="412"/>
      <c r="EA17" s="412"/>
      <c r="EB17" s="412"/>
      <c r="EC17" s="412"/>
      <c r="ED17" s="412"/>
      <c r="EE17" s="412"/>
      <c r="EF17" s="412"/>
      <c r="EG17" s="412"/>
      <c r="EH17" s="412"/>
      <c r="EI17" s="412"/>
      <c r="EJ17" s="412"/>
      <c r="EK17" s="412"/>
      <c r="EL17" s="412"/>
      <c r="EM17" s="412"/>
      <c r="EN17" s="412"/>
      <c r="EO17" s="412"/>
      <c r="EP17" s="412"/>
      <c r="EQ17" s="412"/>
      <c r="ER17" s="412"/>
      <c r="ES17" s="412"/>
      <c r="ET17" s="412"/>
      <c r="EU17" s="412"/>
      <c r="EV17" s="412"/>
      <c r="EW17" s="412"/>
      <c r="EX17" s="412"/>
      <c r="EY17" s="412"/>
      <c r="EZ17" s="412"/>
      <c r="FA17" s="412"/>
      <c r="FB17" s="412"/>
      <c r="FC17" s="412"/>
      <c r="FD17" s="412"/>
      <c r="FE17" s="412"/>
      <c r="FF17" s="412"/>
      <c r="FG17" s="412"/>
      <c r="FH17" s="412"/>
      <c r="FI17" s="412"/>
      <c r="FJ17" s="412"/>
      <c r="FK17" s="412"/>
      <c r="FL17" s="412"/>
      <c r="FM17" s="412"/>
      <c r="FN17" s="412"/>
      <c r="FO17" s="412"/>
      <c r="FP17" s="412"/>
      <c r="FQ17" s="412"/>
      <c r="FR17" s="412"/>
      <c r="FS17" s="412"/>
      <c r="FT17" s="412"/>
      <c r="FU17" s="412"/>
      <c r="FV17" s="412"/>
      <c r="FW17" s="412"/>
      <c r="FX17" s="412"/>
      <c r="FY17" s="412"/>
      <c r="FZ17" s="412"/>
      <c r="GA17" s="412"/>
      <c r="GB17" s="412"/>
      <c r="GC17" s="412"/>
      <c r="GD17" s="412"/>
      <c r="GE17" s="412"/>
      <c r="GF17" s="412"/>
      <c r="GG17" s="412"/>
      <c r="GH17" s="412"/>
      <c r="GI17" s="412"/>
      <c r="GJ17" s="412"/>
      <c r="GK17" s="412"/>
      <c r="GL17" s="412"/>
      <c r="GM17" s="412"/>
      <c r="GN17" s="412"/>
      <c r="GO17" s="412"/>
      <c r="GP17" s="412"/>
      <c r="GQ17" s="412"/>
      <c r="GR17" s="412"/>
      <c r="GS17" s="412"/>
      <c r="GT17" s="412"/>
      <c r="GU17" s="412"/>
      <c r="GV17" s="412"/>
      <c r="GW17" s="412"/>
      <c r="GX17" s="412"/>
      <c r="GY17" s="412"/>
      <c r="GZ17" s="412"/>
      <c r="HA17" s="412"/>
      <c r="HB17" s="412"/>
      <c r="HC17" s="412"/>
      <c r="HD17" s="412"/>
      <c r="HE17" s="412"/>
      <c r="HF17" s="412"/>
      <c r="HG17" s="412"/>
      <c r="HH17" s="412"/>
    </row>
    <row r="18" spans="1:216" s="444" customFormat="1" ht="65.099999999999994" customHeight="1">
      <c r="A18" s="441" t="s">
        <v>180</v>
      </c>
      <c r="B18" s="1063" t="s">
        <v>172</v>
      </c>
      <c r="C18" s="402" t="s">
        <v>173</v>
      </c>
      <c r="D18" s="972" t="s">
        <v>185</v>
      </c>
      <c r="E18" s="429" t="s">
        <v>520</v>
      </c>
      <c r="F18" s="575">
        <v>2024130010143</v>
      </c>
      <c r="G18" s="662" t="s">
        <v>521</v>
      </c>
      <c r="H18" s="429" t="s">
        <v>522</v>
      </c>
      <c r="I18" s="429" t="s">
        <v>523</v>
      </c>
      <c r="J18" s="428"/>
      <c r="K18" s="429" t="s">
        <v>524</v>
      </c>
      <c r="L18" s="430"/>
      <c r="M18" s="430" t="s">
        <v>525</v>
      </c>
      <c r="N18" s="431">
        <v>12</v>
      </c>
      <c r="O18" s="431">
        <v>4</v>
      </c>
      <c r="P18" s="431">
        <v>3</v>
      </c>
      <c r="Q18" s="431"/>
      <c r="R18" s="421"/>
      <c r="S18" s="431">
        <f>+O18+P18</f>
        <v>7</v>
      </c>
      <c r="T18" s="432">
        <f>+(O18+P18+Q18+R18)/N18</f>
        <v>0.58333333333333337</v>
      </c>
      <c r="U18" s="433">
        <v>45658</v>
      </c>
      <c r="V18" s="433">
        <v>46022</v>
      </c>
      <c r="W18" s="434">
        <v>365</v>
      </c>
      <c r="X18" s="163">
        <v>1059626</v>
      </c>
      <c r="Y18" s="125" t="s">
        <v>487</v>
      </c>
      <c r="Z18" s="435" t="s">
        <v>526</v>
      </c>
      <c r="AA18" s="435" t="s">
        <v>527</v>
      </c>
      <c r="AB18" s="435" t="s">
        <v>528</v>
      </c>
      <c r="AC18" s="435" t="s">
        <v>529</v>
      </c>
      <c r="AD18" s="435" t="s">
        <v>530</v>
      </c>
      <c r="AE18" s="436">
        <v>1221000000</v>
      </c>
      <c r="AF18" s="434" t="s">
        <v>531</v>
      </c>
      <c r="AG18" s="434" t="s">
        <v>493</v>
      </c>
      <c r="AH18" s="437"/>
      <c r="AI18" s="438">
        <v>500000000</v>
      </c>
      <c r="AJ18" s="438"/>
      <c r="AK18" s="438">
        <v>500000000</v>
      </c>
      <c r="AL18" s="587"/>
      <c r="AM18" s="587"/>
      <c r="AN18" s="440" t="s">
        <v>494</v>
      </c>
      <c r="AO18" s="441" t="s">
        <v>532</v>
      </c>
      <c r="AP18" s="443"/>
      <c r="AQ18" s="443"/>
      <c r="AR18" s="443"/>
      <c r="AS18" s="443"/>
      <c r="AT18" s="443"/>
      <c r="AU18" s="435"/>
      <c r="AV18" s="441"/>
      <c r="AW18" s="442"/>
      <c r="AX18" s="668"/>
      <c r="AY18" s="675"/>
      <c r="AZ18" s="668"/>
      <c r="BA18" s="684"/>
      <c r="BB18" s="669"/>
      <c r="BC18" s="669"/>
      <c r="BD18" s="669"/>
      <c r="BE18" s="669"/>
      <c r="BF18" s="925" t="s">
        <v>533</v>
      </c>
      <c r="BG18" s="925"/>
      <c r="BH18" s="925"/>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row>
    <row r="19" spans="1:216" s="444" customFormat="1" ht="65.099999999999994" customHeight="1">
      <c r="A19" s="441" t="s">
        <v>180</v>
      </c>
      <c r="B19" s="1064"/>
      <c r="C19" s="402" t="s">
        <v>173</v>
      </c>
      <c r="D19" s="972"/>
      <c r="E19" s="441" t="s">
        <v>520</v>
      </c>
      <c r="F19" s="576">
        <v>2024130010143</v>
      </c>
      <c r="G19" s="637" t="s">
        <v>521</v>
      </c>
      <c r="H19" s="441" t="s">
        <v>522</v>
      </c>
      <c r="I19" s="441" t="s">
        <v>523</v>
      </c>
      <c r="J19" s="445"/>
      <c r="K19" s="441" t="s">
        <v>534</v>
      </c>
      <c r="L19" s="435"/>
      <c r="M19" s="435" t="s">
        <v>535</v>
      </c>
      <c r="N19" s="446">
        <v>5</v>
      </c>
      <c r="O19" s="446">
        <v>2</v>
      </c>
      <c r="P19" s="446">
        <v>1</v>
      </c>
      <c r="Q19" s="446"/>
      <c r="R19" s="434"/>
      <c r="S19" s="431">
        <f t="shared" ref="S19:S74" si="0">+O19+P19</f>
        <v>3</v>
      </c>
      <c r="T19" s="432">
        <f>+(O19+P19+Q19+R19)/N19</f>
        <v>0.6</v>
      </c>
      <c r="U19" s="433">
        <v>45658</v>
      </c>
      <c r="V19" s="433">
        <v>46022</v>
      </c>
      <c r="W19" s="434">
        <v>365</v>
      </c>
      <c r="X19" s="434">
        <v>1059626</v>
      </c>
      <c r="Y19" s="442" t="s">
        <v>487</v>
      </c>
      <c r="Z19" s="435" t="s">
        <v>536</v>
      </c>
      <c r="AA19" s="435" t="s">
        <v>537</v>
      </c>
      <c r="AB19" s="435" t="s">
        <v>538</v>
      </c>
      <c r="AC19" s="435" t="s">
        <v>529</v>
      </c>
      <c r="AD19" s="435" t="s">
        <v>539</v>
      </c>
      <c r="AE19" s="447">
        <v>1272491000</v>
      </c>
      <c r="AF19" s="434" t="s">
        <v>531</v>
      </c>
      <c r="AG19" s="434" t="s">
        <v>493</v>
      </c>
      <c r="AH19" s="434"/>
      <c r="AI19" s="438">
        <v>240746000</v>
      </c>
      <c r="AJ19" s="438"/>
      <c r="AK19" s="438">
        <v>240746000</v>
      </c>
      <c r="AL19" s="587"/>
      <c r="AM19" s="587"/>
      <c r="AN19" s="440" t="s">
        <v>540</v>
      </c>
      <c r="AO19" s="441" t="s">
        <v>532</v>
      </c>
      <c r="AP19" s="443"/>
      <c r="AQ19" s="443"/>
      <c r="AR19" s="443"/>
      <c r="AS19" s="443"/>
      <c r="AT19" s="443"/>
      <c r="AU19" s="435"/>
      <c r="AV19" s="441"/>
      <c r="AW19" s="442"/>
      <c r="AX19" s="668"/>
      <c r="AY19" s="666"/>
      <c r="AZ19" s="668"/>
      <c r="BA19" s="569"/>
      <c r="BB19" s="669"/>
      <c r="BC19" s="669"/>
      <c r="BD19" s="669"/>
      <c r="BE19" s="669"/>
      <c r="BF19" s="925" t="s">
        <v>533</v>
      </c>
      <c r="BG19" s="925"/>
      <c r="BH19" s="925"/>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2"/>
      <c r="FC19" s="412"/>
      <c r="FD19" s="412"/>
      <c r="FE19" s="412"/>
      <c r="FF19" s="412"/>
      <c r="FG19" s="412"/>
      <c r="FH19" s="412"/>
      <c r="FI19" s="412"/>
      <c r="FJ19" s="412"/>
      <c r="FK19" s="412"/>
      <c r="FL19" s="412"/>
      <c r="FM19" s="412"/>
      <c r="FN19" s="412"/>
      <c r="FO19" s="412"/>
      <c r="FP19" s="412"/>
      <c r="FQ19" s="412"/>
      <c r="FR19" s="412"/>
      <c r="FS19" s="412"/>
      <c r="FT19" s="412"/>
      <c r="FU19" s="412"/>
      <c r="FV19" s="412"/>
      <c r="FW19" s="412"/>
      <c r="FX19" s="412"/>
      <c r="FY19" s="412"/>
      <c r="FZ19" s="412"/>
      <c r="GA19" s="412"/>
      <c r="GB19" s="412"/>
      <c r="GC19" s="412"/>
      <c r="GD19" s="412"/>
      <c r="GE19" s="412"/>
      <c r="GF19" s="412"/>
      <c r="GG19" s="412"/>
      <c r="GH19" s="412"/>
      <c r="GI19" s="412"/>
      <c r="GJ19" s="412"/>
      <c r="GK19" s="412"/>
      <c r="GL19" s="412"/>
      <c r="GM19" s="412"/>
      <c r="GN19" s="412"/>
      <c r="GO19" s="412"/>
      <c r="GP19" s="412"/>
      <c r="GQ19" s="412"/>
      <c r="GR19" s="412"/>
      <c r="GS19" s="412"/>
      <c r="GT19" s="412"/>
      <c r="GU19" s="412"/>
      <c r="GV19" s="412"/>
      <c r="GW19" s="412"/>
      <c r="GX19" s="412"/>
      <c r="GY19" s="412"/>
      <c r="GZ19" s="412"/>
      <c r="HA19" s="412"/>
      <c r="HB19" s="412"/>
      <c r="HC19" s="412"/>
      <c r="HD19" s="412"/>
      <c r="HE19" s="412"/>
      <c r="HF19" s="412"/>
      <c r="HG19" s="412"/>
      <c r="HH19" s="412"/>
    </row>
    <row r="20" spans="1:216" s="444" customFormat="1" ht="65.099999999999994" customHeight="1" thickBot="1">
      <c r="A20" s="441" t="s">
        <v>180</v>
      </c>
      <c r="B20" s="1065"/>
      <c r="C20" s="402" t="s">
        <v>173</v>
      </c>
      <c r="D20" s="972"/>
      <c r="E20" s="448" t="s">
        <v>520</v>
      </c>
      <c r="F20" s="577">
        <v>2024130010143</v>
      </c>
      <c r="G20" s="660" t="s">
        <v>521</v>
      </c>
      <c r="H20" s="448" t="s">
        <v>541</v>
      </c>
      <c r="I20" s="448" t="s">
        <v>483</v>
      </c>
      <c r="J20" s="448"/>
      <c r="K20" s="448" t="s">
        <v>542</v>
      </c>
      <c r="L20" s="449"/>
      <c r="M20" s="449" t="s">
        <v>543</v>
      </c>
      <c r="N20" s="450">
        <v>12</v>
      </c>
      <c r="O20" s="450">
        <v>3</v>
      </c>
      <c r="P20" s="450">
        <v>3</v>
      </c>
      <c r="Q20" s="450"/>
      <c r="R20" s="450"/>
      <c r="S20" s="661">
        <f t="shared" si="0"/>
        <v>6</v>
      </c>
      <c r="T20" s="432">
        <f>+(O20+P20+Q20+R20)/N20</f>
        <v>0.5</v>
      </c>
      <c r="U20" s="437">
        <v>45658</v>
      </c>
      <c r="V20" s="437">
        <v>46022</v>
      </c>
      <c r="W20" s="434">
        <v>365</v>
      </c>
      <c r="X20" s="434">
        <v>679555</v>
      </c>
      <c r="Y20" s="442" t="s">
        <v>487</v>
      </c>
      <c r="Z20" s="435" t="s">
        <v>544</v>
      </c>
      <c r="AA20" s="435" t="s">
        <v>545</v>
      </c>
      <c r="AB20" s="435" t="s">
        <v>528</v>
      </c>
      <c r="AC20" s="435" t="s">
        <v>529</v>
      </c>
      <c r="AD20" s="435" t="s">
        <v>546</v>
      </c>
      <c r="AE20" s="447">
        <v>600000000</v>
      </c>
      <c r="AF20" s="434" t="s">
        <v>531</v>
      </c>
      <c r="AG20" s="434" t="s">
        <v>493</v>
      </c>
      <c r="AH20" s="434"/>
      <c r="AI20" s="438">
        <v>2352745000</v>
      </c>
      <c r="AJ20" s="438"/>
      <c r="AK20" s="438">
        <v>2352745000</v>
      </c>
      <c r="AL20" s="587"/>
      <c r="AM20" s="587"/>
      <c r="AN20" s="440" t="s">
        <v>547</v>
      </c>
      <c r="AO20" s="441" t="s">
        <v>532</v>
      </c>
      <c r="AP20" s="443"/>
      <c r="AQ20" s="443"/>
      <c r="AR20" s="443"/>
      <c r="AS20" s="443"/>
      <c r="AT20" s="443"/>
      <c r="AU20" s="435"/>
      <c r="AV20" s="441"/>
      <c r="AW20" s="442"/>
      <c r="AX20" s="668"/>
      <c r="AY20" s="674"/>
      <c r="AZ20" s="668"/>
      <c r="BA20" s="683"/>
      <c r="BB20" s="669"/>
      <c r="BC20" s="669"/>
      <c r="BD20" s="669"/>
      <c r="BE20" s="669"/>
      <c r="BF20" s="925" t="s">
        <v>533</v>
      </c>
      <c r="BG20" s="925"/>
      <c r="BH20" s="925"/>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row>
    <row r="21" spans="1:216" s="444" customFormat="1" ht="65.099999999999994" customHeight="1" thickBot="1">
      <c r="A21" s="1059"/>
      <c r="B21" s="1060"/>
      <c r="C21" s="1061"/>
      <c r="D21" s="988" t="s">
        <v>520</v>
      </c>
      <c r="E21" s="988"/>
      <c r="F21" s="988"/>
      <c r="G21" s="988"/>
      <c r="H21" s="988"/>
      <c r="I21" s="988"/>
      <c r="J21" s="988"/>
      <c r="K21" s="988"/>
      <c r="L21" s="988"/>
      <c r="M21" s="988"/>
      <c r="N21" s="988"/>
      <c r="O21" s="988"/>
      <c r="P21" s="988"/>
      <c r="Q21" s="988"/>
      <c r="R21" s="988"/>
      <c r="S21" s="988"/>
      <c r="T21" s="658">
        <f>AVERAGE(T18:T20)</f>
        <v>0.56111111111111112</v>
      </c>
      <c r="U21" s="451"/>
      <c r="V21" s="451"/>
      <c r="W21" s="452"/>
      <c r="X21" s="452"/>
      <c r="Y21" s="453"/>
      <c r="Z21" s="430"/>
      <c r="AA21" s="430"/>
      <c r="AB21" s="430"/>
      <c r="AC21" s="430"/>
      <c r="AD21" s="430"/>
      <c r="AE21" s="454"/>
      <c r="AF21" s="421"/>
      <c r="AG21" s="421"/>
      <c r="AH21" s="421"/>
      <c r="AI21" s="455"/>
      <c r="AJ21" s="455"/>
      <c r="AK21" s="424">
        <v>5307972525.4300003</v>
      </c>
      <c r="AL21" s="424"/>
      <c r="AM21" s="424"/>
      <c r="AN21" s="610"/>
      <c r="AO21" s="441"/>
      <c r="AP21" s="443"/>
      <c r="AQ21" s="443"/>
      <c r="AR21" s="443"/>
      <c r="AS21" s="443"/>
      <c r="AT21" s="615">
        <v>2096260000</v>
      </c>
      <c r="AU21" s="425">
        <f>+AT21/AK21</f>
        <v>0.39492668621719768</v>
      </c>
      <c r="AV21" s="424">
        <v>641050000</v>
      </c>
      <c r="AW21" s="672">
        <f>+AV21/AK21</f>
        <v>0.12077116016120833</v>
      </c>
      <c r="AX21" s="676"/>
      <c r="AY21" s="677"/>
      <c r="AZ21" s="680"/>
      <c r="BA21" s="685"/>
      <c r="BB21" s="678"/>
      <c r="BC21" s="678"/>
      <c r="BD21" s="678"/>
      <c r="BE21" s="678"/>
      <c r="BF21" s="441"/>
      <c r="BG21" s="441"/>
      <c r="BH21" s="441"/>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c r="FO21" s="412"/>
      <c r="FP21" s="412"/>
      <c r="FQ21" s="412"/>
      <c r="FR21" s="412"/>
      <c r="FS21" s="412"/>
      <c r="FT21" s="412"/>
      <c r="FU21" s="412"/>
      <c r="FV21" s="412"/>
      <c r="FW21" s="412"/>
      <c r="FX21" s="412"/>
      <c r="FY21" s="412"/>
      <c r="FZ21" s="412"/>
      <c r="GA21" s="412"/>
      <c r="GB21" s="412"/>
      <c r="GC21" s="412"/>
      <c r="GD21" s="412"/>
      <c r="GE21" s="412"/>
      <c r="GF21" s="412"/>
      <c r="GG21" s="412"/>
      <c r="GH21" s="412"/>
      <c r="GI21" s="412"/>
      <c r="GJ21" s="412"/>
      <c r="GK21" s="412"/>
      <c r="GL21" s="412"/>
      <c r="GM21" s="412"/>
      <c r="GN21" s="412"/>
      <c r="GO21" s="412"/>
      <c r="GP21" s="412"/>
      <c r="GQ21" s="412"/>
      <c r="GR21" s="412"/>
      <c r="GS21" s="412"/>
      <c r="GT21" s="412"/>
      <c r="GU21" s="412"/>
      <c r="GV21" s="412"/>
      <c r="GW21" s="412"/>
      <c r="GX21" s="412"/>
      <c r="GY21" s="412"/>
      <c r="GZ21" s="412"/>
      <c r="HA21" s="412"/>
      <c r="HB21" s="412"/>
      <c r="HC21" s="412"/>
      <c r="HD21" s="412"/>
      <c r="HE21" s="412"/>
      <c r="HF21" s="412"/>
      <c r="HG21" s="412"/>
      <c r="HH21" s="412"/>
    </row>
    <row r="22" spans="1:216" s="444" customFormat="1" ht="65.099999999999994" customHeight="1">
      <c r="A22" s="426" t="s">
        <v>180</v>
      </c>
      <c r="B22" s="1063" t="s">
        <v>172</v>
      </c>
      <c r="C22" s="402" t="s">
        <v>173</v>
      </c>
      <c r="D22" s="940" t="s">
        <v>185</v>
      </c>
      <c r="E22" s="456" t="s">
        <v>548</v>
      </c>
      <c r="F22" s="575" t="s">
        <v>549</v>
      </c>
      <c r="G22" s="491" t="s">
        <v>550</v>
      </c>
      <c r="H22" s="429" t="s">
        <v>551</v>
      </c>
      <c r="I22" s="427" t="s">
        <v>552</v>
      </c>
      <c r="J22" s="428"/>
      <c r="K22" s="457" t="s">
        <v>553</v>
      </c>
      <c r="L22" s="972" t="s">
        <v>554</v>
      </c>
      <c r="M22" s="458" t="s">
        <v>555</v>
      </c>
      <c r="N22" s="458">
        <v>2685</v>
      </c>
      <c r="O22" s="458">
        <v>611</v>
      </c>
      <c r="P22" s="458">
        <v>779</v>
      </c>
      <c r="Q22" s="458"/>
      <c r="R22" s="451"/>
      <c r="S22" s="431">
        <f>+O22+P22</f>
        <v>1390</v>
      </c>
      <c r="T22" s="459">
        <f>+(O22+P22+Q22+R22)/N22</f>
        <v>0.51769087523277468</v>
      </c>
      <c r="U22" s="451">
        <v>46022</v>
      </c>
      <c r="V22" s="451">
        <v>46022</v>
      </c>
      <c r="W22" s="458">
        <v>365</v>
      </c>
      <c r="X22" s="458">
        <v>2665</v>
      </c>
      <c r="Y22" s="460" t="s">
        <v>487</v>
      </c>
      <c r="Z22" s="421" t="s">
        <v>526</v>
      </c>
      <c r="AA22" s="422" t="s">
        <v>556</v>
      </c>
      <c r="AB22" s="422" t="s">
        <v>557</v>
      </c>
      <c r="AC22" s="421" t="s">
        <v>558</v>
      </c>
      <c r="AD22" s="422" t="s">
        <v>559</v>
      </c>
      <c r="AE22" s="454">
        <v>300000000</v>
      </c>
      <c r="AF22" s="461" t="s">
        <v>560</v>
      </c>
      <c r="AG22" s="445" t="s">
        <v>561</v>
      </c>
      <c r="AH22" s="445"/>
      <c r="AI22" s="454">
        <v>2459760001</v>
      </c>
      <c r="AJ22" s="454"/>
      <c r="AK22" s="454">
        <v>2459760001</v>
      </c>
      <c r="AL22" s="588"/>
      <c r="AM22" s="588"/>
      <c r="AN22" s="457" t="s">
        <v>494</v>
      </c>
      <c r="AO22" s="441" t="s">
        <v>562</v>
      </c>
      <c r="AP22" s="443"/>
      <c r="AQ22" s="443"/>
      <c r="AR22" s="443"/>
      <c r="AS22" s="443"/>
      <c r="AT22" s="443"/>
      <c r="AU22" s="435"/>
      <c r="AV22" s="441"/>
      <c r="AW22" s="442"/>
      <c r="AX22" s="668"/>
      <c r="AY22" s="675"/>
      <c r="AZ22" s="668"/>
      <c r="BA22" s="684"/>
      <c r="BB22" s="669"/>
      <c r="BC22" s="669"/>
      <c r="BD22" s="669"/>
      <c r="BE22" s="669"/>
      <c r="BF22" s="923" t="s">
        <v>563</v>
      </c>
      <c r="BG22" s="923"/>
      <c r="BH22" s="923"/>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2"/>
      <c r="FC22" s="412"/>
      <c r="FD22" s="412"/>
      <c r="FE22" s="412"/>
      <c r="FF22" s="412"/>
      <c r="FG22" s="412"/>
      <c r="FH22" s="412"/>
      <c r="FI22" s="412"/>
      <c r="FJ22" s="412"/>
      <c r="FK22" s="412"/>
      <c r="FL22" s="412"/>
      <c r="FM22" s="412"/>
      <c r="FN22" s="412"/>
      <c r="FO22" s="412"/>
      <c r="FP22" s="412"/>
      <c r="FQ22" s="412"/>
      <c r="FR22" s="412"/>
      <c r="FS22" s="412"/>
      <c r="FT22" s="412"/>
      <c r="FU22" s="412"/>
      <c r="FV22" s="412"/>
      <c r="FW22" s="412"/>
      <c r="FX22" s="412"/>
      <c r="FY22" s="412"/>
      <c r="FZ22" s="412"/>
      <c r="GA22" s="412"/>
      <c r="GB22" s="412"/>
      <c r="GC22" s="412"/>
      <c r="GD22" s="412"/>
      <c r="GE22" s="412"/>
      <c r="GF22" s="412"/>
      <c r="GG22" s="412"/>
      <c r="GH22" s="412"/>
      <c r="GI22" s="412"/>
      <c r="GJ22" s="412"/>
      <c r="GK22" s="412"/>
      <c r="GL22" s="412"/>
      <c r="GM22" s="412"/>
      <c r="GN22" s="412"/>
      <c r="GO22" s="412"/>
      <c r="GP22" s="412"/>
      <c r="GQ22" s="412"/>
      <c r="GR22" s="412"/>
      <c r="GS22" s="412"/>
      <c r="GT22" s="412"/>
      <c r="GU22" s="412"/>
      <c r="GV22" s="412"/>
      <c r="GW22" s="412"/>
      <c r="GX22" s="412"/>
      <c r="GY22" s="412"/>
      <c r="GZ22" s="412"/>
      <c r="HA22" s="412"/>
      <c r="HB22" s="412"/>
      <c r="HC22" s="412"/>
      <c r="HD22" s="412"/>
      <c r="HE22" s="412"/>
      <c r="HF22" s="412"/>
      <c r="HG22" s="412"/>
      <c r="HH22" s="412"/>
    </row>
    <row r="23" spans="1:216" s="444" customFormat="1" ht="65.099999999999994" customHeight="1">
      <c r="A23" s="441" t="s">
        <v>180</v>
      </c>
      <c r="B23" s="1064"/>
      <c r="C23" s="402" t="s">
        <v>173</v>
      </c>
      <c r="D23" s="941"/>
      <c r="E23" s="462" t="s">
        <v>548</v>
      </c>
      <c r="F23" s="576" t="s">
        <v>549</v>
      </c>
      <c r="G23" s="638" t="s">
        <v>550</v>
      </c>
      <c r="H23" s="441" t="s">
        <v>551</v>
      </c>
      <c r="I23" s="427" t="s">
        <v>552</v>
      </c>
      <c r="J23" s="428"/>
      <c r="K23" s="440" t="s">
        <v>564</v>
      </c>
      <c r="L23" s="972"/>
      <c r="M23" s="463" t="s">
        <v>555</v>
      </c>
      <c r="N23" s="463">
        <v>2685</v>
      </c>
      <c r="O23" s="463">
        <v>427</v>
      </c>
      <c r="P23" s="463">
        <v>490</v>
      </c>
      <c r="Q23" s="463"/>
      <c r="R23" s="437"/>
      <c r="S23" s="431">
        <f t="shared" si="0"/>
        <v>917</v>
      </c>
      <c r="T23" s="459">
        <f>+(O23+P23+Q23+R23)/N23</f>
        <v>0.34152700186219737</v>
      </c>
      <c r="U23" s="437">
        <v>46022</v>
      </c>
      <c r="V23" s="437">
        <v>46022</v>
      </c>
      <c r="W23" s="463">
        <v>365</v>
      </c>
      <c r="X23" s="458">
        <v>2665</v>
      </c>
      <c r="Y23" s="460" t="s">
        <v>487</v>
      </c>
      <c r="Z23" s="434" t="s">
        <v>526</v>
      </c>
      <c r="AA23" s="464" t="s">
        <v>556</v>
      </c>
      <c r="AB23" s="464" t="s">
        <v>557</v>
      </c>
      <c r="AC23" s="434" t="s">
        <v>558</v>
      </c>
      <c r="AD23" s="464" t="s">
        <v>565</v>
      </c>
      <c r="AE23" s="447">
        <v>20000000</v>
      </c>
      <c r="AF23" s="441" t="s">
        <v>560</v>
      </c>
      <c r="AG23" s="465"/>
      <c r="AH23" s="439"/>
      <c r="AI23" s="447"/>
      <c r="AJ23" s="447"/>
      <c r="AK23" s="447"/>
      <c r="AL23" s="589"/>
      <c r="AM23" s="589"/>
      <c r="AN23" s="440"/>
      <c r="AO23" s="441"/>
      <c r="AP23" s="443"/>
      <c r="AQ23" s="443"/>
      <c r="AR23" s="443"/>
      <c r="AS23" s="443"/>
      <c r="AT23" s="443"/>
      <c r="AU23" s="435"/>
      <c r="AV23" s="441"/>
      <c r="AW23" s="442"/>
      <c r="AX23" s="668"/>
      <c r="AY23" s="666"/>
      <c r="AZ23" s="668"/>
      <c r="BA23" s="569"/>
      <c r="BB23" s="669"/>
      <c r="BC23" s="669"/>
      <c r="BD23" s="669"/>
      <c r="BE23" s="669"/>
      <c r="BF23" s="923" t="s">
        <v>566</v>
      </c>
      <c r="BG23" s="923"/>
      <c r="BH23" s="923"/>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row>
    <row r="24" spans="1:216" s="444" customFormat="1" ht="65.099999999999994" customHeight="1">
      <c r="A24" s="441" t="s">
        <v>180</v>
      </c>
      <c r="B24" s="1064"/>
      <c r="C24" s="402" t="s">
        <v>173</v>
      </c>
      <c r="D24" s="941"/>
      <c r="E24" s="462" t="s">
        <v>548</v>
      </c>
      <c r="F24" s="576" t="s">
        <v>549</v>
      </c>
      <c r="G24" s="638" t="s">
        <v>550</v>
      </c>
      <c r="H24" s="441" t="s">
        <v>551</v>
      </c>
      <c r="I24" s="427" t="s">
        <v>552</v>
      </c>
      <c r="J24" s="428"/>
      <c r="K24" s="440" t="s">
        <v>567</v>
      </c>
      <c r="L24" s="972"/>
      <c r="M24" s="463" t="s">
        <v>568</v>
      </c>
      <c r="N24" s="463">
        <v>142</v>
      </c>
      <c r="O24" s="463">
        <v>142</v>
      </c>
      <c r="P24" s="463">
        <v>0</v>
      </c>
      <c r="Q24" s="463"/>
      <c r="R24" s="437"/>
      <c r="S24" s="431">
        <f t="shared" si="0"/>
        <v>142</v>
      </c>
      <c r="T24" s="459">
        <f t="shared" ref="T24:T39" si="1">+(O24+P24+Q24+R24)/N24</f>
        <v>1</v>
      </c>
      <c r="U24" s="437">
        <v>46022</v>
      </c>
      <c r="V24" s="437">
        <v>46022</v>
      </c>
      <c r="W24" s="463">
        <v>365</v>
      </c>
      <c r="X24" s="463">
        <v>15403</v>
      </c>
      <c r="Y24" s="466" t="s">
        <v>487</v>
      </c>
      <c r="Z24" s="434" t="s">
        <v>526</v>
      </c>
      <c r="AA24" s="464" t="s">
        <v>569</v>
      </c>
      <c r="AB24" s="464" t="s">
        <v>570</v>
      </c>
      <c r="AC24" s="434" t="s">
        <v>558</v>
      </c>
      <c r="AD24" s="464" t="s">
        <v>571</v>
      </c>
      <c r="AE24" s="447">
        <v>1924800000</v>
      </c>
      <c r="AF24" s="467" t="s">
        <v>560</v>
      </c>
      <c r="AG24" s="434"/>
      <c r="AH24" s="437"/>
      <c r="AI24" s="438"/>
      <c r="AJ24" s="438"/>
      <c r="AK24" s="447"/>
      <c r="AL24" s="589"/>
      <c r="AM24" s="589"/>
      <c r="AN24" s="440"/>
      <c r="AO24" s="441"/>
      <c r="AP24" s="443"/>
      <c r="AQ24" s="443"/>
      <c r="AR24" s="443"/>
      <c r="AS24" s="443"/>
      <c r="AT24" s="443"/>
      <c r="AU24" s="435"/>
      <c r="AV24" s="441"/>
      <c r="AW24" s="442"/>
      <c r="AX24" s="668"/>
      <c r="AY24" s="666"/>
      <c r="AZ24" s="668"/>
      <c r="BA24" s="569"/>
      <c r="BB24" s="669"/>
      <c r="BC24" s="669"/>
      <c r="BD24" s="669"/>
      <c r="BE24" s="669"/>
      <c r="BF24" s="924" t="s">
        <v>187</v>
      </c>
      <c r="BG24" s="924"/>
      <c r="BH24" s="924"/>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row>
    <row r="25" spans="1:216" s="444" customFormat="1" ht="65.099999999999994" customHeight="1">
      <c r="A25" s="441" t="s">
        <v>180</v>
      </c>
      <c r="B25" s="1064"/>
      <c r="C25" s="402" t="s">
        <v>173</v>
      </c>
      <c r="D25" s="941"/>
      <c r="E25" s="462" t="s">
        <v>548</v>
      </c>
      <c r="F25" s="576" t="s">
        <v>549</v>
      </c>
      <c r="G25" s="638" t="s">
        <v>550</v>
      </c>
      <c r="H25" s="441" t="s">
        <v>551</v>
      </c>
      <c r="I25" s="427" t="s">
        <v>552</v>
      </c>
      <c r="J25" s="428"/>
      <c r="K25" s="440" t="s">
        <v>572</v>
      </c>
      <c r="L25" s="972"/>
      <c r="M25" s="463" t="s">
        <v>573</v>
      </c>
      <c r="N25" s="463">
        <v>1</v>
      </c>
      <c r="O25" s="463">
        <v>0.25</v>
      </c>
      <c r="P25" s="463">
        <v>0.25</v>
      </c>
      <c r="Q25" s="463"/>
      <c r="R25" s="437"/>
      <c r="S25" s="431">
        <f t="shared" si="0"/>
        <v>0.5</v>
      </c>
      <c r="T25" s="459">
        <f t="shared" si="1"/>
        <v>0.5</v>
      </c>
      <c r="U25" s="437">
        <v>46022</v>
      </c>
      <c r="V25" s="437">
        <v>46022</v>
      </c>
      <c r="W25" s="463">
        <v>365</v>
      </c>
      <c r="X25" s="463">
        <v>1059</v>
      </c>
      <c r="Y25" s="466" t="s">
        <v>487</v>
      </c>
      <c r="Z25" s="434" t="s">
        <v>526</v>
      </c>
      <c r="AA25" s="464" t="s">
        <v>574</v>
      </c>
      <c r="AB25" s="464" t="s">
        <v>575</v>
      </c>
      <c r="AC25" s="434" t="s">
        <v>558</v>
      </c>
      <c r="AD25" s="464" t="s">
        <v>576</v>
      </c>
      <c r="AE25" s="447">
        <v>200000</v>
      </c>
      <c r="AF25" s="441" t="s">
        <v>560</v>
      </c>
      <c r="AG25" s="465"/>
      <c r="AH25" s="439"/>
      <c r="AI25" s="438"/>
      <c r="AJ25" s="438"/>
      <c r="AK25" s="447"/>
      <c r="AL25" s="589"/>
      <c r="AM25" s="589"/>
      <c r="AN25" s="440"/>
      <c r="AO25" s="441"/>
      <c r="AP25" s="443"/>
      <c r="AQ25" s="443"/>
      <c r="AR25" s="443"/>
      <c r="AS25" s="443"/>
      <c r="AT25" s="443"/>
      <c r="AU25" s="435"/>
      <c r="AV25" s="441"/>
      <c r="AW25" s="442"/>
      <c r="AX25" s="668"/>
      <c r="AY25" s="666"/>
      <c r="AZ25" s="668"/>
      <c r="BA25" s="569"/>
      <c r="BB25" s="669"/>
      <c r="BC25" s="669"/>
      <c r="BD25" s="669"/>
      <c r="BE25" s="669"/>
      <c r="BF25" s="923" t="s">
        <v>577</v>
      </c>
      <c r="BG25" s="923"/>
      <c r="BH25" s="923"/>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row>
    <row r="26" spans="1:216" s="444" customFormat="1" ht="65.099999999999994" customHeight="1">
      <c r="A26" s="441" t="s">
        <v>180</v>
      </c>
      <c r="B26" s="1064"/>
      <c r="C26" s="402" t="s">
        <v>173</v>
      </c>
      <c r="D26" s="941"/>
      <c r="E26" s="462" t="s">
        <v>548</v>
      </c>
      <c r="F26" s="576" t="s">
        <v>549</v>
      </c>
      <c r="G26" s="638" t="s">
        <v>550</v>
      </c>
      <c r="H26" s="441" t="s">
        <v>551</v>
      </c>
      <c r="I26" s="427" t="s">
        <v>552</v>
      </c>
      <c r="J26" s="428"/>
      <c r="K26" s="440" t="s">
        <v>578</v>
      </c>
      <c r="L26" s="972"/>
      <c r="M26" s="434" t="s">
        <v>579</v>
      </c>
      <c r="N26" s="463">
        <v>1</v>
      </c>
      <c r="O26" s="463">
        <v>0.25</v>
      </c>
      <c r="P26" s="463">
        <v>0.25</v>
      </c>
      <c r="Q26" s="463"/>
      <c r="R26" s="437"/>
      <c r="S26" s="431">
        <f t="shared" si="0"/>
        <v>0.5</v>
      </c>
      <c r="T26" s="459">
        <f t="shared" si="1"/>
        <v>0.5</v>
      </c>
      <c r="U26" s="437">
        <v>46022</v>
      </c>
      <c r="V26" s="437">
        <v>46022</v>
      </c>
      <c r="W26" s="463">
        <v>365</v>
      </c>
      <c r="X26" s="463">
        <v>15403</v>
      </c>
      <c r="Y26" s="466" t="s">
        <v>487</v>
      </c>
      <c r="Z26" s="434" t="s">
        <v>526</v>
      </c>
      <c r="AA26" s="464" t="s">
        <v>580</v>
      </c>
      <c r="AB26" s="464" t="s">
        <v>581</v>
      </c>
      <c r="AC26" s="434" t="s">
        <v>582</v>
      </c>
      <c r="AD26" s="464" t="s">
        <v>583</v>
      </c>
      <c r="AE26" s="447">
        <v>234760001</v>
      </c>
      <c r="AF26" s="441" t="s">
        <v>584</v>
      </c>
      <c r="AG26" s="465"/>
      <c r="AH26" s="439"/>
      <c r="AI26" s="438"/>
      <c r="AJ26" s="438"/>
      <c r="AK26" s="447"/>
      <c r="AL26" s="589"/>
      <c r="AM26" s="589"/>
      <c r="AN26" s="440"/>
      <c r="AO26" s="441"/>
      <c r="AP26" s="443"/>
      <c r="AQ26" s="443"/>
      <c r="AR26" s="443"/>
      <c r="AS26" s="443"/>
      <c r="AT26" s="443"/>
      <c r="AU26" s="435"/>
      <c r="AV26" s="441"/>
      <c r="AW26" s="442"/>
      <c r="AX26" s="668"/>
      <c r="AY26" s="666"/>
      <c r="AZ26" s="668"/>
      <c r="BA26" s="569"/>
      <c r="BB26" s="669"/>
      <c r="BC26" s="669"/>
      <c r="BD26" s="669"/>
      <c r="BE26" s="669"/>
      <c r="BF26" s="923" t="s">
        <v>585</v>
      </c>
      <c r="BG26" s="923"/>
      <c r="BH26" s="923"/>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c r="FO26" s="412"/>
      <c r="FP26" s="412"/>
      <c r="FQ26" s="412"/>
      <c r="FR26" s="412"/>
      <c r="FS26" s="412"/>
      <c r="FT26" s="412"/>
      <c r="FU26" s="412"/>
      <c r="FV26" s="412"/>
      <c r="FW26" s="412"/>
      <c r="FX26" s="412"/>
      <c r="FY26" s="412"/>
      <c r="FZ26" s="412"/>
      <c r="GA26" s="412"/>
      <c r="GB26" s="412"/>
      <c r="GC26" s="412"/>
      <c r="GD26" s="412"/>
      <c r="GE26" s="412"/>
      <c r="GF26" s="412"/>
      <c r="GG26" s="412"/>
      <c r="GH26" s="412"/>
      <c r="GI26" s="412"/>
      <c r="GJ26" s="412"/>
      <c r="GK26" s="412"/>
      <c r="GL26" s="412"/>
      <c r="GM26" s="412"/>
      <c r="GN26" s="412"/>
      <c r="GO26" s="412"/>
      <c r="GP26" s="412"/>
      <c r="GQ26" s="412"/>
      <c r="GR26" s="412"/>
      <c r="GS26" s="412"/>
      <c r="GT26" s="412"/>
      <c r="GU26" s="412"/>
      <c r="GV26" s="412"/>
      <c r="GW26" s="412"/>
      <c r="GX26" s="412"/>
      <c r="GY26" s="412"/>
      <c r="GZ26" s="412"/>
      <c r="HA26" s="412"/>
      <c r="HB26" s="412"/>
      <c r="HC26" s="412"/>
      <c r="HD26" s="412"/>
      <c r="HE26" s="412"/>
      <c r="HF26" s="412"/>
      <c r="HG26" s="412"/>
      <c r="HH26" s="412"/>
    </row>
    <row r="27" spans="1:216" s="444" customFormat="1" ht="65.099999999999994" customHeight="1">
      <c r="A27" s="441" t="s">
        <v>180</v>
      </c>
      <c r="B27" s="1064"/>
      <c r="C27" s="402" t="s">
        <v>173</v>
      </c>
      <c r="D27" s="941"/>
      <c r="E27" s="462" t="s">
        <v>548</v>
      </c>
      <c r="F27" s="576" t="s">
        <v>549</v>
      </c>
      <c r="G27" s="638" t="s">
        <v>550</v>
      </c>
      <c r="H27" s="441" t="s">
        <v>551</v>
      </c>
      <c r="I27" s="427" t="s">
        <v>552</v>
      </c>
      <c r="J27" s="428"/>
      <c r="K27" s="440" t="s">
        <v>586</v>
      </c>
      <c r="L27" s="972"/>
      <c r="M27" s="434" t="s">
        <v>579</v>
      </c>
      <c r="N27" s="463">
        <v>1</v>
      </c>
      <c r="O27" s="463">
        <v>0</v>
      </c>
      <c r="P27" s="463">
        <v>0</v>
      </c>
      <c r="Q27" s="463"/>
      <c r="R27" s="437"/>
      <c r="S27" s="431">
        <f t="shared" si="0"/>
        <v>0</v>
      </c>
      <c r="T27" s="459">
        <f t="shared" si="1"/>
        <v>0</v>
      </c>
      <c r="U27" s="437">
        <v>46022</v>
      </c>
      <c r="V27" s="437">
        <v>46022</v>
      </c>
      <c r="W27" s="463">
        <v>365</v>
      </c>
      <c r="X27" s="463">
        <v>0</v>
      </c>
      <c r="Y27" s="466" t="s">
        <v>487</v>
      </c>
      <c r="Z27" s="434" t="s">
        <v>526</v>
      </c>
      <c r="AA27" s="464" t="s">
        <v>580</v>
      </c>
      <c r="AB27" s="464" t="s">
        <v>581</v>
      </c>
      <c r="AC27" s="434" t="s">
        <v>582</v>
      </c>
      <c r="AD27" s="464" t="s">
        <v>587</v>
      </c>
      <c r="AE27" s="439"/>
      <c r="AF27" s="439"/>
      <c r="AG27" s="465"/>
      <c r="AH27" s="439"/>
      <c r="AI27" s="438"/>
      <c r="AJ27" s="438"/>
      <c r="AK27" s="447"/>
      <c r="AL27" s="589"/>
      <c r="AM27" s="589"/>
      <c r="AN27" s="440"/>
      <c r="AO27" s="441"/>
      <c r="AP27" s="443"/>
      <c r="AQ27" s="443"/>
      <c r="AR27" s="443"/>
      <c r="AS27" s="443"/>
      <c r="AT27" s="443"/>
      <c r="AU27" s="435"/>
      <c r="AV27" s="441"/>
      <c r="AW27" s="442"/>
      <c r="AX27" s="668"/>
      <c r="AY27" s="666"/>
      <c r="AZ27" s="668"/>
      <c r="BA27" s="569"/>
      <c r="BB27" s="669"/>
      <c r="BC27" s="669"/>
      <c r="BD27" s="669"/>
      <c r="BE27" s="669"/>
      <c r="BF27" s="923" t="s">
        <v>585</v>
      </c>
      <c r="BG27" s="923"/>
      <c r="BH27" s="923"/>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2"/>
      <c r="DZ27" s="412"/>
      <c r="EA27" s="412"/>
      <c r="EB27" s="412"/>
      <c r="EC27" s="412"/>
      <c r="ED27" s="412"/>
      <c r="EE27" s="412"/>
      <c r="EF27" s="412"/>
      <c r="EG27" s="412"/>
      <c r="EH27" s="412"/>
      <c r="EI27" s="412"/>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2"/>
      <c r="FU27" s="412"/>
      <c r="FV27" s="412"/>
      <c r="FW27" s="412"/>
      <c r="FX27" s="412"/>
      <c r="FY27" s="412"/>
      <c r="FZ27" s="412"/>
      <c r="GA27" s="412"/>
      <c r="GB27" s="412"/>
      <c r="GC27" s="412"/>
      <c r="GD27" s="412"/>
      <c r="GE27" s="412"/>
      <c r="GF27" s="412"/>
      <c r="GG27" s="412"/>
      <c r="GH27" s="412"/>
      <c r="GI27" s="412"/>
      <c r="GJ27" s="412"/>
      <c r="GK27" s="412"/>
      <c r="GL27" s="412"/>
      <c r="GM27" s="412"/>
      <c r="GN27" s="412"/>
      <c r="GO27" s="412"/>
      <c r="GP27" s="412"/>
      <c r="GQ27" s="412"/>
      <c r="GR27" s="412"/>
      <c r="GS27" s="412"/>
      <c r="GT27" s="412"/>
      <c r="GU27" s="412"/>
      <c r="GV27" s="412"/>
      <c r="GW27" s="412"/>
      <c r="GX27" s="412"/>
      <c r="GY27" s="412"/>
      <c r="GZ27" s="412"/>
      <c r="HA27" s="412"/>
      <c r="HB27" s="412"/>
      <c r="HC27" s="412"/>
      <c r="HD27" s="412"/>
      <c r="HE27" s="412"/>
      <c r="HF27" s="412"/>
      <c r="HG27" s="412"/>
      <c r="HH27" s="412"/>
    </row>
    <row r="28" spans="1:216" s="444" customFormat="1" ht="65.099999999999994" customHeight="1">
      <c r="A28" s="441" t="s">
        <v>180</v>
      </c>
      <c r="B28" s="1064"/>
      <c r="C28" s="402" t="s">
        <v>173</v>
      </c>
      <c r="D28" s="941"/>
      <c r="E28" s="462" t="s">
        <v>548</v>
      </c>
      <c r="F28" s="576" t="s">
        <v>549</v>
      </c>
      <c r="G28" s="638" t="s">
        <v>550</v>
      </c>
      <c r="H28" s="441" t="s">
        <v>551</v>
      </c>
      <c r="I28" s="427" t="s">
        <v>552</v>
      </c>
      <c r="J28" s="429"/>
      <c r="K28" s="440" t="s">
        <v>588</v>
      </c>
      <c r="L28" s="972"/>
      <c r="M28" s="464" t="s">
        <v>589</v>
      </c>
      <c r="N28" s="463">
        <v>1</v>
      </c>
      <c r="O28" s="463">
        <v>0.25</v>
      </c>
      <c r="P28" s="463">
        <v>0.25</v>
      </c>
      <c r="Q28" s="463"/>
      <c r="R28" s="437"/>
      <c r="S28" s="431">
        <f t="shared" si="0"/>
        <v>0.5</v>
      </c>
      <c r="T28" s="459">
        <f t="shared" si="1"/>
        <v>0.5</v>
      </c>
      <c r="U28" s="437">
        <v>46022</v>
      </c>
      <c r="V28" s="437">
        <v>46022</v>
      </c>
      <c r="W28" s="463">
        <v>365</v>
      </c>
      <c r="X28" s="463">
        <v>1059626</v>
      </c>
      <c r="Y28" s="466" t="s">
        <v>487</v>
      </c>
      <c r="Z28" s="434" t="s">
        <v>526</v>
      </c>
      <c r="AA28" s="464" t="s">
        <v>569</v>
      </c>
      <c r="AB28" s="464" t="s">
        <v>570</v>
      </c>
      <c r="AC28" s="434" t="s">
        <v>582</v>
      </c>
      <c r="AD28" s="464" t="s">
        <v>590</v>
      </c>
      <c r="AE28" s="447"/>
      <c r="AF28" s="464"/>
      <c r="AG28" s="465"/>
      <c r="AH28" s="437"/>
      <c r="AI28" s="438"/>
      <c r="AJ28" s="438"/>
      <c r="AK28" s="447"/>
      <c r="AL28" s="589"/>
      <c r="AM28" s="589"/>
      <c r="AN28" s="440"/>
      <c r="AO28" s="441"/>
      <c r="AP28" s="443"/>
      <c r="AQ28" s="443"/>
      <c r="AR28" s="443"/>
      <c r="AS28" s="443"/>
      <c r="AT28" s="443"/>
      <c r="AU28" s="435"/>
      <c r="AV28" s="441"/>
      <c r="AW28" s="442"/>
      <c r="AX28" s="668"/>
      <c r="AY28" s="666"/>
      <c r="AZ28" s="668"/>
      <c r="BA28" s="569"/>
      <c r="BB28" s="669"/>
      <c r="BC28" s="669"/>
      <c r="BD28" s="669"/>
      <c r="BE28" s="669"/>
      <c r="BF28" s="923" t="s">
        <v>591</v>
      </c>
      <c r="BG28" s="923"/>
      <c r="BH28" s="923"/>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412"/>
      <c r="DT28" s="412"/>
      <c r="DU28" s="412"/>
      <c r="DV28" s="412"/>
      <c r="DW28" s="412"/>
      <c r="DX28" s="412"/>
      <c r="DY28" s="412"/>
      <c r="DZ28" s="412"/>
      <c r="EA28" s="412"/>
      <c r="EB28" s="412"/>
      <c r="EC28" s="412"/>
      <c r="ED28" s="412"/>
      <c r="EE28" s="412"/>
      <c r="EF28" s="412"/>
      <c r="EG28" s="412"/>
      <c r="EH28" s="412"/>
      <c r="EI28" s="412"/>
      <c r="EJ28" s="412"/>
      <c r="EK28" s="412"/>
      <c r="EL28" s="412"/>
      <c r="EM28" s="412"/>
      <c r="EN28" s="412"/>
      <c r="EO28" s="412"/>
      <c r="EP28" s="412"/>
      <c r="EQ28" s="412"/>
      <c r="ER28" s="412"/>
      <c r="ES28" s="412"/>
      <c r="ET28" s="412"/>
      <c r="EU28" s="412"/>
      <c r="EV28" s="412"/>
      <c r="EW28" s="412"/>
      <c r="EX28" s="412"/>
      <c r="EY28" s="412"/>
      <c r="EZ28" s="412"/>
      <c r="FA28" s="412"/>
      <c r="FB28" s="412"/>
      <c r="FC28" s="412"/>
      <c r="FD28" s="412"/>
      <c r="FE28" s="412"/>
      <c r="FF28" s="412"/>
      <c r="FG28" s="412"/>
      <c r="FH28" s="412"/>
      <c r="FI28" s="412"/>
      <c r="FJ28" s="412"/>
      <c r="FK28" s="412"/>
      <c r="FL28" s="412"/>
      <c r="FM28" s="412"/>
      <c r="FN28" s="412"/>
      <c r="FO28" s="412"/>
      <c r="FP28" s="412"/>
      <c r="FQ28" s="412"/>
      <c r="FR28" s="412"/>
      <c r="FS28" s="412"/>
      <c r="FT28" s="412"/>
      <c r="FU28" s="412"/>
      <c r="FV28" s="412"/>
      <c r="FW28" s="412"/>
      <c r="FX28" s="412"/>
      <c r="FY28" s="412"/>
      <c r="FZ28" s="412"/>
      <c r="GA28" s="412"/>
      <c r="GB28" s="412"/>
      <c r="GC28" s="412"/>
      <c r="GD28" s="412"/>
      <c r="GE28" s="412"/>
      <c r="GF28" s="412"/>
      <c r="GG28" s="412"/>
      <c r="GH28" s="412"/>
      <c r="GI28" s="412"/>
      <c r="GJ28" s="412"/>
      <c r="GK28" s="412"/>
      <c r="GL28" s="412"/>
      <c r="GM28" s="412"/>
      <c r="GN28" s="412"/>
      <c r="GO28" s="412"/>
      <c r="GP28" s="412"/>
      <c r="GQ28" s="412"/>
      <c r="GR28" s="412"/>
      <c r="GS28" s="412"/>
      <c r="GT28" s="412"/>
      <c r="GU28" s="412"/>
      <c r="GV28" s="412"/>
      <c r="GW28" s="412"/>
      <c r="GX28" s="412"/>
      <c r="GY28" s="412"/>
      <c r="GZ28" s="412"/>
      <c r="HA28" s="412"/>
      <c r="HB28" s="412"/>
      <c r="HC28" s="412"/>
      <c r="HD28" s="412"/>
      <c r="HE28" s="412"/>
      <c r="HF28" s="412"/>
      <c r="HG28" s="412"/>
      <c r="HH28" s="412"/>
    </row>
    <row r="29" spans="1:216" s="444" customFormat="1" ht="65.099999999999994" customHeight="1">
      <c r="A29" s="441" t="s">
        <v>180</v>
      </c>
      <c r="B29" s="1064"/>
      <c r="C29" s="402" t="s">
        <v>173</v>
      </c>
      <c r="D29" s="941"/>
      <c r="E29" s="462" t="s">
        <v>548</v>
      </c>
      <c r="F29" s="576" t="s">
        <v>549</v>
      </c>
      <c r="G29" s="638" t="s">
        <v>550</v>
      </c>
      <c r="H29" s="441" t="s">
        <v>551</v>
      </c>
      <c r="I29" s="427" t="s">
        <v>552</v>
      </c>
      <c r="J29" s="429"/>
      <c r="K29" s="440" t="s">
        <v>592</v>
      </c>
      <c r="L29" s="972"/>
      <c r="M29" s="464" t="s">
        <v>589</v>
      </c>
      <c r="N29" s="463">
        <v>30</v>
      </c>
      <c r="O29" s="463">
        <v>0</v>
      </c>
      <c r="P29" s="463">
        <v>17</v>
      </c>
      <c r="Q29" s="463"/>
      <c r="R29" s="437"/>
      <c r="S29" s="431">
        <f t="shared" si="0"/>
        <v>17</v>
      </c>
      <c r="T29" s="459">
        <f t="shared" si="1"/>
        <v>0.56666666666666665</v>
      </c>
      <c r="U29" s="437">
        <v>46022</v>
      </c>
      <c r="V29" s="437">
        <v>46022</v>
      </c>
      <c r="W29" s="463">
        <v>365</v>
      </c>
      <c r="X29" s="463">
        <v>1059626</v>
      </c>
      <c r="Y29" s="466" t="s">
        <v>487</v>
      </c>
      <c r="Z29" s="434" t="s">
        <v>526</v>
      </c>
      <c r="AA29" s="464" t="s">
        <v>569</v>
      </c>
      <c r="AB29" s="464" t="s">
        <v>570</v>
      </c>
      <c r="AC29" s="434" t="s">
        <v>582</v>
      </c>
      <c r="AD29" s="464" t="s">
        <v>593</v>
      </c>
      <c r="AE29" s="447"/>
      <c r="AF29" s="464"/>
      <c r="AG29" s="465"/>
      <c r="AH29" s="437"/>
      <c r="AI29" s="438"/>
      <c r="AJ29" s="438"/>
      <c r="AK29" s="447"/>
      <c r="AL29" s="589"/>
      <c r="AM29" s="589"/>
      <c r="AN29" s="440"/>
      <c r="AO29" s="441"/>
      <c r="AP29" s="443"/>
      <c r="AQ29" s="443"/>
      <c r="AR29" s="443"/>
      <c r="AS29" s="443"/>
      <c r="AT29" s="443"/>
      <c r="AU29" s="435"/>
      <c r="AV29" s="441"/>
      <c r="AW29" s="442"/>
      <c r="AX29" s="668"/>
      <c r="AY29" s="666"/>
      <c r="AZ29" s="668"/>
      <c r="BA29" s="569"/>
      <c r="BB29" s="669"/>
      <c r="BC29" s="669"/>
      <c r="BD29" s="669"/>
      <c r="BE29" s="669"/>
      <c r="BF29" s="923" t="s">
        <v>594</v>
      </c>
      <c r="BG29" s="923"/>
      <c r="BH29" s="923"/>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412"/>
      <c r="DT29" s="412"/>
      <c r="DU29" s="412"/>
      <c r="DV29" s="412"/>
      <c r="DW29" s="412"/>
      <c r="DX29" s="412"/>
      <c r="DY29" s="412"/>
      <c r="DZ29" s="412"/>
      <c r="EA29" s="412"/>
      <c r="EB29" s="412"/>
      <c r="EC29" s="412"/>
      <c r="ED29" s="412"/>
      <c r="EE29" s="412"/>
      <c r="EF29" s="412"/>
      <c r="EG29" s="412"/>
      <c r="EH29" s="412"/>
      <c r="EI29" s="412"/>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2"/>
      <c r="FU29" s="412"/>
      <c r="FV29" s="412"/>
      <c r="FW29" s="412"/>
      <c r="FX29" s="412"/>
      <c r="FY29" s="412"/>
      <c r="FZ29" s="412"/>
      <c r="GA29" s="412"/>
      <c r="GB29" s="412"/>
      <c r="GC29" s="412"/>
      <c r="GD29" s="412"/>
      <c r="GE29" s="412"/>
      <c r="GF29" s="412"/>
      <c r="GG29" s="412"/>
      <c r="GH29" s="412"/>
      <c r="GI29" s="412"/>
      <c r="GJ29" s="412"/>
      <c r="GK29" s="412"/>
      <c r="GL29" s="412"/>
      <c r="GM29" s="412"/>
      <c r="GN29" s="412"/>
      <c r="GO29" s="412"/>
      <c r="GP29" s="412"/>
      <c r="GQ29" s="412"/>
      <c r="GR29" s="412"/>
      <c r="GS29" s="412"/>
      <c r="GT29" s="412"/>
      <c r="GU29" s="412"/>
      <c r="GV29" s="412"/>
      <c r="GW29" s="412"/>
      <c r="GX29" s="412"/>
      <c r="GY29" s="412"/>
      <c r="GZ29" s="412"/>
      <c r="HA29" s="412"/>
      <c r="HB29" s="412"/>
      <c r="HC29" s="412"/>
      <c r="HD29" s="412"/>
      <c r="HE29" s="412"/>
      <c r="HF29" s="412"/>
      <c r="HG29" s="412"/>
      <c r="HH29" s="412"/>
    </row>
    <row r="30" spans="1:216" s="444" customFormat="1" ht="65.099999999999994" customHeight="1">
      <c r="A30" s="441" t="s">
        <v>180</v>
      </c>
      <c r="B30" s="1064"/>
      <c r="C30" s="402" t="s">
        <v>173</v>
      </c>
      <c r="D30" s="941"/>
      <c r="E30" s="462" t="s">
        <v>548</v>
      </c>
      <c r="F30" s="576" t="s">
        <v>549</v>
      </c>
      <c r="G30" s="638" t="s">
        <v>550</v>
      </c>
      <c r="H30" s="441" t="s">
        <v>551</v>
      </c>
      <c r="I30" s="427" t="s">
        <v>552</v>
      </c>
      <c r="J30" s="429"/>
      <c r="K30" s="440" t="s">
        <v>595</v>
      </c>
      <c r="L30" s="972"/>
      <c r="M30" s="464" t="s">
        <v>596</v>
      </c>
      <c r="N30" s="463">
        <v>1</v>
      </c>
      <c r="O30" s="463">
        <v>1</v>
      </c>
      <c r="P30" s="463">
        <v>0</v>
      </c>
      <c r="Q30" s="463"/>
      <c r="R30" s="437"/>
      <c r="S30" s="431">
        <f t="shared" si="0"/>
        <v>1</v>
      </c>
      <c r="T30" s="459">
        <f t="shared" si="1"/>
        <v>1</v>
      </c>
      <c r="U30" s="451">
        <v>45658</v>
      </c>
      <c r="V30" s="437">
        <v>46022</v>
      </c>
      <c r="W30" s="463">
        <v>365</v>
      </c>
      <c r="X30" s="463">
        <v>1059626</v>
      </c>
      <c r="Y30" s="466" t="s">
        <v>487</v>
      </c>
      <c r="Z30" s="434" t="s">
        <v>526</v>
      </c>
      <c r="AA30" s="464" t="s">
        <v>580</v>
      </c>
      <c r="AB30" s="464" t="s">
        <v>581</v>
      </c>
      <c r="AC30" s="434" t="s">
        <v>582</v>
      </c>
      <c r="AD30" s="434" t="s">
        <v>597</v>
      </c>
      <c r="AE30" s="447"/>
      <c r="AF30" s="464"/>
      <c r="AG30" s="465"/>
      <c r="AH30" s="437"/>
      <c r="AI30" s="438"/>
      <c r="AJ30" s="438"/>
      <c r="AK30" s="447"/>
      <c r="AL30" s="589"/>
      <c r="AM30" s="589"/>
      <c r="AN30" s="440"/>
      <c r="AO30" s="441"/>
      <c r="AP30" s="443"/>
      <c r="AQ30" s="443"/>
      <c r="AR30" s="443"/>
      <c r="AS30" s="443"/>
      <c r="AT30" s="443"/>
      <c r="AU30" s="435"/>
      <c r="AV30" s="441"/>
      <c r="AW30" s="442"/>
      <c r="AX30" s="668"/>
      <c r="AY30" s="666"/>
      <c r="AZ30" s="668"/>
      <c r="BA30" s="569"/>
      <c r="BB30" s="669"/>
      <c r="BC30" s="669"/>
      <c r="BD30" s="669"/>
      <c r="BE30" s="669"/>
      <c r="BF30" s="923" t="s">
        <v>598</v>
      </c>
      <c r="BG30" s="923"/>
      <c r="BH30" s="923"/>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412"/>
      <c r="DT30" s="412"/>
      <c r="DU30" s="412"/>
      <c r="DV30" s="412"/>
      <c r="DW30" s="412"/>
      <c r="DX30" s="412"/>
      <c r="DY30" s="412"/>
      <c r="DZ30" s="412"/>
      <c r="EA30" s="412"/>
      <c r="EB30" s="412"/>
      <c r="EC30" s="412"/>
      <c r="ED30" s="412"/>
      <c r="EE30" s="412"/>
      <c r="EF30" s="412"/>
      <c r="EG30" s="412"/>
      <c r="EH30" s="412"/>
      <c r="EI30" s="412"/>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2"/>
      <c r="FU30" s="412"/>
      <c r="FV30" s="412"/>
      <c r="FW30" s="412"/>
      <c r="FX30" s="412"/>
      <c r="FY30" s="412"/>
      <c r="FZ30" s="412"/>
      <c r="GA30" s="412"/>
      <c r="GB30" s="412"/>
      <c r="GC30" s="412"/>
      <c r="GD30" s="412"/>
      <c r="GE30" s="412"/>
      <c r="GF30" s="412"/>
      <c r="GG30" s="412"/>
      <c r="GH30" s="412"/>
      <c r="GI30" s="412"/>
      <c r="GJ30" s="412"/>
      <c r="GK30" s="412"/>
      <c r="GL30" s="412"/>
      <c r="GM30" s="412"/>
      <c r="GN30" s="412"/>
      <c r="GO30" s="412"/>
      <c r="GP30" s="412"/>
      <c r="GQ30" s="412"/>
      <c r="GR30" s="412"/>
      <c r="GS30" s="412"/>
      <c r="GT30" s="412"/>
      <c r="GU30" s="412"/>
      <c r="GV30" s="412"/>
      <c r="GW30" s="412"/>
      <c r="GX30" s="412"/>
      <c r="GY30" s="412"/>
      <c r="GZ30" s="412"/>
      <c r="HA30" s="412"/>
      <c r="HB30" s="412"/>
      <c r="HC30" s="412"/>
      <c r="HD30" s="412"/>
      <c r="HE30" s="412"/>
      <c r="HF30" s="412"/>
      <c r="HG30" s="412"/>
      <c r="HH30" s="412"/>
    </row>
    <row r="31" spans="1:216" s="444" customFormat="1" ht="65.099999999999994" customHeight="1">
      <c r="A31" s="441" t="s">
        <v>180</v>
      </c>
      <c r="B31" s="1064"/>
      <c r="C31" s="402" t="s">
        <v>173</v>
      </c>
      <c r="D31" s="941"/>
      <c r="E31" s="462" t="s">
        <v>548</v>
      </c>
      <c r="F31" s="576" t="s">
        <v>549</v>
      </c>
      <c r="G31" s="638" t="s">
        <v>550</v>
      </c>
      <c r="H31" s="441" t="s">
        <v>599</v>
      </c>
      <c r="I31" s="441" t="s">
        <v>600</v>
      </c>
      <c r="J31" s="439"/>
      <c r="K31" s="440" t="s">
        <v>601</v>
      </c>
      <c r="L31" s="972"/>
      <c r="M31" s="468" t="s">
        <v>602</v>
      </c>
      <c r="N31" s="469">
        <v>1</v>
      </c>
      <c r="O31" s="463">
        <v>31</v>
      </c>
      <c r="P31" s="469">
        <v>0</v>
      </c>
      <c r="Q31" s="469"/>
      <c r="R31" s="470"/>
      <c r="S31" s="431">
        <f t="shared" si="0"/>
        <v>31</v>
      </c>
      <c r="T31" s="459"/>
      <c r="U31" s="451">
        <v>45658</v>
      </c>
      <c r="V31" s="470">
        <v>46022</v>
      </c>
      <c r="W31" s="469">
        <v>365</v>
      </c>
      <c r="X31" s="463">
        <v>1059626</v>
      </c>
      <c r="Y31" s="466" t="s">
        <v>487</v>
      </c>
      <c r="Z31" s="471" t="s">
        <v>526</v>
      </c>
      <c r="AA31" s="468" t="s">
        <v>569</v>
      </c>
      <c r="AB31" s="468" t="s">
        <v>570</v>
      </c>
      <c r="AC31" s="471" t="s">
        <v>582</v>
      </c>
      <c r="AD31" s="468" t="s">
        <v>601</v>
      </c>
      <c r="AE31" s="439"/>
      <c r="AF31" s="439"/>
      <c r="AG31" s="465"/>
      <c r="AH31" s="439"/>
      <c r="AI31" s="438"/>
      <c r="AJ31" s="438"/>
      <c r="AK31" s="447"/>
      <c r="AL31" s="589"/>
      <c r="AM31" s="589"/>
      <c r="AN31" s="440"/>
      <c r="AO31" s="441"/>
      <c r="AP31" s="443"/>
      <c r="AQ31" s="443"/>
      <c r="AR31" s="443"/>
      <c r="AS31" s="443"/>
      <c r="AT31" s="443"/>
      <c r="AU31" s="435"/>
      <c r="AV31" s="441"/>
      <c r="AW31" s="442"/>
      <c r="AX31" s="668"/>
      <c r="AY31" s="666"/>
      <c r="AZ31" s="668"/>
      <c r="BA31" s="569"/>
      <c r="BB31" s="669"/>
      <c r="BC31" s="669"/>
      <c r="BD31" s="669"/>
      <c r="BE31" s="669"/>
      <c r="BF31" s="923" t="s">
        <v>191</v>
      </c>
      <c r="BG31" s="923"/>
      <c r="BH31" s="923"/>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2"/>
      <c r="FU31" s="412"/>
      <c r="FV31" s="412"/>
      <c r="FW31" s="412"/>
      <c r="FX31" s="412"/>
      <c r="FY31" s="412"/>
      <c r="FZ31" s="412"/>
      <c r="GA31" s="412"/>
      <c r="GB31" s="412"/>
      <c r="GC31" s="412"/>
      <c r="GD31" s="412"/>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row>
    <row r="32" spans="1:216" s="444" customFormat="1" ht="65.099999999999994" customHeight="1">
      <c r="A32" s="441" t="s">
        <v>180</v>
      </c>
      <c r="B32" s="1064"/>
      <c r="C32" s="402" t="s">
        <v>173</v>
      </c>
      <c r="D32" s="441" t="s">
        <v>193</v>
      </c>
      <c r="E32" s="462" t="s">
        <v>548</v>
      </c>
      <c r="F32" s="576" t="s">
        <v>549</v>
      </c>
      <c r="G32" s="638" t="s">
        <v>550</v>
      </c>
      <c r="H32" s="441" t="s">
        <v>603</v>
      </c>
      <c r="I32" s="448" t="s">
        <v>604</v>
      </c>
      <c r="J32" s="448"/>
      <c r="K32" s="440" t="s">
        <v>605</v>
      </c>
      <c r="L32" s="972"/>
      <c r="M32" s="468" t="s">
        <v>596</v>
      </c>
      <c r="N32" s="469">
        <v>1</v>
      </c>
      <c r="O32" s="463">
        <v>0</v>
      </c>
      <c r="P32" s="469">
        <v>0</v>
      </c>
      <c r="Q32" s="469"/>
      <c r="R32" s="470"/>
      <c r="S32" s="431">
        <f t="shared" si="0"/>
        <v>0</v>
      </c>
      <c r="T32" s="459">
        <f t="shared" si="1"/>
        <v>0</v>
      </c>
      <c r="U32" s="470" t="s">
        <v>352</v>
      </c>
      <c r="V32" s="470" t="s">
        <v>352</v>
      </c>
      <c r="W32" s="469">
        <v>365</v>
      </c>
      <c r="X32" s="469">
        <v>1059626</v>
      </c>
      <c r="Y32" s="472" t="s">
        <v>487</v>
      </c>
      <c r="Z32" s="471" t="s">
        <v>526</v>
      </c>
      <c r="AA32" s="468" t="s">
        <v>580</v>
      </c>
      <c r="AB32" s="468" t="s">
        <v>581</v>
      </c>
      <c r="AC32" s="471" t="s">
        <v>352</v>
      </c>
      <c r="AD32" s="471" t="s">
        <v>606</v>
      </c>
      <c r="AE32" s="439">
        <v>0</v>
      </c>
      <c r="AF32" s="439"/>
      <c r="AG32" s="465"/>
      <c r="AH32" s="439"/>
      <c r="AI32" s="438"/>
      <c r="AJ32" s="438"/>
      <c r="AK32" s="447"/>
      <c r="AL32" s="589"/>
      <c r="AM32" s="589"/>
      <c r="AN32" s="440"/>
      <c r="AO32" s="441"/>
      <c r="AP32" s="443"/>
      <c r="AQ32" s="443"/>
      <c r="AR32" s="443"/>
      <c r="AS32" s="443"/>
      <c r="AT32" s="443"/>
      <c r="AU32" s="435"/>
      <c r="AV32" s="441"/>
      <c r="AW32" s="442"/>
      <c r="AX32" s="668"/>
      <c r="AY32" s="666"/>
      <c r="AZ32" s="668"/>
      <c r="BA32" s="569"/>
      <c r="BB32" s="669"/>
      <c r="BC32" s="669"/>
      <c r="BD32" s="669"/>
      <c r="BE32" s="669"/>
      <c r="BF32" s="954" t="s">
        <v>607</v>
      </c>
      <c r="BG32" s="954"/>
      <c r="BH32" s="954"/>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412"/>
      <c r="FD32" s="412"/>
      <c r="FE32" s="412"/>
      <c r="FF32" s="412"/>
      <c r="FG32" s="412"/>
      <c r="FH32" s="412"/>
      <c r="FI32" s="412"/>
      <c r="FJ32" s="412"/>
      <c r="FK32" s="412"/>
      <c r="FL32" s="412"/>
      <c r="FM32" s="412"/>
      <c r="FN32" s="412"/>
      <c r="FO32" s="412"/>
      <c r="FP32" s="412"/>
      <c r="FQ32" s="412"/>
      <c r="FR32" s="412"/>
      <c r="FS32" s="412"/>
      <c r="FT32" s="412"/>
      <c r="FU32" s="412"/>
      <c r="FV32" s="412"/>
      <c r="FW32" s="412"/>
      <c r="FX32" s="412"/>
      <c r="FY32" s="412"/>
      <c r="FZ32" s="412"/>
      <c r="GA32" s="412"/>
      <c r="GB32" s="412"/>
      <c r="GC32" s="412"/>
      <c r="GD32" s="412"/>
      <c r="GE32" s="412"/>
      <c r="GF32" s="412"/>
      <c r="GG32" s="412"/>
      <c r="GH32" s="412"/>
      <c r="GI32" s="412"/>
      <c r="GJ32" s="412"/>
      <c r="GK32" s="412"/>
      <c r="GL32" s="412"/>
      <c r="GM32" s="412"/>
      <c r="GN32" s="412"/>
      <c r="GO32" s="412"/>
      <c r="GP32" s="412"/>
      <c r="GQ32" s="412"/>
      <c r="GR32" s="412"/>
      <c r="GS32" s="412"/>
      <c r="GT32" s="412"/>
      <c r="GU32" s="412"/>
      <c r="GV32" s="412"/>
      <c r="GW32" s="412"/>
      <c r="GX32" s="412"/>
      <c r="GY32" s="412"/>
      <c r="GZ32" s="412"/>
      <c r="HA32" s="412"/>
      <c r="HB32" s="412"/>
      <c r="HC32" s="412"/>
      <c r="HD32" s="412"/>
      <c r="HE32" s="412"/>
      <c r="HF32" s="412"/>
      <c r="HG32" s="412"/>
      <c r="HH32" s="412"/>
    </row>
    <row r="33" spans="1:216" s="444" customFormat="1" ht="65.099999999999994" customHeight="1" thickBot="1">
      <c r="A33" s="441" t="s">
        <v>180</v>
      </c>
      <c r="B33" s="1065"/>
      <c r="C33" s="402" t="s">
        <v>173</v>
      </c>
      <c r="D33" s="405" t="s">
        <v>313</v>
      </c>
      <c r="E33" s="404" t="s">
        <v>548</v>
      </c>
      <c r="F33" s="577" t="s">
        <v>549</v>
      </c>
      <c r="G33" s="638" t="s">
        <v>550</v>
      </c>
      <c r="H33" s="441" t="s">
        <v>603</v>
      </c>
      <c r="I33" s="448" t="s">
        <v>604</v>
      </c>
      <c r="J33" s="428"/>
      <c r="K33" s="473" t="s">
        <v>313</v>
      </c>
      <c r="L33" s="972"/>
      <c r="M33" s="474" t="s">
        <v>186</v>
      </c>
      <c r="N33" s="474">
        <v>1</v>
      </c>
      <c r="O33" s="474">
        <v>0</v>
      </c>
      <c r="P33" s="474">
        <v>0</v>
      </c>
      <c r="Q33" s="474"/>
      <c r="R33" s="433"/>
      <c r="S33" s="431">
        <f t="shared" si="0"/>
        <v>0</v>
      </c>
      <c r="T33" s="459">
        <f t="shared" si="1"/>
        <v>0</v>
      </c>
      <c r="U33" s="451">
        <v>45658</v>
      </c>
      <c r="V33" s="470">
        <v>46022</v>
      </c>
      <c r="W33" s="469">
        <v>365</v>
      </c>
      <c r="X33" s="469"/>
      <c r="Y33" s="472" t="s">
        <v>608</v>
      </c>
      <c r="Z33" s="471" t="s">
        <v>526</v>
      </c>
      <c r="AA33" s="464"/>
      <c r="AB33" s="464"/>
      <c r="AC33" s="434"/>
      <c r="AD33" s="464"/>
      <c r="AE33" s="439"/>
      <c r="AF33" s="439"/>
      <c r="AG33" s="439"/>
      <c r="AH33" s="439"/>
      <c r="AI33" s="438"/>
      <c r="AJ33" s="438"/>
      <c r="AK33" s="439"/>
      <c r="AL33" s="590"/>
      <c r="AM33" s="590"/>
      <c r="AN33" s="440"/>
      <c r="AO33" s="441"/>
      <c r="AP33" s="443"/>
      <c r="AQ33" s="443"/>
      <c r="AR33" s="443"/>
      <c r="AS33" s="443"/>
      <c r="AT33" s="443"/>
      <c r="AU33" s="435"/>
      <c r="AV33" s="441"/>
      <c r="AW33" s="442"/>
      <c r="AX33" s="668"/>
      <c r="AY33" s="674"/>
      <c r="AZ33" s="668"/>
      <c r="BA33" s="683"/>
      <c r="BB33" s="669"/>
      <c r="BC33" s="669"/>
      <c r="BD33" s="669"/>
      <c r="BE33" s="669"/>
      <c r="BF33" s="914" t="s">
        <v>609</v>
      </c>
      <c r="BG33" s="914"/>
      <c r="BH33" s="914"/>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2"/>
      <c r="EX33" s="412"/>
      <c r="EY33" s="412"/>
      <c r="EZ33" s="412"/>
      <c r="FA33" s="412"/>
      <c r="FB33" s="412"/>
      <c r="FC33" s="412"/>
      <c r="FD33" s="412"/>
      <c r="FE33" s="412"/>
      <c r="FF33" s="412"/>
      <c r="FG33" s="412"/>
      <c r="FH33" s="412"/>
      <c r="FI33" s="412"/>
      <c r="FJ33" s="412"/>
      <c r="FK33" s="412"/>
      <c r="FL33" s="412"/>
      <c r="FM33" s="412"/>
      <c r="FN33" s="412"/>
      <c r="FO33" s="412"/>
      <c r="FP33" s="412"/>
      <c r="FQ33" s="412"/>
      <c r="FR33" s="412"/>
      <c r="FS33" s="412"/>
      <c r="FT33" s="412"/>
      <c r="FU33" s="412"/>
      <c r="FV33" s="412"/>
      <c r="FW33" s="412"/>
      <c r="FX33" s="412"/>
      <c r="FY33" s="412"/>
      <c r="FZ33" s="412"/>
      <c r="GA33" s="412"/>
      <c r="GB33" s="412"/>
      <c r="GC33" s="412"/>
      <c r="GD33" s="412"/>
      <c r="GE33" s="412"/>
      <c r="GF33" s="412"/>
      <c r="GG33" s="412"/>
      <c r="GH33" s="412"/>
      <c r="GI33" s="412"/>
      <c r="GJ33" s="412"/>
      <c r="GK33" s="412"/>
      <c r="GL33" s="412"/>
      <c r="GM33" s="412"/>
      <c r="GN33" s="412"/>
      <c r="GO33" s="412"/>
      <c r="GP33" s="412"/>
      <c r="GQ33" s="412"/>
      <c r="GR33" s="412"/>
      <c r="GS33" s="412"/>
      <c r="GT33" s="412"/>
      <c r="GU33" s="412"/>
      <c r="GV33" s="412"/>
      <c r="GW33" s="412"/>
      <c r="GX33" s="412"/>
      <c r="GY33" s="412"/>
      <c r="GZ33" s="412"/>
      <c r="HA33" s="412"/>
      <c r="HB33" s="412"/>
      <c r="HC33" s="412"/>
      <c r="HD33" s="412"/>
      <c r="HE33" s="412"/>
      <c r="HF33" s="412"/>
      <c r="HG33" s="412"/>
      <c r="HH33" s="412"/>
    </row>
    <row r="34" spans="1:216" s="444" customFormat="1" ht="65.099999999999994" customHeight="1" thickBot="1">
      <c r="A34" s="1058"/>
      <c r="B34" s="1058"/>
      <c r="C34" s="1058"/>
      <c r="D34" s="991" t="s">
        <v>548</v>
      </c>
      <c r="E34" s="992"/>
      <c r="F34" s="991"/>
      <c r="G34" s="993"/>
      <c r="H34" s="993"/>
      <c r="I34" s="991"/>
      <c r="J34" s="991"/>
      <c r="K34" s="991"/>
      <c r="L34" s="991"/>
      <c r="M34" s="991"/>
      <c r="N34" s="991"/>
      <c r="O34" s="991"/>
      <c r="P34" s="991"/>
      <c r="Q34" s="991"/>
      <c r="R34" s="991"/>
      <c r="S34" s="994"/>
      <c r="T34" s="419">
        <f>AVERAGE(T22:T33)</f>
        <v>0.44780768579651259</v>
      </c>
      <c r="U34" s="451"/>
      <c r="V34" s="470"/>
      <c r="W34" s="469"/>
      <c r="X34" s="469"/>
      <c r="Y34" s="472"/>
      <c r="Z34" s="471"/>
      <c r="AA34" s="464"/>
      <c r="AB34" s="464"/>
      <c r="AC34" s="434"/>
      <c r="AD34" s="464"/>
      <c r="AE34" s="439"/>
      <c r="AF34" s="439"/>
      <c r="AG34" s="439"/>
      <c r="AH34" s="439"/>
      <c r="AI34" s="438"/>
      <c r="AJ34" s="438"/>
      <c r="AK34" s="424">
        <v>23385887056.060001</v>
      </c>
      <c r="AL34" s="424"/>
      <c r="AM34" s="424"/>
      <c r="AN34" s="610"/>
      <c r="AO34" s="441"/>
      <c r="AP34" s="443"/>
      <c r="AQ34" s="443"/>
      <c r="AR34" s="443"/>
      <c r="AS34" s="443"/>
      <c r="AT34" s="615">
        <v>16756994397.949999</v>
      </c>
      <c r="AU34" s="425">
        <f>+AT34/AK34</f>
        <v>0.71654303117861617</v>
      </c>
      <c r="AV34" s="424">
        <v>2172867362.8199997</v>
      </c>
      <c r="AW34" s="672">
        <f>+AV34/AK34</f>
        <v>9.2913617414266222E-2</v>
      </c>
      <c r="AX34" s="676"/>
      <c r="AY34" s="677"/>
      <c r="AZ34" s="680"/>
      <c r="BA34" s="685"/>
      <c r="BB34" s="678"/>
      <c r="BC34" s="678"/>
      <c r="BD34" s="678"/>
      <c r="BE34" s="678"/>
      <c r="BF34" s="441"/>
      <c r="BG34" s="441"/>
      <c r="BH34" s="441"/>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c r="CU34" s="412"/>
      <c r="CV34" s="412"/>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412"/>
      <c r="DT34" s="412"/>
      <c r="DU34" s="412"/>
      <c r="DV34" s="412"/>
      <c r="DW34" s="412"/>
      <c r="DX34" s="412"/>
      <c r="DY34" s="412"/>
      <c r="DZ34" s="412"/>
      <c r="EA34" s="412"/>
      <c r="EB34" s="412"/>
      <c r="EC34" s="412"/>
      <c r="ED34" s="412"/>
      <c r="EE34" s="412"/>
      <c r="EF34" s="412"/>
      <c r="EG34" s="412"/>
      <c r="EH34" s="412"/>
      <c r="EI34" s="412"/>
      <c r="EJ34" s="412"/>
      <c r="EK34" s="412"/>
      <c r="EL34" s="412"/>
      <c r="EM34" s="412"/>
      <c r="EN34" s="412"/>
      <c r="EO34" s="412"/>
      <c r="EP34" s="412"/>
      <c r="EQ34" s="412"/>
      <c r="ER34" s="412"/>
      <c r="ES34" s="412"/>
      <c r="ET34" s="412"/>
      <c r="EU34" s="412"/>
      <c r="EV34" s="412"/>
      <c r="EW34" s="412"/>
      <c r="EX34" s="412"/>
      <c r="EY34" s="412"/>
      <c r="EZ34" s="412"/>
      <c r="FA34" s="412"/>
      <c r="FB34" s="412"/>
      <c r="FC34" s="412"/>
      <c r="FD34" s="412"/>
      <c r="FE34" s="412"/>
      <c r="FF34" s="412"/>
      <c r="FG34" s="412"/>
      <c r="FH34" s="412"/>
      <c r="FI34" s="412"/>
      <c r="FJ34" s="412"/>
      <c r="FK34" s="412"/>
      <c r="FL34" s="412"/>
      <c r="FM34" s="412"/>
      <c r="FN34" s="412"/>
      <c r="FO34" s="412"/>
      <c r="FP34" s="412"/>
      <c r="FQ34" s="412"/>
      <c r="FR34" s="412"/>
      <c r="FS34" s="412"/>
      <c r="FT34" s="412"/>
      <c r="FU34" s="412"/>
      <c r="FV34" s="412"/>
      <c r="FW34" s="412"/>
      <c r="FX34" s="412"/>
      <c r="FY34" s="412"/>
      <c r="FZ34" s="412"/>
      <c r="GA34" s="412"/>
      <c r="GB34" s="412"/>
      <c r="GC34" s="412"/>
      <c r="GD34" s="412"/>
      <c r="GE34" s="412"/>
      <c r="GF34" s="412"/>
      <c r="GG34" s="412"/>
      <c r="GH34" s="412"/>
      <c r="GI34" s="412"/>
      <c r="GJ34" s="412"/>
      <c r="GK34" s="412"/>
      <c r="GL34" s="412"/>
      <c r="GM34" s="412"/>
      <c r="GN34" s="412"/>
      <c r="GO34" s="412"/>
      <c r="GP34" s="412"/>
      <c r="GQ34" s="412"/>
      <c r="GR34" s="412"/>
      <c r="GS34" s="412"/>
      <c r="GT34" s="412"/>
      <c r="GU34" s="412"/>
      <c r="GV34" s="412"/>
      <c r="GW34" s="412"/>
      <c r="GX34" s="412"/>
      <c r="GY34" s="412"/>
      <c r="GZ34" s="412"/>
      <c r="HA34" s="412"/>
      <c r="HB34" s="412"/>
      <c r="HC34" s="412"/>
      <c r="HD34" s="412"/>
      <c r="HE34" s="412"/>
      <c r="HF34" s="412"/>
      <c r="HG34" s="412"/>
      <c r="HH34" s="412"/>
    </row>
    <row r="35" spans="1:216" s="444" customFormat="1" ht="65.099999999999994" customHeight="1">
      <c r="A35" s="427" t="s">
        <v>198</v>
      </c>
      <c r="B35" s="1063" t="s">
        <v>172</v>
      </c>
      <c r="C35" s="418" t="s">
        <v>173</v>
      </c>
      <c r="D35" s="972" t="s">
        <v>198</v>
      </c>
      <c r="E35" s="462" t="s">
        <v>610</v>
      </c>
      <c r="F35" s="574">
        <v>2024130010020</v>
      </c>
      <c r="G35" s="428" t="s">
        <v>611</v>
      </c>
      <c r="H35" s="428" t="s">
        <v>612</v>
      </c>
      <c r="I35" s="428" t="s">
        <v>613</v>
      </c>
      <c r="J35" s="428"/>
      <c r="K35" s="477" t="s">
        <v>614</v>
      </c>
      <c r="L35" s="454">
        <v>207100000</v>
      </c>
      <c r="M35" s="422" t="s">
        <v>615</v>
      </c>
      <c r="N35" s="454">
        <v>15</v>
      </c>
      <c r="O35" s="454">
        <v>0</v>
      </c>
      <c r="P35" s="454">
        <v>8</v>
      </c>
      <c r="Q35" s="421"/>
      <c r="R35" s="445"/>
      <c r="S35" s="421">
        <f t="shared" si="0"/>
        <v>8</v>
      </c>
      <c r="T35" s="478">
        <f>+(O35+P35+Q35+R35)/N35</f>
        <v>0.53333333333333333</v>
      </c>
      <c r="U35" s="479">
        <v>45658</v>
      </c>
      <c r="V35" s="479">
        <v>46022</v>
      </c>
      <c r="W35" s="439">
        <v>365</v>
      </c>
      <c r="X35" s="469" t="s">
        <v>487</v>
      </c>
      <c r="Y35" s="472" t="s">
        <v>487</v>
      </c>
      <c r="Z35" s="439" t="s">
        <v>616</v>
      </c>
      <c r="AA35" s="462" t="s">
        <v>617</v>
      </c>
      <c r="AB35" s="462" t="s">
        <v>618</v>
      </c>
      <c r="AC35" s="439" t="s">
        <v>558</v>
      </c>
      <c r="AD35" s="462" t="s">
        <v>619</v>
      </c>
      <c r="AE35" s="438">
        <v>207100000</v>
      </c>
      <c r="AF35" s="439" t="s">
        <v>531</v>
      </c>
      <c r="AG35" s="439" t="s">
        <v>493</v>
      </c>
      <c r="AH35" s="479">
        <v>45658</v>
      </c>
      <c r="AI35" s="438">
        <v>300000000</v>
      </c>
      <c r="AJ35" s="438"/>
      <c r="AK35" s="438">
        <v>300000000</v>
      </c>
      <c r="AL35" s="587"/>
      <c r="AM35" s="587"/>
      <c r="AN35" s="480" t="s">
        <v>494</v>
      </c>
      <c r="AO35" s="441" t="s">
        <v>620</v>
      </c>
      <c r="AP35" s="443"/>
      <c r="AQ35" s="443"/>
      <c r="AR35" s="443"/>
      <c r="AS35" s="443"/>
      <c r="AT35" s="616"/>
      <c r="AU35" s="464"/>
      <c r="AV35" s="481"/>
      <c r="AW35" s="481"/>
      <c r="AX35" s="668"/>
      <c r="AY35" s="675"/>
      <c r="AZ35" s="668"/>
      <c r="BA35" s="684"/>
      <c r="BB35" s="669"/>
      <c r="BC35" s="669"/>
      <c r="BD35" s="669"/>
      <c r="BE35" s="669"/>
      <c r="BF35" s="912" t="s">
        <v>621</v>
      </c>
      <c r="BG35" s="912"/>
      <c r="BH35" s="9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2"/>
      <c r="EM35" s="412"/>
      <c r="EN35" s="412"/>
      <c r="EO35" s="412"/>
      <c r="EP35" s="412"/>
      <c r="EQ35" s="412"/>
      <c r="ER35" s="412"/>
      <c r="ES35" s="412"/>
      <c r="ET35" s="412"/>
      <c r="EU35" s="412"/>
      <c r="EV35" s="412"/>
      <c r="EW35" s="412"/>
      <c r="EX35" s="412"/>
      <c r="EY35" s="412"/>
      <c r="EZ35" s="412"/>
      <c r="FA35" s="412"/>
      <c r="FB35" s="412"/>
      <c r="FC35" s="412"/>
      <c r="FD35" s="412"/>
      <c r="FE35" s="412"/>
      <c r="FF35" s="412"/>
      <c r="FG35" s="412"/>
      <c r="FH35" s="412"/>
      <c r="FI35" s="412"/>
      <c r="FJ35" s="412"/>
      <c r="FK35" s="412"/>
      <c r="FL35" s="412"/>
      <c r="FM35" s="412"/>
      <c r="FN35" s="412"/>
      <c r="FO35" s="412"/>
      <c r="FP35" s="412"/>
      <c r="FQ35" s="412"/>
      <c r="FR35" s="412"/>
      <c r="FS35" s="412"/>
      <c r="FT35" s="412"/>
      <c r="FU35" s="412"/>
      <c r="FV35" s="412"/>
      <c r="FW35" s="412"/>
      <c r="FX35" s="412"/>
      <c r="FY35" s="412"/>
      <c r="FZ35" s="412"/>
      <c r="GA35" s="412"/>
      <c r="GB35" s="412"/>
      <c r="GC35" s="412"/>
      <c r="GD35" s="412"/>
      <c r="GE35" s="412"/>
      <c r="GF35" s="412"/>
      <c r="GG35" s="412"/>
      <c r="GH35" s="412"/>
      <c r="GI35" s="412"/>
      <c r="GJ35" s="412"/>
      <c r="GK35" s="412"/>
      <c r="GL35" s="412"/>
      <c r="GM35" s="412"/>
      <c r="GN35" s="412"/>
      <c r="GO35" s="412"/>
      <c r="GP35" s="412"/>
      <c r="GQ35" s="412"/>
      <c r="GR35" s="412"/>
      <c r="GS35" s="412"/>
      <c r="GT35" s="412"/>
      <c r="GU35" s="412"/>
      <c r="GV35" s="412"/>
      <c r="GW35" s="412"/>
      <c r="GX35" s="412"/>
      <c r="GY35" s="412"/>
      <c r="GZ35" s="412"/>
      <c r="HA35" s="412"/>
      <c r="HB35" s="412"/>
      <c r="HC35" s="412"/>
      <c r="HD35" s="412"/>
      <c r="HE35" s="412"/>
      <c r="HF35" s="412"/>
      <c r="HG35" s="412"/>
      <c r="HH35" s="412"/>
    </row>
    <row r="36" spans="1:216" s="444" customFormat="1" ht="65.099999999999994" customHeight="1">
      <c r="A36" s="475" t="s">
        <v>198</v>
      </c>
      <c r="B36" s="1064"/>
      <c r="C36" s="434" t="s">
        <v>173</v>
      </c>
      <c r="D36" s="972"/>
      <c r="E36" s="462" t="s">
        <v>610</v>
      </c>
      <c r="F36" s="577">
        <v>2024130010020</v>
      </c>
      <c r="G36" s="448" t="s">
        <v>611</v>
      </c>
      <c r="H36" s="428" t="s">
        <v>612</v>
      </c>
      <c r="I36" s="448" t="s">
        <v>613</v>
      </c>
      <c r="J36" s="428"/>
      <c r="K36" s="483" t="s">
        <v>622</v>
      </c>
      <c r="L36" s="447">
        <v>92900000</v>
      </c>
      <c r="M36" s="464" t="s">
        <v>623</v>
      </c>
      <c r="N36" s="447">
        <v>1</v>
      </c>
      <c r="O36" s="484">
        <v>0.25</v>
      </c>
      <c r="P36" s="484">
        <v>0.25</v>
      </c>
      <c r="Q36" s="434"/>
      <c r="R36" s="439"/>
      <c r="S36" s="434">
        <f t="shared" si="0"/>
        <v>0.5</v>
      </c>
      <c r="T36" s="478">
        <f t="shared" si="1"/>
        <v>0.5</v>
      </c>
      <c r="U36" s="479">
        <v>45658</v>
      </c>
      <c r="V36" s="479">
        <v>46022</v>
      </c>
      <c r="W36" s="439">
        <v>365</v>
      </c>
      <c r="X36" s="439" t="s">
        <v>487</v>
      </c>
      <c r="Y36" s="442" t="s">
        <v>487</v>
      </c>
      <c r="Z36" s="439" t="s">
        <v>616</v>
      </c>
      <c r="AA36" s="462" t="s">
        <v>617</v>
      </c>
      <c r="AB36" s="462" t="s">
        <v>618</v>
      </c>
      <c r="AC36" s="439" t="s">
        <v>558</v>
      </c>
      <c r="AD36" s="462" t="s">
        <v>624</v>
      </c>
      <c r="AE36" s="438">
        <v>92900000</v>
      </c>
      <c r="AF36" s="439" t="s">
        <v>531</v>
      </c>
      <c r="AG36" s="439" t="s">
        <v>493</v>
      </c>
      <c r="AH36" s="479">
        <v>45658</v>
      </c>
      <c r="AI36" s="438">
        <v>930155000</v>
      </c>
      <c r="AJ36" s="438"/>
      <c r="AK36" s="438">
        <v>930155000</v>
      </c>
      <c r="AL36" s="587"/>
      <c r="AM36" s="587"/>
      <c r="AN36" s="480" t="s">
        <v>547</v>
      </c>
      <c r="AO36" s="441" t="s">
        <v>620</v>
      </c>
      <c r="AP36" s="443"/>
      <c r="AQ36" s="443"/>
      <c r="AR36" s="443"/>
      <c r="AS36" s="443"/>
      <c r="AT36" s="616"/>
      <c r="AU36" s="464"/>
      <c r="AV36" s="481"/>
      <c r="AW36" s="481"/>
      <c r="AX36" s="668"/>
      <c r="AY36" s="666"/>
      <c r="AZ36" s="668"/>
      <c r="BA36" s="569"/>
      <c r="BB36" s="669"/>
      <c r="BC36" s="669"/>
      <c r="BD36" s="669"/>
      <c r="BE36" s="669"/>
      <c r="BF36" s="912" t="s">
        <v>625</v>
      </c>
      <c r="BG36" s="912"/>
      <c r="BH36" s="9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row>
    <row r="37" spans="1:216" s="444" customFormat="1" ht="65.099999999999994" customHeight="1">
      <c r="A37" s="475" t="s">
        <v>198</v>
      </c>
      <c r="B37" s="1064"/>
      <c r="C37" s="434" t="s">
        <v>173</v>
      </c>
      <c r="D37" s="972"/>
      <c r="E37" s="462" t="s">
        <v>610</v>
      </c>
      <c r="F37" s="577">
        <v>2024130010020</v>
      </c>
      <c r="G37" s="448" t="s">
        <v>611</v>
      </c>
      <c r="H37" s="428" t="s">
        <v>612</v>
      </c>
      <c r="I37" s="448" t="s">
        <v>613</v>
      </c>
      <c r="J37" s="428"/>
      <c r="K37" s="483" t="s">
        <v>626</v>
      </c>
      <c r="L37" s="447">
        <v>254500000</v>
      </c>
      <c r="M37" s="464" t="s">
        <v>627</v>
      </c>
      <c r="N37" s="447">
        <v>14</v>
      </c>
      <c r="O37" s="447">
        <v>0</v>
      </c>
      <c r="P37" s="447">
        <v>6</v>
      </c>
      <c r="Q37" s="434"/>
      <c r="R37" s="439"/>
      <c r="S37" s="434">
        <f t="shared" si="0"/>
        <v>6</v>
      </c>
      <c r="T37" s="478">
        <f t="shared" si="1"/>
        <v>0.42857142857142855</v>
      </c>
      <c r="U37" s="479">
        <v>45658</v>
      </c>
      <c r="V37" s="479">
        <v>46022</v>
      </c>
      <c r="W37" s="439">
        <v>365</v>
      </c>
      <c r="X37" s="439" t="s">
        <v>487</v>
      </c>
      <c r="Y37" s="442" t="s">
        <v>487</v>
      </c>
      <c r="Z37" s="439" t="s">
        <v>616</v>
      </c>
      <c r="AA37" s="462" t="s">
        <v>617</v>
      </c>
      <c r="AB37" s="462" t="s">
        <v>618</v>
      </c>
      <c r="AC37" s="439" t="s">
        <v>558</v>
      </c>
      <c r="AD37" s="462" t="s">
        <v>628</v>
      </c>
      <c r="AE37" s="438">
        <v>254500000</v>
      </c>
      <c r="AF37" s="439" t="s">
        <v>531</v>
      </c>
      <c r="AG37" s="439" t="s">
        <v>493</v>
      </c>
      <c r="AH37" s="479">
        <v>45658</v>
      </c>
      <c r="AI37" s="438"/>
      <c r="AJ37" s="585"/>
      <c r="AK37" s="476"/>
      <c r="AL37" s="591"/>
      <c r="AM37" s="591"/>
      <c r="AN37" s="480"/>
      <c r="AO37" s="441"/>
      <c r="AP37" s="443"/>
      <c r="AQ37" s="443"/>
      <c r="AR37" s="443"/>
      <c r="AS37" s="443"/>
      <c r="AT37" s="616"/>
      <c r="AU37" s="464"/>
      <c r="AV37" s="481"/>
      <c r="AW37" s="481"/>
      <c r="AX37" s="668"/>
      <c r="AY37" s="666"/>
      <c r="AZ37" s="668"/>
      <c r="BA37" s="569"/>
      <c r="BB37" s="669"/>
      <c r="BC37" s="669"/>
      <c r="BD37" s="669"/>
      <c r="BE37" s="669"/>
      <c r="BF37" s="912" t="s">
        <v>629</v>
      </c>
      <c r="BG37" s="912"/>
      <c r="BH37" s="9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2"/>
      <c r="EM37" s="412"/>
      <c r="EN37" s="412"/>
      <c r="EO37" s="412"/>
      <c r="EP37" s="412"/>
      <c r="EQ37" s="412"/>
      <c r="ER37" s="412"/>
      <c r="ES37" s="412"/>
      <c r="ET37" s="412"/>
      <c r="EU37" s="412"/>
      <c r="EV37" s="412"/>
      <c r="EW37" s="412"/>
      <c r="EX37" s="412"/>
      <c r="EY37" s="412"/>
      <c r="EZ37" s="412"/>
      <c r="FA37" s="412"/>
      <c r="FB37" s="412"/>
      <c r="FC37" s="412"/>
      <c r="FD37" s="412"/>
      <c r="FE37" s="412"/>
      <c r="FF37" s="412"/>
      <c r="FG37" s="412"/>
      <c r="FH37" s="412"/>
      <c r="FI37" s="412"/>
      <c r="FJ37" s="412"/>
      <c r="FK37" s="412"/>
      <c r="FL37" s="412"/>
      <c r="FM37" s="412"/>
      <c r="FN37" s="412"/>
      <c r="FO37" s="412"/>
      <c r="FP37" s="412"/>
      <c r="FQ37" s="412"/>
      <c r="FR37" s="412"/>
      <c r="FS37" s="412"/>
      <c r="FT37" s="412"/>
      <c r="FU37" s="412"/>
      <c r="FV37" s="412"/>
      <c r="FW37" s="412"/>
      <c r="FX37" s="412"/>
      <c r="FY37" s="412"/>
      <c r="FZ37" s="412"/>
      <c r="GA37" s="412"/>
      <c r="GB37" s="412"/>
      <c r="GC37" s="412"/>
      <c r="GD37" s="412"/>
      <c r="GE37" s="412"/>
      <c r="GF37" s="412"/>
      <c r="GG37" s="412"/>
      <c r="GH37" s="412"/>
      <c r="GI37" s="412"/>
      <c r="GJ37" s="412"/>
      <c r="GK37" s="412"/>
      <c r="GL37" s="412"/>
      <c r="GM37" s="412"/>
      <c r="GN37" s="412"/>
      <c r="GO37" s="412"/>
      <c r="GP37" s="412"/>
      <c r="GQ37" s="412"/>
      <c r="GR37" s="412"/>
      <c r="GS37" s="412"/>
      <c r="GT37" s="412"/>
      <c r="GU37" s="412"/>
      <c r="GV37" s="412"/>
      <c r="GW37" s="412"/>
      <c r="GX37" s="412"/>
      <c r="GY37" s="412"/>
      <c r="GZ37" s="412"/>
      <c r="HA37" s="412"/>
      <c r="HB37" s="412"/>
      <c r="HC37" s="412"/>
      <c r="HD37" s="412"/>
      <c r="HE37" s="412"/>
      <c r="HF37" s="412"/>
      <c r="HG37" s="412"/>
      <c r="HH37" s="412"/>
    </row>
    <row r="38" spans="1:216" s="444" customFormat="1" ht="65.099999999999994" customHeight="1">
      <c r="A38" s="475" t="s">
        <v>198</v>
      </c>
      <c r="B38" s="1064"/>
      <c r="C38" s="434" t="s">
        <v>173</v>
      </c>
      <c r="D38" s="972"/>
      <c r="E38" s="462" t="s">
        <v>610</v>
      </c>
      <c r="F38" s="577">
        <v>2024130010020</v>
      </c>
      <c r="G38" s="448" t="s">
        <v>611</v>
      </c>
      <c r="H38" s="428" t="s">
        <v>612</v>
      </c>
      <c r="I38" s="448" t="s">
        <v>613</v>
      </c>
      <c r="J38" s="428"/>
      <c r="K38" s="483" t="s">
        <v>630</v>
      </c>
      <c r="L38" s="447">
        <v>483655000</v>
      </c>
      <c r="M38" s="464" t="s">
        <v>631</v>
      </c>
      <c r="N38" s="447">
        <v>332</v>
      </c>
      <c r="O38" s="447">
        <v>23</v>
      </c>
      <c r="P38" s="447">
        <v>87</v>
      </c>
      <c r="Q38" s="434"/>
      <c r="R38" s="439"/>
      <c r="S38" s="434">
        <f t="shared" si="0"/>
        <v>110</v>
      </c>
      <c r="T38" s="478">
        <f t="shared" si="1"/>
        <v>0.33132530120481929</v>
      </c>
      <c r="U38" s="479">
        <v>45658</v>
      </c>
      <c r="V38" s="479">
        <v>46022</v>
      </c>
      <c r="W38" s="439">
        <v>365</v>
      </c>
      <c r="X38" s="439" t="s">
        <v>487</v>
      </c>
      <c r="Y38" s="442" t="s">
        <v>487</v>
      </c>
      <c r="Z38" s="439" t="s">
        <v>616</v>
      </c>
      <c r="AA38" s="462" t="s">
        <v>617</v>
      </c>
      <c r="AB38" s="462" t="s">
        <v>618</v>
      </c>
      <c r="AC38" s="439" t="s">
        <v>558</v>
      </c>
      <c r="AD38" s="462" t="s">
        <v>632</v>
      </c>
      <c r="AE38" s="438">
        <v>483655000</v>
      </c>
      <c r="AF38" s="439" t="s">
        <v>531</v>
      </c>
      <c r="AG38" s="439" t="s">
        <v>493</v>
      </c>
      <c r="AH38" s="479">
        <v>45658</v>
      </c>
      <c r="AI38" s="438"/>
      <c r="AJ38" s="585"/>
      <c r="AK38" s="476"/>
      <c r="AL38" s="591"/>
      <c r="AM38" s="591"/>
      <c r="AN38" s="480"/>
      <c r="AO38" s="441"/>
      <c r="AP38" s="443"/>
      <c r="AQ38" s="443"/>
      <c r="AR38" s="443"/>
      <c r="AS38" s="443"/>
      <c r="AT38" s="616"/>
      <c r="AU38" s="464"/>
      <c r="AV38" s="481"/>
      <c r="AW38" s="481"/>
      <c r="AX38" s="668"/>
      <c r="AY38" s="666"/>
      <c r="AZ38" s="668"/>
      <c r="BA38" s="569"/>
      <c r="BB38" s="669"/>
      <c r="BC38" s="669"/>
      <c r="BD38" s="669"/>
      <c r="BE38" s="669"/>
      <c r="BF38" s="912" t="s">
        <v>633</v>
      </c>
      <c r="BG38" s="912"/>
      <c r="BH38" s="9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2"/>
      <c r="EM38" s="412"/>
      <c r="EN38" s="412"/>
      <c r="EO38" s="412"/>
      <c r="EP38" s="412"/>
      <c r="EQ38" s="412"/>
      <c r="ER38" s="412"/>
      <c r="ES38" s="412"/>
      <c r="ET38" s="412"/>
      <c r="EU38" s="412"/>
      <c r="EV38" s="412"/>
      <c r="EW38" s="412"/>
      <c r="EX38" s="412"/>
      <c r="EY38" s="412"/>
      <c r="EZ38" s="412"/>
      <c r="FA38" s="412"/>
      <c r="FB38" s="412"/>
      <c r="FC38" s="412"/>
      <c r="FD38" s="412"/>
      <c r="FE38" s="412"/>
      <c r="FF38" s="412"/>
      <c r="FG38" s="412"/>
      <c r="FH38" s="412"/>
      <c r="FI38" s="412"/>
      <c r="FJ38" s="412"/>
      <c r="FK38" s="412"/>
      <c r="FL38" s="412"/>
      <c r="FM38" s="412"/>
      <c r="FN38" s="412"/>
      <c r="FO38" s="412"/>
      <c r="FP38" s="412"/>
      <c r="FQ38" s="412"/>
      <c r="FR38" s="412"/>
      <c r="FS38" s="412"/>
      <c r="FT38" s="412"/>
      <c r="FU38" s="412"/>
      <c r="FV38" s="412"/>
      <c r="FW38" s="412"/>
      <c r="FX38" s="412"/>
      <c r="FY38" s="412"/>
      <c r="FZ38" s="412"/>
      <c r="GA38" s="412"/>
      <c r="GB38" s="412"/>
      <c r="GC38" s="412"/>
      <c r="GD38" s="412"/>
      <c r="GE38" s="412"/>
      <c r="GF38" s="412"/>
      <c r="GG38" s="412"/>
      <c r="GH38" s="412"/>
      <c r="GI38" s="412"/>
      <c r="GJ38" s="412"/>
      <c r="GK38" s="412"/>
      <c r="GL38" s="412"/>
      <c r="GM38" s="412"/>
      <c r="GN38" s="412"/>
      <c r="GO38" s="412"/>
      <c r="GP38" s="412"/>
      <c r="GQ38" s="412"/>
      <c r="GR38" s="412"/>
      <c r="GS38" s="412"/>
      <c r="GT38" s="412"/>
      <c r="GU38" s="412"/>
      <c r="GV38" s="412"/>
      <c r="GW38" s="412"/>
      <c r="GX38" s="412"/>
      <c r="GY38" s="412"/>
      <c r="GZ38" s="412"/>
      <c r="HA38" s="412"/>
      <c r="HB38" s="412"/>
      <c r="HC38" s="412"/>
      <c r="HD38" s="412"/>
      <c r="HE38" s="412"/>
      <c r="HF38" s="412"/>
      <c r="HG38" s="412"/>
      <c r="HH38" s="412"/>
    </row>
    <row r="39" spans="1:216" s="444" customFormat="1" ht="65.099999999999994" customHeight="1">
      <c r="A39" s="475" t="s">
        <v>198</v>
      </c>
      <c r="B39" s="1064"/>
      <c r="C39" s="434" t="s">
        <v>173</v>
      </c>
      <c r="D39" s="972"/>
      <c r="E39" s="462" t="s">
        <v>610</v>
      </c>
      <c r="F39" s="577">
        <v>2024130010020</v>
      </c>
      <c r="G39" s="448" t="s">
        <v>611</v>
      </c>
      <c r="H39" s="428" t="s">
        <v>612</v>
      </c>
      <c r="I39" s="448" t="s">
        <v>613</v>
      </c>
      <c r="J39" s="428"/>
      <c r="K39" s="483" t="s">
        <v>634</v>
      </c>
      <c r="L39" s="447">
        <v>96000000</v>
      </c>
      <c r="M39" s="464" t="s">
        <v>635</v>
      </c>
      <c r="N39" s="447">
        <v>60</v>
      </c>
      <c r="O39" s="447">
        <v>0</v>
      </c>
      <c r="P39" s="447">
        <v>16</v>
      </c>
      <c r="Q39" s="434"/>
      <c r="R39" s="439"/>
      <c r="S39" s="434">
        <f t="shared" si="0"/>
        <v>16</v>
      </c>
      <c r="T39" s="478">
        <f t="shared" si="1"/>
        <v>0.26666666666666666</v>
      </c>
      <c r="U39" s="479">
        <v>45658</v>
      </c>
      <c r="V39" s="479">
        <v>46022</v>
      </c>
      <c r="W39" s="439">
        <v>365</v>
      </c>
      <c r="X39" s="439" t="s">
        <v>487</v>
      </c>
      <c r="Y39" s="442" t="s">
        <v>487</v>
      </c>
      <c r="Z39" s="439" t="s">
        <v>616</v>
      </c>
      <c r="AA39" s="462" t="s">
        <v>617</v>
      </c>
      <c r="AB39" s="462" t="s">
        <v>618</v>
      </c>
      <c r="AC39" s="439" t="s">
        <v>558</v>
      </c>
      <c r="AD39" s="462" t="s">
        <v>636</v>
      </c>
      <c r="AE39" s="438">
        <v>96000000</v>
      </c>
      <c r="AF39" s="439" t="s">
        <v>531</v>
      </c>
      <c r="AG39" s="439" t="s">
        <v>493</v>
      </c>
      <c r="AH39" s="479">
        <v>45658</v>
      </c>
      <c r="AI39" s="438"/>
      <c r="AJ39" s="585"/>
      <c r="AK39" s="476"/>
      <c r="AL39" s="591"/>
      <c r="AM39" s="591"/>
      <c r="AN39" s="480"/>
      <c r="AO39" s="441"/>
      <c r="AP39" s="443"/>
      <c r="AQ39" s="443"/>
      <c r="AR39" s="443"/>
      <c r="AS39" s="443"/>
      <c r="AT39" s="616"/>
      <c r="AU39" s="464"/>
      <c r="AV39" s="481"/>
      <c r="AW39" s="481"/>
      <c r="AX39" s="668"/>
      <c r="AY39" s="666"/>
      <c r="AZ39" s="668"/>
      <c r="BA39" s="569"/>
      <c r="BB39" s="669"/>
      <c r="BC39" s="669"/>
      <c r="BD39" s="669"/>
      <c r="BE39" s="669"/>
      <c r="BF39" s="912" t="s">
        <v>637</v>
      </c>
      <c r="BG39" s="912"/>
      <c r="BH39" s="9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2"/>
      <c r="FU39" s="412"/>
      <c r="FV39" s="412"/>
      <c r="FW39" s="412"/>
      <c r="FX39" s="412"/>
      <c r="FY39" s="412"/>
      <c r="FZ39" s="412"/>
      <c r="GA39" s="412"/>
      <c r="GB39" s="412"/>
      <c r="GC39" s="412"/>
      <c r="GD39" s="412"/>
      <c r="GE39" s="412"/>
      <c r="GF39" s="412"/>
      <c r="GG39" s="412"/>
      <c r="GH39" s="412"/>
      <c r="GI39" s="412"/>
      <c r="GJ39" s="412"/>
      <c r="GK39" s="412"/>
      <c r="GL39" s="412"/>
      <c r="GM39" s="412"/>
      <c r="GN39" s="412"/>
      <c r="GO39" s="412"/>
      <c r="GP39" s="412"/>
      <c r="GQ39" s="412"/>
      <c r="GR39" s="412"/>
      <c r="GS39" s="412"/>
      <c r="GT39" s="412"/>
      <c r="GU39" s="412"/>
      <c r="GV39" s="412"/>
      <c r="GW39" s="412"/>
      <c r="GX39" s="412"/>
      <c r="GY39" s="412"/>
      <c r="GZ39" s="412"/>
      <c r="HA39" s="412"/>
      <c r="HB39" s="412"/>
      <c r="HC39" s="412"/>
      <c r="HD39" s="412"/>
      <c r="HE39" s="412"/>
      <c r="HF39" s="412"/>
      <c r="HG39" s="412"/>
      <c r="HH39" s="412"/>
    </row>
    <row r="40" spans="1:216" s="444" customFormat="1" ht="65.099999999999994" customHeight="1">
      <c r="A40" s="475" t="s">
        <v>198</v>
      </c>
      <c r="B40" s="1064"/>
      <c r="C40" s="434" t="s">
        <v>173</v>
      </c>
      <c r="D40" s="972"/>
      <c r="E40" s="462" t="s">
        <v>610</v>
      </c>
      <c r="F40" s="577">
        <v>2024130010020</v>
      </c>
      <c r="G40" s="448" t="s">
        <v>611</v>
      </c>
      <c r="H40" s="428" t="s">
        <v>612</v>
      </c>
      <c r="I40" s="448" t="s">
        <v>613</v>
      </c>
      <c r="J40" s="428"/>
      <c r="K40" s="483" t="s">
        <v>638</v>
      </c>
      <c r="L40" s="447">
        <v>96000000</v>
      </c>
      <c r="M40" s="464" t="s">
        <v>639</v>
      </c>
      <c r="N40" s="447">
        <v>15</v>
      </c>
      <c r="O40" s="447">
        <v>5</v>
      </c>
      <c r="P40" s="447">
        <v>9</v>
      </c>
      <c r="Q40" s="434"/>
      <c r="R40" s="439"/>
      <c r="S40" s="434">
        <f t="shared" si="0"/>
        <v>14</v>
      </c>
      <c r="T40" s="478">
        <f>+(O40+P40+Q40+R40)/N40</f>
        <v>0.93333333333333335</v>
      </c>
      <c r="U40" s="479">
        <v>45658</v>
      </c>
      <c r="V40" s="479">
        <v>46022</v>
      </c>
      <c r="W40" s="439">
        <v>365</v>
      </c>
      <c r="X40" s="439" t="s">
        <v>487</v>
      </c>
      <c r="Y40" s="442" t="s">
        <v>487</v>
      </c>
      <c r="Z40" s="439" t="s">
        <v>616</v>
      </c>
      <c r="AA40" s="462" t="s">
        <v>617</v>
      </c>
      <c r="AB40" s="462" t="s">
        <v>618</v>
      </c>
      <c r="AC40" s="439" t="s">
        <v>558</v>
      </c>
      <c r="AD40" s="462" t="s">
        <v>640</v>
      </c>
      <c r="AE40" s="438">
        <v>96000000</v>
      </c>
      <c r="AF40" s="439" t="s">
        <v>531</v>
      </c>
      <c r="AG40" s="439" t="s">
        <v>493</v>
      </c>
      <c r="AH40" s="479">
        <v>45658</v>
      </c>
      <c r="AI40" s="438"/>
      <c r="AJ40" s="585"/>
      <c r="AK40" s="476"/>
      <c r="AL40" s="591"/>
      <c r="AM40" s="591"/>
      <c r="AN40" s="480"/>
      <c r="AO40" s="441"/>
      <c r="AP40" s="443"/>
      <c r="AQ40" s="443"/>
      <c r="AR40" s="443"/>
      <c r="AS40" s="443"/>
      <c r="AT40" s="616"/>
      <c r="AU40" s="464"/>
      <c r="AV40" s="481"/>
      <c r="AW40" s="481"/>
      <c r="AX40" s="668"/>
      <c r="AY40" s="666"/>
      <c r="AZ40" s="668"/>
      <c r="BA40" s="569"/>
      <c r="BB40" s="669"/>
      <c r="BC40" s="669"/>
      <c r="BD40" s="669"/>
      <c r="BE40" s="669"/>
      <c r="BF40" s="912" t="s">
        <v>641</v>
      </c>
      <c r="BG40" s="912"/>
      <c r="BH40" s="9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412"/>
      <c r="DT40" s="412"/>
      <c r="DU40" s="412"/>
      <c r="DV40" s="412"/>
      <c r="DW40" s="412"/>
      <c r="DX40" s="412"/>
      <c r="DY40" s="412"/>
      <c r="DZ40" s="412"/>
      <c r="EA40" s="412"/>
      <c r="EB40" s="412"/>
      <c r="EC40" s="412"/>
      <c r="ED40" s="412"/>
      <c r="EE40" s="412"/>
      <c r="EF40" s="412"/>
      <c r="EG40" s="412"/>
      <c r="EH40" s="412"/>
      <c r="EI40" s="412"/>
      <c r="EJ40" s="412"/>
      <c r="EK40" s="412"/>
      <c r="EL40" s="412"/>
      <c r="EM40" s="412"/>
      <c r="EN40" s="412"/>
      <c r="EO40" s="412"/>
      <c r="EP40" s="412"/>
      <c r="EQ40" s="412"/>
      <c r="ER40" s="412"/>
      <c r="ES40" s="412"/>
      <c r="ET40" s="412"/>
      <c r="EU40" s="412"/>
      <c r="EV40" s="412"/>
      <c r="EW40" s="412"/>
      <c r="EX40" s="412"/>
      <c r="EY40" s="412"/>
      <c r="EZ40" s="412"/>
      <c r="FA40" s="412"/>
      <c r="FB40" s="412"/>
      <c r="FC40" s="412"/>
      <c r="FD40" s="412"/>
      <c r="FE40" s="412"/>
      <c r="FF40" s="412"/>
      <c r="FG40" s="412"/>
      <c r="FH40" s="412"/>
      <c r="FI40" s="412"/>
      <c r="FJ40" s="412"/>
      <c r="FK40" s="412"/>
      <c r="FL40" s="412"/>
      <c r="FM40" s="412"/>
      <c r="FN40" s="412"/>
      <c r="FO40" s="412"/>
      <c r="FP40" s="412"/>
      <c r="FQ40" s="412"/>
      <c r="FR40" s="412"/>
      <c r="FS40" s="412"/>
      <c r="FT40" s="412"/>
      <c r="FU40" s="412"/>
      <c r="FV40" s="412"/>
      <c r="FW40" s="412"/>
      <c r="FX40" s="412"/>
      <c r="FY40" s="412"/>
      <c r="FZ40" s="412"/>
      <c r="GA40" s="412"/>
      <c r="GB40" s="412"/>
      <c r="GC40" s="412"/>
      <c r="GD40" s="412"/>
      <c r="GE40" s="412"/>
      <c r="GF40" s="412"/>
      <c r="GG40" s="412"/>
      <c r="GH40" s="412"/>
      <c r="GI40" s="412"/>
      <c r="GJ40" s="412"/>
      <c r="GK40" s="412"/>
      <c r="GL40" s="412"/>
      <c r="GM40" s="412"/>
      <c r="GN40" s="412"/>
      <c r="GO40" s="412"/>
      <c r="GP40" s="412"/>
      <c r="GQ40" s="412"/>
      <c r="GR40" s="412"/>
      <c r="GS40" s="412"/>
      <c r="GT40" s="412"/>
      <c r="GU40" s="412"/>
      <c r="GV40" s="412"/>
      <c r="GW40" s="412"/>
      <c r="GX40" s="412"/>
      <c r="GY40" s="412"/>
      <c r="GZ40" s="412"/>
      <c r="HA40" s="412"/>
      <c r="HB40" s="412"/>
      <c r="HC40" s="412"/>
      <c r="HD40" s="412"/>
      <c r="HE40" s="412"/>
      <c r="HF40" s="412"/>
      <c r="HG40" s="412"/>
      <c r="HH40" s="412"/>
    </row>
    <row r="41" spans="1:216" s="444" customFormat="1" ht="65.099999999999994" customHeight="1" thickBot="1">
      <c r="A41" s="475" t="s">
        <v>198</v>
      </c>
      <c r="B41" s="1065"/>
      <c r="C41" s="434" t="s">
        <v>173</v>
      </c>
      <c r="D41" s="972"/>
      <c r="E41" s="476" t="s">
        <v>610</v>
      </c>
      <c r="F41" s="577">
        <v>2024130010020</v>
      </c>
      <c r="G41" s="448" t="s">
        <v>611</v>
      </c>
      <c r="H41" s="428" t="s">
        <v>612</v>
      </c>
      <c r="I41" s="448" t="s">
        <v>613</v>
      </c>
      <c r="J41" s="428"/>
      <c r="K41" s="485" t="s">
        <v>642</v>
      </c>
      <c r="L41" s="486">
        <v>0</v>
      </c>
      <c r="M41" s="487" t="s">
        <v>643</v>
      </c>
      <c r="N41" s="488">
        <v>1</v>
      </c>
      <c r="O41" s="486">
        <v>0.25</v>
      </c>
      <c r="P41" s="488">
        <v>1</v>
      </c>
      <c r="Q41" s="450"/>
      <c r="R41" s="489"/>
      <c r="S41" s="450">
        <f t="shared" si="0"/>
        <v>1.25</v>
      </c>
      <c r="T41" s="478">
        <v>1</v>
      </c>
      <c r="U41" s="479">
        <v>45658</v>
      </c>
      <c r="V41" s="479">
        <v>46022</v>
      </c>
      <c r="W41" s="439">
        <v>365</v>
      </c>
      <c r="X41" s="439" t="s">
        <v>487</v>
      </c>
      <c r="Y41" s="442" t="s">
        <v>487</v>
      </c>
      <c r="Z41" s="439" t="s">
        <v>616</v>
      </c>
      <c r="AA41" s="462" t="s">
        <v>617</v>
      </c>
      <c r="AB41" s="462" t="s">
        <v>618</v>
      </c>
      <c r="AC41" s="439" t="s">
        <v>558</v>
      </c>
      <c r="AD41" s="462" t="s">
        <v>644</v>
      </c>
      <c r="AE41" s="438">
        <v>0</v>
      </c>
      <c r="AF41" s="439" t="s">
        <v>531</v>
      </c>
      <c r="AG41" s="439"/>
      <c r="AH41" s="479">
        <v>45658</v>
      </c>
      <c r="AI41" s="438"/>
      <c r="AJ41" s="455"/>
      <c r="AK41" s="456"/>
      <c r="AL41" s="592"/>
      <c r="AM41" s="592"/>
      <c r="AN41" s="440"/>
      <c r="AO41" s="441"/>
      <c r="AP41" s="443"/>
      <c r="AQ41" s="443"/>
      <c r="AR41" s="443"/>
      <c r="AS41" s="443"/>
      <c r="AT41" s="443"/>
      <c r="AU41" s="435"/>
      <c r="AV41" s="441"/>
      <c r="AW41" s="442"/>
      <c r="AX41" s="668"/>
      <c r="AY41" s="674"/>
      <c r="AZ41" s="668"/>
      <c r="BA41" s="683"/>
      <c r="BB41" s="669"/>
      <c r="BC41" s="669"/>
      <c r="BD41" s="669"/>
      <c r="BE41" s="669"/>
      <c r="BF41" s="912" t="s">
        <v>645</v>
      </c>
      <c r="BG41" s="912"/>
      <c r="BH41" s="9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c r="DS41" s="412"/>
      <c r="DT41" s="412"/>
      <c r="DU41" s="412"/>
      <c r="DV41" s="412"/>
      <c r="DW41" s="412"/>
      <c r="DX41" s="412"/>
      <c r="DY41" s="412"/>
      <c r="DZ41" s="412"/>
      <c r="EA41" s="412"/>
      <c r="EB41" s="412"/>
      <c r="EC41" s="412"/>
      <c r="ED41" s="412"/>
      <c r="EE41" s="412"/>
      <c r="EF41" s="412"/>
      <c r="EG41" s="412"/>
      <c r="EH41" s="412"/>
      <c r="EI41" s="412"/>
      <c r="EJ41" s="412"/>
      <c r="EK41" s="412"/>
      <c r="EL41" s="412"/>
      <c r="EM41" s="412"/>
      <c r="EN41" s="412"/>
      <c r="EO41" s="412"/>
      <c r="EP41" s="412"/>
      <c r="EQ41" s="412"/>
      <c r="ER41" s="412"/>
      <c r="ES41" s="412"/>
      <c r="ET41" s="412"/>
      <c r="EU41" s="412"/>
      <c r="EV41" s="412"/>
      <c r="EW41" s="412"/>
      <c r="EX41" s="412"/>
      <c r="EY41" s="412"/>
      <c r="EZ41" s="412"/>
      <c r="FA41" s="412"/>
      <c r="FB41" s="412"/>
      <c r="FC41" s="412"/>
      <c r="FD41" s="412"/>
      <c r="FE41" s="412"/>
      <c r="FF41" s="412"/>
      <c r="FG41" s="412"/>
      <c r="FH41" s="412"/>
      <c r="FI41" s="412"/>
      <c r="FJ41" s="412"/>
      <c r="FK41" s="412"/>
      <c r="FL41" s="412"/>
      <c r="FM41" s="412"/>
      <c r="FN41" s="412"/>
      <c r="FO41" s="412"/>
      <c r="FP41" s="412"/>
      <c r="FQ41" s="412"/>
      <c r="FR41" s="412"/>
      <c r="FS41" s="412"/>
      <c r="FT41" s="412"/>
      <c r="FU41" s="412"/>
      <c r="FV41" s="412"/>
      <c r="FW41" s="412"/>
      <c r="FX41" s="412"/>
      <c r="FY41" s="412"/>
      <c r="FZ41" s="412"/>
      <c r="GA41" s="412"/>
      <c r="GB41" s="412"/>
      <c r="GC41" s="412"/>
      <c r="GD41" s="412"/>
      <c r="GE41" s="412"/>
      <c r="GF41" s="412"/>
      <c r="GG41" s="412"/>
      <c r="GH41" s="412"/>
      <c r="GI41" s="412"/>
      <c r="GJ41" s="412"/>
      <c r="GK41" s="412"/>
      <c r="GL41" s="412"/>
      <c r="GM41" s="412"/>
      <c r="GN41" s="412"/>
      <c r="GO41" s="412"/>
      <c r="GP41" s="412"/>
      <c r="GQ41" s="412"/>
      <c r="GR41" s="412"/>
      <c r="GS41" s="412"/>
      <c r="GT41" s="412"/>
      <c r="GU41" s="412"/>
      <c r="GV41" s="412"/>
      <c r="GW41" s="412"/>
      <c r="GX41" s="412"/>
      <c r="GY41" s="412"/>
      <c r="GZ41" s="412"/>
      <c r="HA41" s="412"/>
      <c r="HB41" s="412"/>
      <c r="HC41" s="412"/>
      <c r="HD41" s="412"/>
      <c r="HE41" s="412"/>
      <c r="HF41" s="412"/>
      <c r="HG41" s="412"/>
      <c r="HH41" s="412"/>
    </row>
    <row r="42" spans="1:216" s="444" customFormat="1" ht="65.099999999999994" customHeight="1" thickBot="1">
      <c r="A42" s="954"/>
      <c r="B42" s="954"/>
      <c r="C42" s="954"/>
      <c r="D42" s="989" t="s">
        <v>610</v>
      </c>
      <c r="E42" s="989"/>
      <c r="F42" s="989"/>
      <c r="G42" s="989"/>
      <c r="H42" s="989"/>
      <c r="I42" s="989"/>
      <c r="J42" s="989"/>
      <c r="K42" s="989"/>
      <c r="L42" s="989"/>
      <c r="M42" s="989"/>
      <c r="N42" s="989"/>
      <c r="O42" s="989"/>
      <c r="P42" s="989"/>
      <c r="Q42" s="989"/>
      <c r="R42" s="989"/>
      <c r="S42" s="990"/>
      <c r="T42" s="644">
        <f>AVERAGE(T35:T41)</f>
        <v>0.57046143758708301</v>
      </c>
      <c r="U42" s="479"/>
      <c r="V42" s="479"/>
      <c r="W42" s="439"/>
      <c r="X42" s="439"/>
      <c r="Y42" s="442"/>
      <c r="Z42" s="439"/>
      <c r="AA42" s="462"/>
      <c r="AB42" s="462"/>
      <c r="AC42" s="439"/>
      <c r="AD42" s="462"/>
      <c r="AE42" s="438"/>
      <c r="AF42" s="439"/>
      <c r="AG42" s="439"/>
      <c r="AH42" s="479"/>
      <c r="AI42" s="438"/>
      <c r="AJ42" s="438"/>
      <c r="AK42" s="424">
        <v>1955431129</v>
      </c>
      <c r="AL42" s="424"/>
      <c r="AM42" s="424"/>
      <c r="AN42" s="610"/>
      <c r="AO42" s="441"/>
      <c r="AP42" s="443"/>
      <c r="AQ42" s="443"/>
      <c r="AR42" s="443"/>
      <c r="AS42" s="443"/>
      <c r="AT42" s="615">
        <v>946700000</v>
      </c>
      <c r="AU42" s="425">
        <f>+AT42/AK42</f>
        <v>0.48413875894680003</v>
      </c>
      <c r="AV42" s="424">
        <v>235700000</v>
      </c>
      <c r="AW42" s="672">
        <f>+AV42/AK42</f>
        <v>0.12053607846599848</v>
      </c>
      <c r="AX42" s="676"/>
      <c r="AY42" s="677"/>
      <c r="AZ42" s="680"/>
      <c r="BA42" s="685"/>
      <c r="BB42" s="678"/>
      <c r="BC42" s="678"/>
      <c r="BD42" s="678"/>
      <c r="BE42" s="678"/>
      <c r="BF42" s="638"/>
      <c r="BG42" s="638"/>
      <c r="BH42" s="638"/>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c r="DS42" s="412"/>
      <c r="DT42" s="412"/>
      <c r="DU42" s="412"/>
      <c r="DV42" s="412"/>
      <c r="DW42" s="412"/>
      <c r="DX42" s="412"/>
      <c r="DY42" s="412"/>
      <c r="DZ42" s="412"/>
      <c r="EA42" s="412"/>
      <c r="EB42" s="412"/>
      <c r="EC42" s="412"/>
      <c r="ED42" s="412"/>
      <c r="EE42" s="412"/>
      <c r="EF42" s="412"/>
      <c r="EG42" s="412"/>
      <c r="EH42" s="412"/>
      <c r="EI42" s="412"/>
      <c r="EJ42" s="412"/>
      <c r="EK42" s="412"/>
      <c r="EL42" s="412"/>
      <c r="EM42" s="412"/>
      <c r="EN42" s="412"/>
      <c r="EO42" s="412"/>
      <c r="EP42" s="412"/>
      <c r="EQ42" s="412"/>
      <c r="ER42" s="412"/>
      <c r="ES42" s="412"/>
      <c r="ET42" s="412"/>
      <c r="EU42" s="412"/>
      <c r="EV42" s="412"/>
      <c r="EW42" s="412"/>
      <c r="EX42" s="412"/>
      <c r="EY42" s="412"/>
      <c r="EZ42" s="412"/>
      <c r="FA42" s="412"/>
      <c r="FB42" s="412"/>
      <c r="FC42" s="412"/>
      <c r="FD42" s="412"/>
      <c r="FE42" s="412"/>
      <c r="FF42" s="412"/>
      <c r="FG42" s="412"/>
      <c r="FH42" s="412"/>
      <c r="FI42" s="412"/>
      <c r="FJ42" s="412"/>
      <c r="FK42" s="412"/>
      <c r="FL42" s="412"/>
      <c r="FM42" s="412"/>
      <c r="FN42" s="412"/>
      <c r="FO42" s="412"/>
      <c r="FP42" s="412"/>
      <c r="FQ42" s="412"/>
      <c r="FR42" s="412"/>
      <c r="FS42" s="412"/>
      <c r="FT42" s="412"/>
      <c r="FU42" s="412"/>
      <c r="FV42" s="412"/>
      <c r="FW42" s="412"/>
      <c r="FX42" s="412"/>
      <c r="FY42" s="412"/>
      <c r="FZ42" s="412"/>
      <c r="GA42" s="412"/>
      <c r="GB42" s="412"/>
      <c r="GC42" s="412"/>
      <c r="GD42" s="412"/>
      <c r="GE42" s="412"/>
      <c r="GF42" s="412"/>
      <c r="GG42" s="412"/>
      <c r="GH42" s="412"/>
      <c r="GI42" s="412"/>
      <c r="GJ42" s="412"/>
      <c r="GK42" s="412"/>
      <c r="GL42" s="412"/>
      <c r="GM42" s="412"/>
      <c r="GN42" s="412"/>
      <c r="GO42" s="412"/>
      <c r="GP42" s="412"/>
      <c r="GQ42" s="412"/>
      <c r="GR42" s="412"/>
      <c r="GS42" s="412"/>
      <c r="GT42" s="412"/>
      <c r="GU42" s="412"/>
      <c r="GV42" s="412"/>
      <c r="GW42" s="412"/>
      <c r="GX42" s="412"/>
      <c r="GY42" s="412"/>
      <c r="GZ42" s="412"/>
      <c r="HA42" s="412"/>
      <c r="HB42" s="412"/>
      <c r="HC42" s="412"/>
      <c r="HD42" s="412"/>
      <c r="HE42" s="412"/>
      <c r="HF42" s="412"/>
      <c r="HG42" s="412"/>
      <c r="HH42" s="412"/>
    </row>
    <row r="43" spans="1:216" s="444" customFormat="1" ht="92.25" customHeight="1" thickBot="1">
      <c r="A43" s="495"/>
      <c r="B43" s="1067" t="s">
        <v>646</v>
      </c>
      <c r="C43" s="1067"/>
      <c r="D43" s="1067"/>
      <c r="E43" s="1067"/>
      <c r="F43" s="1067"/>
      <c r="G43" s="1067"/>
      <c r="H43" s="1067"/>
      <c r="I43" s="1067"/>
      <c r="J43" s="1067"/>
      <c r="K43" s="1067"/>
      <c r="L43" s="1067"/>
      <c r="M43" s="1067"/>
      <c r="N43" s="1067"/>
      <c r="O43" s="1067"/>
      <c r="P43" s="1067"/>
      <c r="Q43" s="1067"/>
      <c r="R43" s="1067"/>
      <c r="S43" s="1067"/>
      <c r="T43" s="1067"/>
      <c r="U43" s="479"/>
      <c r="V43" s="479"/>
      <c r="W43" s="439"/>
      <c r="X43" s="439"/>
      <c r="Y43" s="442"/>
      <c r="Z43" s="439"/>
      <c r="AA43" s="462"/>
      <c r="AB43" s="462"/>
      <c r="AC43" s="439"/>
      <c r="AD43" s="1088" t="s">
        <v>647</v>
      </c>
      <c r="AE43" s="1089"/>
      <c r="AF43" s="1089"/>
      <c r="AG43" s="1089"/>
      <c r="AH43" s="1089"/>
      <c r="AI43" s="645"/>
      <c r="AJ43" s="646"/>
      <c r="AK43" s="641">
        <f>+AK42+AK21+AK34+AK17</f>
        <v>1366970169302.22</v>
      </c>
      <c r="AL43" s="640"/>
      <c r="AM43" s="640"/>
      <c r="AN43" s="610"/>
      <c r="AO43" s="441"/>
      <c r="AP43" s="443"/>
      <c r="AQ43" s="443"/>
      <c r="AR43" s="443"/>
      <c r="AS43" s="443"/>
      <c r="AT43" s="615"/>
      <c r="AU43" s="425"/>
      <c r="AV43" s="424"/>
      <c r="AW43" s="425"/>
      <c r="AX43" s="415"/>
      <c r="AY43" s="416"/>
      <c r="AZ43" s="681"/>
      <c r="BA43" s="564"/>
      <c r="BB43" s="570"/>
      <c r="BC43" s="570"/>
      <c r="BD43" s="570"/>
      <c r="BE43" s="570"/>
      <c r="BF43" s="638"/>
      <c r="BG43" s="638"/>
      <c r="BH43" s="638"/>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c r="DS43" s="412"/>
      <c r="DT43" s="412"/>
      <c r="DU43" s="412"/>
      <c r="DV43" s="412"/>
      <c r="DW43" s="412"/>
      <c r="DX43" s="412"/>
      <c r="DY43" s="412"/>
      <c r="DZ43" s="412"/>
      <c r="EA43" s="412"/>
      <c r="EB43" s="412"/>
      <c r="EC43" s="412"/>
      <c r="ED43" s="412"/>
      <c r="EE43" s="412"/>
      <c r="EF43" s="412"/>
      <c r="EG43" s="412"/>
      <c r="EH43" s="412"/>
      <c r="EI43" s="412"/>
      <c r="EJ43" s="412"/>
      <c r="EK43" s="412"/>
      <c r="EL43" s="412"/>
      <c r="EM43" s="412"/>
      <c r="EN43" s="412"/>
      <c r="EO43" s="412"/>
      <c r="EP43" s="412"/>
      <c r="EQ43" s="412"/>
      <c r="ER43" s="412"/>
      <c r="ES43" s="412"/>
      <c r="ET43" s="412"/>
      <c r="EU43" s="412"/>
      <c r="EV43" s="412"/>
      <c r="EW43" s="412"/>
      <c r="EX43" s="412"/>
      <c r="EY43" s="412"/>
      <c r="EZ43" s="412"/>
      <c r="FA43" s="412"/>
      <c r="FB43" s="412"/>
      <c r="FC43" s="412"/>
      <c r="FD43" s="412"/>
      <c r="FE43" s="412"/>
      <c r="FF43" s="412"/>
      <c r="FG43" s="412"/>
      <c r="FH43" s="412"/>
      <c r="FI43" s="412"/>
      <c r="FJ43" s="412"/>
      <c r="FK43" s="412"/>
      <c r="FL43" s="412"/>
      <c r="FM43" s="412"/>
      <c r="FN43" s="412"/>
      <c r="FO43" s="412"/>
      <c r="FP43" s="412"/>
      <c r="FQ43" s="412"/>
      <c r="FR43" s="412"/>
      <c r="FS43" s="412"/>
      <c r="FT43" s="412"/>
      <c r="FU43" s="412"/>
      <c r="FV43" s="412"/>
      <c r="FW43" s="412"/>
      <c r="FX43" s="412"/>
      <c r="FY43" s="412"/>
      <c r="FZ43" s="412"/>
      <c r="GA43" s="412"/>
      <c r="GB43" s="412"/>
      <c r="GC43" s="412"/>
      <c r="GD43" s="412"/>
      <c r="GE43" s="412"/>
      <c r="GF43" s="412"/>
      <c r="GG43" s="412"/>
      <c r="GH43" s="412"/>
      <c r="GI43" s="412"/>
      <c r="GJ43" s="412"/>
      <c r="GK43" s="412"/>
      <c r="GL43" s="412"/>
      <c r="GM43" s="412"/>
      <c r="GN43" s="412"/>
      <c r="GO43" s="412"/>
      <c r="GP43" s="412"/>
      <c r="GQ43" s="412"/>
      <c r="GR43" s="412"/>
      <c r="GS43" s="412"/>
      <c r="GT43" s="412"/>
      <c r="GU43" s="412"/>
      <c r="GV43" s="412"/>
      <c r="GW43" s="412"/>
      <c r="GX43" s="412"/>
      <c r="GY43" s="412"/>
      <c r="GZ43" s="412"/>
      <c r="HA43" s="412"/>
      <c r="HB43" s="412"/>
      <c r="HC43" s="412"/>
      <c r="HD43" s="412"/>
      <c r="HE43" s="412"/>
      <c r="HF43" s="412"/>
      <c r="HG43" s="412"/>
      <c r="HH43" s="412"/>
    </row>
    <row r="44" spans="1:216" s="444" customFormat="1" ht="65.099999999999994" customHeight="1" thickBot="1">
      <c r="A44" s="426" t="s">
        <v>212</v>
      </c>
      <c r="B44" s="1081" t="s">
        <v>213</v>
      </c>
      <c r="C44" s="1085" t="s">
        <v>214</v>
      </c>
      <c r="D44" s="940" t="s">
        <v>216</v>
      </c>
      <c r="E44" s="476" t="s">
        <v>648</v>
      </c>
      <c r="F44" s="578">
        <v>2024130010018</v>
      </c>
      <c r="G44" s="428" t="s">
        <v>649</v>
      </c>
      <c r="H44" s="428" t="s">
        <v>650</v>
      </c>
      <c r="I44" s="428" t="s">
        <v>523</v>
      </c>
      <c r="J44" s="428"/>
      <c r="K44" s="491" t="s">
        <v>651</v>
      </c>
      <c r="L44" s="983"/>
      <c r="M44" s="422" t="s">
        <v>652</v>
      </c>
      <c r="N44" s="422">
        <v>1</v>
      </c>
      <c r="O44" s="422">
        <v>0.25</v>
      </c>
      <c r="P44" s="422">
        <v>0.25</v>
      </c>
      <c r="Q44" s="422"/>
      <c r="R44" s="422"/>
      <c r="S44" s="422">
        <f t="shared" si="0"/>
        <v>0.5</v>
      </c>
      <c r="T44" s="492">
        <f>+(O44+P44+Q44+R44)/N44</f>
        <v>0.5</v>
      </c>
      <c r="U44" s="493">
        <v>45658</v>
      </c>
      <c r="V44" s="493">
        <v>46022</v>
      </c>
      <c r="W44" s="494">
        <v>365</v>
      </c>
      <c r="X44" s="439">
        <v>1059626</v>
      </c>
      <c r="Y44" s="442" t="s">
        <v>487</v>
      </c>
      <c r="Z44" s="495" t="s">
        <v>653</v>
      </c>
      <c r="AA44" s="496" t="s">
        <v>654</v>
      </c>
      <c r="AB44" s="496" t="s">
        <v>380</v>
      </c>
      <c r="AC44" s="439" t="s">
        <v>558</v>
      </c>
      <c r="AD44" s="496" t="s">
        <v>655</v>
      </c>
      <c r="AE44" s="497">
        <v>154000000</v>
      </c>
      <c r="AF44" s="498" t="s">
        <v>531</v>
      </c>
      <c r="AG44" s="498" t="s">
        <v>493</v>
      </c>
      <c r="AH44" s="439"/>
      <c r="AI44" s="499">
        <v>2000000000</v>
      </c>
      <c r="AJ44" s="499"/>
      <c r="AK44" s="499">
        <v>2000000000</v>
      </c>
      <c r="AL44" s="593"/>
      <c r="AM44" s="593"/>
      <c r="AN44" s="440" t="s">
        <v>494</v>
      </c>
      <c r="AO44" s="441" t="s">
        <v>648</v>
      </c>
      <c r="AP44" s="443"/>
      <c r="AQ44" s="443"/>
      <c r="AR44" s="443"/>
      <c r="AS44" s="443"/>
      <c r="AT44" s="443"/>
      <c r="AU44" s="435"/>
      <c r="AV44" s="441"/>
      <c r="AW44" s="442"/>
      <c r="AX44" s="917">
        <v>2014286438</v>
      </c>
      <c r="AY44" s="950">
        <v>878500000</v>
      </c>
      <c r="AZ44" s="944">
        <v>257000000</v>
      </c>
      <c r="BA44" s="947">
        <f>+AY44/AX44</f>
        <v>0.43613459507391072</v>
      </c>
      <c r="BB44" s="670"/>
      <c r="BC44" s="670"/>
      <c r="BD44" s="670"/>
      <c r="BE44" s="670"/>
      <c r="BF44" s="912" t="s">
        <v>656</v>
      </c>
      <c r="BG44" s="912"/>
      <c r="BH44" s="9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row>
    <row r="45" spans="1:216" s="444" customFormat="1" ht="65.099999999999994" customHeight="1" thickBot="1">
      <c r="A45" s="441" t="s">
        <v>212</v>
      </c>
      <c r="B45" s="1082"/>
      <c r="C45" s="1086"/>
      <c r="D45" s="941"/>
      <c r="E45" s="482" t="s">
        <v>648</v>
      </c>
      <c r="F45" s="579">
        <v>2024130010018</v>
      </c>
      <c r="G45" s="448" t="s">
        <v>649</v>
      </c>
      <c r="H45" s="448" t="s">
        <v>650</v>
      </c>
      <c r="I45" s="448" t="s">
        <v>523</v>
      </c>
      <c r="J45" s="428"/>
      <c r="K45" s="490" t="s">
        <v>657</v>
      </c>
      <c r="L45" s="983"/>
      <c r="M45" s="464" t="s">
        <v>658</v>
      </c>
      <c r="N45" s="464">
        <v>5</v>
      </c>
      <c r="O45" s="464">
        <v>0</v>
      </c>
      <c r="P45" s="464">
        <v>4</v>
      </c>
      <c r="Q45" s="464"/>
      <c r="R45" s="464"/>
      <c r="S45" s="464">
        <f t="shared" si="0"/>
        <v>4</v>
      </c>
      <c r="T45" s="492">
        <f t="shared" ref="T45:T56" si="2">+(O45+P45+Q45+R45)/N45</f>
        <v>0.8</v>
      </c>
      <c r="U45" s="493">
        <v>45658</v>
      </c>
      <c r="V45" s="493">
        <v>46022</v>
      </c>
      <c r="W45" s="494">
        <v>365</v>
      </c>
      <c r="X45" s="494">
        <v>1059626</v>
      </c>
      <c r="Y45" s="494" t="s">
        <v>487</v>
      </c>
      <c r="Z45" s="495" t="s">
        <v>653</v>
      </c>
      <c r="AA45" s="496" t="s">
        <v>659</v>
      </c>
      <c r="AB45" s="496" t="s">
        <v>660</v>
      </c>
      <c r="AC45" s="439" t="s">
        <v>558</v>
      </c>
      <c r="AD45" s="496" t="s">
        <v>661</v>
      </c>
      <c r="AE45" s="497">
        <v>65000000</v>
      </c>
      <c r="AF45" s="498" t="s">
        <v>531</v>
      </c>
      <c r="AG45" s="498" t="s">
        <v>493</v>
      </c>
      <c r="AH45" s="439"/>
      <c r="AI45" s="499"/>
      <c r="AJ45" s="499"/>
      <c r="AK45" s="499"/>
      <c r="AL45" s="593"/>
      <c r="AM45" s="593"/>
      <c r="AN45" s="440"/>
      <c r="AO45" s="441"/>
      <c r="AP45" s="443"/>
      <c r="AQ45" s="443"/>
      <c r="AR45" s="443"/>
      <c r="AS45" s="443"/>
      <c r="AT45" s="443"/>
      <c r="AU45" s="435"/>
      <c r="AV45" s="441"/>
      <c r="AW45" s="442"/>
      <c r="AX45" s="918"/>
      <c r="AY45" s="951"/>
      <c r="AZ45" s="945"/>
      <c r="BA45" s="947"/>
      <c r="BB45" s="670"/>
      <c r="BC45" s="670"/>
      <c r="BD45" s="670"/>
      <c r="BE45" s="670"/>
      <c r="BF45" s="912" t="s">
        <v>662</v>
      </c>
      <c r="BG45" s="912"/>
      <c r="BH45" s="9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row>
    <row r="46" spans="1:216" s="444" customFormat="1" ht="65.099999999999994" customHeight="1" thickBot="1">
      <c r="A46" s="441" t="s">
        <v>212</v>
      </c>
      <c r="B46" s="1082"/>
      <c r="C46" s="1086"/>
      <c r="D46" s="941"/>
      <c r="E46" s="482" t="s">
        <v>648</v>
      </c>
      <c r="F46" s="579">
        <v>2024130010018</v>
      </c>
      <c r="G46" s="448" t="s">
        <v>649</v>
      </c>
      <c r="H46" s="448" t="s">
        <v>650</v>
      </c>
      <c r="I46" s="448" t="s">
        <v>523</v>
      </c>
      <c r="J46" s="428"/>
      <c r="K46" s="490" t="s">
        <v>663</v>
      </c>
      <c r="L46" s="983"/>
      <c r="M46" s="464" t="s">
        <v>664</v>
      </c>
      <c r="N46" s="464">
        <v>3</v>
      </c>
      <c r="O46" s="464">
        <v>0</v>
      </c>
      <c r="P46" s="464">
        <v>1</v>
      </c>
      <c r="Q46" s="464"/>
      <c r="R46" s="464"/>
      <c r="S46" s="464">
        <f t="shared" si="0"/>
        <v>1</v>
      </c>
      <c r="T46" s="492">
        <f t="shared" si="2"/>
        <v>0.33333333333333331</v>
      </c>
      <c r="U46" s="493">
        <v>45658</v>
      </c>
      <c r="V46" s="493">
        <v>46022</v>
      </c>
      <c r="W46" s="494">
        <v>365</v>
      </c>
      <c r="X46" s="494">
        <v>1059626</v>
      </c>
      <c r="Y46" s="494" t="s">
        <v>487</v>
      </c>
      <c r="Z46" s="495" t="s">
        <v>653</v>
      </c>
      <c r="AA46" s="496" t="s">
        <v>659</v>
      </c>
      <c r="AB46" s="496" t="s">
        <v>660</v>
      </c>
      <c r="AC46" s="439" t="s">
        <v>558</v>
      </c>
      <c r="AD46" s="496" t="s">
        <v>665</v>
      </c>
      <c r="AE46" s="497">
        <v>70000000</v>
      </c>
      <c r="AF46" s="498" t="s">
        <v>666</v>
      </c>
      <c r="AG46" s="498" t="s">
        <v>493</v>
      </c>
      <c r="AH46" s="439"/>
      <c r="AI46" s="499"/>
      <c r="AJ46" s="499"/>
      <c r="AK46" s="499"/>
      <c r="AL46" s="593"/>
      <c r="AM46" s="593"/>
      <c r="AN46" s="440"/>
      <c r="AO46" s="441"/>
      <c r="AP46" s="443"/>
      <c r="AQ46" s="443"/>
      <c r="AR46" s="443"/>
      <c r="AS46" s="443"/>
      <c r="AT46" s="443"/>
      <c r="AU46" s="435"/>
      <c r="AV46" s="441"/>
      <c r="AW46" s="442"/>
      <c r="AX46" s="918"/>
      <c r="AY46" s="951"/>
      <c r="AZ46" s="945"/>
      <c r="BA46" s="947"/>
      <c r="BB46" s="670"/>
      <c r="BC46" s="670"/>
      <c r="BD46" s="670"/>
      <c r="BE46" s="670"/>
      <c r="BF46" s="912" t="s">
        <v>667</v>
      </c>
      <c r="BG46" s="912"/>
      <c r="BH46" s="9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row>
    <row r="47" spans="1:216" s="444" customFormat="1" ht="65.099999999999994" customHeight="1" thickBot="1">
      <c r="A47" s="441" t="s">
        <v>212</v>
      </c>
      <c r="B47" s="1082"/>
      <c r="C47" s="1086"/>
      <c r="D47" s="941"/>
      <c r="E47" s="482" t="s">
        <v>648</v>
      </c>
      <c r="F47" s="579">
        <v>2024130010018</v>
      </c>
      <c r="G47" s="448" t="s">
        <v>649</v>
      </c>
      <c r="H47" s="448" t="s">
        <v>650</v>
      </c>
      <c r="I47" s="448" t="s">
        <v>523</v>
      </c>
      <c r="J47" s="428"/>
      <c r="K47" s="490" t="s">
        <v>668</v>
      </c>
      <c r="L47" s="983"/>
      <c r="M47" s="464" t="s">
        <v>669</v>
      </c>
      <c r="N47" s="464">
        <v>29</v>
      </c>
      <c r="O47" s="464">
        <v>0</v>
      </c>
      <c r="P47" s="464">
        <v>7</v>
      </c>
      <c r="Q47" s="464"/>
      <c r="R47" s="464"/>
      <c r="S47" s="464">
        <f t="shared" si="0"/>
        <v>7</v>
      </c>
      <c r="T47" s="492">
        <f t="shared" si="2"/>
        <v>0.2413793103448276</v>
      </c>
      <c r="U47" s="493">
        <v>45658</v>
      </c>
      <c r="V47" s="493">
        <v>46022</v>
      </c>
      <c r="W47" s="494">
        <v>365</v>
      </c>
      <c r="X47" s="494">
        <v>1059626</v>
      </c>
      <c r="Y47" s="494" t="s">
        <v>487</v>
      </c>
      <c r="Z47" s="495" t="s">
        <v>653</v>
      </c>
      <c r="AA47" s="496" t="s">
        <v>659</v>
      </c>
      <c r="AB47" s="496" t="s">
        <v>375</v>
      </c>
      <c r="AC47" s="439" t="s">
        <v>558</v>
      </c>
      <c r="AD47" s="496" t="s">
        <v>670</v>
      </c>
      <c r="AE47" s="497">
        <v>198000000</v>
      </c>
      <c r="AF47" s="498" t="s">
        <v>531</v>
      </c>
      <c r="AG47" s="498" t="s">
        <v>493</v>
      </c>
      <c r="AH47" s="439"/>
      <c r="AI47" s="499"/>
      <c r="AJ47" s="499"/>
      <c r="AK47" s="499"/>
      <c r="AL47" s="593"/>
      <c r="AM47" s="593"/>
      <c r="AN47" s="440"/>
      <c r="AO47" s="441"/>
      <c r="AP47" s="443"/>
      <c r="AQ47" s="443"/>
      <c r="AR47" s="443"/>
      <c r="AS47" s="443"/>
      <c r="AT47" s="443"/>
      <c r="AU47" s="435"/>
      <c r="AV47" s="441"/>
      <c r="AW47" s="442"/>
      <c r="AX47" s="918"/>
      <c r="AY47" s="951"/>
      <c r="AZ47" s="945"/>
      <c r="BA47" s="947"/>
      <c r="BB47" s="670"/>
      <c r="BC47" s="670"/>
      <c r="BD47" s="670"/>
      <c r="BE47" s="670"/>
      <c r="BF47" s="912" t="s">
        <v>671</v>
      </c>
      <c r="BG47" s="912"/>
      <c r="BH47" s="9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row>
    <row r="48" spans="1:216" s="444" customFormat="1" ht="65.099999999999994" customHeight="1" thickBot="1">
      <c r="A48" s="441" t="s">
        <v>212</v>
      </c>
      <c r="B48" s="1082"/>
      <c r="C48" s="1086"/>
      <c r="D48" s="941"/>
      <c r="E48" s="482" t="s">
        <v>648</v>
      </c>
      <c r="F48" s="579">
        <v>2024130010018</v>
      </c>
      <c r="G48" s="448" t="s">
        <v>649</v>
      </c>
      <c r="H48" s="448" t="s">
        <v>650</v>
      </c>
      <c r="I48" s="448" t="s">
        <v>523</v>
      </c>
      <c r="J48" s="428"/>
      <c r="K48" s="490" t="s">
        <v>672</v>
      </c>
      <c r="L48" s="983"/>
      <c r="M48" s="464" t="s">
        <v>673</v>
      </c>
      <c r="N48" s="464">
        <v>1</v>
      </c>
      <c r="O48" s="464">
        <v>0.25</v>
      </c>
      <c r="P48" s="464">
        <v>0.25</v>
      </c>
      <c r="Q48" s="464"/>
      <c r="R48" s="464"/>
      <c r="S48" s="464">
        <f t="shared" si="0"/>
        <v>0.5</v>
      </c>
      <c r="T48" s="492">
        <f t="shared" si="2"/>
        <v>0.5</v>
      </c>
      <c r="U48" s="493">
        <v>45658</v>
      </c>
      <c r="V48" s="493">
        <v>46022</v>
      </c>
      <c r="W48" s="494">
        <v>365</v>
      </c>
      <c r="X48" s="494">
        <v>1059626</v>
      </c>
      <c r="Y48" s="494" t="s">
        <v>487</v>
      </c>
      <c r="Z48" s="495" t="s">
        <v>653</v>
      </c>
      <c r="AA48" s="462" t="s">
        <v>654</v>
      </c>
      <c r="AB48" s="496" t="s">
        <v>375</v>
      </c>
      <c r="AC48" s="439" t="s">
        <v>558</v>
      </c>
      <c r="AD48" s="496" t="s">
        <v>674</v>
      </c>
      <c r="AE48" s="497">
        <v>220000000</v>
      </c>
      <c r="AF48" s="498" t="s">
        <v>531</v>
      </c>
      <c r="AG48" s="498" t="s">
        <v>493</v>
      </c>
      <c r="AH48" s="439"/>
      <c r="AI48" s="499"/>
      <c r="AJ48" s="499"/>
      <c r="AK48" s="499"/>
      <c r="AL48" s="593"/>
      <c r="AM48" s="593"/>
      <c r="AN48" s="440"/>
      <c r="AO48" s="441"/>
      <c r="AP48" s="443"/>
      <c r="AQ48" s="443"/>
      <c r="AR48" s="443"/>
      <c r="AS48" s="443"/>
      <c r="AT48" s="443"/>
      <c r="AU48" s="435"/>
      <c r="AV48" s="441"/>
      <c r="AW48" s="442"/>
      <c r="AX48" s="918"/>
      <c r="AY48" s="951"/>
      <c r="AZ48" s="945"/>
      <c r="BA48" s="947"/>
      <c r="BB48" s="670"/>
      <c r="BC48" s="670"/>
      <c r="BD48" s="670"/>
      <c r="BE48" s="670"/>
      <c r="BF48" s="912" t="s">
        <v>675</v>
      </c>
      <c r="BG48" s="912"/>
      <c r="BH48" s="9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row>
    <row r="49" spans="1:216" s="444" customFormat="1" ht="65.099999999999994" customHeight="1" thickBot="1">
      <c r="A49" s="441" t="s">
        <v>212</v>
      </c>
      <c r="B49" s="1082"/>
      <c r="C49" s="1086"/>
      <c r="D49" s="941"/>
      <c r="E49" s="482" t="s">
        <v>648</v>
      </c>
      <c r="F49" s="579">
        <v>2024130010018</v>
      </c>
      <c r="G49" s="448" t="s">
        <v>649</v>
      </c>
      <c r="H49" s="448" t="s">
        <v>650</v>
      </c>
      <c r="I49" s="448" t="s">
        <v>523</v>
      </c>
      <c r="J49" s="428"/>
      <c r="K49" s="490" t="s">
        <v>676</v>
      </c>
      <c r="L49" s="983"/>
      <c r="M49" s="464" t="s">
        <v>677</v>
      </c>
      <c r="N49" s="464">
        <v>29</v>
      </c>
      <c r="O49" s="464">
        <v>10</v>
      </c>
      <c r="P49" s="464">
        <v>7</v>
      </c>
      <c r="Q49" s="464"/>
      <c r="R49" s="464"/>
      <c r="S49" s="464">
        <f t="shared" si="0"/>
        <v>17</v>
      </c>
      <c r="T49" s="492">
        <f t="shared" si="2"/>
        <v>0.58620689655172409</v>
      </c>
      <c r="U49" s="493">
        <v>45658</v>
      </c>
      <c r="V49" s="493">
        <v>46022</v>
      </c>
      <c r="W49" s="494">
        <v>365</v>
      </c>
      <c r="X49" s="494">
        <v>1059626</v>
      </c>
      <c r="Y49" s="494" t="s">
        <v>487</v>
      </c>
      <c r="Z49" s="495" t="s">
        <v>653</v>
      </c>
      <c r="AA49" s="496" t="s">
        <v>659</v>
      </c>
      <c r="AB49" s="496" t="s">
        <v>375</v>
      </c>
      <c r="AC49" s="439" t="s">
        <v>558</v>
      </c>
      <c r="AD49" s="496" t="s">
        <v>678</v>
      </c>
      <c r="AE49" s="497">
        <v>220000000</v>
      </c>
      <c r="AF49" s="498" t="s">
        <v>531</v>
      </c>
      <c r="AG49" s="498" t="s">
        <v>493</v>
      </c>
      <c r="AH49" s="439"/>
      <c r="AI49" s="499"/>
      <c r="AJ49" s="499"/>
      <c r="AK49" s="499"/>
      <c r="AL49" s="593"/>
      <c r="AM49" s="593"/>
      <c r="AN49" s="440"/>
      <c r="AO49" s="441"/>
      <c r="AP49" s="443"/>
      <c r="AQ49" s="443"/>
      <c r="AR49" s="443"/>
      <c r="AS49" s="443"/>
      <c r="AT49" s="443"/>
      <c r="AU49" s="435"/>
      <c r="AV49" s="441"/>
      <c r="AW49" s="442"/>
      <c r="AX49" s="918"/>
      <c r="AY49" s="951"/>
      <c r="AZ49" s="945"/>
      <c r="BA49" s="947"/>
      <c r="BB49" s="670"/>
      <c r="BC49" s="670"/>
      <c r="BD49" s="670"/>
      <c r="BE49" s="670"/>
      <c r="BF49" s="912" t="s">
        <v>679</v>
      </c>
      <c r="BG49" s="912"/>
      <c r="BH49" s="9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row>
    <row r="50" spans="1:216" s="444" customFormat="1" ht="65.099999999999994" customHeight="1" thickBot="1">
      <c r="A50" s="441" t="s">
        <v>212</v>
      </c>
      <c r="B50" s="1082"/>
      <c r="C50" s="1086"/>
      <c r="D50" s="941"/>
      <c r="E50" s="482" t="s">
        <v>648</v>
      </c>
      <c r="F50" s="579">
        <v>2024130010018</v>
      </c>
      <c r="G50" s="448" t="s">
        <v>649</v>
      </c>
      <c r="H50" s="448" t="s">
        <v>650</v>
      </c>
      <c r="I50" s="448" t="s">
        <v>523</v>
      </c>
      <c r="J50" s="428"/>
      <c r="K50" s="490" t="s">
        <v>680</v>
      </c>
      <c r="L50" s="983"/>
      <c r="M50" s="464" t="s">
        <v>681</v>
      </c>
      <c r="N50" s="464">
        <v>40</v>
      </c>
      <c r="O50" s="464">
        <v>3</v>
      </c>
      <c r="P50" s="464">
        <v>16</v>
      </c>
      <c r="Q50" s="464"/>
      <c r="R50" s="464"/>
      <c r="S50" s="464">
        <f t="shared" si="0"/>
        <v>19</v>
      </c>
      <c r="T50" s="492">
        <f t="shared" si="2"/>
        <v>0.47499999999999998</v>
      </c>
      <c r="U50" s="493">
        <v>45658</v>
      </c>
      <c r="V50" s="493">
        <v>46022</v>
      </c>
      <c r="W50" s="494">
        <v>365</v>
      </c>
      <c r="X50" s="494">
        <v>1059626</v>
      </c>
      <c r="Y50" s="494" t="s">
        <v>487</v>
      </c>
      <c r="Z50" s="495" t="s">
        <v>653</v>
      </c>
      <c r="AA50" s="496" t="s">
        <v>659</v>
      </c>
      <c r="AB50" s="496" t="s">
        <v>660</v>
      </c>
      <c r="AC50" s="439" t="s">
        <v>558</v>
      </c>
      <c r="AD50" s="496" t="s">
        <v>682</v>
      </c>
      <c r="AE50" s="497">
        <v>100000000</v>
      </c>
      <c r="AF50" s="498" t="s">
        <v>666</v>
      </c>
      <c r="AG50" s="498" t="s">
        <v>493</v>
      </c>
      <c r="AH50" s="439"/>
      <c r="AI50" s="499"/>
      <c r="AJ50" s="499"/>
      <c r="AK50" s="499"/>
      <c r="AL50" s="593"/>
      <c r="AM50" s="593"/>
      <c r="AN50" s="440"/>
      <c r="AO50" s="441"/>
      <c r="AP50" s="443"/>
      <c r="AQ50" s="443"/>
      <c r="AR50" s="443"/>
      <c r="AS50" s="443"/>
      <c r="AT50" s="443"/>
      <c r="AU50" s="435"/>
      <c r="AV50" s="441"/>
      <c r="AW50" s="442"/>
      <c r="AX50" s="918"/>
      <c r="AY50" s="951"/>
      <c r="AZ50" s="945"/>
      <c r="BA50" s="947"/>
      <c r="BB50" s="670"/>
      <c r="BC50" s="670"/>
      <c r="BD50" s="670"/>
      <c r="BE50" s="670"/>
      <c r="BF50" s="913" t="s">
        <v>683</v>
      </c>
      <c r="BG50" s="913"/>
      <c r="BH50" s="913"/>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row>
    <row r="51" spans="1:216" s="444" customFormat="1" ht="65.099999999999994" customHeight="1" thickBot="1">
      <c r="A51" s="441" t="s">
        <v>212</v>
      </c>
      <c r="B51" s="1082"/>
      <c r="C51" s="1086"/>
      <c r="D51" s="941"/>
      <c r="E51" s="482" t="s">
        <v>648</v>
      </c>
      <c r="F51" s="579">
        <v>2024130010018</v>
      </c>
      <c r="G51" s="448" t="s">
        <v>649</v>
      </c>
      <c r="H51" s="448" t="s">
        <v>650</v>
      </c>
      <c r="I51" s="448" t="s">
        <v>523</v>
      </c>
      <c r="J51" s="428"/>
      <c r="K51" s="490" t="s">
        <v>684</v>
      </c>
      <c r="L51" s="983"/>
      <c r="M51" s="464" t="s">
        <v>685</v>
      </c>
      <c r="N51" s="464">
        <v>1</v>
      </c>
      <c r="O51" s="464">
        <v>0.25</v>
      </c>
      <c r="P51" s="464">
        <v>0.25</v>
      </c>
      <c r="Q51" s="464"/>
      <c r="R51" s="464"/>
      <c r="S51" s="464">
        <f t="shared" si="0"/>
        <v>0.5</v>
      </c>
      <c r="T51" s="492">
        <f t="shared" si="2"/>
        <v>0.5</v>
      </c>
      <c r="U51" s="493">
        <v>45658</v>
      </c>
      <c r="V51" s="493">
        <v>46022</v>
      </c>
      <c r="W51" s="494">
        <v>365</v>
      </c>
      <c r="X51" s="494">
        <v>1059626</v>
      </c>
      <c r="Y51" s="494" t="s">
        <v>487</v>
      </c>
      <c r="Z51" s="495" t="s">
        <v>653</v>
      </c>
      <c r="AA51" s="496" t="s">
        <v>686</v>
      </c>
      <c r="AB51" s="496" t="s">
        <v>687</v>
      </c>
      <c r="AC51" s="439" t="s">
        <v>558</v>
      </c>
      <c r="AD51" s="496" t="s">
        <v>688</v>
      </c>
      <c r="AE51" s="497">
        <v>462000000</v>
      </c>
      <c r="AF51" s="498" t="s">
        <v>531</v>
      </c>
      <c r="AG51" s="498" t="s">
        <v>493</v>
      </c>
      <c r="AH51" s="439"/>
      <c r="AI51" s="499"/>
      <c r="AJ51" s="499"/>
      <c r="AK51" s="499"/>
      <c r="AL51" s="593"/>
      <c r="AM51" s="593"/>
      <c r="AN51" s="440"/>
      <c r="AO51" s="441"/>
      <c r="AP51" s="443"/>
      <c r="AQ51" s="443"/>
      <c r="AR51" s="443"/>
      <c r="AS51" s="443"/>
      <c r="AT51" s="443"/>
      <c r="AU51" s="435"/>
      <c r="AV51" s="441"/>
      <c r="AW51" s="442"/>
      <c r="AX51" s="918"/>
      <c r="AY51" s="951"/>
      <c r="AZ51" s="945"/>
      <c r="BA51" s="947"/>
      <c r="BB51" s="670"/>
      <c r="BC51" s="670"/>
      <c r="BD51" s="670"/>
      <c r="BE51" s="670"/>
      <c r="BF51" s="912" t="s">
        <v>689</v>
      </c>
      <c r="BG51" s="912"/>
      <c r="BH51" s="9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row>
    <row r="52" spans="1:216" s="444" customFormat="1" ht="65.099999999999994" customHeight="1" thickBot="1">
      <c r="A52" s="441" t="s">
        <v>212</v>
      </c>
      <c r="B52" s="1082"/>
      <c r="C52" s="1086"/>
      <c r="D52" s="941"/>
      <c r="E52" s="482" t="s">
        <v>648</v>
      </c>
      <c r="F52" s="579">
        <v>2024130010018</v>
      </c>
      <c r="G52" s="448" t="s">
        <v>649</v>
      </c>
      <c r="H52" s="448" t="s">
        <v>650</v>
      </c>
      <c r="I52" s="448" t="s">
        <v>523</v>
      </c>
      <c r="J52" s="428"/>
      <c r="K52" s="490" t="s">
        <v>690</v>
      </c>
      <c r="L52" s="983"/>
      <c r="M52" s="464" t="s">
        <v>691</v>
      </c>
      <c r="N52" s="464">
        <v>1</v>
      </c>
      <c r="O52" s="464">
        <v>0.25</v>
      </c>
      <c r="P52" s="464">
        <v>0.25</v>
      </c>
      <c r="Q52" s="464"/>
      <c r="R52" s="464"/>
      <c r="S52" s="464">
        <f t="shared" si="0"/>
        <v>0.5</v>
      </c>
      <c r="T52" s="492">
        <f t="shared" si="2"/>
        <v>0.5</v>
      </c>
      <c r="U52" s="493">
        <v>45658</v>
      </c>
      <c r="V52" s="493">
        <v>46022</v>
      </c>
      <c r="W52" s="494">
        <v>365</v>
      </c>
      <c r="X52" s="494">
        <v>1059626</v>
      </c>
      <c r="Y52" s="494" t="s">
        <v>487</v>
      </c>
      <c r="Z52" s="495" t="s">
        <v>653</v>
      </c>
      <c r="AA52" s="496" t="s">
        <v>659</v>
      </c>
      <c r="AB52" s="496" t="s">
        <v>375</v>
      </c>
      <c r="AC52" s="439" t="s">
        <v>558</v>
      </c>
      <c r="AD52" s="496" t="s">
        <v>692</v>
      </c>
      <c r="AE52" s="497">
        <v>231000000</v>
      </c>
      <c r="AF52" s="498" t="s">
        <v>531</v>
      </c>
      <c r="AG52" s="498" t="s">
        <v>493</v>
      </c>
      <c r="AH52" s="439"/>
      <c r="AI52" s="499"/>
      <c r="AJ52" s="499"/>
      <c r="AK52" s="499"/>
      <c r="AL52" s="593"/>
      <c r="AM52" s="593"/>
      <c r="AN52" s="440"/>
      <c r="AO52" s="441"/>
      <c r="AP52" s="443"/>
      <c r="AQ52" s="443"/>
      <c r="AR52" s="443"/>
      <c r="AS52" s="443"/>
      <c r="AT52" s="443"/>
      <c r="AU52" s="435"/>
      <c r="AV52" s="441"/>
      <c r="AW52" s="442"/>
      <c r="AX52" s="918"/>
      <c r="AY52" s="951"/>
      <c r="AZ52" s="945"/>
      <c r="BA52" s="947"/>
      <c r="BB52" s="670"/>
      <c r="BC52" s="670"/>
      <c r="BD52" s="670"/>
      <c r="BE52" s="670"/>
      <c r="BF52" s="913" t="s">
        <v>693</v>
      </c>
      <c r="BG52" s="913"/>
      <c r="BH52" s="913"/>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row>
    <row r="53" spans="1:216" s="444" customFormat="1" ht="65.099999999999994" customHeight="1" thickBot="1">
      <c r="A53" s="441" t="s">
        <v>212</v>
      </c>
      <c r="B53" s="1082"/>
      <c r="C53" s="1086"/>
      <c r="D53" s="941"/>
      <c r="E53" s="482" t="s">
        <v>648</v>
      </c>
      <c r="F53" s="579">
        <v>2024130010018</v>
      </c>
      <c r="G53" s="448" t="s">
        <v>649</v>
      </c>
      <c r="H53" s="448" t="s">
        <v>650</v>
      </c>
      <c r="I53" s="448" t="s">
        <v>523</v>
      </c>
      <c r="J53" s="428"/>
      <c r="K53" s="490" t="s">
        <v>694</v>
      </c>
      <c r="L53" s="983"/>
      <c r="M53" s="464" t="s">
        <v>695</v>
      </c>
      <c r="N53" s="464">
        <v>1</v>
      </c>
      <c r="O53" s="464">
        <v>0</v>
      </c>
      <c r="P53" s="464">
        <v>0.25</v>
      </c>
      <c r="Q53" s="464"/>
      <c r="R53" s="464"/>
      <c r="S53" s="464">
        <f>+O53+P53</f>
        <v>0.25</v>
      </c>
      <c r="T53" s="492">
        <f t="shared" si="2"/>
        <v>0.25</v>
      </c>
      <c r="U53" s="493">
        <v>45658</v>
      </c>
      <c r="V53" s="493">
        <v>46022</v>
      </c>
      <c r="W53" s="494">
        <v>365</v>
      </c>
      <c r="X53" s="494">
        <v>1059626</v>
      </c>
      <c r="Y53" s="494" t="s">
        <v>487</v>
      </c>
      <c r="Z53" s="495" t="s">
        <v>653</v>
      </c>
      <c r="AA53" s="462" t="s">
        <v>654</v>
      </c>
      <c r="AB53" s="496" t="s">
        <v>375</v>
      </c>
      <c r="AC53" s="439" t="s">
        <v>558</v>
      </c>
      <c r="AD53" s="496" t="s">
        <v>696</v>
      </c>
      <c r="AE53" s="497">
        <v>66000000</v>
      </c>
      <c r="AF53" s="498" t="s">
        <v>531</v>
      </c>
      <c r="AG53" s="498" t="s">
        <v>493</v>
      </c>
      <c r="AH53" s="439"/>
      <c r="AI53" s="499"/>
      <c r="AJ53" s="499"/>
      <c r="AK53" s="499"/>
      <c r="AL53" s="593"/>
      <c r="AM53" s="593"/>
      <c r="AN53" s="440"/>
      <c r="AO53" s="441"/>
      <c r="AP53" s="443"/>
      <c r="AQ53" s="443"/>
      <c r="AR53" s="443"/>
      <c r="AS53" s="443"/>
      <c r="AT53" s="443"/>
      <c r="AU53" s="435"/>
      <c r="AV53" s="441"/>
      <c r="AW53" s="442"/>
      <c r="AX53" s="918"/>
      <c r="AY53" s="951"/>
      <c r="AZ53" s="945"/>
      <c r="BA53" s="947"/>
      <c r="BB53" s="670"/>
      <c r="BC53" s="670"/>
      <c r="BD53" s="670"/>
      <c r="BE53" s="670"/>
      <c r="BF53" s="913" t="s">
        <v>697</v>
      </c>
      <c r="BG53" s="913"/>
      <c r="BH53" s="913"/>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row>
    <row r="54" spans="1:216" s="444" customFormat="1" ht="65.099999999999994" customHeight="1" thickBot="1">
      <c r="A54" s="441" t="s">
        <v>212</v>
      </c>
      <c r="B54" s="1082"/>
      <c r="C54" s="1086"/>
      <c r="D54" s="1049" t="s">
        <v>220</v>
      </c>
      <c r="E54" s="482" t="s">
        <v>648</v>
      </c>
      <c r="F54" s="579">
        <v>2024130010018</v>
      </c>
      <c r="G54" s="448" t="s">
        <v>649</v>
      </c>
      <c r="H54" s="638" t="s">
        <v>698</v>
      </c>
      <c r="I54" s="441" t="s">
        <v>699</v>
      </c>
      <c r="J54" s="448"/>
      <c r="K54" s="490" t="s">
        <v>700</v>
      </c>
      <c r="L54" s="983"/>
      <c r="M54" s="464" t="s">
        <v>701</v>
      </c>
      <c r="N54" s="464">
        <v>0</v>
      </c>
      <c r="O54" s="464">
        <v>0</v>
      </c>
      <c r="P54" s="464">
        <v>0</v>
      </c>
      <c r="Q54" s="464"/>
      <c r="R54" s="464"/>
      <c r="S54" s="464">
        <f t="shared" si="0"/>
        <v>0</v>
      </c>
      <c r="T54" s="492"/>
      <c r="U54" s="493">
        <v>45658</v>
      </c>
      <c r="V54" s="493">
        <v>46022</v>
      </c>
      <c r="W54" s="494">
        <v>365</v>
      </c>
      <c r="X54" s="494">
        <v>1059626</v>
      </c>
      <c r="Y54" s="494" t="s">
        <v>487</v>
      </c>
      <c r="Z54" s="496" t="s">
        <v>653</v>
      </c>
      <c r="AA54" s="439"/>
      <c r="AB54" s="496" t="s">
        <v>375</v>
      </c>
      <c r="AC54" s="439" t="s">
        <v>558</v>
      </c>
      <c r="AD54" s="496"/>
      <c r="AE54" s="495">
        <v>0</v>
      </c>
      <c r="AF54" s="498"/>
      <c r="AG54" s="498"/>
      <c r="AH54" s="439"/>
      <c r="AI54" s="500"/>
      <c r="AJ54" s="500"/>
      <c r="AK54" s="500"/>
      <c r="AL54" s="594"/>
      <c r="AM54" s="594"/>
      <c r="AN54" s="440"/>
      <c r="AO54" s="441"/>
      <c r="AP54" s="443"/>
      <c r="AQ54" s="443"/>
      <c r="AR54" s="443"/>
      <c r="AS54" s="443"/>
      <c r="AT54" s="443"/>
      <c r="AU54" s="435"/>
      <c r="AV54" s="441"/>
      <c r="AW54" s="442"/>
      <c r="AX54" s="918"/>
      <c r="AY54" s="951"/>
      <c r="AZ54" s="945"/>
      <c r="BA54" s="947"/>
      <c r="BB54" s="670"/>
      <c r="BC54" s="670"/>
      <c r="BD54" s="670"/>
      <c r="BE54" s="670"/>
      <c r="BF54" s="913" t="s">
        <v>702</v>
      </c>
      <c r="BG54" s="913"/>
      <c r="BH54" s="913"/>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2"/>
      <c r="EJ54" s="412"/>
      <c r="EK54" s="412"/>
      <c r="EL54" s="412"/>
      <c r="EM54" s="412"/>
      <c r="EN54" s="412"/>
      <c r="EO54" s="412"/>
      <c r="EP54" s="412"/>
      <c r="EQ54" s="412"/>
      <c r="ER54" s="412"/>
      <c r="ES54" s="412"/>
      <c r="ET54" s="412"/>
      <c r="EU54" s="412"/>
      <c r="EV54" s="412"/>
      <c r="EW54" s="412"/>
      <c r="EX54" s="412"/>
      <c r="EY54" s="412"/>
      <c r="EZ54" s="412"/>
      <c r="FA54" s="412"/>
      <c r="FB54" s="412"/>
      <c r="FC54" s="412"/>
      <c r="FD54" s="412"/>
      <c r="FE54" s="412"/>
      <c r="FF54" s="412"/>
      <c r="FG54" s="412"/>
      <c r="FH54" s="412"/>
      <c r="FI54" s="412"/>
      <c r="FJ54" s="412"/>
      <c r="FK54" s="412"/>
      <c r="FL54" s="412"/>
      <c r="FM54" s="412"/>
      <c r="FN54" s="412"/>
      <c r="FO54" s="412"/>
      <c r="FP54" s="412"/>
      <c r="FQ54" s="412"/>
      <c r="FR54" s="412"/>
      <c r="FS54" s="412"/>
      <c r="FT54" s="412"/>
      <c r="FU54" s="412"/>
      <c r="FV54" s="412"/>
      <c r="FW54" s="412"/>
      <c r="FX54" s="412"/>
      <c r="FY54" s="412"/>
      <c r="FZ54" s="412"/>
      <c r="GA54" s="412"/>
      <c r="GB54" s="412"/>
      <c r="GC54" s="412"/>
      <c r="GD54" s="412"/>
      <c r="GE54" s="412"/>
      <c r="GF54" s="412"/>
      <c r="GG54" s="412"/>
      <c r="GH54" s="412"/>
      <c r="GI54" s="412"/>
      <c r="GJ54" s="412"/>
      <c r="GK54" s="412"/>
      <c r="GL54" s="412"/>
      <c r="GM54" s="412"/>
      <c r="GN54" s="412"/>
      <c r="GO54" s="412"/>
      <c r="GP54" s="412"/>
      <c r="GQ54" s="412"/>
      <c r="GR54" s="412"/>
      <c r="GS54" s="412"/>
      <c r="GT54" s="412"/>
      <c r="GU54" s="412"/>
      <c r="GV54" s="412"/>
      <c r="GW54" s="412"/>
      <c r="GX54" s="412"/>
      <c r="GY54" s="412"/>
      <c r="GZ54" s="412"/>
      <c r="HA54" s="412"/>
      <c r="HB54" s="412"/>
      <c r="HC54" s="412"/>
      <c r="HD54" s="412"/>
      <c r="HE54" s="412"/>
      <c r="HF54" s="412"/>
      <c r="HG54" s="412"/>
      <c r="HH54" s="412"/>
    </row>
    <row r="55" spans="1:216" s="444" customFormat="1" ht="65.099999999999994" customHeight="1" thickBot="1">
      <c r="A55" s="441" t="s">
        <v>212</v>
      </c>
      <c r="B55" s="1082"/>
      <c r="C55" s="1086"/>
      <c r="D55" s="1050"/>
      <c r="E55" s="482" t="s">
        <v>648</v>
      </c>
      <c r="F55" s="579">
        <v>2024130010018</v>
      </c>
      <c r="G55" s="448" t="s">
        <v>649</v>
      </c>
      <c r="H55" s="638" t="s">
        <v>698</v>
      </c>
      <c r="I55" s="441" t="s">
        <v>699</v>
      </c>
      <c r="J55" s="428"/>
      <c r="K55" s="440" t="s">
        <v>703</v>
      </c>
      <c r="L55" s="983"/>
      <c r="M55" s="464" t="s">
        <v>704</v>
      </c>
      <c r="N55" s="464">
        <v>1</v>
      </c>
      <c r="O55" s="464">
        <v>0</v>
      </c>
      <c r="P55" s="464">
        <v>0.25</v>
      </c>
      <c r="Q55" s="464"/>
      <c r="R55" s="464"/>
      <c r="S55" s="464">
        <f t="shared" si="0"/>
        <v>0.25</v>
      </c>
      <c r="T55" s="492">
        <f t="shared" si="2"/>
        <v>0.25</v>
      </c>
      <c r="U55" s="493">
        <v>45658</v>
      </c>
      <c r="V55" s="493">
        <v>46022</v>
      </c>
      <c r="W55" s="494">
        <v>365</v>
      </c>
      <c r="X55" s="494">
        <v>1059626</v>
      </c>
      <c r="Y55" s="494" t="s">
        <v>487</v>
      </c>
      <c r="Z55" s="496" t="s">
        <v>653</v>
      </c>
      <c r="AA55" s="439"/>
      <c r="AB55" s="496" t="s">
        <v>375</v>
      </c>
      <c r="AC55" s="439" t="s">
        <v>558</v>
      </c>
      <c r="AD55" s="496" t="s">
        <v>705</v>
      </c>
      <c r="AE55" s="497">
        <v>114000000</v>
      </c>
      <c r="AF55" s="498" t="s">
        <v>666</v>
      </c>
      <c r="AG55" s="498" t="s">
        <v>493</v>
      </c>
      <c r="AH55" s="439"/>
      <c r="AI55" s="499"/>
      <c r="AJ55" s="499"/>
      <c r="AK55" s="499"/>
      <c r="AL55" s="593"/>
      <c r="AM55" s="593"/>
      <c r="AN55" s="440"/>
      <c r="AO55" s="441"/>
      <c r="AP55" s="443"/>
      <c r="AQ55" s="443"/>
      <c r="AR55" s="443"/>
      <c r="AS55" s="443"/>
      <c r="AT55" s="443"/>
      <c r="AU55" s="435"/>
      <c r="AV55" s="441"/>
      <c r="AW55" s="442"/>
      <c r="AX55" s="918"/>
      <c r="AY55" s="951"/>
      <c r="AZ55" s="945"/>
      <c r="BA55" s="947"/>
      <c r="BB55" s="670"/>
      <c r="BC55" s="670"/>
      <c r="BD55" s="670"/>
      <c r="BE55" s="670"/>
      <c r="BF55" s="913" t="s">
        <v>706</v>
      </c>
      <c r="BG55" s="913"/>
      <c r="BH55" s="913"/>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2"/>
      <c r="DF55" s="412"/>
      <c r="DG55" s="412"/>
      <c r="DH55" s="412"/>
      <c r="DI55" s="412"/>
      <c r="DJ55" s="412"/>
      <c r="DK55" s="412"/>
      <c r="DL55" s="412"/>
      <c r="DM55" s="412"/>
      <c r="DN55" s="412"/>
      <c r="DO55" s="412"/>
      <c r="DP55" s="412"/>
      <c r="DQ55" s="412"/>
      <c r="DR55" s="412"/>
      <c r="DS55" s="412"/>
      <c r="DT55" s="412"/>
      <c r="DU55" s="412"/>
      <c r="DV55" s="412"/>
      <c r="DW55" s="412"/>
      <c r="DX55" s="412"/>
      <c r="DY55" s="412"/>
      <c r="DZ55" s="412"/>
      <c r="EA55" s="412"/>
      <c r="EB55" s="412"/>
      <c r="EC55" s="412"/>
      <c r="ED55" s="412"/>
      <c r="EE55" s="412"/>
      <c r="EF55" s="412"/>
      <c r="EG55" s="412"/>
      <c r="EH55" s="412"/>
      <c r="EI55" s="412"/>
      <c r="EJ55" s="412"/>
      <c r="EK55" s="412"/>
      <c r="EL55" s="412"/>
      <c r="EM55" s="412"/>
      <c r="EN55" s="412"/>
      <c r="EO55" s="412"/>
      <c r="EP55" s="412"/>
      <c r="EQ55" s="412"/>
      <c r="ER55" s="412"/>
      <c r="ES55" s="412"/>
      <c r="ET55" s="412"/>
      <c r="EU55" s="412"/>
      <c r="EV55" s="412"/>
      <c r="EW55" s="412"/>
      <c r="EX55" s="412"/>
      <c r="EY55" s="412"/>
      <c r="EZ55" s="412"/>
      <c r="FA55" s="412"/>
      <c r="FB55" s="412"/>
      <c r="FC55" s="412"/>
      <c r="FD55" s="412"/>
      <c r="FE55" s="412"/>
      <c r="FF55" s="412"/>
      <c r="FG55" s="412"/>
      <c r="FH55" s="412"/>
      <c r="FI55" s="412"/>
      <c r="FJ55" s="412"/>
      <c r="FK55" s="412"/>
      <c r="FL55" s="412"/>
      <c r="FM55" s="412"/>
      <c r="FN55" s="412"/>
      <c r="FO55" s="412"/>
      <c r="FP55" s="412"/>
      <c r="FQ55" s="412"/>
      <c r="FR55" s="412"/>
      <c r="FS55" s="412"/>
      <c r="FT55" s="412"/>
      <c r="FU55" s="412"/>
      <c r="FV55" s="412"/>
      <c r="FW55" s="412"/>
      <c r="FX55" s="412"/>
      <c r="FY55" s="412"/>
      <c r="FZ55" s="412"/>
      <c r="GA55" s="412"/>
      <c r="GB55" s="412"/>
      <c r="GC55" s="412"/>
      <c r="GD55" s="412"/>
      <c r="GE55" s="412"/>
      <c r="GF55" s="412"/>
      <c r="GG55" s="412"/>
      <c r="GH55" s="412"/>
      <c r="GI55" s="412"/>
      <c r="GJ55" s="412"/>
      <c r="GK55" s="412"/>
      <c r="GL55" s="412"/>
      <c r="GM55" s="412"/>
      <c r="GN55" s="412"/>
      <c r="GO55" s="412"/>
      <c r="GP55" s="412"/>
      <c r="GQ55" s="412"/>
      <c r="GR55" s="412"/>
      <c r="GS55" s="412"/>
      <c r="GT55" s="412"/>
      <c r="GU55" s="412"/>
      <c r="GV55" s="412"/>
      <c r="GW55" s="412"/>
      <c r="GX55" s="412"/>
      <c r="GY55" s="412"/>
      <c r="GZ55" s="412"/>
      <c r="HA55" s="412"/>
      <c r="HB55" s="412"/>
      <c r="HC55" s="412"/>
      <c r="HD55" s="412"/>
      <c r="HE55" s="412"/>
      <c r="HF55" s="412"/>
      <c r="HG55" s="412"/>
      <c r="HH55" s="412"/>
    </row>
    <row r="56" spans="1:216" s="444" customFormat="1" ht="65.099999999999994" customHeight="1" thickBot="1">
      <c r="A56" s="441" t="s">
        <v>212</v>
      </c>
      <c r="B56" s="1082"/>
      <c r="C56" s="1087"/>
      <c r="D56" s="1050"/>
      <c r="E56" s="482" t="s">
        <v>648</v>
      </c>
      <c r="F56" s="579">
        <v>2024130010018</v>
      </c>
      <c r="G56" s="448" t="s">
        <v>649</v>
      </c>
      <c r="H56" s="638" t="s">
        <v>698</v>
      </c>
      <c r="I56" s="441" t="s">
        <v>699</v>
      </c>
      <c r="J56" s="428"/>
      <c r="K56" s="502" t="s">
        <v>707</v>
      </c>
      <c r="L56" s="983"/>
      <c r="M56" s="487" t="s">
        <v>708</v>
      </c>
      <c r="N56" s="487">
        <v>1</v>
      </c>
      <c r="O56" s="487">
        <v>0</v>
      </c>
      <c r="P56" s="487">
        <v>0.25</v>
      </c>
      <c r="Q56" s="487"/>
      <c r="R56" s="487"/>
      <c r="S56" s="487">
        <f t="shared" si="0"/>
        <v>0.25</v>
      </c>
      <c r="T56" s="492">
        <f t="shared" si="2"/>
        <v>0.25</v>
      </c>
      <c r="U56" s="493">
        <v>45658</v>
      </c>
      <c r="V56" s="493">
        <v>46022</v>
      </c>
      <c r="W56" s="494">
        <v>365</v>
      </c>
      <c r="X56" s="494">
        <v>1059626</v>
      </c>
      <c r="Y56" s="494" t="s">
        <v>487</v>
      </c>
      <c r="Z56" s="496" t="s">
        <v>653</v>
      </c>
      <c r="AA56" s="439"/>
      <c r="AB56" s="496" t="s">
        <v>375</v>
      </c>
      <c r="AC56" s="439" t="s">
        <v>558</v>
      </c>
      <c r="AD56" s="496" t="s">
        <v>709</v>
      </c>
      <c r="AE56" s="497">
        <v>100000000</v>
      </c>
      <c r="AF56" s="498" t="s">
        <v>666</v>
      </c>
      <c r="AG56" s="498" t="s">
        <v>493</v>
      </c>
      <c r="AH56" s="439"/>
      <c r="AI56" s="499"/>
      <c r="AJ56" s="499"/>
      <c r="AK56" s="499"/>
      <c r="AL56" s="593"/>
      <c r="AM56" s="593"/>
      <c r="AN56" s="440"/>
      <c r="AO56" s="441"/>
      <c r="AP56" s="443"/>
      <c r="AQ56" s="443"/>
      <c r="AR56" s="443"/>
      <c r="AS56" s="443"/>
      <c r="AT56" s="443"/>
      <c r="AU56" s="435"/>
      <c r="AV56" s="441"/>
      <c r="AW56" s="442"/>
      <c r="AX56" s="918"/>
      <c r="AY56" s="951"/>
      <c r="AZ56" s="945"/>
      <c r="BA56" s="947"/>
      <c r="BB56" s="670"/>
      <c r="BC56" s="670"/>
      <c r="BD56" s="670"/>
      <c r="BE56" s="670"/>
      <c r="BF56" s="913" t="s">
        <v>706</v>
      </c>
      <c r="BG56" s="913"/>
      <c r="BH56" s="913"/>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c r="CI56" s="412"/>
      <c r="CJ56" s="412"/>
      <c r="CK56" s="412"/>
      <c r="CL56" s="412"/>
      <c r="CM56" s="412"/>
      <c r="CN56" s="412"/>
      <c r="CO56" s="412"/>
      <c r="CP56" s="412"/>
      <c r="CQ56" s="412"/>
      <c r="CR56" s="412"/>
      <c r="CS56" s="412"/>
      <c r="CT56" s="412"/>
      <c r="CU56" s="412"/>
      <c r="CV56" s="412"/>
      <c r="CW56" s="412"/>
      <c r="CX56" s="412"/>
      <c r="CY56" s="412"/>
      <c r="CZ56" s="412"/>
      <c r="DA56" s="412"/>
      <c r="DB56" s="412"/>
      <c r="DC56" s="412"/>
      <c r="DD56" s="412"/>
      <c r="DE56" s="412"/>
      <c r="DF56" s="412"/>
      <c r="DG56" s="412"/>
      <c r="DH56" s="412"/>
      <c r="DI56" s="412"/>
      <c r="DJ56" s="412"/>
      <c r="DK56" s="412"/>
      <c r="DL56" s="412"/>
      <c r="DM56" s="412"/>
      <c r="DN56" s="412"/>
      <c r="DO56" s="412"/>
      <c r="DP56" s="412"/>
      <c r="DQ56" s="412"/>
      <c r="DR56" s="412"/>
      <c r="DS56" s="412"/>
      <c r="DT56" s="412"/>
      <c r="DU56" s="412"/>
      <c r="DV56" s="412"/>
      <c r="DW56" s="412"/>
      <c r="DX56" s="412"/>
      <c r="DY56" s="412"/>
      <c r="DZ56" s="412"/>
      <c r="EA56" s="412"/>
      <c r="EB56" s="412"/>
      <c r="EC56" s="412"/>
      <c r="ED56" s="412"/>
      <c r="EE56" s="412"/>
      <c r="EF56" s="412"/>
      <c r="EG56" s="412"/>
      <c r="EH56" s="412"/>
      <c r="EI56" s="412"/>
      <c r="EJ56" s="412"/>
      <c r="EK56" s="412"/>
      <c r="EL56" s="412"/>
      <c r="EM56" s="412"/>
      <c r="EN56" s="412"/>
      <c r="EO56" s="412"/>
      <c r="EP56" s="412"/>
      <c r="EQ56" s="412"/>
      <c r="ER56" s="412"/>
      <c r="ES56" s="412"/>
      <c r="ET56" s="412"/>
      <c r="EU56" s="412"/>
      <c r="EV56" s="412"/>
      <c r="EW56" s="412"/>
      <c r="EX56" s="412"/>
      <c r="EY56" s="412"/>
      <c r="EZ56" s="412"/>
      <c r="FA56" s="412"/>
      <c r="FB56" s="412"/>
      <c r="FC56" s="412"/>
      <c r="FD56" s="412"/>
      <c r="FE56" s="412"/>
      <c r="FF56" s="412"/>
      <c r="FG56" s="412"/>
      <c r="FH56" s="412"/>
      <c r="FI56" s="412"/>
      <c r="FJ56" s="412"/>
      <c r="FK56" s="412"/>
      <c r="FL56" s="412"/>
      <c r="FM56" s="412"/>
      <c r="FN56" s="412"/>
      <c r="FO56" s="412"/>
      <c r="FP56" s="412"/>
      <c r="FQ56" s="412"/>
      <c r="FR56" s="412"/>
      <c r="FS56" s="412"/>
      <c r="FT56" s="412"/>
      <c r="FU56" s="412"/>
      <c r="FV56" s="412"/>
      <c r="FW56" s="412"/>
      <c r="FX56" s="412"/>
      <c r="FY56" s="412"/>
      <c r="FZ56" s="412"/>
      <c r="GA56" s="412"/>
      <c r="GB56" s="412"/>
      <c r="GC56" s="412"/>
      <c r="GD56" s="412"/>
      <c r="GE56" s="412"/>
      <c r="GF56" s="412"/>
      <c r="GG56" s="412"/>
      <c r="GH56" s="412"/>
      <c r="GI56" s="412"/>
      <c r="GJ56" s="412"/>
      <c r="GK56" s="412"/>
      <c r="GL56" s="412"/>
      <c r="GM56" s="412"/>
      <c r="GN56" s="412"/>
      <c r="GO56" s="412"/>
      <c r="GP56" s="412"/>
      <c r="GQ56" s="412"/>
      <c r="GR56" s="412"/>
      <c r="GS56" s="412"/>
      <c r="GT56" s="412"/>
      <c r="GU56" s="412"/>
      <c r="GV56" s="412"/>
      <c r="GW56" s="412"/>
      <c r="GX56" s="412"/>
      <c r="GY56" s="412"/>
      <c r="GZ56" s="412"/>
      <c r="HA56" s="412"/>
      <c r="HB56" s="412"/>
      <c r="HC56" s="412"/>
      <c r="HD56" s="412"/>
      <c r="HE56" s="412"/>
      <c r="HF56" s="412"/>
      <c r="HG56" s="412"/>
      <c r="HH56" s="412"/>
    </row>
    <row r="57" spans="1:216" s="444" customFormat="1" ht="65.099999999999994" customHeight="1" thickBot="1">
      <c r="A57" s="1083"/>
      <c r="B57" s="1084"/>
      <c r="C57" s="1084"/>
      <c r="D57" s="1084"/>
      <c r="E57" s="1078" t="s">
        <v>648</v>
      </c>
      <c r="F57" s="1078"/>
      <c r="G57" s="1078"/>
      <c r="H57" s="1079"/>
      <c r="I57" s="1079"/>
      <c r="J57" s="1078"/>
      <c r="K57" s="1078"/>
      <c r="L57" s="1078"/>
      <c r="M57" s="1078"/>
      <c r="N57" s="1078"/>
      <c r="O57" s="1078"/>
      <c r="P57" s="1078"/>
      <c r="Q57" s="1078"/>
      <c r="R57" s="1078"/>
      <c r="S57" s="1080"/>
      <c r="T57" s="644">
        <f>AVERAGE(T44:T56)</f>
        <v>0.43215996168582382</v>
      </c>
      <c r="U57" s="503"/>
      <c r="V57" s="503"/>
      <c r="W57" s="504"/>
      <c r="X57" s="494"/>
      <c r="Y57" s="494"/>
      <c r="Z57" s="505"/>
      <c r="AA57" s="489"/>
      <c r="AB57" s="506"/>
      <c r="AC57" s="489"/>
      <c r="AD57" s="496"/>
      <c r="AE57" s="507"/>
      <c r="AF57" s="508"/>
      <c r="AG57" s="509"/>
      <c r="AH57" s="501"/>
      <c r="AI57" s="510"/>
      <c r="AJ57" s="510"/>
      <c r="AK57" s="424">
        <v>2014286438</v>
      </c>
      <c r="AL57" s="424"/>
      <c r="AM57" s="424"/>
      <c r="AN57" s="610"/>
      <c r="AO57" s="441"/>
      <c r="AP57" s="443"/>
      <c r="AQ57" s="443"/>
      <c r="AR57" s="443"/>
      <c r="AS57" s="443"/>
      <c r="AT57" s="615">
        <v>878500000</v>
      </c>
      <c r="AU57" s="425">
        <f>+AT57/AK57</f>
        <v>0.43613459507391072</v>
      </c>
      <c r="AV57" s="424">
        <v>257000000</v>
      </c>
      <c r="AW57" s="425">
        <f>+AV57/AK57</f>
        <v>0.1275886066408595</v>
      </c>
      <c r="AX57" s="949"/>
      <c r="AY57" s="952"/>
      <c r="AZ57" s="946"/>
      <c r="BA57" s="948"/>
      <c r="BB57" s="686"/>
      <c r="BC57" s="687"/>
      <c r="BD57" s="687"/>
      <c r="BE57" s="687"/>
      <c r="BF57" s="638"/>
      <c r="BG57" s="638"/>
      <c r="BH57" s="638"/>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row>
    <row r="58" spans="1:216" s="444" customFormat="1" ht="88.5" customHeight="1" thickBot="1">
      <c r="A58" s="642"/>
      <c r="B58" s="1067" t="s">
        <v>710</v>
      </c>
      <c r="C58" s="1067"/>
      <c r="D58" s="1067"/>
      <c r="E58" s="1067"/>
      <c r="F58" s="1067"/>
      <c r="G58" s="1067"/>
      <c r="H58" s="1067"/>
      <c r="I58" s="1067"/>
      <c r="J58" s="1067"/>
      <c r="K58" s="1067"/>
      <c r="L58" s="1067"/>
      <c r="M58" s="1067"/>
      <c r="N58" s="1067"/>
      <c r="O58" s="1067"/>
      <c r="P58" s="1067"/>
      <c r="Q58" s="1067"/>
      <c r="R58" s="1067"/>
      <c r="S58" s="1067"/>
      <c r="T58" s="1067"/>
      <c r="U58" s="503"/>
      <c r="V58" s="503"/>
      <c r="W58" s="504"/>
      <c r="X58" s="494"/>
      <c r="Y58" s="494"/>
      <c r="Z58" s="505"/>
      <c r="AA58" s="489"/>
      <c r="AB58" s="506"/>
      <c r="AC58" s="489"/>
      <c r="AD58" s="1088" t="s">
        <v>647</v>
      </c>
      <c r="AE58" s="1089"/>
      <c r="AF58" s="1089"/>
      <c r="AG58" s="1089"/>
      <c r="AH58" s="1089"/>
      <c r="AI58" s="510"/>
      <c r="AJ58" s="510"/>
      <c r="AK58" s="647">
        <f>+AK57</f>
        <v>2014286438</v>
      </c>
      <c r="AL58" s="648"/>
      <c r="AM58" s="648"/>
      <c r="AN58" s="643"/>
      <c r="AO58" s="441"/>
      <c r="AP58" s="443"/>
      <c r="AQ58" s="443"/>
      <c r="AR58" s="443"/>
      <c r="AS58" s="443"/>
      <c r="AT58" s="615"/>
      <c r="AU58" s="425"/>
      <c r="AV58" s="424"/>
      <c r="AW58" s="425"/>
      <c r="AX58" s="415"/>
      <c r="AY58" s="416"/>
      <c r="AZ58" s="681"/>
      <c r="BA58" s="682"/>
      <c r="BB58" s="670"/>
      <c r="BC58" s="670"/>
      <c r="BD58" s="670"/>
      <c r="BE58" s="670"/>
      <c r="BF58" s="638"/>
      <c r="BG58" s="638"/>
      <c r="BH58" s="638"/>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row>
    <row r="59" spans="1:216" s="444" customFormat="1" ht="65.099999999999994" customHeight="1">
      <c r="A59" s="649" t="s">
        <v>201</v>
      </c>
      <c r="B59" s="1092" t="s">
        <v>711</v>
      </c>
      <c r="C59" s="1090" t="s">
        <v>203</v>
      </c>
      <c r="D59" s="940" t="s">
        <v>205</v>
      </c>
      <c r="E59" s="456" t="s">
        <v>712</v>
      </c>
      <c r="F59" s="511">
        <v>2024130010019</v>
      </c>
      <c r="G59" s="422" t="s">
        <v>713</v>
      </c>
      <c r="H59" s="422" t="s">
        <v>714</v>
      </c>
      <c r="I59" s="422" t="s">
        <v>715</v>
      </c>
      <c r="J59" s="422"/>
      <c r="K59" s="940" t="s">
        <v>716</v>
      </c>
      <c r="L59" s="512" t="s">
        <v>717</v>
      </c>
      <c r="M59" s="512" t="s">
        <v>718</v>
      </c>
      <c r="N59" s="512">
        <v>3000</v>
      </c>
      <c r="O59" s="512">
        <v>0</v>
      </c>
      <c r="P59" s="513">
        <v>0</v>
      </c>
      <c r="Q59" s="513"/>
      <c r="R59" s="972"/>
      <c r="S59" s="972">
        <f t="shared" si="0"/>
        <v>0</v>
      </c>
      <c r="T59" s="995">
        <f t="shared" ref="T59:T74" si="3">+(O59+P59+Q59+R59)/N59</f>
        <v>0</v>
      </c>
      <c r="U59" s="514">
        <v>45658</v>
      </c>
      <c r="V59" s="514">
        <v>46022</v>
      </c>
      <c r="W59" s="487">
        <v>213</v>
      </c>
      <c r="X59" s="494">
        <v>40000</v>
      </c>
      <c r="Y59" s="494" t="s">
        <v>487</v>
      </c>
      <c r="Z59" s="515" t="s">
        <v>719</v>
      </c>
      <c r="AA59" s="487" t="s">
        <v>720</v>
      </c>
      <c r="AB59" s="487" t="s">
        <v>721</v>
      </c>
      <c r="AC59" s="516" t="s">
        <v>558</v>
      </c>
      <c r="AD59" s="464" t="s">
        <v>722</v>
      </c>
      <c r="AE59" s="517">
        <v>383000000</v>
      </c>
      <c r="AF59" s="445"/>
      <c r="AG59" s="518"/>
      <c r="AH59" s="518"/>
      <c r="AI59" s="519">
        <v>1235500000</v>
      </c>
      <c r="AJ59" s="519"/>
      <c r="AK59" s="519">
        <v>1235500000</v>
      </c>
      <c r="AL59" s="519"/>
      <c r="AM59" s="519"/>
      <c r="AN59" s="519" t="s">
        <v>494</v>
      </c>
      <c r="AO59" s="520" t="s">
        <v>712</v>
      </c>
      <c r="AP59" s="617"/>
      <c r="AQ59" s="617"/>
      <c r="AR59" s="617"/>
      <c r="AS59" s="617"/>
      <c r="AT59" s="617"/>
      <c r="AU59" s="520"/>
      <c r="AV59" s="520"/>
      <c r="AW59" s="520"/>
      <c r="AX59" s="917">
        <v>1786420006</v>
      </c>
      <c r="AY59" s="950">
        <v>772900737</v>
      </c>
      <c r="AZ59" s="944">
        <v>62000000</v>
      </c>
      <c r="BA59" s="947">
        <f>+AY59/AX59</f>
        <v>0.43265342663207951</v>
      </c>
      <c r="BB59" s="670"/>
      <c r="BC59" s="670"/>
      <c r="BD59" s="670"/>
      <c r="BE59" s="670"/>
      <c r="BF59" s="942" t="s">
        <v>723</v>
      </c>
      <c r="BG59" s="942"/>
      <c r="BH59" s="94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2"/>
      <c r="DD59" s="412"/>
      <c r="DE59" s="412"/>
      <c r="DF59" s="412"/>
      <c r="DG59" s="412"/>
      <c r="DH59" s="412"/>
      <c r="DI59" s="412"/>
      <c r="DJ59" s="412"/>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c r="GN59" s="412"/>
      <c r="GO59" s="412"/>
      <c r="GP59" s="412"/>
      <c r="GQ59" s="412"/>
      <c r="GR59" s="412"/>
      <c r="GS59" s="412"/>
      <c r="GT59" s="412"/>
      <c r="GU59" s="412"/>
      <c r="GV59" s="412"/>
      <c r="GW59" s="412"/>
      <c r="GX59" s="412"/>
      <c r="GY59" s="412"/>
      <c r="GZ59" s="412"/>
      <c r="HA59" s="412"/>
      <c r="HB59" s="412"/>
      <c r="HC59" s="412"/>
      <c r="HD59" s="412"/>
      <c r="HE59" s="412"/>
      <c r="HF59" s="412"/>
      <c r="HG59" s="412"/>
      <c r="HH59" s="412"/>
    </row>
    <row r="60" spans="1:216" s="444" customFormat="1" ht="65.099999999999994" customHeight="1">
      <c r="A60" s="649" t="s">
        <v>201</v>
      </c>
      <c r="B60" s="1082"/>
      <c r="C60" s="1091"/>
      <c r="D60" s="941"/>
      <c r="E60" s="462" t="s">
        <v>712</v>
      </c>
      <c r="F60" s="521">
        <v>2024130010019</v>
      </c>
      <c r="G60" s="464" t="s">
        <v>713</v>
      </c>
      <c r="H60" s="464" t="s">
        <v>714</v>
      </c>
      <c r="I60" s="464" t="s">
        <v>715</v>
      </c>
      <c r="J60" s="464"/>
      <c r="K60" s="941"/>
      <c r="L60" s="512"/>
      <c r="M60" s="422"/>
      <c r="N60" s="422"/>
      <c r="O60" s="422"/>
      <c r="P60" s="458"/>
      <c r="Q60" s="458"/>
      <c r="R60" s="940"/>
      <c r="S60" s="940">
        <f t="shared" si="0"/>
        <v>0</v>
      </c>
      <c r="T60" s="996"/>
      <c r="U60" s="522"/>
      <c r="V60" s="522"/>
      <c r="W60" s="422"/>
      <c r="X60" s="487"/>
      <c r="Y60" s="504"/>
      <c r="Z60" s="523"/>
      <c r="AA60" s="422"/>
      <c r="AB60" s="422"/>
      <c r="AC60" s="524"/>
      <c r="AD60" s="464"/>
      <c r="AE60" s="525">
        <v>566000000</v>
      </c>
      <c r="AF60" s="439"/>
      <c r="AG60" s="526" t="s">
        <v>493</v>
      </c>
      <c r="AH60" s="526"/>
      <c r="AI60" s="527">
        <v>10943000</v>
      </c>
      <c r="AJ60" s="527"/>
      <c r="AK60" s="527">
        <v>10943000</v>
      </c>
      <c r="AL60" s="527"/>
      <c r="AM60" s="527"/>
      <c r="AN60" s="527" t="s">
        <v>540</v>
      </c>
      <c r="AO60" s="520" t="s">
        <v>712</v>
      </c>
      <c r="AP60" s="617"/>
      <c r="AQ60" s="617"/>
      <c r="AR60" s="617"/>
      <c r="AS60" s="617"/>
      <c r="AT60" s="617"/>
      <c r="AU60" s="520"/>
      <c r="AV60" s="520"/>
      <c r="AW60" s="520"/>
      <c r="AX60" s="918"/>
      <c r="AY60" s="951"/>
      <c r="AZ60" s="945"/>
      <c r="BA60" s="947"/>
      <c r="BB60" s="670"/>
      <c r="BC60" s="670"/>
      <c r="BD60" s="670"/>
      <c r="BE60" s="670"/>
      <c r="BF60" s="942"/>
      <c r="BG60" s="942"/>
      <c r="BH60" s="94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c r="DC60" s="412"/>
      <c r="DD60" s="412"/>
      <c r="DE60" s="412"/>
      <c r="DF60" s="412"/>
      <c r="DG60" s="412"/>
      <c r="DH60" s="412"/>
      <c r="DI60" s="412"/>
      <c r="DJ60" s="412"/>
      <c r="DK60" s="412"/>
      <c r="DL60" s="412"/>
      <c r="DM60" s="412"/>
      <c r="DN60" s="412"/>
      <c r="DO60" s="412"/>
      <c r="DP60" s="412"/>
      <c r="DQ60" s="412"/>
      <c r="DR60" s="412"/>
      <c r="DS60" s="412"/>
      <c r="DT60" s="412"/>
      <c r="DU60" s="412"/>
      <c r="DV60" s="412"/>
      <c r="DW60" s="412"/>
      <c r="DX60" s="412"/>
      <c r="DY60" s="412"/>
      <c r="DZ60" s="412"/>
      <c r="EA60" s="412"/>
      <c r="EB60" s="412"/>
      <c r="EC60" s="412"/>
      <c r="ED60" s="412"/>
      <c r="EE60" s="412"/>
      <c r="EF60" s="412"/>
      <c r="EG60" s="412"/>
      <c r="EH60" s="412"/>
      <c r="EI60" s="412"/>
      <c r="EJ60" s="412"/>
      <c r="EK60" s="412"/>
      <c r="EL60" s="412"/>
      <c r="EM60" s="412"/>
      <c r="EN60" s="412"/>
      <c r="EO60" s="412"/>
      <c r="EP60" s="412"/>
      <c r="EQ60" s="412"/>
      <c r="ER60" s="412"/>
      <c r="ES60" s="412"/>
      <c r="ET60" s="412"/>
      <c r="EU60" s="412"/>
      <c r="EV60" s="412"/>
      <c r="EW60" s="412"/>
      <c r="EX60" s="412"/>
      <c r="EY60" s="412"/>
      <c r="EZ60" s="412"/>
      <c r="FA60" s="412"/>
      <c r="FB60" s="412"/>
      <c r="FC60" s="412"/>
      <c r="FD60" s="412"/>
      <c r="FE60" s="412"/>
      <c r="FF60" s="412"/>
      <c r="FG60" s="412"/>
      <c r="FH60" s="412"/>
      <c r="FI60" s="412"/>
      <c r="FJ60" s="412"/>
      <c r="FK60" s="412"/>
      <c r="FL60" s="412"/>
      <c r="FM60" s="412"/>
      <c r="FN60" s="412"/>
      <c r="FO60" s="412"/>
      <c r="FP60" s="412"/>
      <c r="FQ60" s="412"/>
      <c r="FR60" s="412"/>
      <c r="FS60" s="412"/>
      <c r="FT60" s="412"/>
      <c r="FU60" s="412"/>
      <c r="FV60" s="412"/>
      <c r="FW60" s="412"/>
      <c r="FX60" s="412"/>
      <c r="FY60" s="412"/>
      <c r="FZ60" s="412"/>
      <c r="GA60" s="412"/>
      <c r="GB60" s="412"/>
      <c r="GC60" s="412"/>
      <c r="GD60" s="412"/>
      <c r="GE60" s="412"/>
      <c r="GF60" s="412"/>
      <c r="GG60" s="412"/>
      <c r="GH60" s="412"/>
      <c r="GI60" s="412"/>
      <c r="GJ60" s="412"/>
      <c r="GK60" s="412"/>
      <c r="GL60" s="412"/>
      <c r="GM60" s="412"/>
      <c r="GN60" s="412"/>
      <c r="GO60" s="412"/>
      <c r="GP60" s="412"/>
      <c r="GQ60" s="412"/>
      <c r="GR60" s="412"/>
      <c r="GS60" s="412"/>
      <c r="GT60" s="412"/>
      <c r="GU60" s="412"/>
      <c r="GV60" s="412"/>
      <c r="GW60" s="412"/>
      <c r="GX60" s="412"/>
      <c r="GY60" s="412"/>
      <c r="GZ60" s="412"/>
      <c r="HA60" s="412"/>
      <c r="HB60" s="412"/>
      <c r="HC60" s="412"/>
      <c r="HD60" s="412"/>
      <c r="HE60" s="412"/>
      <c r="HF60" s="412"/>
      <c r="HG60" s="412"/>
      <c r="HH60" s="412"/>
    </row>
    <row r="61" spans="1:216" s="444" customFormat="1" ht="65.099999999999994" customHeight="1">
      <c r="A61" s="649" t="s">
        <v>201</v>
      </c>
      <c r="B61" s="1082"/>
      <c r="C61" s="1091"/>
      <c r="D61" s="941"/>
      <c r="E61" s="462" t="s">
        <v>712</v>
      </c>
      <c r="F61" s="521">
        <v>2024130010019</v>
      </c>
      <c r="G61" s="464" t="s">
        <v>713</v>
      </c>
      <c r="H61" s="464" t="s">
        <v>714</v>
      </c>
      <c r="I61" s="464" t="s">
        <v>715</v>
      </c>
      <c r="J61" s="464"/>
      <c r="K61" s="528" t="s">
        <v>724</v>
      </c>
      <c r="L61" s="512"/>
      <c r="M61" s="526" t="s">
        <v>725</v>
      </c>
      <c r="N61" s="463">
        <v>1</v>
      </c>
      <c r="O61" s="464">
        <v>0</v>
      </c>
      <c r="P61" s="463">
        <v>0</v>
      </c>
      <c r="Q61" s="463"/>
      <c r="R61" s="526"/>
      <c r="S61" s="463">
        <f t="shared" si="0"/>
        <v>0</v>
      </c>
      <c r="T61" s="529">
        <f t="shared" si="3"/>
        <v>0</v>
      </c>
      <c r="U61" s="530">
        <v>45658</v>
      </c>
      <c r="V61" s="530">
        <v>46022</v>
      </c>
      <c r="W61" s="463">
        <v>213</v>
      </c>
      <c r="X61" s="422">
        <v>40000</v>
      </c>
      <c r="Y61" s="531" t="s">
        <v>487</v>
      </c>
      <c r="Z61" s="526" t="s">
        <v>719</v>
      </c>
      <c r="AA61" s="526" t="s">
        <v>726</v>
      </c>
      <c r="AB61" s="526" t="s">
        <v>727</v>
      </c>
      <c r="AC61" s="439" t="s">
        <v>582</v>
      </c>
      <c r="AD61" s="445"/>
      <c r="AE61" s="532">
        <v>10943000</v>
      </c>
      <c r="AF61" s="439"/>
      <c r="AG61" s="526" t="s">
        <v>493</v>
      </c>
      <c r="AH61" s="526"/>
      <c r="AI61" s="527">
        <v>383000000</v>
      </c>
      <c r="AJ61" s="527"/>
      <c r="AK61" s="527">
        <v>383000000</v>
      </c>
      <c r="AL61" s="527"/>
      <c r="AM61" s="527"/>
      <c r="AN61" s="527" t="s">
        <v>728</v>
      </c>
      <c r="AO61" s="520" t="s">
        <v>712</v>
      </c>
      <c r="AP61" s="617"/>
      <c r="AQ61" s="617"/>
      <c r="AR61" s="617"/>
      <c r="AS61" s="617"/>
      <c r="AT61" s="617"/>
      <c r="AU61" s="520"/>
      <c r="AV61" s="520"/>
      <c r="AW61" s="520"/>
      <c r="AX61" s="918"/>
      <c r="AY61" s="951"/>
      <c r="AZ61" s="945"/>
      <c r="BA61" s="947"/>
      <c r="BB61" s="670"/>
      <c r="BC61" s="670"/>
      <c r="BD61" s="670"/>
      <c r="BE61" s="670"/>
      <c r="BF61" s="943" t="s">
        <v>729</v>
      </c>
      <c r="BG61" s="943"/>
      <c r="BH61" s="943"/>
      <c r="BI61" s="412"/>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c r="DC61" s="412"/>
      <c r="DD61" s="412"/>
      <c r="DE61" s="412"/>
      <c r="DF61" s="412"/>
      <c r="DG61" s="412"/>
      <c r="DH61" s="412"/>
      <c r="DI61" s="412"/>
      <c r="DJ61" s="412"/>
      <c r="DK61" s="412"/>
      <c r="DL61" s="412"/>
      <c r="DM61" s="412"/>
      <c r="DN61" s="412"/>
      <c r="DO61" s="412"/>
      <c r="DP61" s="412"/>
      <c r="DQ61" s="412"/>
      <c r="DR61" s="412"/>
      <c r="DS61" s="412"/>
      <c r="DT61" s="412"/>
      <c r="DU61" s="412"/>
      <c r="DV61" s="412"/>
      <c r="DW61" s="412"/>
      <c r="DX61" s="412"/>
      <c r="DY61" s="412"/>
      <c r="DZ61" s="412"/>
      <c r="EA61" s="412"/>
      <c r="EB61" s="412"/>
      <c r="EC61" s="412"/>
      <c r="ED61" s="412"/>
      <c r="EE61" s="412"/>
      <c r="EF61" s="412"/>
      <c r="EG61" s="412"/>
      <c r="EH61" s="412"/>
      <c r="EI61" s="412"/>
      <c r="EJ61" s="412"/>
      <c r="EK61" s="412"/>
      <c r="EL61" s="412"/>
      <c r="EM61" s="412"/>
      <c r="EN61" s="412"/>
      <c r="EO61" s="412"/>
      <c r="EP61" s="412"/>
      <c r="EQ61" s="412"/>
      <c r="ER61" s="412"/>
      <c r="ES61" s="412"/>
      <c r="ET61" s="412"/>
      <c r="EU61" s="412"/>
      <c r="EV61" s="412"/>
      <c r="EW61" s="412"/>
      <c r="EX61" s="412"/>
      <c r="EY61" s="412"/>
      <c r="EZ61" s="412"/>
      <c r="FA61" s="412"/>
      <c r="FB61" s="412"/>
      <c r="FC61" s="412"/>
      <c r="FD61" s="412"/>
      <c r="FE61" s="412"/>
      <c r="FF61" s="412"/>
      <c r="FG61" s="412"/>
      <c r="FH61" s="412"/>
      <c r="FI61" s="412"/>
      <c r="FJ61" s="412"/>
      <c r="FK61" s="412"/>
      <c r="FL61" s="412"/>
      <c r="FM61" s="412"/>
      <c r="FN61" s="412"/>
      <c r="FO61" s="412"/>
      <c r="FP61" s="412"/>
      <c r="FQ61" s="412"/>
      <c r="FR61" s="412"/>
      <c r="FS61" s="412"/>
      <c r="FT61" s="412"/>
      <c r="FU61" s="412"/>
      <c r="FV61" s="412"/>
      <c r="FW61" s="412"/>
      <c r="FX61" s="412"/>
      <c r="FY61" s="412"/>
      <c r="FZ61" s="412"/>
      <c r="GA61" s="412"/>
      <c r="GB61" s="412"/>
      <c r="GC61" s="412"/>
      <c r="GD61" s="412"/>
      <c r="GE61" s="412"/>
      <c r="GF61" s="412"/>
      <c r="GG61" s="412"/>
      <c r="GH61" s="412"/>
      <c r="GI61" s="412"/>
      <c r="GJ61" s="412"/>
      <c r="GK61" s="412"/>
      <c r="GL61" s="412"/>
      <c r="GM61" s="412"/>
      <c r="GN61" s="412"/>
      <c r="GO61" s="412"/>
      <c r="GP61" s="412"/>
      <c r="GQ61" s="412"/>
      <c r="GR61" s="412"/>
      <c r="GS61" s="412"/>
      <c r="GT61" s="412"/>
      <c r="GU61" s="412"/>
      <c r="GV61" s="412"/>
      <c r="GW61" s="412"/>
      <c r="GX61" s="412"/>
      <c r="GY61" s="412"/>
      <c r="GZ61" s="412"/>
      <c r="HA61" s="412"/>
      <c r="HB61" s="412"/>
      <c r="HC61" s="412"/>
      <c r="HD61" s="412"/>
      <c r="HE61" s="412"/>
      <c r="HF61" s="412"/>
      <c r="HG61" s="412"/>
      <c r="HH61" s="412"/>
    </row>
    <row r="62" spans="1:216" s="444" customFormat="1" ht="65.099999999999994" customHeight="1">
      <c r="A62" s="649" t="s">
        <v>201</v>
      </c>
      <c r="B62" s="1082"/>
      <c r="C62" s="1091"/>
      <c r="D62" s="941"/>
      <c r="E62" s="462" t="s">
        <v>712</v>
      </c>
      <c r="F62" s="521">
        <v>2024130010019</v>
      </c>
      <c r="G62" s="464" t="s">
        <v>713</v>
      </c>
      <c r="H62" s="464" t="s">
        <v>714</v>
      </c>
      <c r="I62" s="464" t="s">
        <v>715</v>
      </c>
      <c r="J62" s="464"/>
      <c r="K62" s="528" t="s">
        <v>730</v>
      </c>
      <c r="L62" s="512"/>
      <c r="M62" s="526" t="s">
        <v>731</v>
      </c>
      <c r="N62" s="463">
        <v>1</v>
      </c>
      <c r="O62" s="464">
        <v>0</v>
      </c>
      <c r="P62" s="463">
        <v>0</v>
      </c>
      <c r="Q62" s="463"/>
      <c r="R62" s="526"/>
      <c r="S62" s="463">
        <f t="shared" si="0"/>
        <v>0</v>
      </c>
      <c r="T62" s="529">
        <f t="shared" si="3"/>
        <v>0</v>
      </c>
      <c r="U62" s="530">
        <v>45658</v>
      </c>
      <c r="V62" s="530">
        <v>46022</v>
      </c>
      <c r="W62" s="463">
        <v>213</v>
      </c>
      <c r="X62" s="463">
        <v>40000</v>
      </c>
      <c r="Y62" s="466" t="s">
        <v>487</v>
      </c>
      <c r="Z62" s="526" t="s">
        <v>719</v>
      </c>
      <c r="AA62" s="526" t="s">
        <v>732</v>
      </c>
      <c r="AB62" s="526" t="s">
        <v>733</v>
      </c>
      <c r="AC62" s="439" t="s">
        <v>582</v>
      </c>
      <c r="AD62" s="439"/>
      <c r="AE62" s="525"/>
      <c r="AF62" s="439"/>
      <c r="AG62" s="526" t="s">
        <v>493</v>
      </c>
      <c r="AH62" s="526"/>
      <c r="AI62" s="527"/>
      <c r="AJ62" s="527"/>
      <c r="AK62" s="527"/>
      <c r="AL62" s="527"/>
      <c r="AM62" s="527"/>
      <c r="AN62" s="527"/>
      <c r="AO62" s="520"/>
      <c r="AP62" s="617"/>
      <c r="AQ62" s="617"/>
      <c r="AR62" s="617"/>
      <c r="AS62" s="617"/>
      <c r="AT62" s="617"/>
      <c r="AU62" s="520"/>
      <c r="AV62" s="520"/>
      <c r="AW62" s="520"/>
      <c r="AX62" s="918"/>
      <c r="AY62" s="951"/>
      <c r="AZ62" s="945"/>
      <c r="BA62" s="947"/>
      <c r="BB62" s="670"/>
      <c r="BC62" s="670"/>
      <c r="BD62" s="670"/>
      <c r="BE62" s="670"/>
      <c r="BF62" s="943" t="s">
        <v>734</v>
      </c>
      <c r="BG62" s="943"/>
      <c r="BH62" s="943"/>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c r="DY62" s="412"/>
      <c r="DZ62" s="412"/>
      <c r="EA62" s="412"/>
      <c r="EB62" s="412"/>
      <c r="EC62" s="412"/>
      <c r="ED62" s="412"/>
      <c r="EE62" s="412"/>
      <c r="EF62" s="412"/>
      <c r="EG62" s="412"/>
      <c r="EH62" s="412"/>
      <c r="EI62" s="412"/>
      <c r="EJ62" s="412"/>
      <c r="EK62" s="412"/>
      <c r="EL62" s="412"/>
      <c r="EM62" s="412"/>
      <c r="EN62" s="412"/>
      <c r="EO62" s="412"/>
      <c r="EP62" s="412"/>
      <c r="EQ62" s="412"/>
      <c r="ER62" s="412"/>
      <c r="ES62" s="412"/>
      <c r="ET62" s="412"/>
      <c r="EU62" s="412"/>
      <c r="EV62" s="412"/>
      <c r="EW62" s="412"/>
      <c r="EX62" s="412"/>
      <c r="EY62" s="412"/>
      <c r="EZ62" s="412"/>
      <c r="FA62" s="412"/>
      <c r="FB62" s="412"/>
      <c r="FC62" s="412"/>
      <c r="FD62" s="412"/>
      <c r="FE62" s="412"/>
      <c r="FF62" s="412"/>
      <c r="FG62" s="412"/>
      <c r="FH62" s="412"/>
      <c r="FI62" s="412"/>
      <c r="FJ62" s="412"/>
      <c r="FK62" s="412"/>
      <c r="FL62" s="412"/>
      <c r="FM62" s="412"/>
      <c r="FN62" s="412"/>
      <c r="FO62" s="412"/>
      <c r="FP62" s="412"/>
      <c r="FQ62" s="412"/>
      <c r="FR62" s="412"/>
      <c r="FS62" s="412"/>
      <c r="FT62" s="412"/>
      <c r="FU62" s="412"/>
      <c r="FV62" s="412"/>
      <c r="FW62" s="412"/>
      <c r="FX62" s="412"/>
      <c r="FY62" s="412"/>
      <c r="FZ62" s="412"/>
      <c r="GA62" s="412"/>
      <c r="GB62" s="412"/>
      <c r="GC62" s="412"/>
      <c r="GD62" s="412"/>
      <c r="GE62" s="412"/>
      <c r="GF62" s="412"/>
      <c r="GG62" s="412"/>
      <c r="GH62" s="412"/>
      <c r="GI62" s="412"/>
      <c r="GJ62" s="412"/>
      <c r="GK62" s="412"/>
      <c r="GL62" s="412"/>
      <c r="GM62" s="412"/>
      <c r="GN62" s="412"/>
      <c r="GO62" s="412"/>
      <c r="GP62" s="412"/>
      <c r="GQ62" s="412"/>
      <c r="GR62" s="412"/>
      <c r="GS62" s="412"/>
      <c r="GT62" s="412"/>
      <c r="GU62" s="412"/>
      <c r="GV62" s="412"/>
      <c r="GW62" s="412"/>
      <c r="GX62" s="412"/>
      <c r="GY62" s="412"/>
      <c r="GZ62" s="412"/>
      <c r="HA62" s="412"/>
      <c r="HB62" s="412"/>
      <c r="HC62" s="412"/>
      <c r="HD62" s="412"/>
      <c r="HE62" s="412"/>
      <c r="HF62" s="412"/>
      <c r="HG62" s="412"/>
      <c r="HH62" s="412"/>
    </row>
    <row r="63" spans="1:216" s="444" customFormat="1" ht="65.099999999999994" customHeight="1">
      <c r="A63" s="649" t="s">
        <v>201</v>
      </c>
      <c r="B63" s="1082"/>
      <c r="C63" s="1091"/>
      <c r="D63" s="980" t="s">
        <v>209</v>
      </c>
      <c r="E63" s="462" t="s">
        <v>712</v>
      </c>
      <c r="F63" s="521">
        <v>2024130010019</v>
      </c>
      <c r="G63" s="464" t="s">
        <v>713</v>
      </c>
      <c r="H63" s="533" t="s">
        <v>735</v>
      </c>
      <c r="I63" s="533" t="s">
        <v>736</v>
      </c>
      <c r="J63" s="533"/>
      <c r="K63" s="534" t="s">
        <v>737</v>
      </c>
      <c r="L63" s="535"/>
      <c r="M63" s="526" t="s">
        <v>615</v>
      </c>
      <c r="N63" s="463">
        <v>20</v>
      </c>
      <c r="O63" s="464">
        <v>5</v>
      </c>
      <c r="P63" s="463">
        <v>7</v>
      </c>
      <c r="Q63" s="463"/>
      <c r="R63" s="536"/>
      <c r="S63" s="537">
        <f t="shared" si="0"/>
        <v>12</v>
      </c>
      <c r="T63" s="529">
        <f t="shared" si="3"/>
        <v>0.6</v>
      </c>
      <c r="U63" s="530">
        <v>45658</v>
      </c>
      <c r="V63" s="530">
        <v>46022</v>
      </c>
      <c r="W63" s="463">
        <v>213</v>
      </c>
      <c r="X63" s="463">
        <v>40000</v>
      </c>
      <c r="Y63" s="466" t="s">
        <v>487</v>
      </c>
      <c r="Z63" s="536" t="s">
        <v>719</v>
      </c>
      <c r="AA63" s="536"/>
      <c r="AB63" s="536"/>
      <c r="AC63" s="439" t="s">
        <v>582</v>
      </c>
      <c r="AD63" s="526" t="s">
        <v>738</v>
      </c>
      <c r="AE63" s="525">
        <v>49500000</v>
      </c>
      <c r="AF63" s="439"/>
      <c r="AG63" s="536" t="s">
        <v>739</v>
      </c>
      <c r="AH63" s="536"/>
      <c r="AI63" s="527"/>
      <c r="AJ63" s="527"/>
      <c r="AK63" s="527"/>
      <c r="AL63" s="527"/>
      <c r="AM63" s="527"/>
      <c r="AN63" s="527"/>
      <c r="AO63" s="520"/>
      <c r="AP63" s="617"/>
      <c r="AQ63" s="617"/>
      <c r="AR63" s="617"/>
      <c r="AS63" s="617"/>
      <c r="AT63" s="617"/>
      <c r="AU63" s="520"/>
      <c r="AV63" s="520"/>
      <c r="AW63" s="520"/>
      <c r="AX63" s="918"/>
      <c r="AY63" s="951"/>
      <c r="AZ63" s="945"/>
      <c r="BA63" s="947"/>
      <c r="BB63" s="670"/>
      <c r="BC63" s="670"/>
      <c r="BD63" s="670"/>
      <c r="BE63" s="670"/>
      <c r="BF63" s="943" t="s">
        <v>740</v>
      </c>
      <c r="BG63" s="943"/>
      <c r="BH63" s="943"/>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c r="ED63" s="412"/>
      <c r="EE63" s="412"/>
      <c r="EF63" s="412"/>
      <c r="EG63" s="412"/>
      <c r="EH63" s="412"/>
      <c r="EI63" s="412"/>
      <c r="EJ63" s="412"/>
      <c r="EK63" s="412"/>
      <c r="EL63" s="412"/>
      <c r="EM63" s="412"/>
      <c r="EN63" s="412"/>
      <c r="EO63" s="412"/>
      <c r="EP63" s="412"/>
      <c r="EQ63" s="412"/>
      <c r="ER63" s="412"/>
      <c r="ES63" s="412"/>
      <c r="ET63" s="412"/>
      <c r="EU63" s="412"/>
      <c r="EV63" s="412"/>
      <c r="EW63" s="412"/>
      <c r="EX63" s="412"/>
      <c r="EY63" s="412"/>
      <c r="EZ63" s="412"/>
      <c r="FA63" s="412"/>
      <c r="FB63" s="412"/>
      <c r="FC63" s="412"/>
      <c r="FD63" s="412"/>
      <c r="FE63" s="412"/>
      <c r="FF63" s="412"/>
      <c r="FG63" s="412"/>
      <c r="FH63" s="412"/>
      <c r="FI63" s="412"/>
      <c r="FJ63" s="412"/>
      <c r="FK63" s="412"/>
      <c r="FL63" s="412"/>
      <c r="FM63" s="412"/>
      <c r="FN63" s="412"/>
      <c r="FO63" s="412"/>
      <c r="FP63" s="412"/>
      <c r="FQ63" s="412"/>
      <c r="FR63" s="412"/>
      <c r="FS63" s="412"/>
      <c r="FT63" s="412"/>
      <c r="FU63" s="412"/>
      <c r="FV63" s="412"/>
      <c r="FW63" s="412"/>
      <c r="FX63" s="412"/>
      <c r="FY63" s="412"/>
      <c r="FZ63" s="412"/>
      <c r="GA63" s="412"/>
      <c r="GB63" s="412"/>
      <c r="GC63" s="412"/>
      <c r="GD63" s="412"/>
      <c r="GE63" s="412"/>
      <c r="GF63" s="412"/>
      <c r="GG63" s="412"/>
      <c r="GH63" s="412"/>
      <c r="GI63" s="412"/>
      <c r="GJ63" s="412"/>
      <c r="GK63" s="412"/>
      <c r="GL63" s="412"/>
      <c r="GM63" s="412"/>
      <c r="GN63" s="412"/>
      <c r="GO63" s="412"/>
      <c r="GP63" s="412"/>
      <c r="GQ63" s="412"/>
      <c r="GR63" s="412"/>
      <c r="GS63" s="412"/>
      <c r="GT63" s="412"/>
      <c r="GU63" s="412"/>
      <c r="GV63" s="412"/>
      <c r="GW63" s="412"/>
      <c r="GX63" s="412"/>
      <c r="GY63" s="412"/>
      <c r="GZ63" s="412"/>
      <c r="HA63" s="412"/>
      <c r="HB63" s="412"/>
      <c r="HC63" s="412"/>
      <c r="HD63" s="412"/>
      <c r="HE63" s="412"/>
      <c r="HF63" s="412"/>
      <c r="HG63" s="412"/>
      <c r="HH63" s="412"/>
    </row>
    <row r="64" spans="1:216" s="444" customFormat="1" ht="65.099999999999994" customHeight="1">
      <c r="A64" s="649" t="s">
        <v>201</v>
      </c>
      <c r="B64" s="1082"/>
      <c r="C64" s="1091"/>
      <c r="D64" s="980"/>
      <c r="E64" s="462" t="s">
        <v>712</v>
      </c>
      <c r="F64" s="521">
        <v>2024130010019</v>
      </c>
      <c r="G64" s="464" t="s">
        <v>713</v>
      </c>
      <c r="H64" s="533" t="s">
        <v>735</v>
      </c>
      <c r="I64" s="533" t="s">
        <v>736</v>
      </c>
      <c r="J64" s="533"/>
      <c r="K64" s="534" t="s">
        <v>741</v>
      </c>
      <c r="L64" s="535"/>
      <c r="M64" s="526" t="s">
        <v>742</v>
      </c>
      <c r="N64" s="463">
        <v>2500</v>
      </c>
      <c r="O64" s="464">
        <v>578</v>
      </c>
      <c r="P64" s="463">
        <v>924</v>
      </c>
      <c r="Q64" s="463"/>
      <c r="R64" s="536"/>
      <c r="S64" s="537">
        <f t="shared" si="0"/>
        <v>1502</v>
      </c>
      <c r="T64" s="529">
        <f t="shared" si="3"/>
        <v>0.6008</v>
      </c>
      <c r="U64" s="530">
        <v>45658</v>
      </c>
      <c r="V64" s="530">
        <v>46022</v>
      </c>
      <c r="W64" s="463">
        <v>213</v>
      </c>
      <c r="X64" s="463">
        <v>40000</v>
      </c>
      <c r="Y64" s="466" t="s">
        <v>487</v>
      </c>
      <c r="Z64" s="536" t="s">
        <v>719</v>
      </c>
      <c r="AA64" s="536"/>
      <c r="AB64" s="536"/>
      <c r="AC64" s="439" t="s">
        <v>582</v>
      </c>
      <c r="AD64" s="526" t="s">
        <v>743</v>
      </c>
      <c r="AE64" s="525">
        <v>264000000</v>
      </c>
      <c r="AF64" s="439"/>
      <c r="AG64" s="536" t="s">
        <v>739</v>
      </c>
      <c r="AH64" s="536"/>
      <c r="AI64" s="527"/>
      <c r="AJ64" s="527"/>
      <c r="AK64" s="527"/>
      <c r="AL64" s="527"/>
      <c r="AM64" s="527"/>
      <c r="AN64" s="527"/>
      <c r="AO64" s="520"/>
      <c r="AP64" s="617"/>
      <c r="AQ64" s="617"/>
      <c r="AR64" s="617"/>
      <c r="AS64" s="617"/>
      <c r="AT64" s="617"/>
      <c r="AU64" s="520"/>
      <c r="AV64" s="520"/>
      <c r="AW64" s="520"/>
      <c r="AX64" s="918"/>
      <c r="AY64" s="951"/>
      <c r="AZ64" s="945"/>
      <c r="BA64" s="947"/>
      <c r="BB64" s="670"/>
      <c r="BC64" s="670"/>
      <c r="BD64" s="670"/>
      <c r="BE64" s="670"/>
      <c r="BF64" s="943" t="s">
        <v>744</v>
      </c>
      <c r="BG64" s="943"/>
      <c r="BH64" s="943"/>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c r="ED64" s="412"/>
      <c r="EE64" s="412"/>
      <c r="EF64" s="412"/>
      <c r="EG64" s="412"/>
      <c r="EH64" s="412"/>
      <c r="EI64" s="412"/>
      <c r="EJ64" s="412"/>
      <c r="EK64" s="412"/>
      <c r="EL64" s="412"/>
      <c r="EM64" s="412"/>
      <c r="EN64" s="412"/>
      <c r="EO64" s="412"/>
      <c r="EP64" s="412"/>
      <c r="EQ64" s="412"/>
      <c r="ER64" s="412"/>
      <c r="ES64" s="412"/>
      <c r="ET64" s="412"/>
      <c r="EU64" s="412"/>
      <c r="EV64" s="412"/>
      <c r="EW64" s="412"/>
      <c r="EX64" s="412"/>
      <c r="EY64" s="412"/>
      <c r="EZ64" s="412"/>
      <c r="FA64" s="412"/>
      <c r="FB64" s="412"/>
      <c r="FC64" s="412"/>
      <c r="FD64" s="412"/>
      <c r="FE64" s="412"/>
      <c r="FF64" s="412"/>
      <c r="FG64" s="412"/>
      <c r="FH64" s="412"/>
      <c r="FI64" s="412"/>
      <c r="FJ64" s="412"/>
      <c r="FK64" s="412"/>
      <c r="FL64" s="412"/>
      <c r="FM64" s="412"/>
      <c r="FN64" s="412"/>
      <c r="FO64" s="412"/>
      <c r="FP64" s="412"/>
      <c r="FQ64" s="412"/>
      <c r="FR64" s="412"/>
      <c r="FS64" s="412"/>
      <c r="FT64" s="412"/>
      <c r="FU64" s="412"/>
      <c r="FV64" s="412"/>
      <c r="FW64" s="412"/>
      <c r="FX64" s="412"/>
      <c r="FY64" s="412"/>
      <c r="FZ64" s="412"/>
      <c r="GA64" s="412"/>
      <c r="GB64" s="412"/>
      <c r="GC64" s="412"/>
      <c r="GD64" s="412"/>
      <c r="GE64" s="412"/>
      <c r="GF64" s="412"/>
      <c r="GG64" s="412"/>
      <c r="GH64" s="412"/>
      <c r="GI64" s="412"/>
      <c r="GJ64" s="412"/>
      <c r="GK64" s="412"/>
      <c r="GL64" s="412"/>
      <c r="GM64" s="412"/>
      <c r="GN64" s="412"/>
      <c r="GO64" s="412"/>
      <c r="GP64" s="412"/>
      <c r="GQ64" s="412"/>
      <c r="GR64" s="412"/>
      <c r="GS64" s="412"/>
      <c r="GT64" s="412"/>
      <c r="GU64" s="412"/>
      <c r="GV64" s="412"/>
      <c r="GW64" s="412"/>
      <c r="GX64" s="412"/>
      <c r="GY64" s="412"/>
      <c r="GZ64" s="412"/>
      <c r="HA64" s="412"/>
      <c r="HB64" s="412"/>
      <c r="HC64" s="412"/>
      <c r="HD64" s="412"/>
      <c r="HE64" s="412"/>
      <c r="HF64" s="412"/>
      <c r="HG64" s="412"/>
      <c r="HH64" s="412"/>
    </row>
    <row r="65" spans="1:216" s="444" customFormat="1" ht="65.099999999999994" customHeight="1">
      <c r="A65" s="649" t="s">
        <v>201</v>
      </c>
      <c r="B65" s="1082"/>
      <c r="C65" s="1091"/>
      <c r="D65" s="980"/>
      <c r="E65" s="462" t="s">
        <v>712</v>
      </c>
      <c r="F65" s="521">
        <v>2024130010019</v>
      </c>
      <c r="G65" s="464" t="s">
        <v>713</v>
      </c>
      <c r="H65" s="533" t="s">
        <v>735</v>
      </c>
      <c r="I65" s="533" t="s">
        <v>736</v>
      </c>
      <c r="J65" s="533"/>
      <c r="K65" s="534" t="s">
        <v>745</v>
      </c>
      <c r="L65" s="535"/>
      <c r="M65" s="526" t="s">
        <v>746</v>
      </c>
      <c r="N65" s="463">
        <v>2</v>
      </c>
      <c r="O65" s="464">
        <v>0</v>
      </c>
      <c r="P65" s="463">
        <v>0</v>
      </c>
      <c r="Q65" s="463"/>
      <c r="R65" s="536"/>
      <c r="S65" s="537">
        <f t="shared" si="0"/>
        <v>0</v>
      </c>
      <c r="T65" s="529">
        <f t="shared" si="3"/>
        <v>0</v>
      </c>
      <c r="U65" s="530">
        <v>45658</v>
      </c>
      <c r="V65" s="530">
        <v>46022</v>
      </c>
      <c r="W65" s="463">
        <v>213</v>
      </c>
      <c r="X65" s="463">
        <v>40000</v>
      </c>
      <c r="Y65" s="466" t="s">
        <v>487</v>
      </c>
      <c r="Z65" s="536" t="s">
        <v>719</v>
      </c>
      <c r="AA65" s="536"/>
      <c r="AB65" s="536"/>
      <c r="AC65" s="439" t="s">
        <v>558</v>
      </c>
      <c r="AD65" s="526" t="s">
        <v>747</v>
      </c>
      <c r="AE65" s="525">
        <v>37250000</v>
      </c>
      <c r="AF65" s="439" t="s">
        <v>666</v>
      </c>
      <c r="AG65" s="536" t="s">
        <v>493</v>
      </c>
      <c r="AH65" s="536"/>
      <c r="AI65" s="527"/>
      <c r="AJ65" s="527"/>
      <c r="AK65" s="527"/>
      <c r="AL65" s="527"/>
      <c r="AM65" s="527"/>
      <c r="AN65" s="527"/>
      <c r="AO65" s="520"/>
      <c r="AP65" s="617"/>
      <c r="AQ65" s="617"/>
      <c r="AR65" s="617"/>
      <c r="AS65" s="617"/>
      <c r="AT65" s="617"/>
      <c r="AU65" s="520"/>
      <c r="AV65" s="520"/>
      <c r="AW65" s="520"/>
      <c r="AX65" s="918"/>
      <c r="AY65" s="951"/>
      <c r="AZ65" s="945"/>
      <c r="BA65" s="947"/>
      <c r="BB65" s="670"/>
      <c r="BC65" s="670"/>
      <c r="BD65" s="670"/>
      <c r="BE65" s="670"/>
      <c r="BF65" s="943" t="s">
        <v>748</v>
      </c>
      <c r="BG65" s="943"/>
      <c r="BH65" s="943"/>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c r="EB65" s="412"/>
      <c r="EC65" s="412"/>
      <c r="ED65" s="412"/>
      <c r="EE65" s="412"/>
      <c r="EF65" s="412"/>
      <c r="EG65" s="412"/>
      <c r="EH65" s="412"/>
      <c r="EI65" s="412"/>
      <c r="EJ65" s="412"/>
      <c r="EK65" s="412"/>
      <c r="EL65" s="412"/>
      <c r="EM65" s="412"/>
      <c r="EN65" s="412"/>
      <c r="EO65" s="412"/>
      <c r="EP65" s="412"/>
      <c r="EQ65" s="412"/>
      <c r="ER65" s="412"/>
      <c r="ES65" s="412"/>
      <c r="ET65" s="412"/>
      <c r="EU65" s="412"/>
      <c r="EV65" s="412"/>
      <c r="EW65" s="412"/>
      <c r="EX65" s="412"/>
      <c r="EY65" s="412"/>
      <c r="EZ65" s="412"/>
      <c r="FA65" s="412"/>
      <c r="FB65" s="412"/>
      <c r="FC65" s="412"/>
      <c r="FD65" s="412"/>
      <c r="FE65" s="412"/>
      <c r="FF65" s="412"/>
      <c r="FG65" s="412"/>
      <c r="FH65" s="412"/>
      <c r="FI65" s="412"/>
      <c r="FJ65" s="412"/>
      <c r="FK65" s="412"/>
      <c r="FL65" s="412"/>
      <c r="FM65" s="412"/>
      <c r="FN65" s="412"/>
      <c r="FO65" s="412"/>
      <c r="FP65" s="412"/>
      <c r="FQ65" s="412"/>
      <c r="FR65" s="412"/>
      <c r="FS65" s="412"/>
      <c r="FT65" s="412"/>
      <c r="FU65" s="412"/>
      <c r="FV65" s="412"/>
      <c r="FW65" s="412"/>
      <c r="FX65" s="412"/>
      <c r="FY65" s="412"/>
      <c r="FZ65" s="412"/>
      <c r="GA65" s="412"/>
      <c r="GB65" s="412"/>
      <c r="GC65" s="412"/>
      <c r="GD65" s="412"/>
      <c r="GE65" s="412"/>
      <c r="GF65" s="412"/>
      <c r="GG65" s="412"/>
      <c r="GH65" s="412"/>
      <c r="GI65" s="412"/>
      <c r="GJ65" s="412"/>
      <c r="GK65" s="412"/>
      <c r="GL65" s="412"/>
      <c r="GM65" s="412"/>
      <c r="GN65" s="412"/>
      <c r="GO65" s="412"/>
      <c r="GP65" s="412"/>
      <c r="GQ65" s="412"/>
      <c r="GR65" s="412"/>
      <c r="GS65" s="412"/>
      <c r="GT65" s="412"/>
      <c r="GU65" s="412"/>
      <c r="GV65" s="412"/>
      <c r="GW65" s="412"/>
      <c r="GX65" s="412"/>
      <c r="GY65" s="412"/>
      <c r="GZ65" s="412"/>
      <c r="HA65" s="412"/>
      <c r="HB65" s="412"/>
      <c r="HC65" s="412"/>
      <c r="HD65" s="412"/>
      <c r="HE65" s="412"/>
      <c r="HF65" s="412"/>
      <c r="HG65" s="412"/>
      <c r="HH65" s="412"/>
    </row>
    <row r="66" spans="1:216" s="444" customFormat="1" ht="65.099999999999994" customHeight="1">
      <c r="A66" s="649" t="s">
        <v>201</v>
      </c>
      <c r="B66" s="1082"/>
      <c r="C66" s="1091"/>
      <c r="D66" s="980"/>
      <c r="E66" s="462" t="s">
        <v>712</v>
      </c>
      <c r="F66" s="521">
        <v>2024130010019</v>
      </c>
      <c r="G66" s="464" t="s">
        <v>713</v>
      </c>
      <c r="H66" s="533" t="s">
        <v>735</v>
      </c>
      <c r="I66" s="533" t="s">
        <v>736</v>
      </c>
      <c r="J66" s="533"/>
      <c r="K66" s="534" t="s">
        <v>749</v>
      </c>
      <c r="L66" s="535"/>
      <c r="M66" s="526" t="s">
        <v>742</v>
      </c>
      <c r="N66" s="463">
        <v>5057</v>
      </c>
      <c r="O66" s="464">
        <v>40</v>
      </c>
      <c r="P66" s="463">
        <v>211</v>
      </c>
      <c r="Q66" s="463"/>
      <c r="R66" s="536"/>
      <c r="S66" s="537">
        <f t="shared" si="0"/>
        <v>251</v>
      </c>
      <c r="T66" s="529">
        <f t="shared" si="3"/>
        <v>4.9634170456792567E-2</v>
      </c>
      <c r="U66" s="530">
        <v>45658</v>
      </c>
      <c r="V66" s="530">
        <v>46022</v>
      </c>
      <c r="W66" s="463">
        <v>213</v>
      </c>
      <c r="X66" s="463">
        <v>40000</v>
      </c>
      <c r="Y66" s="466" t="s">
        <v>487</v>
      </c>
      <c r="Z66" s="536" t="s">
        <v>719</v>
      </c>
      <c r="AA66" s="536"/>
      <c r="AB66" s="536"/>
      <c r="AC66" s="439" t="s">
        <v>582</v>
      </c>
      <c r="AD66" s="526" t="s">
        <v>750</v>
      </c>
      <c r="AE66" s="525">
        <v>49500000</v>
      </c>
      <c r="AF66" s="439"/>
      <c r="AG66" s="536"/>
      <c r="AH66" s="536"/>
      <c r="AI66" s="527"/>
      <c r="AJ66" s="527"/>
      <c r="AK66" s="527"/>
      <c r="AL66" s="527"/>
      <c r="AM66" s="527"/>
      <c r="AN66" s="527"/>
      <c r="AO66" s="520"/>
      <c r="AP66" s="617"/>
      <c r="AQ66" s="617"/>
      <c r="AR66" s="617"/>
      <c r="AS66" s="617"/>
      <c r="AT66" s="617"/>
      <c r="AU66" s="520"/>
      <c r="AV66" s="520"/>
      <c r="AW66" s="520"/>
      <c r="AX66" s="918"/>
      <c r="AY66" s="951"/>
      <c r="AZ66" s="945"/>
      <c r="BA66" s="947"/>
      <c r="BB66" s="670"/>
      <c r="BC66" s="670"/>
      <c r="BD66" s="670"/>
      <c r="BE66" s="670"/>
      <c r="BF66" s="943" t="s">
        <v>751</v>
      </c>
      <c r="BG66" s="943"/>
      <c r="BH66" s="943"/>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c r="EX66" s="412"/>
      <c r="EY66" s="412"/>
      <c r="EZ66" s="412"/>
      <c r="FA66" s="412"/>
      <c r="FB66" s="412"/>
      <c r="FC66" s="412"/>
      <c r="FD66" s="412"/>
      <c r="FE66" s="412"/>
      <c r="FF66" s="412"/>
      <c r="FG66" s="412"/>
      <c r="FH66" s="412"/>
      <c r="FI66" s="412"/>
      <c r="FJ66" s="412"/>
      <c r="FK66" s="412"/>
      <c r="FL66" s="412"/>
      <c r="FM66" s="412"/>
      <c r="FN66" s="412"/>
      <c r="FO66" s="412"/>
      <c r="FP66" s="412"/>
      <c r="FQ66" s="412"/>
      <c r="FR66" s="412"/>
      <c r="FS66" s="412"/>
      <c r="FT66" s="412"/>
      <c r="FU66" s="412"/>
      <c r="FV66" s="412"/>
      <c r="FW66" s="412"/>
      <c r="FX66" s="412"/>
      <c r="FY66" s="412"/>
      <c r="FZ66" s="412"/>
      <c r="GA66" s="412"/>
      <c r="GB66" s="412"/>
      <c r="GC66" s="412"/>
      <c r="GD66" s="412"/>
      <c r="GE66" s="412"/>
      <c r="GF66" s="412"/>
      <c r="GG66" s="412"/>
      <c r="GH66" s="412"/>
      <c r="GI66" s="412"/>
      <c r="GJ66" s="412"/>
      <c r="GK66" s="412"/>
      <c r="GL66" s="412"/>
      <c r="GM66" s="412"/>
      <c r="GN66" s="412"/>
      <c r="GO66" s="412"/>
      <c r="GP66" s="412"/>
      <c r="GQ66" s="412"/>
      <c r="GR66" s="412"/>
      <c r="GS66" s="412"/>
      <c r="GT66" s="412"/>
      <c r="GU66" s="412"/>
      <c r="GV66" s="412"/>
      <c r="GW66" s="412"/>
      <c r="GX66" s="412"/>
      <c r="GY66" s="412"/>
      <c r="GZ66" s="412"/>
      <c r="HA66" s="412"/>
      <c r="HB66" s="412"/>
      <c r="HC66" s="412"/>
      <c r="HD66" s="412"/>
      <c r="HE66" s="412"/>
      <c r="HF66" s="412"/>
      <c r="HG66" s="412"/>
      <c r="HH66" s="412"/>
    </row>
    <row r="67" spans="1:216" s="444" customFormat="1" ht="65.099999999999994" customHeight="1">
      <c r="A67" s="649" t="s">
        <v>201</v>
      </c>
      <c r="B67" s="1082"/>
      <c r="C67" s="1091"/>
      <c r="D67" s="981" t="s">
        <v>314</v>
      </c>
      <c r="E67" s="462" t="s">
        <v>712</v>
      </c>
      <c r="F67" s="521">
        <v>2024130010019</v>
      </c>
      <c r="G67" s="464" t="s">
        <v>713</v>
      </c>
      <c r="H67" s="533" t="s">
        <v>735</v>
      </c>
      <c r="I67" s="533" t="s">
        <v>736</v>
      </c>
      <c r="J67" s="464"/>
      <c r="K67" s="462" t="s">
        <v>752</v>
      </c>
      <c r="L67" s="512"/>
      <c r="M67" s="526" t="s">
        <v>753</v>
      </c>
      <c r="N67" s="463">
        <v>1</v>
      </c>
      <c r="O67" s="464">
        <v>0</v>
      </c>
      <c r="P67" s="463">
        <v>0</v>
      </c>
      <c r="Q67" s="463"/>
      <c r="R67" s="538"/>
      <c r="S67" s="463">
        <f t="shared" si="0"/>
        <v>0</v>
      </c>
      <c r="T67" s="529">
        <f t="shared" si="3"/>
        <v>0</v>
      </c>
      <c r="U67" s="530">
        <v>45658</v>
      </c>
      <c r="V67" s="530">
        <v>46022</v>
      </c>
      <c r="W67" s="463">
        <v>213</v>
      </c>
      <c r="X67" s="463">
        <v>40000</v>
      </c>
      <c r="Y67" s="466" t="s">
        <v>487</v>
      </c>
      <c r="Z67" s="538" t="s">
        <v>719</v>
      </c>
      <c r="AA67" s="538"/>
      <c r="AB67" s="538"/>
      <c r="AC67" s="439" t="s">
        <v>558</v>
      </c>
      <c r="AD67" s="526" t="s">
        <v>754</v>
      </c>
      <c r="AE67" s="525">
        <v>177000000</v>
      </c>
      <c r="AF67" s="439" t="s">
        <v>666</v>
      </c>
      <c r="AG67" s="538"/>
      <c r="AH67" s="538"/>
      <c r="AI67" s="527"/>
      <c r="AJ67" s="527"/>
      <c r="AK67" s="527"/>
      <c r="AL67" s="527"/>
      <c r="AM67" s="527"/>
      <c r="AN67" s="527"/>
      <c r="AO67" s="520"/>
      <c r="AP67" s="617"/>
      <c r="AQ67" s="617"/>
      <c r="AR67" s="617"/>
      <c r="AS67" s="617"/>
      <c r="AT67" s="617"/>
      <c r="AU67" s="520"/>
      <c r="AV67" s="520"/>
      <c r="AW67" s="520"/>
      <c r="AX67" s="918"/>
      <c r="AY67" s="951"/>
      <c r="AZ67" s="945"/>
      <c r="BA67" s="947"/>
      <c r="BB67" s="670"/>
      <c r="BC67" s="670"/>
      <c r="BD67" s="670"/>
      <c r="BE67" s="670"/>
      <c r="BF67" s="943" t="s">
        <v>755</v>
      </c>
      <c r="BG67" s="943"/>
      <c r="BH67" s="943"/>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12"/>
      <c r="ED67" s="412"/>
      <c r="EE67" s="412"/>
      <c r="EF67" s="412"/>
      <c r="EG67" s="412"/>
      <c r="EH67" s="412"/>
      <c r="EI67" s="412"/>
      <c r="EJ67" s="412"/>
      <c r="EK67" s="412"/>
      <c r="EL67" s="412"/>
      <c r="EM67" s="412"/>
      <c r="EN67" s="412"/>
      <c r="EO67" s="412"/>
      <c r="EP67" s="412"/>
      <c r="EQ67" s="412"/>
      <c r="ER67" s="412"/>
      <c r="ES67" s="412"/>
      <c r="ET67" s="412"/>
      <c r="EU67" s="412"/>
      <c r="EV67" s="412"/>
      <c r="EW67" s="412"/>
      <c r="EX67" s="412"/>
      <c r="EY67" s="412"/>
      <c r="EZ67" s="412"/>
      <c r="FA67" s="412"/>
      <c r="FB67" s="412"/>
      <c r="FC67" s="412"/>
      <c r="FD67" s="412"/>
      <c r="FE67" s="412"/>
      <c r="FF67" s="412"/>
      <c r="FG67" s="412"/>
      <c r="FH67" s="412"/>
      <c r="FI67" s="412"/>
      <c r="FJ67" s="412"/>
      <c r="FK67" s="412"/>
      <c r="FL67" s="412"/>
      <c r="FM67" s="412"/>
      <c r="FN67" s="412"/>
      <c r="FO67" s="412"/>
      <c r="FP67" s="412"/>
      <c r="FQ67" s="412"/>
      <c r="FR67" s="412"/>
      <c r="FS67" s="412"/>
      <c r="FT67" s="412"/>
      <c r="FU67" s="412"/>
      <c r="FV67" s="412"/>
      <c r="FW67" s="412"/>
      <c r="FX67" s="412"/>
      <c r="FY67" s="412"/>
      <c r="FZ67" s="412"/>
      <c r="GA67" s="412"/>
      <c r="GB67" s="412"/>
      <c r="GC67" s="412"/>
      <c r="GD67" s="412"/>
      <c r="GE67" s="412"/>
      <c r="GF67" s="412"/>
      <c r="GG67" s="412"/>
      <c r="GH67" s="412"/>
      <c r="GI67" s="412"/>
      <c r="GJ67" s="412"/>
      <c r="GK67" s="412"/>
      <c r="GL67" s="412"/>
      <c r="GM67" s="412"/>
      <c r="GN67" s="412"/>
      <c r="GO67" s="412"/>
      <c r="GP67" s="412"/>
      <c r="GQ67" s="412"/>
      <c r="GR67" s="412"/>
      <c r="GS67" s="412"/>
      <c r="GT67" s="412"/>
      <c r="GU67" s="412"/>
      <c r="GV67" s="412"/>
      <c r="GW67" s="412"/>
      <c r="GX67" s="412"/>
      <c r="GY67" s="412"/>
      <c r="GZ67" s="412"/>
      <c r="HA67" s="412"/>
      <c r="HB67" s="412"/>
      <c r="HC67" s="412"/>
      <c r="HD67" s="412"/>
      <c r="HE67" s="412"/>
      <c r="HF67" s="412"/>
      <c r="HG67" s="412"/>
      <c r="HH67" s="412"/>
    </row>
    <row r="68" spans="1:216" s="444" customFormat="1" ht="65.099999999999994" customHeight="1">
      <c r="A68" s="649" t="s">
        <v>201</v>
      </c>
      <c r="B68" s="1082"/>
      <c r="C68" s="1091"/>
      <c r="D68" s="981"/>
      <c r="E68" s="462" t="s">
        <v>712</v>
      </c>
      <c r="F68" s="521">
        <v>2024130010019</v>
      </c>
      <c r="G68" s="464" t="s">
        <v>713</v>
      </c>
      <c r="H68" s="533" t="s">
        <v>735</v>
      </c>
      <c r="I68" s="533" t="s">
        <v>736</v>
      </c>
      <c r="J68" s="464"/>
      <c r="K68" s="528" t="s">
        <v>756</v>
      </c>
      <c r="L68" s="512"/>
      <c r="M68" s="526" t="s">
        <v>757</v>
      </c>
      <c r="N68" s="463">
        <v>50</v>
      </c>
      <c r="O68" s="464">
        <v>0</v>
      </c>
      <c r="P68" s="463">
        <v>0</v>
      </c>
      <c r="Q68" s="463"/>
      <c r="R68" s="526"/>
      <c r="S68" s="463">
        <f t="shared" si="0"/>
        <v>0</v>
      </c>
      <c r="T68" s="529">
        <f t="shared" si="3"/>
        <v>0</v>
      </c>
      <c r="U68" s="530">
        <v>45658</v>
      </c>
      <c r="V68" s="530">
        <v>46022</v>
      </c>
      <c r="W68" s="463">
        <v>213</v>
      </c>
      <c r="X68" s="463">
        <v>40000</v>
      </c>
      <c r="Y68" s="466" t="s">
        <v>487</v>
      </c>
      <c r="Z68" s="526" t="s">
        <v>719</v>
      </c>
      <c r="AA68" s="526"/>
      <c r="AB68" s="526"/>
      <c r="AC68" s="439" t="s">
        <v>558</v>
      </c>
      <c r="AD68" s="539" t="s">
        <v>758</v>
      </c>
      <c r="AE68" s="525">
        <v>55000000</v>
      </c>
      <c r="AF68" s="439" t="s">
        <v>666</v>
      </c>
      <c r="AG68" s="526"/>
      <c r="AH68" s="526"/>
      <c r="AI68" s="527"/>
      <c r="AJ68" s="527"/>
      <c r="AK68" s="527"/>
      <c r="AL68" s="527"/>
      <c r="AM68" s="527"/>
      <c r="AN68" s="527"/>
      <c r="AO68" s="520"/>
      <c r="AP68" s="617"/>
      <c r="AQ68" s="617"/>
      <c r="AR68" s="617"/>
      <c r="AS68" s="617"/>
      <c r="AT68" s="617"/>
      <c r="AU68" s="520"/>
      <c r="AV68" s="520"/>
      <c r="AW68" s="520"/>
      <c r="AX68" s="918"/>
      <c r="AY68" s="951"/>
      <c r="AZ68" s="945"/>
      <c r="BA68" s="947"/>
      <c r="BB68" s="670"/>
      <c r="BC68" s="670"/>
      <c r="BD68" s="670"/>
      <c r="BE68" s="670"/>
      <c r="BF68" s="977" t="s">
        <v>759</v>
      </c>
      <c r="BG68" s="977"/>
      <c r="BH68" s="977"/>
      <c r="BI68" s="412"/>
      <c r="BJ68" s="412"/>
      <c r="BK68" s="412"/>
      <c r="BL68" s="412"/>
      <c r="BM68" s="412"/>
      <c r="BN68" s="412"/>
      <c r="BO68" s="412"/>
      <c r="BP68" s="412"/>
      <c r="BQ68" s="412"/>
      <c r="BR68" s="412"/>
      <c r="BS68" s="412"/>
      <c r="BT68" s="412"/>
      <c r="BU68" s="412"/>
      <c r="BV68" s="412"/>
      <c r="BW68" s="412"/>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c r="CU68" s="412"/>
      <c r="CV68" s="412"/>
      <c r="CW68" s="412"/>
      <c r="CX68" s="412"/>
      <c r="CY68" s="412"/>
      <c r="CZ68" s="412"/>
      <c r="DA68" s="412"/>
      <c r="DB68" s="412"/>
      <c r="DC68" s="412"/>
      <c r="DD68" s="412"/>
      <c r="DE68" s="412"/>
      <c r="DF68" s="412"/>
      <c r="DG68" s="412"/>
      <c r="DH68" s="412"/>
      <c r="DI68" s="412"/>
      <c r="DJ68" s="412"/>
      <c r="DK68" s="412"/>
      <c r="DL68" s="412"/>
      <c r="DM68" s="412"/>
      <c r="DN68" s="412"/>
      <c r="DO68" s="412"/>
      <c r="DP68" s="412"/>
      <c r="DQ68" s="412"/>
      <c r="DR68" s="412"/>
      <c r="DS68" s="412"/>
      <c r="DT68" s="412"/>
      <c r="DU68" s="412"/>
      <c r="DV68" s="412"/>
      <c r="DW68" s="412"/>
      <c r="DX68" s="412"/>
      <c r="DY68" s="412"/>
      <c r="DZ68" s="412"/>
      <c r="EA68" s="412"/>
      <c r="EB68" s="412"/>
      <c r="EC68" s="412"/>
      <c r="ED68" s="412"/>
      <c r="EE68" s="412"/>
      <c r="EF68" s="412"/>
      <c r="EG68" s="412"/>
      <c r="EH68" s="412"/>
      <c r="EI68" s="412"/>
      <c r="EJ68" s="412"/>
      <c r="EK68" s="412"/>
      <c r="EL68" s="412"/>
      <c r="EM68" s="412"/>
      <c r="EN68" s="412"/>
      <c r="EO68" s="412"/>
      <c r="EP68" s="412"/>
      <c r="EQ68" s="412"/>
      <c r="ER68" s="412"/>
      <c r="ES68" s="412"/>
      <c r="ET68" s="412"/>
      <c r="EU68" s="412"/>
      <c r="EV68" s="412"/>
      <c r="EW68" s="412"/>
      <c r="EX68" s="412"/>
      <c r="EY68" s="412"/>
      <c r="EZ68" s="412"/>
      <c r="FA68" s="412"/>
      <c r="FB68" s="412"/>
      <c r="FC68" s="412"/>
      <c r="FD68" s="412"/>
      <c r="FE68" s="412"/>
      <c r="FF68" s="412"/>
      <c r="FG68" s="412"/>
      <c r="FH68" s="412"/>
      <c r="FI68" s="412"/>
      <c r="FJ68" s="412"/>
      <c r="FK68" s="412"/>
      <c r="FL68" s="412"/>
      <c r="FM68" s="412"/>
      <c r="FN68" s="412"/>
      <c r="FO68" s="412"/>
      <c r="FP68" s="412"/>
      <c r="FQ68" s="412"/>
      <c r="FR68" s="412"/>
      <c r="FS68" s="412"/>
      <c r="FT68" s="412"/>
      <c r="FU68" s="412"/>
      <c r="FV68" s="412"/>
      <c r="FW68" s="412"/>
      <c r="FX68" s="412"/>
      <c r="FY68" s="412"/>
      <c r="FZ68" s="412"/>
      <c r="GA68" s="412"/>
      <c r="GB68" s="412"/>
      <c r="GC68" s="412"/>
      <c r="GD68" s="412"/>
      <c r="GE68" s="412"/>
      <c r="GF68" s="412"/>
      <c r="GG68" s="412"/>
      <c r="GH68" s="412"/>
      <c r="GI68" s="412"/>
      <c r="GJ68" s="412"/>
      <c r="GK68" s="412"/>
      <c r="GL68" s="412"/>
      <c r="GM68" s="412"/>
      <c r="GN68" s="412"/>
      <c r="GO68" s="412"/>
      <c r="GP68" s="412"/>
      <c r="GQ68" s="412"/>
      <c r="GR68" s="412"/>
      <c r="GS68" s="412"/>
      <c r="GT68" s="412"/>
      <c r="GU68" s="412"/>
      <c r="GV68" s="412"/>
      <c r="GW68" s="412"/>
      <c r="GX68" s="412"/>
      <c r="GY68" s="412"/>
      <c r="GZ68" s="412"/>
      <c r="HA68" s="412"/>
      <c r="HB68" s="412"/>
      <c r="HC68" s="412"/>
      <c r="HD68" s="412"/>
      <c r="HE68" s="412"/>
      <c r="HF68" s="412"/>
      <c r="HG68" s="412"/>
      <c r="HH68" s="412"/>
    </row>
    <row r="69" spans="1:216" s="444" customFormat="1" ht="65.099999999999994" customHeight="1" thickBot="1">
      <c r="A69" s="649" t="s">
        <v>201</v>
      </c>
      <c r="B69" s="1082"/>
      <c r="C69" s="1091"/>
      <c r="D69" s="982"/>
      <c r="E69" s="404" t="s">
        <v>712</v>
      </c>
      <c r="F69" s="540">
        <v>2024130010019</v>
      </c>
      <c r="G69" s="487" t="s">
        <v>713</v>
      </c>
      <c r="H69" s="541" t="s">
        <v>735</v>
      </c>
      <c r="I69" s="541" t="s">
        <v>736</v>
      </c>
      <c r="J69" s="487"/>
      <c r="K69" s="542" t="s">
        <v>760</v>
      </c>
      <c r="L69" s="512"/>
      <c r="M69" s="543" t="s">
        <v>761</v>
      </c>
      <c r="N69" s="474">
        <v>1</v>
      </c>
      <c r="O69" s="487">
        <v>0</v>
      </c>
      <c r="P69" s="474">
        <v>0</v>
      </c>
      <c r="Q69" s="474"/>
      <c r="R69" s="543"/>
      <c r="S69" s="474">
        <f t="shared" si="0"/>
        <v>0</v>
      </c>
      <c r="T69" s="529">
        <f t="shared" si="3"/>
        <v>0</v>
      </c>
      <c r="U69" s="544">
        <v>45658</v>
      </c>
      <c r="V69" s="544">
        <v>46022</v>
      </c>
      <c r="W69" s="474">
        <v>213</v>
      </c>
      <c r="X69" s="463">
        <v>40000</v>
      </c>
      <c r="Y69" s="466" t="s">
        <v>487</v>
      </c>
      <c r="Z69" s="543" t="s">
        <v>762</v>
      </c>
      <c r="AA69" s="528"/>
      <c r="AB69" s="528"/>
      <c r="AC69" s="489" t="s">
        <v>558</v>
      </c>
      <c r="AD69" s="543" t="s">
        <v>763</v>
      </c>
      <c r="AE69" s="545">
        <v>37250000</v>
      </c>
      <c r="AF69" s="489" t="s">
        <v>666</v>
      </c>
      <c r="AG69" s="543"/>
      <c r="AH69" s="543"/>
      <c r="AI69" s="546"/>
      <c r="AJ69" s="546"/>
      <c r="AK69" s="546"/>
      <c r="AL69" s="546"/>
      <c r="AM69" s="546"/>
      <c r="AN69" s="546"/>
      <c r="AO69" s="520"/>
      <c r="AP69" s="617"/>
      <c r="AQ69" s="617"/>
      <c r="AR69" s="617"/>
      <c r="AS69" s="617"/>
      <c r="AT69" s="617"/>
      <c r="AU69" s="520"/>
      <c r="AV69" s="520"/>
      <c r="AW69" s="520"/>
      <c r="AX69" s="918"/>
      <c r="AY69" s="951"/>
      <c r="AZ69" s="945"/>
      <c r="BA69" s="947"/>
      <c r="BB69" s="670"/>
      <c r="BC69" s="670"/>
      <c r="BD69" s="670"/>
      <c r="BE69" s="670"/>
      <c r="BF69" s="943" t="s">
        <v>764</v>
      </c>
      <c r="BG69" s="943"/>
      <c r="BH69" s="943"/>
      <c r="BI69" s="412"/>
      <c r="BJ69" s="412"/>
      <c r="BK69" s="412"/>
      <c r="BL69" s="412"/>
      <c r="BM69" s="412"/>
      <c r="BN69" s="412"/>
      <c r="BO69" s="412"/>
      <c r="BP69" s="412"/>
      <c r="BQ69" s="412"/>
      <c r="BR69" s="412"/>
      <c r="BS69" s="412"/>
      <c r="BT69" s="412"/>
      <c r="BU69" s="412"/>
      <c r="BV69" s="412"/>
      <c r="BW69" s="412"/>
      <c r="BX69" s="412"/>
      <c r="BY69" s="412"/>
      <c r="BZ69" s="412"/>
      <c r="CA69" s="412"/>
      <c r="CB69" s="412"/>
      <c r="CC69" s="412"/>
      <c r="CD69" s="412"/>
      <c r="CE69" s="412"/>
      <c r="CF69" s="412"/>
      <c r="CG69" s="412"/>
      <c r="CH69" s="412"/>
      <c r="CI69" s="412"/>
      <c r="CJ69" s="412"/>
      <c r="CK69" s="412"/>
      <c r="CL69" s="412"/>
      <c r="CM69" s="412"/>
      <c r="CN69" s="412"/>
      <c r="CO69" s="412"/>
      <c r="CP69" s="412"/>
      <c r="CQ69" s="412"/>
      <c r="CR69" s="412"/>
      <c r="CS69" s="412"/>
      <c r="CT69" s="412"/>
      <c r="CU69" s="412"/>
      <c r="CV69" s="412"/>
      <c r="CW69" s="412"/>
      <c r="CX69" s="412"/>
      <c r="CY69" s="412"/>
      <c r="CZ69" s="412"/>
      <c r="DA69" s="412"/>
      <c r="DB69" s="412"/>
      <c r="DC69" s="412"/>
      <c r="DD69" s="412"/>
      <c r="DE69" s="412"/>
      <c r="DF69" s="412"/>
      <c r="DG69" s="412"/>
      <c r="DH69" s="412"/>
      <c r="DI69" s="412"/>
      <c r="DJ69" s="412"/>
      <c r="DK69" s="412"/>
      <c r="DL69" s="412"/>
      <c r="DM69" s="412"/>
      <c r="DN69" s="412"/>
      <c r="DO69" s="412"/>
      <c r="DP69" s="412"/>
      <c r="DQ69" s="412"/>
      <c r="DR69" s="412"/>
      <c r="DS69" s="412"/>
      <c r="DT69" s="412"/>
      <c r="DU69" s="412"/>
      <c r="DV69" s="412"/>
      <c r="DW69" s="412"/>
      <c r="DX69" s="412"/>
      <c r="DY69" s="412"/>
      <c r="DZ69" s="412"/>
      <c r="EA69" s="412"/>
      <c r="EB69" s="412"/>
      <c r="EC69" s="412"/>
      <c r="ED69" s="412"/>
      <c r="EE69" s="412"/>
      <c r="EF69" s="412"/>
      <c r="EG69" s="412"/>
      <c r="EH69" s="412"/>
      <c r="EI69" s="412"/>
      <c r="EJ69" s="412"/>
      <c r="EK69" s="412"/>
      <c r="EL69" s="412"/>
      <c r="EM69" s="412"/>
      <c r="EN69" s="412"/>
      <c r="EO69" s="412"/>
      <c r="EP69" s="412"/>
      <c r="EQ69" s="412"/>
      <c r="ER69" s="412"/>
      <c r="ES69" s="412"/>
      <c r="ET69" s="412"/>
      <c r="EU69" s="412"/>
      <c r="EV69" s="412"/>
      <c r="EW69" s="412"/>
      <c r="EX69" s="412"/>
      <c r="EY69" s="412"/>
      <c r="EZ69" s="412"/>
      <c r="FA69" s="412"/>
      <c r="FB69" s="412"/>
      <c r="FC69" s="412"/>
      <c r="FD69" s="412"/>
      <c r="FE69" s="412"/>
      <c r="FF69" s="412"/>
      <c r="FG69" s="412"/>
      <c r="FH69" s="412"/>
      <c r="FI69" s="412"/>
      <c r="FJ69" s="412"/>
      <c r="FK69" s="412"/>
      <c r="FL69" s="412"/>
      <c r="FM69" s="412"/>
      <c r="FN69" s="412"/>
      <c r="FO69" s="412"/>
      <c r="FP69" s="412"/>
      <c r="FQ69" s="412"/>
      <c r="FR69" s="412"/>
      <c r="FS69" s="412"/>
      <c r="FT69" s="412"/>
      <c r="FU69" s="412"/>
      <c r="FV69" s="412"/>
      <c r="FW69" s="412"/>
      <c r="FX69" s="412"/>
      <c r="FY69" s="412"/>
      <c r="FZ69" s="412"/>
      <c r="GA69" s="412"/>
      <c r="GB69" s="412"/>
      <c r="GC69" s="412"/>
      <c r="GD69" s="412"/>
      <c r="GE69" s="412"/>
      <c r="GF69" s="412"/>
      <c r="GG69" s="412"/>
      <c r="GH69" s="412"/>
      <c r="GI69" s="412"/>
      <c r="GJ69" s="412"/>
      <c r="GK69" s="412"/>
      <c r="GL69" s="412"/>
      <c r="GM69" s="412"/>
      <c r="GN69" s="412"/>
      <c r="GO69" s="412"/>
      <c r="GP69" s="412"/>
      <c r="GQ69" s="412"/>
      <c r="GR69" s="412"/>
      <c r="GS69" s="412"/>
      <c r="GT69" s="412"/>
      <c r="GU69" s="412"/>
      <c r="GV69" s="412"/>
      <c r="GW69" s="412"/>
      <c r="GX69" s="412"/>
      <c r="GY69" s="412"/>
      <c r="GZ69" s="412"/>
      <c r="HA69" s="412"/>
      <c r="HB69" s="412"/>
      <c r="HC69" s="412"/>
      <c r="HD69" s="412"/>
      <c r="HE69" s="412"/>
      <c r="HF69" s="412"/>
      <c r="HG69" s="412"/>
      <c r="HH69" s="412"/>
    </row>
    <row r="70" spans="1:216" s="444" customFormat="1" ht="65.099999999999994" customHeight="1" thickBot="1">
      <c r="A70" s="1093"/>
      <c r="B70" s="1093"/>
      <c r="C70" s="1093"/>
      <c r="D70" s="1093"/>
      <c r="E70" s="1078" t="s">
        <v>712</v>
      </c>
      <c r="F70" s="1078"/>
      <c r="G70" s="1078"/>
      <c r="H70" s="1078"/>
      <c r="I70" s="1078"/>
      <c r="J70" s="1078"/>
      <c r="K70" s="1078"/>
      <c r="L70" s="1078"/>
      <c r="M70" s="1078"/>
      <c r="N70" s="1078"/>
      <c r="O70" s="1078"/>
      <c r="P70" s="1078"/>
      <c r="Q70" s="1078"/>
      <c r="R70" s="1078"/>
      <c r="S70" s="1080"/>
      <c r="T70" s="644">
        <f>AVERAGE(T59:T69)</f>
        <v>0.12504341704567928</v>
      </c>
      <c r="U70" s="544"/>
      <c r="V70" s="544"/>
      <c r="W70" s="474"/>
      <c r="X70" s="474"/>
      <c r="Y70" s="547"/>
      <c r="Z70" s="543"/>
      <c r="AA70" s="528"/>
      <c r="AB70" s="528"/>
      <c r="AC70" s="489"/>
      <c r="AD70" s="543"/>
      <c r="AE70" s="545"/>
      <c r="AF70" s="489"/>
      <c r="AG70" s="543"/>
      <c r="AH70" s="543"/>
      <c r="AI70" s="546"/>
      <c r="AJ70" s="546"/>
      <c r="AK70" s="424">
        <v>1786420006</v>
      </c>
      <c r="AL70" s="424"/>
      <c r="AM70" s="424"/>
      <c r="AN70" s="610"/>
      <c r="AO70" s="520"/>
      <c r="AP70" s="617"/>
      <c r="AQ70" s="617"/>
      <c r="AR70" s="617"/>
      <c r="AS70" s="617"/>
      <c r="AT70" s="615">
        <v>772900737</v>
      </c>
      <c r="AU70" s="425">
        <f>+AT70/AK70</f>
        <v>0.43265342663207951</v>
      </c>
      <c r="AV70" s="424">
        <v>62000000</v>
      </c>
      <c r="AW70" s="425">
        <f>+AV70/AK70</f>
        <v>3.470628395996591E-2</v>
      </c>
      <c r="AX70" s="949"/>
      <c r="AY70" s="952"/>
      <c r="AZ70" s="946"/>
      <c r="BA70" s="948"/>
      <c r="BB70" s="686"/>
      <c r="BC70" s="687"/>
      <c r="BD70" s="687"/>
      <c r="BE70" s="688"/>
      <c r="BF70" s="700"/>
      <c r="BG70" s="690"/>
      <c r="BH70" s="690"/>
      <c r="BI70" s="412"/>
      <c r="BJ70" s="412"/>
      <c r="BK70" s="412"/>
      <c r="BL70" s="412"/>
      <c r="BM70" s="412"/>
      <c r="BN70" s="412"/>
      <c r="BO70" s="412"/>
      <c r="BP70" s="412"/>
      <c r="BQ70" s="412"/>
      <c r="BR70" s="412"/>
      <c r="BS70" s="412"/>
      <c r="BT70" s="412"/>
      <c r="BU70" s="412"/>
      <c r="BV70" s="412"/>
      <c r="BW70" s="412"/>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c r="CU70" s="412"/>
      <c r="CV70" s="412"/>
      <c r="CW70" s="412"/>
      <c r="CX70" s="412"/>
      <c r="CY70" s="412"/>
      <c r="CZ70" s="412"/>
      <c r="DA70" s="412"/>
      <c r="DB70" s="412"/>
      <c r="DC70" s="412"/>
      <c r="DD70" s="412"/>
      <c r="DE70" s="412"/>
      <c r="DF70" s="412"/>
      <c r="DG70" s="412"/>
      <c r="DH70" s="412"/>
      <c r="DI70" s="412"/>
      <c r="DJ70" s="412"/>
      <c r="DK70" s="412"/>
      <c r="DL70" s="412"/>
      <c r="DM70" s="412"/>
      <c r="DN70" s="412"/>
      <c r="DO70" s="412"/>
      <c r="DP70" s="412"/>
      <c r="DQ70" s="412"/>
      <c r="DR70" s="412"/>
      <c r="DS70" s="412"/>
      <c r="DT70" s="412"/>
      <c r="DU70" s="412"/>
      <c r="DV70" s="412"/>
      <c r="DW70" s="412"/>
      <c r="DX70" s="412"/>
      <c r="DY70" s="412"/>
      <c r="DZ70" s="412"/>
      <c r="EA70" s="412"/>
      <c r="EB70" s="412"/>
      <c r="EC70" s="412"/>
      <c r="ED70" s="412"/>
      <c r="EE70" s="412"/>
      <c r="EF70" s="412"/>
      <c r="EG70" s="412"/>
      <c r="EH70" s="412"/>
      <c r="EI70" s="412"/>
      <c r="EJ70" s="412"/>
      <c r="EK70" s="412"/>
      <c r="EL70" s="412"/>
      <c r="EM70" s="412"/>
      <c r="EN70" s="412"/>
      <c r="EO70" s="412"/>
      <c r="EP70" s="412"/>
      <c r="EQ70" s="412"/>
      <c r="ER70" s="412"/>
      <c r="ES70" s="412"/>
      <c r="ET70" s="412"/>
      <c r="EU70" s="412"/>
      <c r="EV70" s="412"/>
      <c r="EW70" s="412"/>
      <c r="EX70" s="412"/>
      <c r="EY70" s="412"/>
      <c r="EZ70" s="412"/>
      <c r="FA70" s="412"/>
      <c r="FB70" s="412"/>
      <c r="FC70" s="412"/>
      <c r="FD70" s="412"/>
      <c r="FE70" s="412"/>
      <c r="FF70" s="412"/>
      <c r="FG70" s="412"/>
      <c r="FH70" s="412"/>
      <c r="FI70" s="412"/>
      <c r="FJ70" s="412"/>
      <c r="FK70" s="412"/>
      <c r="FL70" s="412"/>
      <c r="FM70" s="412"/>
      <c r="FN70" s="412"/>
      <c r="FO70" s="412"/>
      <c r="FP70" s="412"/>
      <c r="FQ70" s="412"/>
      <c r="FR70" s="412"/>
      <c r="FS70" s="412"/>
      <c r="FT70" s="412"/>
      <c r="FU70" s="412"/>
      <c r="FV70" s="412"/>
      <c r="FW70" s="412"/>
      <c r="FX70" s="412"/>
      <c r="FY70" s="412"/>
      <c r="FZ70" s="412"/>
      <c r="GA70" s="412"/>
      <c r="GB70" s="412"/>
      <c r="GC70" s="412"/>
      <c r="GD70" s="412"/>
      <c r="GE70" s="412"/>
      <c r="GF70" s="412"/>
      <c r="GG70" s="412"/>
      <c r="GH70" s="412"/>
      <c r="GI70" s="412"/>
      <c r="GJ70" s="412"/>
      <c r="GK70" s="412"/>
      <c r="GL70" s="412"/>
      <c r="GM70" s="412"/>
      <c r="GN70" s="412"/>
      <c r="GO70" s="412"/>
      <c r="GP70" s="412"/>
      <c r="GQ70" s="412"/>
      <c r="GR70" s="412"/>
      <c r="GS70" s="412"/>
      <c r="GT70" s="412"/>
      <c r="GU70" s="412"/>
      <c r="GV70" s="412"/>
      <c r="GW70" s="412"/>
      <c r="GX70" s="412"/>
      <c r="GY70" s="412"/>
      <c r="GZ70" s="412"/>
      <c r="HA70" s="412"/>
      <c r="HB70" s="412"/>
      <c r="HC70" s="412"/>
      <c r="HD70" s="412"/>
      <c r="HE70" s="412"/>
      <c r="HF70" s="412"/>
      <c r="HG70" s="412"/>
      <c r="HH70" s="412"/>
    </row>
    <row r="71" spans="1:216" s="444" customFormat="1" ht="89.25" customHeight="1" thickBot="1">
      <c r="A71" s="521"/>
      <c r="B71" s="1057" t="s">
        <v>765</v>
      </c>
      <c r="C71" s="1057"/>
      <c r="D71" s="1057"/>
      <c r="E71" s="1057"/>
      <c r="F71" s="1057"/>
      <c r="G71" s="1057"/>
      <c r="H71" s="1057"/>
      <c r="I71" s="1057"/>
      <c r="J71" s="1057"/>
      <c r="K71" s="1057"/>
      <c r="L71" s="1057"/>
      <c r="M71" s="1057"/>
      <c r="N71" s="1057"/>
      <c r="O71" s="1057"/>
      <c r="P71" s="1057"/>
      <c r="Q71" s="1057"/>
      <c r="R71" s="1057"/>
      <c r="S71" s="1057"/>
      <c r="T71" s="1057"/>
      <c r="U71" s="544"/>
      <c r="V71" s="544"/>
      <c r="W71" s="474"/>
      <c r="X71" s="474"/>
      <c r="Y71" s="547"/>
      <c r="Z71" s="543"/>
      <c r="AA71" s="528"/>
      <c r="AB71" s="528"/>
      <c r="AC71" s="489"/>
      <c r="AD71" s="1088" t="s">
        <v>647</v>
      </c>
      <c r="AE71" s="1089"/>
      <c r="AF71" s="1089"/>
      <c r="AG71" s="1089"/>
      <c r="AH71" s="1089"/>
      <c r="AI71" s="546"/>
      <c r="AJ71" s="546"/>
      <c r="AK71" s="641">
        <f>+AK70</f>
        <v>1786420006</v>
      </c>
      <c r="AL71" s="640"/>
      <c r="AM71" s="640"/>
      <c r="AN71" s="610"/>
      <c r="AO71" s="520"/>
      <c r="AP71" s="617"/>
      <c r="AQ71" s="617"/>
      <c r="AR71" s="617"/>
      <c r="AS71" s="617"/>
      <c r="AT71" s="615"/>
      <c r="AU71" s="425"/>
      <c r="AV71" s="424"/>
      <c r="AW71" s="425"/>
      <c r="AX71" s="415"/>
      <c r="AY71" s="416"/>
      <c r="AZ71" s="681"/>
      <c r="BA71" s="682"/>
      <c r="BB71" s="670"/>
      <c r="BC71" s="670"/>
      <c r="BD71" s="670"/>
      <c r="BE71" s="670"/>
      <c r="BF71" s="690"/>
      <c r="BG71" s="690"/>
      <c r="BH71" s="690"/>
      <c r="BI71" s="412"/>
      <c r="BJ71" s="412"/>
      <c r="BK71" s="412"/>
      <c r="BL71" s="412"/>
      <c r="BM71" s="412"/>
      <c r="BN71" s="412"/>
      <c r="BO71" s="412"/>
      <c r="BP71" s="412"/>
      <c r="BQ71" s="412"/>
      <c r="BR71" s="412"/>
      <c r="BS71" s="412"/>
      <c r="BT71" s="412"/>
      <c r="BU71" s="412"/>
      <c r="BV71" s="412"/>
      <c r="BW71" s="412"/>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c r="CU71" s="412"/>
      <c r="CV71" s="412"/>
      <c r="CW71" s="412"/>
      <c r="CX71" s="412"/>
      <c r="CY71" s="412"/>
      <c r="CZ71" s="412"/>
      <c r="DA71" s="412"/>
      <c r="DB71" s="412"/>
      <c r="DC71" s="412"/>
      <c r="DD71" s="412"/>
      <c r="DE71" s="412"/>
      <c r="DF71" s="412"/>
      <c r="DG71" s="412"/>
      <c r="DH71" s="412"/>
      <c r="DI71" s="412"/>
      <c r="DJ71" s="412"/>
      <c r="DK71" s="412"/>
      <c r="DL71" s="412"/>
      <c r="DM71" s="412"/>
      <c r="DN71" s="412"/>
      <c r="DO71" s="412"/>
      <c r="DP71" s="412"/>
      <c r="DQ71" s="412"/>
      <c r="DR71" s="412"/>
      <c r="DS71" s="412"/>
      <c r="DT71" s="412"/>
      <c r="DU71" s="412"/>
      <c r="DV71" s="412"/>
      <c r="DW71" s="412"/>
      <c r="DX71" s="412"/>
      <c r="DY71" s="412"/>
      <c r="DZ71" s="412"/>
      <c r="EA71" s="412"/>
      <c r="EB71" s="412"/>
      <c r="EC71" s="412"/>
      <c r="ED71" s="412"/>
      <c r="EE71" s="412"/>
      <c r="EF71" s="412"/>
      <c r="EG71" s="412"/>
      <c r="EH71" s="412"/>
      <c r="EI71" s="412"/>
      <c r="EJ71" s="412"/>
      <c r="EK71" s="412"/>
      <c r="EL71" s="412"/>
      <c r="EM71" s="412"/>
      <c r="EN71" s="412"/>
      <c r="EO71" s="412"/>
      <c r="EP71" s="412"/>
      <c r="EQ71" s="412"/>
      <c r="ER71" s="412"/>
      <c r="ES71" s="412"/>
      <c r="ET71" s="412"/>
      <c r="EU71" s="412"/>
      <c r="EV71" s="412"/>
      <c r="EW71" s="412"/>
      <c r="EX71" s="412"/>
      <c r="EY71" s="412"/>
      <c r="EZ71" s="412"/>
      <c r="FA71" s="412"/>
      <c r="FB71" s="412"/>
      <c r="FC71" s="412"/>
      <c r="FD71" s="412"/>
      <c r="FE71" s="412"/>
      <c r="FF71" s="412"/>
      <c r="FG71" s="412"/>
      <c r="FH71" s="412"/>
      <c r="FI71" s="412"/>
      <c r="FJ71" s="412"/>
      <c r="FK71" s="412"/>
      <c r="FL71" s="412"/>
      <c r="FM71" s="412"/>
      <c r="FN71" s="412"/>
      <c r="FO71" s="412"/>
      <c r="FP71" s="412"/>
      <c r="FQ71" s="412"/>
      <c r="FR71" s="412"/>
      <c r="FS71" s="412"/>
      <c r="FT71" s="412"/>
      <c r="FU71" s="412"/>
      <c r="FV71" s="412"/>
      <c r="FW71" s="412"/>
      <c r="FX71" s="412"/>
      <c r="FY71" s="412"/>
      <c r="FZ71" s="412"/>
      <c r="GA71" s="412"/>
      <c r="GB71" s="412"/>
      <c r="GC71" s="412"/>
      <c r="GD71" s="412"/>
      <c r="GE71" s="412"/>
      <c r="GF71" s="412"/>
      <c r="GG71" s="412"/>
      <c r="GH71" s="412"/>
      <c r="GI71" s="412"/>
      <c r="GJ71" s="412"/>
      <c r="GK71" s="412"/>
      <c r="GL71" s="412"/>
      <c r="GM71" s="412"/>
      <c r="GN71" s="412"/>
      <c r="GO71" s="412"/>
      <c r="GP71" s="412"/>
      <c r="GQ71" s="412"/>
      <c r="GR71" s="412"/>
      <c r="GS71" s="412"/>
      <c r="GT71" s="412"/>
      <c r="GU71" s="412"/>
      <c r="GV71" s="412"/>
      <c r="GW71" s="412"/>
      <c r="GX71" s="412"/>
      <c r="GY71" s="412"/>
      <c r="GZ71" s="412"/>
      <c r="HA71" s="412"/>
      <c r="HB71" s="412"/>
      <c r="HC71" s="412"/>
      <c r="HD71" s="412"/>
      <c r="HE71" s="412"/>
      <c r="HF71" s="412"/>
      <c r="HG71" s="412"/>
      <c r="HH71" s="412"/>
    </row>
    <row r="72" spans="1:216" s="170" customFormat="1" ht="65.099999999999994" customHeight="1">
      <c r="A72" s="649" t="s">
        <v>201</v>
      </c>
      <c r="B72" s="1072" t="s">
        <v>223</v>
      </c>
      <c r="C72" s="177" t="s">
        <v>224</v>
      </c>
      <c r="D72" s="172" t="s">
        <v>226</v>
      </c>
      <c r="E72" s="173" t="s">
        <v>766</v>
      </c>
      <c r="F72" s="580">
        <v>2024130010115</v>
      </c>
      <c r="G72" s="172" t="s">
        <v>767</v>
      </c>
      <c r="H72" s="172" t="s">
        <v>768</v>
      </c>
      <c r="I72" s="172" t="s">
        <v>769</v>
      </c>
      <c r="J72" s="172"/>
      <c r="K72" s="175" t="s">
        <v>770</v>
      </c>
      <c r="L72" s="172"/>
      <c r="M72" s="176" t="s">
        <v>771</v>
      </c>
      <c r="N72" s="177">
        <v>12</v>
      </c>
      <c r="O72" s="177">
        <v>3</v>
      </c>
      <c r="P72" s="177">
        <v>3</v>
      </c>
      <c r="Q72" s="178"/>
      <c r="R72" s="179"/>
      <c r="S72" s="177">
        <f t="shared" si="0"/>
        <v>6</v>
      </c>
      <c r="T72" s="548">
        <f>+(O72+P72+Q72+R72)/N72</f>
        <v>0.5</v>
      </c>
      <c r="U72" s="180">
        <v>45689</v>
      </c>
      <c r="V72" s="180">
        <v>46022</v>
      </c>
      <c r="W72" s="171">
        <v>183</v>
      </c>
      <c r="X72" s="464">
        <v>1059626</v>
      </c>
      <c r="Y72" s="494" t="s">
        <v>772</v>
      </c>
      <c r="Z72" s="171" t="s">
        <v>773</v>
      </c>
      <c r="AA72" s="181" t="s">
        <v>774</v>
      </c>
      <c r="AB72" s="182" t="s">
        <v>775</v>
      </c>
      <c r="AC72" s="171" t="s">
        <v>529</v>
      </c>
      <c r="AD72" s="181" t="s">
        <v>776</v>
      </c>
      <c r="AE72" s="183">
        <v>126500000</v>
      </c>
      <c r="AF72" s="171" t="s">
        <v>531</v>
      </c>
      <c r="AG72" s="171" t="s">
        <v>515</v>
      </c>
      <c r="AH72" s="184">
        <v>45694</v>
      </c>
      <c r="AI72" s="185">
        <v>911071357</v>
      </c>
      <c r="AJ72" s="185"/>
      <c r="AK72" s="185">
        <v>911071357</v>
      </c>
      <c r="AL72" s="595"/>
      <c r="AM72" s="595"/>
      <c r="AN72" s="187" t="s">
        <v>777</v>
      </c>
      <c r="AO72" s="188" t="s">
        <v>778</v>
      </c>
      <c r="AP72" s="231"/>
      <c r="AQ72" s="231"/>
      <c r="AR72" s="231"/>
      <c r="AS72" s="231"/>
      <c r="AT72" s="231"/>
      <c r="AU72" s="288"/>
      <c r="AV72" s="188"/>
      <c r="AW72" s="171"/>
      <c r="AX72" s="917"/>
      <c r="AY72" s="950"/>
      <c r="AZ72" s="944"/>
      <c r="BA72" s="834"/>
      <c r="BB72" s="671"/>
      <c r="BC72" s="671"/>
      <c r="BD72" s="671"/>
      <c r="BE72" s="671"/>
      <c r="BF72" s="955" t="s">
        <v>779</v>
      </c>
      <c r="BG72" s="955"/>
      <c r="BH72" s="955"/>
      <c r="BI72" s="412"/>
      <c r="BJ72" s="412"/>
      <c r="BK72" s="412"/>
      <c r="BL72" s="412"/>
      <c r="BM72" s="412"/>
      <c r="BN72" s="412"/>
      <c r="BO72" s="412"/>
      <c r="BP72" s="412"/>
      <c r="BQ72" s="412"/>
      <c r="BR72" s="412"/>
      <c r="BS72" s="412"/>
      <c r="BT72" s="412"/>
      <c r="BU72" s="412"/>
      <c r="BV72" s="412"/>
      <c r="BW72" s="412"/>
      <c r="BX72" s="412"/>
      <c r="BY72" s="412"/>
      <c r="BZ72" s="412"/>
      <c r="CA72" s="412"/>
      <c r="CB72" s="412"/>
      <c r="CC72" s="412"/>
      <c r="CD72" s="412"/>
      <c r="CE72" s="412"/>
      <c r="CF72" s="412"/>
      <c r="CG72" s="412"/>
      <c r="CH72" s="412"/>
      <c r="CI72" s="412"/>
      <c r="CJ72" s="412"/>
      <c r="CK72" s="412"/>
      <c r="CL72" s="412"/>
      <c r="CM72" s="412"/>
      <c r="CN72" s="412"/>
      <c r="CO72" s="412"/>
      <c r="CP72" s="412"/>
      <c r="CQ72" s="412"/>
      <c r="CR72" s="412"/>
      <c r="CS72" s="412"/>
      <c r="CT72" s="412"/>
      <c r="CU72" s="412"/>
      <c r="CV72" s="412"/>
      <c r="CW72" s="412"/>
      <c r="CX72" s="412"/>
      <c r="CY72" s="412"/>
      <c r="CZ72" s="412"/>
      <c r="DA72" s="412"/>
      <c r="DB72" s="412"/>
      <c r="DC72" s="412"/>
      <c r="DD72" s="412"/>
      <c r="DE72" s="412"/>
      <c r="DF72" s="412"/>
      <c r="DG72" s="412"/>
      <c r="DH72" s="412"/>
      <c r="DI72" s="412"/>
      <c r="DJ72" s="412"/>
      <c r="DK72" s="412"/>
      <c r="DL72" s="412"/>
      <c r="DM72" s="412"/>
      <c r="DN72" s="412"/>
      <c r="DO72" s="412"/>
      <c r="DP72" s="412"/>
      <c r="DQ72" s="412"/>
      <c r="DR72" s="412"/>
      <c r="DS72" s="412"/>
      <c r="DT72" s="412"/>
      <c r="DU72" s="412"/>
      <c r="DV72" s="412"/>
      <c r="DW72" s="412"/>
      <c r="DX72" s="412"/>
      <c r="DY72" s="412"/>
      <c r="DZ72" s="412"/>
      <c r="EA72" s="412"/>
      <c r="EB72" s="412"/>
      <c r="EC72" s="412"/>
      <c r="ED72" s="412"/>
      <c r="EE72" s="412"/>
      <c r="EF72" s="412"/>
      <c r="EG72" s="412"/>
      <c r="EH72" s="412"/>
      <c r="EI72" s="412"/>
      <c r="EJ72" s="412"/>
      <c r="EK72" s="412"/>
      <c r="EL72" s="412"/>
      <c r="EM72" s="412"/>
      <c r="EN72" s="412"/>
      <c r="EO72" s="412"/>
      <c r="EP72" s="412"/>
      <c r="EQ72" s="412"/>
      <c r="ER72" s="412"/>
      <c r="ES72" s="412"/>
      <c r="ET72" s="412"/>
      <c r="EU72" s="412"/>
      <c r="EV72" s="412"/>
      <c r="EW72" s="412"/>
      <c r="EX72" s="412"/>
      <c r="EY72" s="412"/>
      <c r="EZ72" s="412"/>
      <c r="FA72" s="412"/>
      <c r="FB72" s="412"/>
      <c r="FC72" s="412"/>
      <c r="FD72" s="412"/>
      <c r="FE72" s="412"/>
      <c r="FF72" s="412"/>
      <c r="FG72" s="412"/>
      <c r="FH72" s="412"/>
      <c r="FI72" s="412"/>
      <c r="FJ72" s="412"/>
      <c r="FK72" s="412"/>
      <c r="FL72" s="412"/>
      <c r="FM72" s="412"/>
      <c r="FN72" s="412"/>
      <c r="FO72" s="412"/>
      <c r="FP72" s="412"/>
      <c r="FQ72" s="412"/>
      <c r="FR72" s="412"/>
      <c r="FS72" s="412"/>
      <c r="FT72" s="412"/>
      <c r="FU72" s="412"/>
      <c r="FV72" s="412"/>
      <c r="FW72" s="412"/>
      <c r="FX72" s="412"/>
      <c r="FY72" s="412"/>
      <c r="FZ72" s="412"/>
      <c r="GA72" s="412"/>
      <c r="GB72" s="412"/>
      <c r="GC72" s="412"/>
      <c r="GD72" s="412"/>
      <c r="GE72" s="412"/>
      <c r="GF72" s="412"/>
      <c r="GG72" s="412"/>
      <c r="GH72" s="412"/>
      <c r="GI72" s="412"/>
      <c r="GJ72" s="412"/>
      <c r="GK72" s="412"/>
      <c r="GL72" s="412"/>
      <c r="GM72" s="412"/>
      <c r="GN72" s="412"/>
      <c r="GO72" s="412"/>
      <c r="GP72" s="412"/>
      <c r="GQ72" s="412"/>
      <c r="GR72" s="412"/>
      <c r="GS72" s="412"/>
      <c r="GT72" s="412"/>
      <c r="GU72" s="412"/>
      <c r="GV72" s="412"/>
      <c r="GW72" s="412"/>
      <c r="GX72" s="412"/>
      <c r="GY72" s="412"/>
      <c r="GZ72" s="412"/>
      <c r="HA72" s="412"/>
      <c r="HB72" s="412"/>
      <c r="HC72" s="412"/>
      <c r="HD72" s="412"/>
      <c r="HE72" s="412"/>
      <c r="HF72" s="412"/>
      <c r="HG72" s="412"/>
      <c r="HH72" s="412"/>
    </row>
    <row r="73" spans="1:216" s="170" customFormat="1" ht="65.099999999999994" customHeight="1">
      <c r="A73" s="649" t="s">
        <v>201</v>
      </c>
      <c r="B73" s="1073"/>
      <c r="C73" s="177" t="s">
        <v>224</v>
      </c>
      <c r="D73" s="984" t="s">
        <v>311</v>
      </c>
      <c r="E73" s="189" t="s">
        <v>766</v>
      </c>
      <c r="F73" s="207">
        <v>2024130010115</v>
      </c>
      <c r="G73" s="188" t="s">
        <v>767</v>
      </c>
      <c r="H73" s="188" t="s">
        <v>768</v>
      </c>
      <c r="I73" s="188" t="s">
        <v>769</v>
      </c>
      <c r="J73" s="186"/>
      <c r="K73" s="191" t="s">
        <v>780</v>
      </c>
      <c r="L73" s="188"/>
      <c r="M73" s="192" t="s">
        <v>781</v>
      </c>
      <c r="N73" s="193">
        <v>1</v>
      </c>
      <c r="O73" s="193">
        <v>0</v>
      </c>
      <c r="P73" s="193">
        <v>0.33</v>
      </c>
      <c r="Q73" s="171"/>
      <c r="R73" s="182"/>
      <c r="S73" s="193">
        <f t="shared" si="0"/>
        <v>0.33</v>
      </c>
      <c r="T73" s="549">
        <f>+(O73+P73+Q73+R73)/N73</f>
        <v>0.33</v>
      </c>
      <c r="U73" s="180">
        <v>45690</v>
      </c>
      <c r="V73" s="180">
        <v>46022</v>
      </c>
      <c r="W73" s="171">
        <v>183</v>
      </c>
      <c r="X73" s="171">
        <v>1059626</v>
      </c>
      <c r="Y73" s="171" t="s">
        <v>772</v>
      </c>
      <c r="Z73" s="171" t="s">
        <v>773</v>
      </c>
      <c r="AA73" s="194" t="s">
        <v>782</v>
      </c>
      <c r="AB73" s="182" t="s">
        <v>783</v>
      </c>
      <c r="AC73" s="171" t="s">
        <v>529</v>
      </c>
      <c r="AD73" s="195" t="s">
        <v>784</v>
      </c>
      <c r="AE73" s="196">
        <v>302500000</v>
      </c>
      <c r="AF73" s="171" t="s">
        <v>531</v>
      </c>
      <c r="AG73" s="171" t="s">
        <v>515</v>
      </c>
      <c r="AH73" s="184">
        <v>45695</v>
      </c>
      <c r="AI73" s="197"/>
      <c r="AJ73" s="197"/>
      <c r="AK73" s="186"/>
      <c r="AL73" s="219"/>
      <c r="AM73" s="219"/>
      <c r="AN73" s="187"/>
      <c r="AO73" s="188"/>
      <c r="AP73" s="231"/>
      <c r="AQ73" s="231"/>
      <c r="AR73" s="231"/>
      <c r="AS73" s="231"/>
      <c r="AT73" s="231"/>
      <c r="AU73" s="288"/>
      <c r="AV73" s="188"/>
      <c r="AW73" s="171"/>
      <c r="AX73" s="918"/>
      <c r="AY73" s="951"/>
      <c r="AZ73" s="945"/>
      <c r="BA73" s="834"/>
      <c r="BB73" s="671"/>
      <c r="BC73" s="671"/>
      <c r="BD73" s="671"/>
      <c r="BE73" s="671"/>
      <c r="BF73" s="955"/>
      <c r="BG73" s="955"/>
      <c r="BH73" s="955"/>
      <c r="BI73" s="412"/>
      <c r="BJ73" s="412"/>
      <c r="BK73" s="412"/>
      <c r="BL73" s="412"/>
      <c r="BM73" s="412"/>
      <c r="BN73" s="412"/>
      <c r="BO73" s="412"/>
      <c r="BP73" s="412"/>
      <c r="BQ73" s="412"/>
      <c r="BR73" s="412"/>
      <c r="BS73" s="412"/>
      <c r="BT73" s="412"/>
      <c r="BU73" s="412"/>
      <c r="BV73" s="412"/>
      <c r="BW73" s="412"/>
      <c r="BX73" s="412"/>
      <c r="BY73" s="412"/>
      <c r="BZ73" s="412"/>
      <c r="CA73" s="412"/>
      <c r="CB73" s="412"/>
      <c r="CC73" s="412"/>
      <c r="CD73" s="412"/>
      <c r="CE73" s="412"/>
      <c r="CF73" s="412"/>
      <c r="CG73" s="412"/>
      <c r="CH73" s="412"/>
      <c r="CI73" s="412"/>
      <c r="CJ73" s="412"/>
      <c r="CK73" s="412"/>
      <c r="CL73" s="412"/>
      <c r="CM73" s="412"/>
      <c r="CN73" s="412"/>
      <c r="CO73" s="412"/>
      <c r="CP73" s="412"/>
      <c r="CQ73" s="412"/>
      <c r="CR73" s="412"/>
      <c r="CS73" s="412"/>
      <c r="CT73" s="412"/>
      <c r="CU73" s="412"/>
      <c r="CV73" s="412"/>
      <c r="CW73" s="412"/>
      <c r="CX73" s="412"/>
      <c r="CY73" s="412"/>
      <c r="CZ73" s="412"/>
      <c r="DA73" s="412"/>
      <c r="DB73" s="412"/>
      <c r="DC73" s="412"/>
      <c r="DD73" s="412"/>
      <c r="DE73" s="412"/>
      <c r="DF73" s="412"/>
      <c r="DG73" s="412"/>
      <c r="DH73" s="412"/>
      <c r="DI73" s="412"/>
      <c r="DJ73" s="412"/>
      <c r="DK73" s="412"/>
      <c r="DL73" s="412"/>
      <c r="DM73" s="412"/>
      <c r="DN73" s="412"/>
      <c r="DO73" s="412"/>
      <c r="DP73" s="412"/>
      <c r="DQ73" s="412"/>
      <c r="DR73" s="412"/>
      <c r="DS73" s="412"/>
      <c r="DT73" s="412"/>
      <c r="DU73" s="412"/>
      <c r="DV73" s="412"/>
      <c r="DW73" s="412"/>
      <c r="DX73" s="412"/>
      <c r="DY73" s="412"/>
      <c r="DZ73" s="412"/>
      <c r="EA73" s="412"/>
      <c r="EB73" s="412"/>
      <c r="EC73" s="412"/>
      <c r="ED73" s="412"/>
      <c r="EE73" s="412"/>
      <c r="EF73" s="412"/>
      <c r="EG73" s="412"/>
      <c r="EH73" s="412"/>
      <c r="EI73" s="412"/>
      <c r="EJ73" s="412"/>
      <c r="EK73" s="412"/>
      <c r="EL73" s="412"/>
      <c r="EM73" s="412"/>
      <c r="EN73" s="412"/>
      <c r="EO73" s="412"/>
      <c r="EP73" s="412"/>
      <c r="EQ73" s="412"/>
      <c r="ER73" s="412"/>
      <c r="ES73" s="412"/>
      <c r="ET73" s="412"/>
      <c r="EU73" s="412"/>
      <c r="EV73" s="412"/>
      <c r="EW73" s="412"/>
      <c r="EX73" s="412"/>
      <c r="EY73" s="412"/>
      <c r="EZ73" s="412"/>
      <c r="FA73" s="412"/>
      <c r="FB73" s="412"/>
      <c r="FC73" s="412"/>
      <c r="FD73" s="412"/>
      <c r="FE73" s="412"/>
      <c r="FF73" s="412"/>
      <c r="FG73" s="412"/>
      <c r="FH73" s="412"/>
      <c r="FI73" s="412"/>
      <c r="FJ73" s="412"/>
      <c r="FK73" s="412"/>
      <c r="FL73" s="412"/>
      <c r="FM73" s="412"/>
      <c r="FN73" s="412"/>
      <c r="FO73" s="412"/>
      <c r="FP73" s="412"/>
      <c r="FQ73" s="412"/>
      <c r="FR73" s="412"/>
      <c r="FS73" s="412"/>
      <c r="FT73" s="412"/>
      <c r="FU73" s="412"/>
      <c r="FV73" s="412"/>
      <c r="FW73" s="412"/>
      <c r="FX73" s="412"/>
      <c r="FY73" s="412"/>
      <c r="FZ73" s="412"/>
      <c r="GA73" s="412"/>
      <c r="GB73" s="412"/>
      <c r="GC73" s="412"/>
      <c r="GD73" s="412"/>
      <c r="GE73" s="412"/>
      <c r="GF73" s="412"/>
      <c r="GG73" s="412"/>
      <c r="GH73" s="412"/>
      <c r="GI73" s="412"/>
      <c r="GJ73" s="412"/>
      <c r="GK73" s="412"/>
      <c r="GL73" s="412"/>
      <c r="GM73" s="412"/>
      <c r="GN73" s="412"/>
      <c r="GO73" s="412"/>
      <c r="GP73" s="412"/>
      <c r="GQ73" s="412"/>
      <c r="GR73" s="412"/>
      <c r="GS73" s="412"/>
      <c r="GT73" s="412"/>
      <c r="GU73" s="412"/>
      <c r="GV73" s="412"/>
      <c r="GW73" s="412"/>
      <c r="GX73" s="412"/>
      <c r="GY73" s="412"/>
      <c r="GZ73" s="412"/>
      <c r="HA73" s="412"/>
      <c r="HB73" s="412"/>
      <c r="HC73" s="412"/>
      <c r="HD73" s="412"/>
      <c r="HE73" s="412"/>
      <c r="HF73" s="412"/>
      <c r="HG73" s="412"/>
      <c r="HH73" s="412"/>
    </row>
    <row r="74" spans="1:216" s="170" customFormat="1" ht="65.099999999999994" customHeight="1">
      <c r="A74" s="649" t="s">
        <v>201</v>
      </c>
      <c r="B74" s="1073"/>
      <c r="C74" s="177" t="s">
        <v>224</v>
      </c>
      <c r="D74" s="984"/>
      <c r="E74" s="189" t="s">
        <v>766</v>
      </c>
      <c r="F74" s="207">
        <v>2024130010115</v>
      </c>
      <c r="G74" s="188" t="s">
        <v>767</v>
      </c>
      <c r="H74" s="188" t="s">
        <v>768</v>
      </c>
      <c r="I74" s="188" t="s">
        <v>769</v>
      </c>
      <c r="J74" s="188"/>
      <c r="K74" s="191" t="s">
        <v>785</v>
      </c>
      <c r="L74" s="188"/>
      <c r="M74" s="192" t="s">
        <v>786</v>
      </c>
      <c r="N74" s="199">
        <v>1</v>
      </c>
      <c r="O74" s="199">
        <v>0</v>
      </c>
      <c r="P74" s="199">
        <v>0.15</v>
      </c>
      <c r="Q74" s="200"/>
      <c r="R74" s="182"/>
      <c r="S74" s="193">
        <f t="shared" si="0"/>
        <v>0.15</v>
      </c>
      <c r="T74" s="549">
        <f t="shared" si="3"/>
        <v>0.15</v>
      </c>
      <c r="U74" s="180">
        <v>45691</v>
      </c>
      <c r="V74" s="180">
        <v>46022</v>
      </c>
      <c r="W74" s="171">
        <v>183</v>
      </c>
      <c r="X74" s="171">
        <v>1059626</v>
      </c>
      <c r="Y74" s="171" t="s">
        <v>772</v>
      </c>
      <c r="Z74" s="171" t="s">
        <v>773</v>
      </c>
      <c r="AA74" s="194" t="s">
        <v>787</v>
      </c>
      <c r="AB74" s="182" t="s">
        <v>788</v>
      </c>
      <c r="AC74" s="171" t="s">
        <v>529</v>
      </c>
      <c r="AD74" s="189" t="s">
        <v>789</v>
      </c>
      <c r="AE74" s="183">
        <v>35200000</v>
      </c>
      <c r="AF74" s="171" t="s">
        <v>531</v>
      </c>
      <c r="AG74" s="171" t="s">
        <v>515</v>
      </c>
      <c r="AH74" s="184">
        <v>45696</v>
      </c>
      <c r="AI74" s="197"/>
      <c r="AJ74" s="197"/>
      <c r="AK74" s="186"/>
      <c r="AL74" s="219"/>
      <c r="AM74" s="219"/>
      <c r="AN74" s="187"/>
      <c r="AO74" s="188"/>
      <c r="AP74" s="231"/>
      <c r="AQ74" s="231"/>
      <c r="AR74" s="231"/>
      <c r="AS74" s="231"/>
      <c r="AT74" s="231"/>
      <c r="AU74" s="288"/>
      <c r="AV74" s="188"/>
      <c r="AW74" s="171"/>
      <c r="AX74" s="918"/>
      <c r="AY74" s="951"/>
      <c r="AZ74" s="945"/>
      <c r="BA74" s="834"/>
      <c r="BB74" s="671"/>
      <c r="BC74" s="671"/>
      <c r="BD74" s="671"/>
      <c r="BE74" s="671"/>
      <c r="BF74" s="955"/>
      <c r="BG74" s="955"/>
      <c r="BH74" s="955"/>
      <c r="BI74" s="412"/>
      <c r="BJ74" s="412"/>
      <c r="BK74" s="412"/>
      <c r="BL74" s="412"/>
      <c r="BM74" s="412"/>
      <c r="BN74" s="412"/>
      <c r="BO74" s="412"/>
      <c r="BP74" s="412"/>
      <c r="BQ74" s="412"/>
      <c r="BR74" s="412"/>
      <c r="BS74" s="412"/>
      <c r="BT74" s="412"/>
      <c r="BU74" s="412"/>
      <c r="BV74" s="412"/>
      <c r="BW74" s="412"/>
      <c r="BX74" s="412"/>
      <c r="BY74" s="412"/>
      <c r="BZ74" s="412"/>
      <c r="CA74" s="412"/>
      <c r="CB74" s="412"/>
      <c r="CC74" s="412"/>
      <c r="CD74" s="412"/>
      <c r="CE74" s="412"/>
      <c r="CF74" s="412"/>
      <c r="CG74" s="412"/>
      <c r="CH74" s="412"/>
      <c r="CI74" s="412"/>
      <c r="CJ74" s="412"/>
      <c r="CK74" s="412"/>
      <c r="CL74" s="412"/>
      <c r="CM74" s="412"/>
      <c r="CN74" s="412"/>
      <c r="CO74" s="412"/>
      <c r="CP74" s="412"/>
      <c r="CQ74" s="412"/>
      <c r="CR74" s="412"/>
      <c r="CS74" s="412"/>
      <c r="CT74" s="412"/>
      <c r="CU74" s="412"/>
      <c r="CV74" s="412"/>
      <c r="CW74" s="412"/>
      <c r="CX74" s="412"/>
      <c r="CY74" s="412"/>
      <c r="CZ74" s="412"/>
      <c r="DA74" s="412"/>
      <c r="DB74" s="412"/>
      <c r="DC74" s="412"/>
      <c r="DD74" s="412"/>
      <c r="DE74" s="412"/>
      <c r="DF74" s="412"/>
      <c r="DG74" s="412"/>
      <c r="DH74" s="412"/>
      <c r="DI74" s="412"/>
      <c r="DJ74" s="412"/>
      <c r="DK74" s="412"/>
      <c r="DL74" s="412"/>
      <c r="DM74" s="412"/>
      <c r="DN74" s="412"/>
      <c r="DO74" s="412"/>
      <c r="DP74" s="412"/>
      <c r="DQ74" s="412"/>
      <c r="DR74" s="412"/>
      <c r="DS74" s="412"/>
      <c r="DT74" s="412"/>
      <c r="DU74" s="412"/>
      <c r="DV74" s="412"/>
      <c r="DW74" s="412"/>
      <c r="DX74" s="412"/>
      <c r="DY74" s="412"/>
      <c r="DZ74" s="412"/>
      <c r="EA74" s="412"/>
      <c r="EB74" s="412"/>
      <c r="EC74" s="412"/>
      <c r="ED74" s="412"/>
      <c r="EE74" s="412"/>
      <c r="EF74" s="412"/>
      <c r="EG74" s="412"/>
      <c r="EH74" s="412"/>
      <c r="EI74" s="412"/>
      <c r="EJ74" s="412"/>
      <c r="EK74" s="412"/>
      <c r="EL74" s="412"/>
      <c r="EM74" s="412"/>
      <c r="EN74" s="412"/>
      <c r="EO74" s="412"/>
      <c r="EP74" s="412"/>
      <c r="EQ74" s="412"/>
      <c r="ER74" s="412"/>
      <c r="ES74" s="412"/>
      <c r="ET74" s="412"/>
      <c r="EU74" s="412"/>
      <c r="EV74" s="412"/>
      <c r="EW74" s="412"/>
      <c r="EX74" s="412"/>
      <c r="EY74" s="412"/>
      <c r="EZ74" s="412"/>
      <c r="FA74" s="412"/>
      <c r="FB74" s="412"/>
      <c r="FC74" s="412"/>
      <c r="FD74" s="412"/>
      <c r="FE74" s="412"/>
      <c r="FF74" s="412"/>
      <c r="FG74" s="412"/>
      <c r="FH74" s="412"/>
      <c r="FI74" s="412"/>
      <c r="FJ74" s="412"/>
      <c r="FK74" s="412"/>
      <c r="FL74" s="412"/>
      <c r="FM74" s="412"/>
      <c r="FN74" s="412"/>
      <c r="FO74" s="412"/>
      <c r="FP74" s="412"/>
      <c r="FQ74" s="412"/>
      <c r="FR74" s="412"/>
      <c r="FS74" s="412"/>
      <c r="FT74" s="412"/>
      <c r="FU74" s="412"/>
      <c r="FV74" s="412"/>
      <c r="FW74" s="412"/>
      <c r="FX74" s="412"/>
      <c r="FY74" s="412"/>
      <c r="FZ74" s="412"/>
      <c r="GA74" s="412"/>
      <c r="GB74" s="412"/>
      <c r="GC74" s="412"/>
      <c r="GD74" s="412"/>
      <c r="GE74" s="412"/>
      <c r="GF74" s="412"/>
      <c r="GG74" s="412"/>
      <c r="GH74" s="412"/>
      <c r="GI74" s="412"/>
      <c r="GJ74" s="412"/>
      <c r="GK74" s="412"/>
      <c r="GL74" s="412"/>
      <c r="GM74" s="412"/>
      <c r="GN74" s="412"/>
      <c r="GO74" s="412"/>
      <c r="GP74" s="412"/>
      <c r="GQ74" s="412"/>
      <c r="GR74" s="412"/>
      <c r="GS74" s="412"/>
      <c r="GT74" s="412"/>
      <c r="GU74" s="412"/>
      <c r="GV74" s="412"/>
      <c r="GW74" s="412"/>
      <c r="GX74" s="412"/>
      <c r="GY74" s="412"/>
      <c r="GZ74" s="412"/>
      <c r="HA74" s="412"/>
      <c r="HB74" s="412"/>
      <c r="HC74" s="412"/>
      <c r="HD74" s="412"/>
      <c r="HE74" s="412"/>
      <c r="HF74" s="412"/>
      <c r="HG74" s="412"/>
      <c r="HH74" s="412"/>
    </row>
    <row r="75" spans="1:216" s="170" customFormat="1" ht="65.099999999999994" customHeight="1">
      <c r="A75" s="649" t="s">
        <v>201</v>
      </c>
      <c r="B75" s="1073"/>
      <c r="C75" s="177" t="s">
        <v>224</v>
      </c>
      <c r="D75" s="984"/>
      <c r="E75" s="189" t="s">
        <v>766</v>
      </c>
      <c r="F75" s="207">
        <v>2024130010115</v>
      </c>
      <c r="G75" s="188" t="s">
        <v>767</v>
      </c>
      <c r="H75" s="188" t="s">
        <v>768</v>
      </c>
      <c r="I75" s="188" t="s">
        <v>769</v>
      </c>
      <c r="J75" s="188"/>
      <c r="K75" s="864" t="s">
        <v>790</v>
      </c>
      <c r="L75" s="833"/>
      <c r="M75" s="864" t="s">
        <v>791</v>
      </c>
      <c r="N75" s="896">
        <v>1</v>
      </c>
      <c r="O75" s="896">
        <v>0</v>
      </c>
      <c r="P75" s="896">
        <v>0.33</v>
      </c>
      <c r="Q75" s="998"/>
      <c r="R75" s="998"/>
      <c r="S75" s="896">
        <f>+O75+P75</f>
        <v>0.33</v>
      </c>
      <c r="T75" s="978">
        <f>+(O75+P75+Q75+R75)/N75</f>
        <v>0.33</v>
      </c>
      <c r="U75" s="180">
        <v>45691</v>
      </c>
      <c r="V75" s="180">
        <v>46022</v>
      </c>
      <c r="W75" s="171">
        <v>92</v>
      </c>
      <c r="X75" s="171">
        <v>1059626</v>
      </c>
      <c r="Y75" s="171" t="s">
        <v>772</v>
      </c>
      <c r="Z75" s="171" t="s">
        <v>792</v>
      </c>
      <c r="AA75" s="201"/>
      <c r="AB75" s="201"/>
      <c r="AC75" s="171" t="s">
        <v>529</v>
      </c>
      <c r="AD75" s="195" t="s">
        <v>793</v>
      </c>
      <c r="AE75" s="183">
        <v>180000000</v>
      </c>
      <c r="AF75" s="171" t="s">
        <v>531</v>
      </c>
      <c r="AG75" s="171" t="s">
        <v>515</v>
      </c>
      <c r="AH75" s="184">
        <v>45697</v>
      </c>
      <c r="AI75" s="197"/>
      <c r="AJ75" s="197"/>
      <c r="AK75" s="186"/>
      <c r="AL75" s="219"/>
      <c r="AM75" s="219"/>
      <c r="AN75" s="187"/>
      <c r="AO75" s="188"/>
      <c r="AP75" s="231"/>
      <c r="AQ75" s="231"/>
      <c r="AR75" s="231"/>
      <c r="AS75" s="231"/>
      <c r="AT75" s="231"/>
      <c r="AU75" s="288"/>
      <c r="AV75" s="188"/>
      <c r="AW75" s="171"/>
      <c r="AX75" s="918"/>
      <c r="AY75" s="951"/>
      <c r="AZ75" s="945"/>
      <c r="BA75" s="834"/>
      <c r="BB75" s="671"/>
      <c r="BC75" s="671"/>
      <c r="BD75" s="671"/>
      <c r="BE75" s="671"/>
      <c r="BF75" s="955"/>
      <c r="BG75" s="955"/>
      <c r="BH75" s="955"/>
      <c r="BI75" s="412"/>
      <c r="BJ75" s="412"/>
      <c r="BK75" s="412"/>
      <c r="BL75" s="412"/>
      <c r="BM75" s="412"/>
      <c r="BN75" s="412"/>
      <c r="BO75" s="412"/>
      <c r="BP75" s="412"/>
      <c r="BQ75" s="412"/>
      <c r="BR75" s="412"/>
      <c r="BS75" s="412"/>
      <c r="BT75" s="412"/>
      <c r="BU75" s="412"/>
      <c r="BV75" s="412"/>
      <c r="BW75" s="412"/>
      <c r="BX75" s="412"/>
      <c r="BY75" s="412"/>
      <c r="BZ75" s="412"/>
      <c r="CA75" s="412"/>
      <c r="CB75" s="412"/>
      <c r="CC75" s="412"/>
      <c r="CD75" s="412"/>
      <c r="CE75" s="412"/>
      <c r="CF75" s="412"/>
      <c r="CG75" s="412"/>
      <c r="CH75" s="412"/>
      <c r="CI75" s="412"/>
      <c r="CJ75" s="412"/>
      <c r="CK75" s="412"/>
      <c r="CL75" s="412"/>
      <c r="CM75" s="412"/>
      <c r="CN75" s="412"/>
      <c r="CO75" s="412"/>
      <c r="CP75" s="412"/>
      <c r="CQ75" s="412"/>
      <c r="CR75" s="412"/>
      <c r="CS75" s="412"/>
      <c r="CT75" s="412"/>
      <c r="CU75" s="412"/>
      <c r="CV75" s="412"/>
      <c r="CW75" s="412"/>
      <c r="CX75" s="412"/>
      <c r="CY75" s="412"/>
      <c r="CZ75" s="412"/>
      <c r="DA75" s="412"/>
      <c r="DB75" s="412"/>
      <c r="DC75" s="412"/>
      <c r="DD75" s="412"/>
      <c r="DE75" s="412"/>
      <c r="DF75" s="412"/>
      <c r="DG75" s="412"/>
      <c r="DH75" s="412"/>
      <c r="DI75" s="412"/>
      <c r="DJ75" s="412"/>
      <c r="DK75" s="412"/>
      <c r="DL75" s="412"/>
      <c r="DM75" s="412"/>
      <c r="DN75" s="412"/>
      <c r="DO75" s="412"/>
      <c r="DP75" s="412"/>
      <c r="DQ75" s="412"/>
      <c r="DR75" s="412"/>
      <c r="DS75" s="412"/>
      <c r="DT75" s="412"/>
      <c r="DU75" s="412"/>
      <c r="DV75" s="412"/>
      <c r="DW75" s="412"/>
      <c r="DX75" s="412"/>
      <c r="DY75" s="412"/>
      <c r="DZ75" s="412"/>
      <c r="EA75" s="412"/>
      <c r="EB75" s="412"/>
      <c r="EC75" s="412"/>
      <c r="ED75" s="412"/>
      <c r="EE75" s="412"/>
      <c r="EF75" s="412"/>
      <c r="EG75" s="412"/>
      <c r="EH75" s="412"/>
      <c r="EI75" s="412"/>
      <c r="EJ75" s="412"/>
      <c r="EK75" s="412"/>
      <c r="EL75" s="412"/>
      <c r="EM75" s="412"/>
      <c r="EN75" s="412"/>
      <c r="EO75" s="412"/>
      <c r="EP75" s="412"/>
      <c r="EQ75" s="412"/>
      <c r="ER75" s="412"/>
      <c r="ES75" s="412"/>
      <c r="ET75" s="412"/>
      <c r="EU75" s="412"/>
      <c r="EV75" s="412"/>
      <c r="EW75" s="412"/>
      <c r="EX75" s="412"/>
      <c r="EY75" s="412"/>
      <c r="EZ75" s="412"/>
      <c r="FA75" s="412"/>
      <c r="FB75" s="412"/>
      <c r="FC75" s="412"/>
      <c r="FD75" s="412"/>
      <c r="FE75" s="412"/>
      <c r="FF75" s="412"/>
      <c r="FG75" s="412"/>
      <c r="FH75" s="412"/>
      <c r="FI75" s="412"/>
      <c r="FJ75" s="412"/>
      <c r="FK75" s="412"/>
      <c r="FL75" s="412"/>
      <c r="FM75" s="412"/>
      <c r="FN75" s="412"/>
      <c r="FO75" s="412"/>
      <c r="FP75" s="412"/>
      <c r="FQ75" s="412"/>
      <c r="FR75" s="412"/>
      <c r="FS75" s="412"/>
      <c r="FT75" s="412"/>
      <c r="FU75" s="412"/>
      <c r="FV75" s="412"/>
      <c r="FW75" s="412"/>
      <c r="FX75" s="412"/>
      <c r="FY75" s="412"/>
      <c r="FZ75" s="412"/>
      <c r="GA75" s="412"/>
      <c r="GB75" s="412"/>
      <c r="GC75" s="412"/>
      <c r="GD75" s="412"/>
      <c r="GE75" s="412"/>
      <c r="GF75" s="412"/>
      <c r="GG75" s="412"/>
      <c r="GH75" s="412"/>
      <c r="GI75" s="412"/>
      <c r="GJ75" s="412"/>
      <c r="GK75" s="412"/>
      <c r="GL75" s="412"/>
      <c r="GM75" s="412"/>
      <c r="GN75" s="412"/>
      <c r="GO75" s="412"/>
      <c r="GP75" s="412"/>
      <c r="GQ75" s="412"/>
      <c r="GR75" s="412"/>
      <c r="GS75" s="412"/>
      <c r="GT75" s="412"/>
      <c r="GU75" s="412"/>
      <c r="GV75" s="412"/>
      <c r="GW75" s="412"/>
      <c r="GX75" s="412"/>
      <c r="GY75" s="412"/>
      <c r="GZ75" s="412"/>
      <c r="HA75" s="412"/>
      <c r="HB75" s="412"/>
      <c r="HC75" s="412"/>
      <c r="HD75" s="412"/>
      <c r="HE75" s="412"/>
      <c r="HF75" s="412"/>
      <c r="HG75" s="412"/>
      <c r="HH75" s="412"/>
    </row>
    <row r="76" spans="1:216" s="170" customFormat="1" ht="65.099999999999994" customHeight="1">
      <c r="A76" s="649" t="s">
        <v>201</v>
      </c>
      <c r="B76" s="1073"/>
      <c r="C76" s="177" t="s">
        <v>224</v>
      </c>
      <c r="D76" s="984"/>
      <c r="E76" s="189" t="s">
        <v>766</v>
      </c>
      <c r="F76" s="207">
        <v>2024130010115</v>
      </c>
      <c r="G76" s="188" t="s">
        <v>767</v>
      </c>
      <c r="H76" s="188" t="s">
        <v>768</v>
      </c>
      <c r="I76" s="188" t="s">
        <v>769</v>
      </c>
      <c r="J76" s="188"/>
      <c r="K76" s="864"/>
      <c r="L76" s="833"/>
      <c r="M76" s="864"/>
      <c r="N76" s="896"/>
      <c r="O76" s="896"/>
      <c r="P76" s="896"/>
      <c r="Q76" s="998"/>
      <c r="R76" s="998"/>
      <c r="S76" s="896"/>
      <c r="T76" s="978"/>
      <c r="U76" s="180">
        <v>45692</v>
      </c>
      <c r="V76" s="180">
        <v>46023</v>
      </c>
      <c r="W76" s="171">
        <v>92</v>
      </c>
      <c r="X76" s="171">
        <v>1059626</v>
      </c>
      <c r="Y76" s="171" t="s">
        <v>772</v>
      </c>
      <c r="Z76" s="171" t="s">
        <v>792</v>
      </c>
      <c r="AA76" s="201"/>
      <c r="AB76" s="201"/>
      <c r="AC76" s="171" t="s">
        <v>529</v>
      </c>
      <c r="AD76" s="195" t="s">
        <v>794</v>
      </c>
      <c r="AE76" s="183">
        <v>126500000</v>
      </c>
      <c r="AF76" s="171" t="s">
        <v>531</v>
      </c>
      <c r="AG76" s="171" t="s">
        <v>515</v>
      </c>
      <c r="AH76" s="184">
        <v>45698</v>
      </c>
      <c r="AI76" s="197"/>
      <c r="AJ76" s="197"/>
      <c r="AK76" s="186"/>
      <c r="AL76" s="219"/>
      <c r="AM76" s="219"/>
      <c r="AN76" s="187"/>
      <c r="AO76" s="188"/>
      <c r="AP76" s="231"/>
      <c r="AQ76" s="231"/>
      <c r="AR76" s="231"/>
      <c r="AS76" s="231"/>
      <c r="AT76" s="231"/>
      <c r="AU76" s="288"/>
      <c r="AV76" s="188"/>
      <c r="AW76" s="171"/>
      <c r="AX76" s="918"/>
      <c r="AY76" s="951"/>
      <c r="AZ76" s="945"/>
      <c r="BA76" s="834"/>
      <c r="BB76" s="671"/>
      <c r="BC76" s="671"/>
      <c r="BD76" s="671"/>
      <c r="BE76" s="671"/>
      <c r="BF76" s="955"/>
      <c r="BG76" s="955"/>
      <c r="BH76" s="955"/>
      <c r="BI76" s="412"/>
      <c r="BJ76" s="412"/>
      <c r="BK76" s="412"/>
      <c r="BL76" s="412"/>
      <c r="BM76" s="412"/>
      <c r="BN76" s="412"/>
      <c r="BO76" s="412"/>
      <c r="BP76" s="412"/>
      <c r="BQ76" s="412"/>
      <c r="BR76" s="412"/>
      <c r="BS76" s="412"/>
      <c r="BT76" s="412"/>
      <c r="BU76" s="412"/>
      <c r="BV76" s="412"/>
      <c r="BW76" s="412"/>
      <c r="BX76" s="412"/>
      <c r="BY76" s="412"/>
      <c r="BZ76" s="412"/>
      <c r="CA76" s="412"/>
      <c r="CB76" s="412"/>
      <c r="CC76" s="412"/>
      <c r="CD76" s="412"/>
      <c r="CE76" s="412"/>
      <c r="CF76" s="412"/>
      <c r="CG76" s="412"/>
      <c r="CH76" s="412"/>
      <c r="CI76" s="412"/>
      <c r="CJ76" s="412"/>
      <c r="CK76" s="412"/>
      <c r="CL76" s="412"/>
      <c r="CM76" s="412"/>
      <c r="CN76" s="412"/>
      <c r="CO76" s="412"/>
      <c r="CP76" s="412"/>
      <c r="CQ76" s="412"/>
      <c r="CR76" s="412"/>
      <c r="CS76" s="412"/>
      <c r="CT76" s="412"/>
      <c r="CU76" s="412"/>
      <c r="CV76" s="412"/>
      <c r="CW76" s="412"/>
      <c r="CX76" s="412"/>
      <c r="CY76" s="412"/>
      <c r="CZ76" s="412"/>
      <c r="DA76" s="412"/>
      <c r="DB76" s="412"/>
      <c r="DC76" s="412"/>
      <c r="DD76" s="412"/>
      <c r="DE76" s="412"/>
      <c r="DF76" s="412"/>
      <c r="DG76" s="412"/>
      <c r="DH76" s="412"/>
      <c r="DI76" s="412"/>
      <c r="DJ76" s="412"/>
      <c r="DK76" s="412"/>
      <c r="DL76" s="412"/>
      <c r="DM76" s="412"/>
      <c r="DN76" s="412"/>
      <c r="DO76" s="412"/>
      <c r="DP76" s="412"/>
      <c r="DQ76" s="412"/>
      <c r="DR76" s="412"/>
      <c r="DS76" s="412"/>
      <c r="DT76" s="412"/>
      <c r="DU76" s="412"/>
      <c r="DV76" s="412"/>
      <c r="DW76" s="412"/>
      <c r="DX76" s="412"/>
      <c r="DY76" s="412"/>
      <c r="DZ76" s="412"/>
      <c r="EA76" s="412"/>
      <c r="EB76" s="412"/>
      <c r="EC76" s="412"/>
      <c r="ED76" s="412"/>
      <c r="EE76" s="412"/>
      <c r="EF76" s="412"/>
      <c r="EG76" s="412"/>
      <c r="EH76" s="412"/>
      <c r="EI76" s="412"/>
      <c r="EJ76" s="412"/>
      <c r="EK76" s="412"/>
      <c r="EL76" s="412"/>
      <c r="EM76" s="412"/>
      <c r="EN76" s="412"/>
      <c r="EO76" s="412"/>
      <c r="EP76" s="412"/>
      <c r="EQ76" s="412"/>
      <c r="ER76" s="412"/>
      <c r="ES76" s="412"/>
      <c r="ET76" s="412"/>
      <c r="EU76" s="412"/>
      <c r="EV76" s="412"/>
      <c r="EW76" s="412"/>
      <c r="EX76" s="412"/>
      <c r="EY76" s="412"/>
      <c r="EZ76" s="412"/>
      <c r="FA76" s="412"/>
      <c r="FB76" s="412"/>
      <c r="FC76" s="412"/>
      <c r="FD76" s="412"/>
      <c r="FE76" s="412"/>
      <c r="FF76" s="412"/>
      <c r="FG76" s="412"/>
      <c r="FH76" s="412"/>
      <c r="FI76" s="412"/>
      <c r="FJ76" s="412"/>
      <c r="FK76" s="412"/>
      <c r="FL76" s="412"/>
      <c r="FM76" s="412"/>
      <c r="FN76" s="412"/>
      <c r="FO76" s="412"/>
      <c r="FP76" s="412"/>
      <c r="FQ76" s="412"/>
      <c r="FR76" s="412"/>
      <c r="FS76" s="412"/>
      <c r="FT76" s="412"/>
      <c r="FU76" s="412"/>
      <c r="FV76" s="412"/>
      <c r="FW76" s="412"/>
      <c r="FX76" s="412"/>
      <c r="FY76" s="412"/>
      <c r="FZ76" s="412"/>
      <c r="GA76" s="412"/>
      <c r="GB76" s="412"/>
      <c r="GC76" s="412"/>
      <c r="GD76" s="412"/>
      <c r="GE76" s="412"/>
      <c r="GF76" s="412"/>
      <c r="GG76" s="412"/>
      <c r="GH76" s="412"/>
      <c r="GI76" s="412"/>
      <c r="GJ76" s="412"/>
      <c r="GK76" s="412"/>
      <c r="GL76" s="412"/>
      <c r="GM76" s="412"/>
      <c r="GN76" s="412"/>
      <c r="GO76" s="412"/>
      <c r="GP76" s="412"/>
      <c r="GQ76" s="412"/>
      <c r="GR76" s="412"/>
      <c r="GS76" s="412"/>
      <c r="GT76" s="412"/>
      <c r="GU76" s="412"/>
      <c r="GV76" s="412"/>
      <c r="GW76" s="412"/>
      <c r="GX76" s="412"/>
      <c r="GY76" s="412"/>
      <c r="GZ76" s="412"/>
      <c r="HA76" s="412"/>
      <c r="HB76" s="412"/>
      <c r="HC76" s="412"/>
      <c r="HD76" s="412"/>
      <c r="HE76" s="412"/>
      <c r="HF76" s="412"/>
      <c r="HG76" s="412"/>
      <c r="HH76" s="412"/>
    </row>
    <row r="77" spans="1:216" s="170" customFormat="1" ht="65.099999999999994" customHeight="1">
      <c r="A77" s="649" t="s">
        <v>201</v>
      </c>
      <c r="B77" s="1073"/>
      <c r="C77" s="177" t="s">
        <v>224</v>
      </c>
      <c r="D77" s="984"/>
      <c r="E77" s="189" t="s">
        <v>766</v>
      </c>
      <c r="F77" s="207">
        <v>2024130010115</v>
      </c>
      <c r="G77" s="188" t="s">
        <v>767</v>
      </c>
      <c r="H77" s="188" t="s">
        <v>768</v>
      </c>
      <c r="I77" s="188" t="s">
        <v>769</v>
      </c>
      <c r="J77" s="188"/>
      <c r="K77" s="864"/>
      <c r="L77" s="833"/>
      <c r="M77" s="864"/>
      <c r="N77" s="896"/>
      <c r="O77" s="896"/>
      <c r="P77" s="896"/>
      <c r="Q77" s="998"/>
      <c r="R77" s="998"/>
      <c r="S77" s="896"/>
      <c r="T77" s="978"/>
      <c r="U77" s="180">
        <v>45693</v>
      </c>
      <c r="V77" s="180">
        <v>46024</v>
      </c>
      <c r="W77" s="171">
        <v>92</v>
      </c>
      <c r="X77" s="171">
        <v>1059626</v>
      </c>
      <c r="Y77" s="171" t="s">
        <v>772</v>
      </c>
      <c r="Z77" s="171" t="s">
        <v>773</v>
      </c>
      <c r="AA77" s="201"/>
      <c r="AB77" s="201"/>
      <c r="AC77" s="171" t="s">
        <v>529</v>
      </c>
      <c r="AD77" s="189" t="s">
        <v>795</v>
      </c>
      <c r="AE77" s="183">
        <v>5371357</v>
      </c>
      <c r="AF77" s="171" t="s">
        <v>531</v>
      </c>
      <c r="AG77" s="171" t="s">
        <v>515</v>
      </c>
      <c r="AH77" s="184">
        <v>45699</v>
      </c>
      <c r="AI77" s="197"/>
      <c r="AJ77" s="197"/>
      <c r="AK77" s="186"/>
      <c r="AL77" s="219"/>
      <c r="AM77" s="219"/>
      <c r="AN77" s="187"/>
      <c r="AO77" s="188"/>
      <c r="AP77" s="231"/>
      <c r="AQ77" s="231"/>
      <c r="AR77" s="231"/>
      <c r="AS77" s="231"/>
      <c r="AT77" s="231"/>
      <c r="AU77" s="288"/>
      <c r="AV77" s="188"/>
      <c r="AW77" s="171"/>
      <c r="AX77" s="918"/>
      <c r="AY77" s="951"/>
      <c r="AZ77" s="945"/>
      <c r="BA77" s="834"/>
      <c r="BB77" s="671"/>
      <c r="BC77" s="671"/>
      <c r="BD77" s="671"/>
      <c r="BE77" s="671"/>
      <c r="BF77" s="955"/>
      <c r="BG77" s="955"/>
      <c r="BH77" s="955"/>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c r="CW77" s="412"/>
      <c r="CX77" s="412"/>
      <c r="CY77" s="412"/>
      <c r="CZ77" s="412"/>
      <c r="DA77" s="412"/>
      <c r="DB77" s="412"/>
      <c r="DC77" s="412"/>
      <c r="DD77" s="412"/>
      <c r="DE77" s="412"/>
      <c r="DF77" s="412"/>
      <c r="DG77" s="412"/>
      <c r="DH77" s="412"/>
      <c r="DI77" s="412"/>
      <c r="DJ77" s="412"/>
      <c r="DK77" s="412"/>
      <c r="DL77" s="412"/>
      <c r="DM77" s="412"/>
      <c r="DN77" s="412"/>
      <c r="DO77" s="412"/>
      <c r="DP77" s="412"/>
      <c r="DQ77" s="412"/>
      <c r="DR77" s="412"/>
      <c r="DS77" s="412"/>
      <c r="DT77" s="412"/>
      <c r="DU77" s="412"/>
      <c r="DV77" s="412"/>
      <c r="DW77" s="412"/>
      <c r="DX77" s="412"/>
      <c r="DY77" s="412"/>
      <c r="DZ77" s="412"/>
      <c r="EA77" s="412"/>
      <c r="EB77" s="412"/>
      <c r="EC77" s="412"/>
      <c r="ED77" s="412"/>
      <c r="EE77" s="412"/>
      <c r="EF77" s="412"/>
      <c r="EG77" s="412"/>
      <c r="EH77" s="412"/>
      <c r="EI77" s="412"/>
      <c r="EJ77" s="412"/>
      <c r="EK77" s="412"/>
      <c r="EL77" s="412"/>
      <c r="EM77" s="412"/>
      <c r="EN77" s="412"/>
      <c r="EO77" s="412"/>
      <c r="EP77" s="412"/>
      <c r="EQ77" s="412"/>
      <c r="ER77" s="412"/>
      <c r="ES77" s="412"/>
      <c r="ET77" s="412"/>
      <c r="EU77" s="412"/>
      <c r="EV77" s="412"/>
      <c r="EW77" s="412"/>
      <c r="EX77" s="412"/>
      <c r="EY77" s="412"/>
      <c r="EZ77" s="412"/>
      <c r="FA77" s="412"/>
      <c r="FB77" s="412"/>
      <c r="FC77" s="412"/>
      <c r="FD77" s="412"/>
      <c r="FE77" s="412"/>
      <c r="FF77" s="412"/>
      <c r="FG77" s="412"/>
      <c r="FH77" s="412"/>
      <c r="FI77" s="412"/>
      <c r="FJ77" s="412"/>
      <c r="FK77" s="412"/>
      <c r="FL77" s="412"/>
      <c r="FM77" s="412"/>
      <c r="FN77" s="412"/>
      <c r="FO77" s="412"/>
      <c r="FP77" s="412"/>
      <c r="FQ77" s="412"/>
      <c r="FR77" s="412"/>
      <c r="FS77" s="412"/>
      <c r="FT77" s="412"/>
      <c r="FU77" s="412"/>
      <c r="FV77" s="412"/>
      <c r="FW77" s="412"/>
      <c r="FX77" s="412"/>
      <c r="FY77" s="412"/>
      <c r="FZ77" s="412"/>
      <c r="GA77" s="412"/>
      <c r="GB77" s="412"/>
      <c r="GC77" s="412"/>
      <c r="GD77" s="412"/>
      <c r="GE77" s="412"/>
      <c r="GF77" s="412"/>
      <c r="GG77" s="412"/>
      <c r="GH77" s="412"/>
      <c r="GI77" s="412"/>
      <c r="GJ77" s="412"/>
      <c r="GK77" s="412"/>
      <c r="GL77" s="412"/>
      <c r="GM77" s="412"/>
      <c r="GN77" s="412"/>
      <c r="GO77" s="412"/>
      <c r="GP77" s="412"/>
      <c r="GQ77" s="412"/>
      <c r="GR77" s="412"/>
      <c r="GS77" s="412"/>
      <c r="GT77" s="412"/>
      <c r="GU77" s="412"/>
      <c r="GV77" s="412"/>
      <c r="GW77" s="412"/>
      <c r="GX77" s="412"/>
      <c r="GY77" s="412"/>
      <c r="GZ77" s="412"/>
      <c r="HA77" s="412"/>
      <c r="HB77" s="412"/>
      <c r="HC77" s="412"/>
      <c r="HD77" s="412"/>
      <c r="HE77" s="412"/>
      <c r="HF77" s="412"/>
      <c r="HG77" s="412"/>
      <c r="HH77" s="412"/>
    </row>
    <row r="78" spans="1:216" s="170" customFormat="1" ht="65.099999999999994" customHeight="1" thickBot="1">
      <c r="A78" s="649" t="s">
        <v>201</v>
      </c>
      <c r="B78" s="1073"/>
      <c r="C78" s="657" t="s">
        <v>224</v>
      </c>
      <c r="D78" s="985"/>
      <c r="E78" s="202" t="s">
        <v>766</v>
      </c>
      <c r="F78" s="581">
        <v>2024130010115</v>
      </c>
      <c r="G78" s="204" t="s">
        <v>767</v>
      </c>
      <c r="H78" s="204" t="s">
        <v>768</v>
      </c>
      <c r="I78" s="204" t="s">
        <v>769</v>
      </c>
      <c r="J78" s="204"/>
      <c r="K78" s="865"/>
      <c r="L78" s="1010"/>
      <c r="M78" s="865"/>
      <c r="N78" s="997"/>
      <c r="O78" s="997"/>
      <c r="P78" s="997"/>
      <c r="Q78" s="999"/>
      <c r="R78" s="999"/>
      <c r="S78" s="997"/>
      <c r="T78" s="979"/>
      <c r="U78" s="180">
        <v>45694</v>
      </c>
      <c r="V78" s="180">
        <v>46025</v>
      </c>
      <c r="W78" s="171">
        <v>92</v>
      </c>
      <c r="X78" s="171">
        <v>1059626</v>
      </c>
      <c r="Y78" s="171" t="s">
        <v>772</v>
      </c>
      <c r="Z78" s="171" t="s">
        <v>773</v>
      </c>
      <c r="AA78" s="201"/>
      <c r="AB78" s="201"/>
      <c r="AC78" s="171" t="s">
        <v>529</v>
      </c>
      <c r="AD78" s="195" t="s">
        <v>796</v>
      </c>
      <c r="AE78" s="183">
        <v>135000000</v>
      </c>
      <c r="AF78" s="171" t="s">
        <v>531</v>
      </c>
      <c r="AG78" s="171" t="s">
        <v>515</v>
      </c>
      <c r="AH78" s="184">
        <v>45700</v>
      </c>
      <c r="AI78" s="197"/>
      <c r="AJ78" s="197"/>
      <c r="AK78" s="186"/>
      <c r="AL78" s="219"/>
      <c r="AM78" s="219"/>
      <c r="AN78" s="187"/>
      <c r="AO78" s="188"/>
      <c r="AP78" s="231"/>
      <c r="AQ78" s="231"/>
      <c r="AR78" s="231"/>
      <c r="AS78" s="231"/>
      <c r="AT78" s="231"/>
      <c r="AU78" s="288"/>
      <c r="AV78" s="188"/>
      <c r="AW78" s="171"/>
      <c r="AX78" s="918"/>
      <c r="AY78" s="951"/>
      <c r="AZ78" s="945"/>
      <c r="BA78" s="834"/>
      <c r="BB78" s="671"/>
      <c r="BC78" s="671"/>
      <c r="BD78" s="671"/>
      <c r="BE78" s="671"/>
      <c r="BF78" s="955"/>
      <c r="BG78" s="955"/>
      <c r="BH78" s="955"/>
      <c r="BI78" s="412"/>
      <c r="BJ78" s="412"/>
      <c r="BK78" s="412"/>
      <c r="BL78" s="412"/>
      <c r="BM78" s="412"/>
      <c r="BN78" s="412"/>
      <c r="BO78" s="412"/>
      <c r="BP78" s="412"/>
      <c r="BQ78" s="412"/>
      <c r="BR78" s="412"/>
      <c r="BS78" s="412"/>
      <c r="BT78" s="412"/>
      <c r="BU78" s="412"/>
      <c r="BV78" s="412"/>
      <c r="BW78" s="412"/>
      <c r="BX78" s="412"/>
      <c r="BY78" s="412"/>
      <c r="BZ78" s="412"/>
      <c r="CA78" s="412"/>
      <c r="CB78" s="412"/>
      <c r="CC78" s="412"/>
      <c r="CD78" s="412"/>
      <c r="CE78" s="412"/>
      <c r="CF78" s="412"/>
      <c r="CG78" s="412"/>
      <c r="CH78" s="412"/>
      <c r="CI78" s="412"/>
      <c r="CJ78" s="412"/>
      <c r="CK78" s="412"/>
      <c r="CL78" s="412"/>
      <c r="CM78" s="412"/>
      <c r="CN78" s="412"/>
      <c r="CO78" s="412"/>
      <c r="CP78" s="412"/>
      <c r="CQ78" s="412"/>
      <c r="CR78" s="412"/>
      <c r="CS78" s="412"/>
      <c r="CT78" s="412"/>
      <c r="CU78" s="412"/>
      <c r="CV78" s="412"/>
      <c r="CW78" s="412"/>
      <c r="CX78" s="412"/>
      <c r="CY78" s="412"/>
      <c r="CZ78" s="412"/>
      <c r="DA78" s="412"/>
      <c r="DB78" s="412"/>
      <c r="DC78" s="412"/>
      <c r="DD78" s="412"/>
      <c r="DE78" s="412"/>
      <c r="DF78" s="412"/>
      <c r="DG78" s="412"/>
      <c r="DH78" s="412"/>
      <c r="DI78" s="412"/>
      <c r="DJ78" s="412"/>
      <c r="DK78" s="412"/>
      <c r="DL78" s="412"/>
      <c r="DM78" s="412"/>
      <c r="DN78" s="412"/>
      <c r="DO78" s="412"/>
      <c r="DP78" s="412"/>
      <c r="DQ78" s="412"/>
      <c r="DR78" s="412"/>
      <c r="DS78" s="412"/>
      <c r="DT78" s="412"/>
      <c r="DU78" s="412"/>
      <c r="DV78" s="412"/>
      <c r="DW78" s="412"/>
      <c r="DX78" s="412"/>
      <c r="DY78" s="412"/>
      <c r="DZ78" s="412"/>
      <c r="EA78" s="412"/>
      <c r="EB78" s="412"/>
      <c r="EC78" s="412"/>
      <c r="ED78" s="412"/>
      <c r="EE78" s="412"/>
      <c r="EF78" s="412"/>
      <c r="EG78" s="412"/>
      <c r="EH78" s="412"/>
      <c r="EI78" s="412"/>
      <c r="EJ78" s="412"/>
      <c r="EK78" s="412"/>
      <c r="EL78" s="412"/>
      <c r="EM78" s="412"/>
      <c r="EN78" s="412"/>
      <c r="EO78" s="412"/>
      <c r="EP78" s="412"/>
      <c r="EQ78" s="412"/>
      <c r="ER78" s="412"/>
      <c r="ES78" s="412"/>
      <c r="ET78" s="412"/>
      <c r="EU78" s="412"/>
      <c r="EV78" s="412"/>
      <c r="EW78" s="412"/>
      <c r="EX78" s="412"/>
      <c r="EY78" s="412"/>
      <c r="EZ78" s="412"/>
      <c r="FA78" s="412"/>
      <c r="FB78" s="412"/>
      <c r="FC78" s="412"/>
      <c r="FD78" s="412"/>
      <c r="FE78" s="412"/>
      <c r="FF78" s="412"/>
      <c r="FG78" s="412"/>
      <c r="FH78" s="412"/>
      <c r="FI78" s="412"/>
      <c r="FJ78" s="412"/>
      <c r="FK78" s="412"/>
      <c r="FL78" s="412"/>
      <c r="FM78" s="412"/>
      <c r="FN78" s="412"/>
      <c r="FO78" s="412"/>
      <c r="FP78" s="412"/>
      <c r="FQ78" s="412"/>
      <c r="FR78" s="412"/>
      <c r="FS78" s="412"/>
      <c r="FT78" s="412"/>
      <c r="FU78" s="412"/>
      <c r="FV78" s="412"/>
      <c r="FW78" s="412"/>
      <c r="FX78" s="412"/>
      <c r="FY78" s="412"/>
      <c r="FZ78" s="412"/>
      <c r="GA78" s="412"/>
      <c r="GB78" s="412"/>
      <c r="GC78" s="412"/>
      <c r="GD78" s="412"/>
      <c r="GE78" s="412"/>
      <c r="GF78" s="412"/>
      <c r="GG78" s="412"/>
      <c r="GH78" s="412"/>
      <c r="GI78" s="412"/>
      <c r="GJ78" s="412"/>
      <c r="GK78" s="412"/>
      <c r="GL78" s="412"/>
      <c r="GM78" s="412"/>
      <c r="GN78" s="412"/>
      <c r="GO78" s="412"/>
      <c r="GP78" s="412"/>
      <c r="GQ78" s="412"/>
      <c r="GR78" s="412"/>
      <c r="GS78" s="412"/>
      <c r="GT78" s="412"/>
      <c r="GU78" s="412"/>
      <c r="GV78" s="412"/>
      <c r="GW78" s="412"/>
      <c r="GX78" s="412"/>
      <c r="GY78" s="412"/>
      <c r="GZ78" s="412"/>
      <c r="HA78" s="412"/>
      <c r="HB78" s="412"/>
      <c r="HC78" s="412"/>
      <c r="HD78" s="412"/>
      <c r="HE78" s="412"/>
      <c r="HF78" s="412"/>
      <c r="HG78" s="412"/>
      <c r="HH78" s="412"/>
    </row>
    <row r="79" spans="1:216" s="170" customFormat="1" ht="65.099999999999994" customHeight="1" thickBot="1">
      <c r="A79" s="649"/>
      <c r="B79" s="1073"/>
      <c r="C79" s="833"/>
      <c r="D79" s="833"/>
      <c r="E79" s="988" t="s">
        <v>766</v>
      </c>
      <c r="F79" s="988"/>
      <c r="G79" s="988"/>
      <c r="H79" s="988"/>
      <c r="I79" s="988"/>
      <c r="J79" s="988"/>
      <c r="K79" s="988"/>
      <c r="L79" s="988"/>
      <c r="M79" s="988"/>
      <c r="N79" s="988"/>
      <c r="O79" s="988"/>
      <c r="P79" s="988"/>
      <c r="Q79" s="988"/>
      <c r="R79" s="988"/>
      <c r="S79" s="988"/>
      <c r="T79" s="650">
        <f>AVERAGE(T72:T78)</f>
        <v>0.32750000000000001</v>
      </c>
      <c r="U79" s="205"/>
      <c r="V79" s="180"/>
      <c r="W79" s="171"/>
      <c r="X79" s="171"/>
      <c r="Y79" s="171"/>
      <c r="Z79" s="171"/>
      <c r="AA79" s="201"/>
      <c r="AB79" s="201"/>
      <c r="AC79" s="171"/>
      <c r="AD79" s="195"/>
      <c r="AE79" s="183"/>
      <c r="AF79" s="171"/>
      <c r="AG79" s="171"/>
      <c r="AH79" s="184"/>
      <c r="AI79" s="197"/>
      <c r="AJ79" s="197"/>
      <c r="AK79" s="424">
        <v>911071357</v>
      </c>
      <c r="AL79" s="424"/>
      <c r="AM79" s="424"/>
      <c r="AN79" s="610"/>
      <c r="AO79" s="188"/>
      <c r="AP79" s="231"/>
      <c r="AQ79" s="231"/>
      <c r="AR79" s="231"/>
      <c r="AS79" s="231"/>
      <c r="AT79" s="615">
        <v>450650000</v>
      </c>
      <c r="AU79" s="425">
        <f>+AT79/AK79</f>
        <v>0.4946374359566218</v>
      </c>
      <c r="AV79" s="424">
        <v>94150000</v>
      </c>
      <c r="AW79" s="425">
        <f>+AV79/AK79</f>
        <v>0.10333987483704858</v>
      </c>
      <c r="AX79" s="918"/>
      <c r="AY79" s="951"/>
      <c r="AZ79" s="945"/>
      <c r="BA79" s="1051"/>
      <c r="BB79" s="694"/>
      <c r="BC79" s="695"/>
      <c r="BD79" s="695"/>
      <c r="BE79" s="696"/>
      <c r="BF79" s="693"/>
      <c r="BG79" s="206"/>
      <c r="BH79" s="206"/>
      <c r="BI79" s="412"/>
      <c r="BJ79" s="412"/>
      <c r="BK79" s="412"/>
      <c r="BL79" s="412"/>
      <c r="BM79" s="412"/>
      <c r="BN79" s="412"/>
      <c r="BO79" s="412"/>
      <c r="BP79" s="412"/>
      <c r="BQ79" s="412"/>
      <c r="BR79" s="412"/>
      <c r="BS79" s="412"/>
      <c r="BT79" s="412"/>
      <c r="BU79" s="412"/>
      <c r="BV79" s="412"/>
      <c r="BW79" s="412"/>
      <c r="BX79" s="412"/>
      <c r="BY79" s="412"/>
      <c r="BZ79" s="412"/>
      <c r="CA79" s="412"/>
      <c r="CB79" s="412"/>
      <c r="CC79" s="412"/>
      <c r="CD79" s="412"/>
      <c r="CE79" s="412"/>
      <c r="CF79" s="412"/>
      <c r="CG79" s="412"/>
      <c r="CH79" s="412"/>
      <c r="CI79" s="412"/>
      <c r="CJ79" s="412"/>
      <c r="CK79" s="412"/>
      <c r="CL79" s="412"/>
      <c r="CM79" s="412"/>
      <c r="CN79" s="412"/>
      <c r="CO79" s="412"/>
      <c r="CP79" s="412"/>
      <c r="CQ79" s="412"/>
      <c r="CR79" s="412"/>
      <c r="CS79" s="412"/>
      <c r="CT79" s="412"/>
      <c r="CU79" s="412"/>
      <c r="CV79" s="412"/>
      <c r="CW79" s="412"/>
      <c r="CX79" s="412"/>
      <c r="CY79" s="412"/>
      <c r="CZ79" s="412"/>
      <c r="DA79" s="412"/>
      <c r="DB79" s="412"/>
      <c r="DC79" s="412"/>
      <c r="DD79" s="412"/>
      <c r="DE79" s="412"/>
      <c r="DF79" s="412"/>
      <c r="DG79" s="412"/>
      <c r="DH79" s="412"/>
      <c r="DI79" s="412"/>
      <c r="DJ79" s="412"/>
      <c r="DK79" s="412"/>
      <c r="DL79" s="412"/>
      <c r="DM79" s="412"/>
      <c r="DN79" s="412"/>
      <c r="DO79" s="412"/>
      <c r="DP79" s="412"/>
      <c r="DQ79" s="412"/>
      <c r="DR79" s="412"/>
      <c r="DS79" s="412"/>
      <c r="DT79" s="412"/>
      <c r="DU79" s="412"/>
      <c r="DV79" s="412"/>
      <c r="DW79" s="412"/>
      <c r="DX79" s="412"/>
      <c r="DY79" s="412"/>
      <c r="DZ79" s="412"/>
      <c r="EA79" s="412"/>
      <c r="EB79" s="412"/>
      <c r="EC79" s="412"/>
      <c r="ED79" s="412"/>
      <c r="EE79" s="412"/>
      <c r="EF79" s="412"/>
      <c r="EG79" s="412"/>
      <c r="EH79" s="412"/>
      <c r="EI79" s="412"/>
      <c r="EJ79" s="412"/>
      <c r="EK79" s="412"/>
      <c r="EL79" s="412"/>
      <c r="EM79" s="412"/>
      <c r="EN79" s="412"/>
      <c r="EO79" s="412"/>
      <c r="EP79" s="412"/>
      <c r="EQ79" s="412"/>
      <c r="ER79" s="412"/>
      <c r="ES79" s="412"/>
      <c r="ET79" s="412"/>
      <c r="EU79" s="412"/>
      <c r="EV79" s="412"/>
      <c r="EW79" s="412"/>
      <c r="EX79" s="412"/>
      <c r="EY79" s="412"/>
      <c r="EZ79" s="412"/>
      <c r="FA79" s="412"/>
      <c r="FB79" s="412"/>
      <c r="FC79" s="412"/>
      <c r="FD79" s="412"/>
      <c r="FE79" s="412"/>
      <c r="FF79" s="412"/>
      <c r="FG79" s="412"/>
      <c r="FH79" s="412"/>
      <c r="FI79" s="412"/>
      <c r="FJ79" s="412"/>
      <c r="FK79" s="412"/>
      <c r="FL79" s="412"/>
      <c r="FM79" s="412"/>
      <c r="FN79" s="412"/>
      <c r="FO79" s="412"/>
      <c r="FP79" s="412"/>
      <c r="FQ79" s="412"/>
      <c r="FR79" s="412"/>
      <c r="FS79" s="412"/>
      <c r="FT79" s="412"/>
      <c r="FU79" s="412"/>
      <c r="FV79" s="412"/>
      <c r="FW79" s="412"/>
      <c r="FX79" s="412"/>
      <c r="FY79" s="412"/>
      <c r="FZ79" s="412"/>
      <c r="GA79" s="412"/>
      <c r="GB79" s="412"/>
      <c r="GC79" s="412"/>
      <c r="GD79" s="412"/>
      <c r="GE79" s="412"/>
      <c r="GF79" s="412"/>
      <c r="GG79" s="412"/>
      <c r="GH79" s="412"/>
      <c r="GI79" s="412"/>
      <c r="GJ79" s="412"/>
      <c r="GK79" s="412"/>
      <c r="GL79" s="412"/>
      <c r="GM79" s="412"/>
      <c r="GN79" s="412"/>
      <c r="GO79" s="412"/>
      <c r="GP79" s="412"/>
      <c r="GQ79" s="412"/>
      <c r="GR79" s="412"/>
      <c r="GS79" s="412"/>
      <c r="GT79" s="412"/>
      <c r="GU79" s="412"/>
      <c r="GV79" s="412"/>
      <c r="GW79" s="412"/>
      <c r="GX79" s="412"/>
      <c r="GY79" s="412"/>
      <c r="GZ79" s="412"/>
      <c r="HA79" s="412"/>
      <c r="HB79" s="412"/>
      <c r="HC79" s="412"/>
      <c r="HD79" s="412"/>
      <c r="HE79" s="412"/>
      <c r="HF79" s="412"/>
      <c r="HG79" s="412"/>
      <c r="HH79" s="412"/>
    </row>
    <row r="80" spans="1:216" s="170" customFormat="1" ht="65.099999999999994" customHeight="1">
      <c r="A80" s="649" t="s">
        <v>201</v>
      </c>
      <c r="B80" s="1073"/>
      <c r="C80" s="659" t="s">
        <v>224</v>
      </c>
      <c r="D80" s="1011" t="s">
        <v>230</v>
      </c>
      <c r="E80" s="208" t="s">
        <v>797</v>
      </c>
      <c r="F80" s="580">
        <v>2024130010098</v>
      </c>
      <c r="G80" s="174" t="s">
        <v>798</v>
      </c>
      <c r="H80" s="174" t="s">
        <v>799</v>
      </c>
      <c r="I80" s="174" t="s">
        <v>800</v>
      </c>
      <c r="J80" s="209">
        <v>1</v>
      </c>
      <c r="K80" s="175" t="s">
        <v>801</v>
      </c>
      <c r="L80" s="1014"/>
      <c r="M80" s="177" t="s">
        <v>802</v>
      </c>
      <c r="N80" s="177">
        <v>700</v>
      </c>
      <c r="O80" s="177">
        <v>20</v>
      </c>
      <c r="P80" s="177">
        <v>166</v>
      </c>
      <c r="Q80" s="177"/>
      <c r="R80" s="177"/>
      <c r="S80" s="177">
        <f>+O80+P80</f>
        <v>186</v>
      </c>
      <c r="T80" s="550">
        <f>+(O80+P80+R80+Q80)/N80</f>
        <v>0.26571428571428574</v>
      </c>
      <c r="U80" s="210">
        <v>45689</v>
      </c>
      <c r="V80" s="210">
        <v>46022</v>
      </c>
      <c r="W80" s="171">
        <v>183</v>
      </c>
      <c r="X80" s="171">
        <v>700</v>
      </c>
      <c r="Y80" s="171" t="s">
        <v>772</v>
      </c>
      <c r="Z80" s="171" t="s">
        <v>803</v>
      </c>
      <c r="AA80" s="211" t="s">
        <v>804</v>
      </c>
      <c r="AB80" s="194" t="s">
        <v>805</v>
      </c>
      <c r="AC80" s="171" t="s">
        <v>529</v>
      </c>
      <c r="AD80" s="191" t="s">
        <v>806</v>
      </c>
      <c r="AE80" s="212">
        <v>192875000</v>
      </c>
      <c r="AF80" s="171" t="s">
        <v>531</v>
      </c>
      <c r="AG80" s="171" t="s">
        <v>515</v>
      </c>
      <c r="AH80" s="184">
        <v>45690</v>
      </c>
      <c r="AI80" s="213">
        <v>424824050</v>
      </c>
      <c r="AJ80" s="213"/>
      <c r="AK80" s="213">
        <v>424824050</v>
      </c>
      <c r="AL80" s="596"/>
      <c r="AM80" s="596"/>
      <c r="AN80" s="214" t="s">
        <v>807</v>
      </c>
      <c r="AO80" s="188" t="s">
        <v>797</v>
      </c>
      <c r="AP80" s="231"/>
      <c r="AQ80" s="231"/>
      <c r="AR80" s="231"/>
      <c r="AS80" s="231"/>
      <c r="AT80" s="618"/>
      <c r="AU80" s="551"/>
      <c r="AV80" s="215"/>
      <c r="AW80" s="215"/>
      <c r="AX80" s="918"/>
      <c r="AY80" s="951"/>
      <c r="AZ80" s="945"/>
      <c r="BA80" s="834"/>
      <c r="BB80" s="671"/>
      <c r="BC80" s="671"/>
      <c r="BD80" s="671"/>
      <c r="BE80" s="671"/>
      <c r="BF80" s="955" t="s">
        <v>808</v>
      </c>
      <c r="BG80" s="955"/>
      <c r="BH80" s="955"/>
      <c r="BI80" s="412"/>
      <c r="BJ80" s="412"/>
      <c r="BK80" s="412"/>
      <c r="BL80" s="412"/>
      <c r="BM80" s="412"/>
      <c r="BN80" s="412"/>
      <c r="BO80" s="412"/>
      <c r="BP80" s="412"/>
      <c r="BQ80" s="412"/>
      <c r="BR80" s="412"/>
      <c r="BS80" s="412"/>
      <c r="BT80" s="412"/>
      <c r="BU80" s="412"/>
      <c r="BV80" s="412"/>
      <c r="BW80" s="412"/>
      <c r="BX80" s="412"/>
      <c r="BY80" s="412"/>
      <c r="BZ80" s="412"/>
      <c r="CA80" s="412"/>
      <c r="CB80" s="412"/>
      <c r="CC80" s="412"/>
      <c r="CD80" s="412"/>
      <c r="CE80" s="412"/>
      <c r="CF80" s="412"/>
      <c r="CG80" s="412"/>
      <c r="CH80" s="412"/>
      <c r="CI80" s="412"/>
      <c r="CJ80" s="412"/>
      <c r="CK80" s="412"/>
      <c r="CL80" s="412"/>
      <c r="CM80" s="412"/>
      <c r="CN80" s="412"/>
      <c r="CO80" s="412"/>
      <c r="CP80" s="412"/>
      <c r="CQ80" s="412"/>
      <c r="CR80" s="412"/>
      <c r="CS80" s="412"/>
      <c r="CT80" s="412"/>
      <c r="CU80" s="412"/>
      <c r="CV80" s="412"/>
      <c r="CW80" s="412"/>
      <c r="CX80" s="412"/>
      <c r="CY80" s="412"/>
      <c r="CZ80" s="412"/>
      <c r="DA80" s="412"/>
      <c r="DB80" s="412"/>
      <c r="DC80" s="412"/>
      <c r="DD80" s="412"/>
      <c r="DE80" s="412"/>
      <c r="DF80" s="412"/>
      <c r="DG80" s="412"/>
      <c r="DH80" s="412"/>
      <c r="DI80" s="412"/>
      <c r="DJ80" s="412"/>
      <c r="DK80" s="412"/>
      <c r="DL80" s="412"/>
      <c r="DM80" s="412"/>
      <c r="DN80" s="412"/>
      <c r="DO80" s="412"/>
      <c r="DP80" s="412"/>
      <c r="DQ80" s="412"/>
      <c r="DR80" s="412"/>
      <c r="DS80" s="412"/>
      <c r="DT80" s="412"/>
      <c r="DU80" s="412"/>
      <c r="DV80" s="412"/>
      <c r="DW80" s="412"/>
      <c r="DX80" s="412"/>
      <c r="DY80" s="412"/>
      <c r="DZ80" s="412"/>
      <c r="EA80" s="412"/>
      <c r="EB80" s="412"/>
      <c r="EC80" s="412"/>
      <c r="ED80" s="412"/>
      <c r="EE80" s="412"/>
      <c r="EF80" s="412"/>
      <c r="EG80" s="412"/>
      <c r="EH80" s="412"/>
      <c r="EI80" s="412"/>
      <c r="EJ80" s="412"/>
      <c r="EK80" s="412"/>
      <c r="EL80" s="412"/>
      <c r="EM80" s="412"/>
      <c r="EN80" s="412"/>
      <c r="EO80" s="412"/>
      <c r="EP80" s="412"/>
      <c r="EQ80" s="412"/>
      <c r="ER80" s="412"/>
      <c r="ES80" s="412"/>
      <c r="ET80" s="412"/>
      <c r="EU80" s="412"/>
      <c r="EV80" s="412"/>
      <c r="EW80" s="412"/>
      <c r="EX80" s="412"/>
      <c r="EY80" s="412"/>
      <c r="EZ80" s="412"/>
      <c r="FA80" s="412"/>
      <c r="FB80" s="412"/>
      <c r="FC80" s="412"/>
      <c r="FD80" s="412"/>
      <c r="FE80" s="412"/>
      <c r="FF80" s="412"/>
      <c r="FG80" s="412"/>
      <c r="FH80" s="412"/>
      <c r="FI80" s="412"/>
      <c r="FJ80" s="412"/>
      <c r="FK80" s="412"/>
      <c r="FL80" s="412"/>
      <c r="FM80" s="412"/>
      <c r="FN80" s="412"/>
      <c r="FO80" s="412"/>
      <c r="FP80" s="412"/>
      <c r="FQ80" s="412"/>
      <c r="FR80" s="412"/>
      <c r="FS80" s="412"/>
      <c r="FT80" s="412"/>
      <c r="FU80" s="412"/>
      <c r="FV80" s="412"/>
      <c r="FW80" s="412"/>
      <c r="FX80" s="412"/>
      <c r="FY80" s="412"/>
      <c r="FZ80" s="412"/>
      <c r="GA80" s="412"/>
      <c r="GB80" s="412"/>
      <c r="GC80" s="412"/>
      <c r="GD80" s="412"/>
      <c r="GE80" s="412"/>
      <c r="GF80" s="412"/>
      <c r="GG80" s="412"/>
      <c r="GH80" s="412"/>
      <c r="GI80" s="412"/>
      <c r="GJ80" s="412"/>
      <c r="GK80" s="412"/>
      <c r="GL80" s="412"/>
      <c r="GM80" s="412"/>
      <c r="GN80" s="412"/>
      <c r="GO80" s="412"/>
      <c r="GP80" s="412"/>
      <c r="GQ80" s="412"/>
      <c r="GR80" s="412"/>
      <c r="GS80" s="412"/>
      <c r="GT80" s="412"/>
      <c r="GU80" s="412"/>
      <c r="GV80" s="412"/>
      <c r="GW80" s="412"/>
      <c r="GX80" s="412"/>
      <c r="GY80" s="412"/>
      <c r="GZ80" s="412"/>
      <c r="HA80" s="412"/>
      <c r="HB80" s="412"/>
      <c r="HC80" s="412"/>
      <c r="HD80" s="412"/>
      <c r="HE80" s="412"/>
      <c r="HF80" s="412"/>
      <c r="HG80" s="412"/>
      <c r="HH80" s="412"/>
    </row>
    <row r="81" spans="1:216" s="170" customFormat="1" ht="65.099999999999994" customHeight="1">
      <c r="A81" s="649" t="s">
        <v>201</v>
      </c>
      <c r="B81" s="1073"/>
      <c r="C81" s="659" t="s">
        <v>224</v>
      </c>
      <c r="D81" s="1012"/>
      <c r="E81" s="216" t="s">
        <v>797</v>
      </c>
      <c r="F81" s="207">
        <v>2024130010098</v>
      </c>
      <c r="G81" s="190" t="s">
        <v>798</v>
      </c>
      <c r="H81" s="190" t="s">
        <v>799</v>
      </c>
      <c r="I81" s="190" t="s">
        <v>800</v>
      </c>
      <c r="J81" s="186"/>
      <c r="K81" s="191" t="s">
        <v>809</v>
      </c>
      <c r="L81" s="890"/>
      <c r="M81" s="193" t="s">
        <v>810</v>
      </c>
      <c r="N81" s="193">
        <v>30</v>
      </c>
      <c r="O81" s="193">
        <v>0</v>
      </c>
      <c r="P81" s="193">
        <v>10</v>
      </c>
      <c r="Q81" s="193"/>
      <c r="R81" s="193"/>
      <c r="S81" s="193">
        <f>+O81+P81</f>
        <v>10</v>
      </c>
      <c r="T81" s="552">
        <f>+(R81+Q81+P81+O81)/N81</f>
        <v>0.33333333333333331</v>
      </c>
      <c r="U81" s="210">
        <v>45689</v>
      </c>
      <c r="V81" s="210">
        <v>46022</v>
      </c>
      <c r="W81" s="171">
        <v>183</v>
      </c>
      <c r="X81" s="171">
        <v>30</v>
      </c>
      <c r="Y81" s="171" t="s">
        <v>772</v>
      </c>
      <c r="Z81" s="171" t="s">
        <v>803</v>
      </c>
      <c r="AA81" s="211" t="s">
        <v>811</v>
      </c>
      <c r="AB81" s="211" t="s">
        <v>812</v>
      </c>
      <c r="AC81" s="171" t="s">
        <v>529</v>
      </c>
      <c r="AD81" s="191" t="s">
        <v>813</v>
      </c>
      <c r="AE81" s="212">
        <v>15000000</v>
      </c>
      <c r="AF81" s="171" t="s">
        <v>531</v>
      </c>
      <c r="AG81" s="171" t="s">
        <v>493</v>
      </c>
      <c r="AH81" s="184">
        <v>45691</v>
      </c>
      <c r="AI81" s="197"/>
      <c r="AJ81" s="197"/>
      <c r="AK81" s="197"/>
      <c r="AL81" s="597"/>
      <c r="AM81" s="597"/>
      <c r="AN81" s="214" t="s">
        <v>814</v>
      </c>
      <c r="AO81" s="188"/>
      <c r="AP81" s="231"/>
      <c r="AQ81" s="231"/>
      <c r="AR81" s="231"/>
      <c r="AS81" s="231"/>
      <c r="AT81" s="618"/>
      <c r="AU81" s="551"/>
      <c r="AV81" s="215"/>
      <c r="AW81" s="215"/>
      <c r="AX81" s="918"/>
      <c r="AY81" s="951"/>
      <c r="AZ81" s="945"/>
      <c r="BA81" s="834"/>
      <c r="BB81" s="671"/>
      <c r="BC81" s="671"/>
      <c r="BD81" s="671"/>
      <c r="BE81" s="671"/>
      <c r="BF81" s="955"/>
      <c r="BG81" s="955"/>
      <c r="BH81" s="955"/>
      <c r="BI81" s="412"/>
      <c r="BJ81" s="412"/>
      <c r="BK81" s="412"/>
      <c r="BL81" s="412"/>
      <c r="BM81" s="412"/>
      <c r="BN81" s="412"/>
      <c r="BO81" s="412"/>
      <c r="BP81" s="412"/>
      <c r="BQ81" s="412"/>
      <c r="BR81" s="412"/>
      <c r="BS81" s="412"/>
      <c r="BT81" s="412"/>
      <c r="BU81" s="412"/>
      <c r="BV81" s="412"/>
      <c r="BW81" s="412"/>
      <c r="BX81" s="412"/>
      <c r="BY81" s="412"/>
      <c r="BZ81" s="412"/>
      <c r="CA81" s="412"/>
      <c r="CB81" s="412"/>
      <c r="CC81" s="412"/>
      <c r="CD81" s="412"/>
      <c r="CE81" s="412"/>
      <c r="CF81" s="412"/>
      <c r="CG81" s="412"/>
      <c r="CH81" s="412"/>
      <c r="CI81" s="412"/>
      <c r="CJ81" s="412"/>
      <c r="CK81" s="412"/>
      <c r="CL81" s="412"/>
      <c r="CM81" s="412"/>
      <c r="CN81" s="412"/>
      <c r="CO81" s="412"/>
      <c r="CP81" s="412"/>
      <c r="CQ81" s="412"/>
      <c r="CR81" s="412"/>
      <c r="CS81" s="412"/>
      <c r="CT81" s="412"/>
      <c r="CU81" s="412"/>
      <c r="CV81" s="412"/>
      <c r="CW81" s="412"/>
      <c r="CX81" s="412"/>
      <c r="CY81" s="412"/>
      <c r="CZ81" s="412"/>
      <c r="DA81" s="412"/>
      <c r="DB81" s="412"/>
      <c r="DC81" s="412"/>
      <c r="DD81" s="412"/>
      <c r="DE81" s="412"/>
      <c r="DF81" s="412"/>
      <c r="DG81" s="412"/>
      <c r="DH81" s="412"/>
      <c r="DI81" s="412"/>
      <c r="DJ81" s="412"/>
      <c r="DK81" s="412"/>
      <c r="DL81" s="412"/>
      <c r="DM81" s="412"/>
      <c r="DN81" s="412"/>
      <c r="DO81" s="412"/>
      <c r="DP81" s="412"/>
      <c r="DQ81" s="412"/>
      <c r="DR81" s="412"/>
      <c r="DS81" s="412"/>
      <c r="DT81" s="412"/>
      <c r="DU81" s="412"/>
      <c r="DV81" s="412"/>
      <c r="DW81" s="412"/>
      <c r="DX81" s="412"/>
      <c r="DY81" s="412"/>
      <c r="DZ81" s="412"/>
      <c r="EA81" s="412"/>
      <c r="EB81" s="412"/>
      <c r="EC81" s="412"/>
      <c r="ED81" s="412"/>
      <c r="EE81" s="412"/>
      <c r="EF81" s="412"/>
      <c r="EG81" s="412"/>
      <c r="EH81" s="412"/>
      <c r="EI81" s="412"/>
      <c r="EJ81" s="412"/>
      <c r="EK81" s="412"/>
      <c r="EL81" s="412"/>
      <c r="EM81" s="412"/>
      <c r="EN81" s="412"/>
      <c r="EO81" s="412"/>
      <c r="EP81" s="412"/>
      <c r="EQ81" s="412"/>
      <c r="ER81" s="412"/>
      <c r="ES81" s="412"/>
      <c r="ET81" s="412"/>
      <c r="EU81" s="412"/>
      <c r="EV81" s="412"/>
      <c r="EW81" s="412"/>
      <c r="EX81" s="412"/>
      <c r="EY81" s="412"/>
      <c r="EZ81" s="412"/>
      <c r="FA81" s="412"/>
      <c r="FB81" s="412"/>
      <c r="FC81" s="412"/>
      <c r="FD81" s="412"/>
      <c r="FE81" s="412"/>
      <c r="FF81" s="412"/>
      <c r="FG81" s="412"/>
      <c r="FH81" s="412"/>
      <c r="FI81" s="412"/>
      <c r="FJ81" s="412"/>
      <c r="FK81" s="412"/>
      <c r="FL81" s="412"/>
      <c r="FM81" s="412"/>
      <c r="FN81" s="412"/>
      <c r="FO81" s="412"/>
      <c r="FP81" s="412"/>
      <c r="FQ81" s="412"/>
      <c r="FR81" s="412"/>
      <c r="FS81" s="412"/>
      <c r="FT81" s="412"/>
      <c r="FU81" s="412"/>
      <c r="FV81" s="412"/>
      <c r="FW81" s="412"/>
      <c r="FX81" s="412"/>
      <c r="FY81" s="412"/>
      <c r="FZ81" s="412"/>
      <c r="GA81" s="412"/>
      <c r="GB81" s="412"/>
      <c r="GC81" s="412"/>
      <c r="GD81" s="412"/>
      <c r="GE81" s="412"/>
      <c r="GF81" s="412"/>
      <c r="GG81" s="412"/>
      <c r="GH81" s="412"/>
      <c r="GI81" s="412"/>
      <c r="GJ81" s="412"/>
      <c r="GK81" s="412"/>
      <c r="GL81" s="412"/>
      <c r="GM81" s="412"/>
      <c r="GN81" s="412"/>
      <c r="GO81" s="412"/>
      <c r="GP81" s="412"/>
      <c r="GQ81" s="412"/>
      <c r="GR81" s="412"/>
      <c r="GS81" s="412"/>
      <c r="GT81" s="412"/>
      <c r="GU81" s="412"/>
      <c r="GV81" s="412"/>
      <c r="GW81" s="412"/>
      <c r="GX81" s="412"/>
      <c r="GY81" s="412"/>
      <c r="GZ81" s="412"/>
      <c r="HA81" s="412"/>
      <c r="HB81" s="412"/>
      <c r="HC81" s="412"/>
      <c r="HD81" s="412"/>
      <c r="HE81" s="412"/>
      <c r="HF81" s="412"/>
      <c r="HG81" s="412"/>
      <c r="HH81" s="412"/>
    </row>
    <row r="82" spans="1:216" s="170" customFormat="1" ht="65.099999999999994" customHeight="1">
      <c r="A82" s="649" t="s">
        <v>201</v>
      </c>
      <c r="B82" s="1073"/>
      <c r="C82" s="659" t="s">
        <v>224</v>
      </c>
      <c r="D82" s="1012"/>
      <c r="E82" s="216" t="s">
        <v>797</v>
      </c>
      <c r="F82" s="207">
        <v>2024130010098</v>
      </c>
      <c r="G82" s="190" t="s">
        <v>798</v>
      </c>
      <c r="H82" s="190" t="s">
        <v>799</v>
      </c>
      <c r="I82" s="190" t="s">
        <v>800</v>
      </c>
      <c r="J82" s="186"/>
      <c r="K82" s="864" t="s">
        <v>815</v>
      </c>
      <c r="L82" s="890"/>
      <c r="M82" s="864" t="s">
        <v>816</v>
      </c>
      <c r="N82" s="832">
        <v>1</v>
      </c>
      <c r="O82" s="832">
        <v>0</v>
      </c>
      <c r="P82" s="832">
        <v>0</v>
      </c>
      <c r="Q82" s="832"/>
      <c r="R82" s="832"/>
      <c r="S82" s="832">
        <f>+O82+P82</f>
        <v>0</v>
      </c>
      <c r="T82" s="1008">
        <f>+(R82+Q82+P82+O82)/N82</f>
        <v>0</v>
      </c>
      <c r="U82" s="894">
        <v>45689</v>
      </c>
      <c r="V82" s="210">
        <v>46022</v>
      </c>
      <c r="W82" s="171">
        <v>183</v>
      </c>
      <c r="X82" s="171">
        <v>1059626</v>
      </c>
      <c r="Y82" s="171" t="s">
        <v>772</v>
      </c>
      <c r="Z82" s="171" t="s">
        <v>803</v>
      </c>
      <c r="AA82" s="194" t="s">
        <v>817</v>
      </c>
      <c r="AB82" s="194" t="s">
        <v>818</v>
      </c>
      <c r="AC82" s="171" t="s">
        <v>529</v>
      </c>
      <c r="AD82" s="191" t="s">
        <v>813</v>
      </c>
      <c r="AE82" s="212">
        <v>15000000</v>
      </c>
      <c r="AF82" s="171" t="s">
        <v>531</v>
      </c>
      <c r="AG82" s="171" t="s">
        <v>493</v>
      </c>
      <c r="AH82" s="184">
        <v>45692</v>
      </c>
      <c r="AI82" s="197"/>
      <c r="AJ82" s="197"/>
      <c r="AK82" s="197"/>
      <c r="AL82" s="597"/>
      <c r="AM82" s="597"/>
      <c r="AN82" s="214" t="s">
        <v>819</v>
      </c>
      <c r="AO82" s="188"/>
      <c r="AP82" s="231"/>
      <c r="AQ82" s="231"/>
      <c r="AR82" s="231"/>
      <c r="AS82" s="231"/>
      <c r="AT82" s="618"/>
      <c r="AU82" s="551"/>
      <c r="AV82" s="215"/>
      <c r="AW82" s="215"/>
      <c r="AX82" s="918"/>
      <c r="AY82" s="951"/>
      <c r="AZ82" s="945"/>
      <c r="BA82" s="834"/>
      <c r="BB82" s="671"/>
      <c r="BC82" s="671"/>
      <c r="BD82" s="671"/>
      <c r="BE82" s="671"/>
      <c r="BF82" s="955"/>
      <c r="BG82" s="955"/>
      <c r="BH82" s="955"/>
      <c r="BI82" s="412"/>
      <c r="BJ82" s="412"/>
      <c r="BK82" s="412"/>
      <c r="BL82" s="412"/>
      <c r="BM82" s="412"/>
      <c r="BN82" s="412"/>
      <c r="BO82" s="412"/>
      <c r="BP82" s="412"/>
      <c r="BQ82" s="412"/>
      <c r="BR82" s="412"/>
      <c r="BS82" s="412"/>
      <c r="BT82" s="412"/>
      <c r="BU82" s="412"/>
      <c r="BV82" s="412"/>
      <c r="BW82" s="412"/>
      <c r="BX82" s="412"/>
      <c r="BY82" s="412"/>
      <c r="BZ82" s="412"/>
      <c r="CA82" s="412"/>
      <c r="CB82" s="412"/>
      <c r="CC82" s="412"/>
      <c r="CD82" s="412"/>
      <c r="CE82" s="412"/>
      <c r="CF82" s="412"/>
      <c r="CG82" s="412"/>
      <c r="CH82" s="412"/>
      <c r="CI82" s="412"/>
      <c r="CJ82" s="412"/>
      <c r="CK82" s="412"/>
      <c r="CL82" s="412"/>
      <c r="CM82" s="412"/>
      <c r="CN82" s="412"/>
      <c r="CO82" s="412"/>
      <c r="CP82" s="412"/>
      <c r="CQ82" s="412"/>
      <c r="CR82" s="412"/>
      <c r="CS82" s="412"/>
      <c r="CT82" s="412"/>
      <c r="CU82" s="412"/>
      <c r="CV82" s="412"/>
      <c r="CW82" s="412"/>
      <c r="CX82" s="412"/>
      <c r="CY82" s="412"/>
      <c r="CZ82" s="412"/>
      <c r="DA82" s="412"/>
      <c r="DB82" s="412"/>
      <c r="DC82" s="412"/>
      <c r="DD82" s="412"/>
      <c r="DE82" s="412"/>
      <c r="DF82" s="412"/>
      <c r="DG82" s="412"/>
      <c r="DH82" s="412"/>
      <c r="DI82" s="412"/>
      <c r="DJ82" s="412"/>
      <c r="DK82" s="412"/>
      <c r="DL82" s="412"/>
      <c r="DM82" s="412"/>
      <c r="DN82" s="412"/>
      <c r="DO82" s="412"/>
      <c r="DP82" s="412"/>
      <c r="DQ82" s="412"/>
      <c r="DR82" s="412"/>
      <c r="DS82" s="412"/>
      <c r="DT82" s="412"/>
      <c r="DU82" s="412"/>
      <c r="DV82" s="412"/>
      <c r="DW82" s="412"/>
      <c r="DX82" s="412"/>
      <c r="DY82" s="412"/>
      <c r="DZ82" s="412"/>
      <c r="EA82" s="412"/>
      <c r="EB82" s="412"/>
      <c r="EC82" s="412"/>
      <c r="ED82" s="412"/>
      <c r="EE82" s="412"/>
      <c r="EF82" s="412"/>
      <c r="EG82" s="412"/>
      <c r="EH82" s="412"/>
      <c r="EI82" s="412"/>
      <c r="EJ82" s="412"/>
      <c r="EK82" s="412"/>
      <c r="EL82" s="412"/>
      <c r="EM82" s="412"/>
      <c r="EN82" s="412"/>
      <c r="EO82" s="412"/>
      <c r="EP82" s="412"/>
      <c r="EQ82" s="412"/>
      <c r="ER82" s="412"/>
      <c r="ES82" s="412"/>
      <c r="ET82" s="412"/>
      <c r="EU82" s="412"/>
      <c r="EV82" s="412"/>
      <c r="EW82" s="412"/>
      <c r="EX82" s="412"/>
      <c r="EY82" s="412"/>
      <c r="EZ82" s="412"/>
      <c r="FA82" s="412"/>
      <c r="FB82" s="412"/>
      <c r="FC82" s="412"/>
      <c r="FD82" s="412"/>
      <c r="FE82" s="412"/>
      <c r="FF82" s="412"/>
      <c r="FG82" s="412"/>
      <c r="FH82" s="412"/>
      <c r="FI82" s="412"/>
      <c r="FJ82" s="412"/>
      <c r="FK82" s="412"/>
      <c r="FL82" s="412"/>
      <c r="FM82" s="412"/>
      <c r="FN82" s="412"/>
      <c r="FO82" s="412"/>
      <c r="FP82" s="412"/>
      <c r="FQ82" s="412"/>
      <c r="FR82" s="412"/>
      <c r="FS82" s="412"/>
      <c r="FT82" s="412"/>
      <c r="FU82" s="412"/>
      <c r="FV82" s="412"/>
      <c r="FW82" s="412"/>
      <c r="FX82" s="412"/>
      <c r="FY82" s="412"/>
      <c r="FZ82" s="412"/>
      <c r="GA82" s="412"/>
      <c r="GB82" s="412"/>
      <c r="GC82" s="412"/>
      <c r="GD82" s="412"/>
      <c r="GE82" s="412"/>
      <c r="GF82" s="412"/>
      <c r="GG82" s="412"/>
      <c r="GH82" s="412"/>
      <c r="GI82" s="412"/>
      <c r="GJ82" s="412"/>
      <c r="GK82" s="412"/>
      <c r="GL82" s="412"/>
      <c r="GM82" s="412"/>
      <c r="GN82" s="412"/>
      <c r="GO82" s="412"/>
      <c r="GP82" s="412"/>
      <c r="GQ82" s="412"/>
      <c r="GR82" s="412"/>
      <c r="GS82" s="412"/>
      <c r="GT82" s="412"/>
      <c r="GU82" s="412"/>
      <c r="GV82" s="412"/>
      <c r="GW82" s="412"/>
      <c r="GX82" s="412"/>
      <c r="GY82" s="412"/>
      <c r="GZ82" s="412"/>
      <c r="HA82" s="412"/>
      <c r="HB82" s="412"/>
      <c r="HC82" s="412"/>
      <c r="HD82" s="412"/>
      <c r="HE82" s="412"/>
      <c r="HF82" s="412"/>
      <c r="HG82" s="412"/>
      <c r="HH82" s="412"/>
    </row>
    <row r="83" spans="1:216" s="170" customFormat="1" ht="65.099999999999994" customHeight="1">
      <c r="A83" s="649" t="s">
        <v>201</v>
      </c>
      <c r="B83" s="1073"/>
      <c r="C83" s="659" t="s">
        <v>224</v>
      </c>
      <c r="D83" s="1012"/>
      <c r="E83" s="216" t="s">
        <v>797</v>
      </c>
      <c r="F83" s="207">
        <v>2024130010098</v>
      </c>
      <c r="G83" s="190" t="s">
        <v>798</v>
      </c>
      <c r="H83" s="190" t="s">
        <v>799</v>
      </c>
      <c r="I83" s="190" t="s">
        <v>800</v>
      </c>
      <c r="J83" s="186"/>
      <c r="K83" s="864"/>
      <c r="L83" s="890"/>
      <c r="M83" s="864"/>
      <c r="N83" s="832"/>
      <c r="O83" s="832"/>
      <c r="P83" s="832"/>
      <c r="Q83" s="832"/>
      <c r="R83" s="832"/>
      <c r="S83" s="832"/>
      <c r="T83" s="1008">
        <f>AVERAGE(T75:T82)</f>
        <v>0.25130952380952382</v>
      </c>
      <c r="U83" s="894"/>
      <c r="V83" s="210"/>
      <c r="W83" s="171"/>
      <c r="X83" s="171"/>
      <c r="Y83" s="171"/>
      <c r="Z83" s="171"/>
      <c r="AA83" s="194"/>
      <c r="AB83" s="194"/>
      <c r="AC83" s="171"/>
      <c r="AD83" s="191" t="s">
        <v>820</v>
      </c>
      <c r="AE83" s="212">
        <v>21000000</v>
      </c>
      <c r="AF83" s="171" t="s">
        <v>531</v>
      </c>
      <c r="AG83" s="171" t="s">
        <v>493</v>
      </c>
      <c r="AH83" s="184"/>
      <c r="AI83" s="197"/>
      <c r="AJ83" s="197"/>
      <c r="AK83" s="197"/>
      <c r="AL83" s="597"/>
      <c r="AM83" s="597"/>
      <c r="AN83" s="214" t="s">
        <v>494</v>
      </c>
      <c r="AO83" s="188"/>
      <c r="AP83" s="231"/>
      <c r="AQ83" s="231"/>
      <c r="AR83" s="231"/>
      <c r="AS83" s="231"/>
      <c r="AT83" s="618"/>
      <c r="AU83" s="551"/>
      <c r="AV83" s="215"/>
      <c r="AW83" s="215"/>
      <c r="AX83" s="918"/>
      <c r="AY83" s="951"/>
      <c r="AZ83" s="945"/>
      <c r="BA83" s="834"/>
      <c r="BB83" s="671"/>
      <c r="BC83" s="671"/>
      <c r="BD83" s="671"/>
      <c r="BE83" s="671"/>
      <c r="BF83" s="955"/>
      <c r="BG83" s="955"/>
      <c r="BH83" s="955"/>
      <c r="BI83" s="412"/>
      <c r="BJ83" s="412"/>
      <c r="BK83" s="412"/>
      <c r="BL83" s="412"/>
      <c r="BM83" s="412"/>
      <c r="BN83" s="412"/>
      <c r="BO83" s="412"/>
      <c r="BP83" s="412"/>
      <c r="BQ83" s="412"/>
      <c r="BR83" s="412"/>
      <c r="BS83" s="412"/>
      <c r="BT83" s="412"/>
      <c r="BU83" s="412"/>
      <c r="BV83" s="412"/>
      <c r="BW83" s="412"/>
      <c r="BX83" s="412"/>
      <c r="BY83" s="412"/>
      <c r="BZ83" s="412"/>
      <c r="CA83" s="412"/>
      <c r="CB83" s="412"/>
      <c r="CC83" s="412"/>
      <c r="CD83" s="412"/>
      <c r="CE83" s="412"/>
      <c r="CF83" s="412"/>
      <c r="CG83" s="412"/>
      <c r="CH83" s="412"/>
      <c r="CI83" s="412"/>
      <c r="CJ83" s="412"/>
      <c r="CK83" s="412"/>
      <c r="CL83" s="412"/>
      <c r="CM83" s="412"/>
      <c r="CN83" s="412"/>
      <c r="CO83" s="412"/>
      <c r="CP83" s="412"/>
      <c r="CQ83" s="412"/>
      <c r="CR83" s="412"/>
      <c r="CS83" s="412"/>
      <c r="CT83" s="412"/>
      <c r="CU83" s="412"/>
      <c r="CV83" s="412"/>
      <c r="CW83" s="412"/>
      <c r="CX83" s="412"/>
      <c r="CY83" s="412"/>
      <c r="CZ83" s="412"/>
      <c r="DA83" s="412"/>
      <c r="DB83" s="412"/>
      <c r="DC83" s="412"/>
      <c r="DD83" s="412"/>
      <c r="DE83" s="412"/>
      <c r="DF83" s="412"/>
      <c r="DG83" s="412"/>
      <c r="DH83" s="412"/>
      <c r="DI83" s="412"/>
      <c r="DJ83" s="412"/>
      <c r="DK83" s="412"/>
      <c r="DL83" s="412"/>
      <c r="DM83" s="412"/>
      <c r="DN83" s="412"/>
      <c r="DO83" s="412"/>
      <c r="DP83" s="412"/>
      <c r="DQ83" s="412"/>
      <c r="DR83" s="412"/>
      <c r="DS83" s="412"/>
      <c r="DT83" s="412"/>
      <c r="DU83" s="412"/>
      <c r="DV83" s="412"/>
      <c r="DW83" s="412"/>
      <c r="DX83" s="412"/>
      <c r="DY83" s="412"/>
      <c r="DZ83" s="412"/>
      <c r="EA83" s="412"/>
      <c r="EB83" s="412"/>
      <c r="EC83" s="412"/>
      <c r="ED83" s="412"/>
      <c r="EE83" s="412"/>
      <c r="EF83" s="412"/>
      <c r="EG83" s="412"/>
      <c r="EH83" s="412"/>
      <c r="EI83" s="412"/>
      <c r="EJ83" s="412"/>
      <c r="EK83" s="412"/>
      <c r="EL83" s="412"/>
      <c r="EM83" s="412"/>
      <c r="EN83" s="412"/>
      <c r="EO83" s="412"/>
      <c r="EP83" s="412"/>
      <c r="EQ83" s="412"/>
      <c r="ER83" s="412"/>
      <c r="ES83" s="412"/>
      <c r="ET83" s="412"/>
      <c r="EU83" s="412"/>
      <c r="EV83" s="412"/>
      <c r="EW83" s="412"/>
      <c r="EX83" s="412"/>
      <c r="EY83" s="412"/>
      <c r="EZ83" s="412"/>
      <c r="FA83" s="412"/>
      <c r="FB83" s="412"/>
      <c r="FC83" s="412"/>
      <c r="FD83" s="412"/>
      <c r="FE83" s="412"/>
      <c r="FF83" s="412"/>
      <c r="FG83" s="412"/>
      <c r="FH83" s="412"/>
      <c r="FI83" s="412"/>
      <c r="FJ83" s="412"/>
      <c r="FK83" s="412"/>
      <c r="FL83" s="412"/>
      <c r="FM83" s="412"/>
      <c r="FN83" s="412"/>
      <c r="FO83" s="412"/>
      <c r="FP83" s="412"/>
      <c r="FQ83" s="412"/>
      <c r="FR83" s="412"/>
      <c r="FS83" s="412"/>
      <c r="FT83" s="412"/>
      <c r="FU83" s="412"/>
      <c r="FV83" s="412"/>
      <c r="FW83" s="412"/>
      <c r="FX83" s="412"/>
      <c r="FY83" s="412"/>
      <c r="FZ83" s="412"/>
      <c r="GA83" s="412"/>
      <c r="GB83" s="412"/>
      <c r="GC83" s="412"/>
      <c r="GD83" s="412"/>
      <c r="GE83" s="412"/>
      <c r="GF83" s="412"/>
      <c r="GG83" s="412"/>
      <c r="GH83" s="412"/>
      <c r="GI83" s="412"/>
      <c r="GJ83" s="412"/>
      <c r="GK83" s="412"/>
      <c r="GL83" s="412"/>
      <c r="GM83" s="412"/>
      <c r="GN83" s="412"/>
      <c r="GO83" s="412"/>
      <c r="GP83" s="412"/>
      <c r="GQ83" s="412"/>
      <c r="GR83" s="412"/>
      <c r="GS83" s="412"/>
      <c r="GT83" s="412"/>
      <c r="GU83" s="412"/>
      <c r="GV83" s="412"/>
      <c r="GW83" s="412"/>
      <c r="GX83" s="412"/>
      <c r="GY83" s="412"/>
      <c r="GZ83" s="412"/>
      <c r="HA83" s="412"/>
      <c r="HB83" s="412"/>
      <c r="HC83" s="412"/>
      <c r="HD83" s="412"/>
      <c r="HE83" s="412"/>
      <c r="HF83" s="412"/>
      <c r="HG83" s="412"/>
      <c r="HH83" s="412"/>
    </row>
    <row r="84" spans="1:216" s="170" customFormat="1" ht="65.099999999999994" customHeight="1">
      <c r="A84" s="649" t="s">
        <v>201</v>
      </c>
      <c r="B84" s="1073"/>
      <c r="C84" s="659" t="s">
        <v>224</v>
      </c>
      <c r="D84" s="1012"/>
      <c r="E84" s="216" t="s">
        <v>797</v>
      </c>
      <c r="F84" s="207">
        <v>2024130010098</v>
      </c>
      <c r="G84" s="190" t="s">
        <v>798</v>
      </c>
      <c r="H84" s="190" t="s">
        <v>799</v>
      </c>
      <c r="I84" s="190" t="s">
        <v>800</v>
      </c>
      <c r="J84" s="186"/>
      <c r="K84" s="864"/>
      <c r="L84" s="890"/>
      <c r="M84" s="864"/>
      <c r="N84" s="832"/>
      <c r="O84" s="832"/>
      <c r="P84" s="832"/>
      <c r="Q84" s="832"/>
      <c r="R84" s="832"/>
      <c r="S84" s="832"/>
      <c r="T84" s="1008">
        <f>AVERAGE(T76:T83)</f>
        <v>0.23557142857142854</v>
      </c>
      <c r="U84" s="894"/>
      <c r="V84" s="210"/>
      <c r="W84" s="171"/>
      <c r="X84" s="171"/>
      <c r="Y84" s="171"/>
      <c r="Z84" s="171"/>
      <c r="AA84" s="194"/>
      <c r="AB84" s="194"/>
      <c r="AC84" s="171"/>
      <c r="AD84" s="191" t="s">
        <v>821</v>
      </c>
      <c r="AE84" s="212">
        <v>55525000</v>
      </c>
      <c r="AF84" s="171" t="s">
        <v>531</v>
      </c>
      <c r="AG84" s="171" t="s">
        <v>515</v>
      </c>
      <c r="AH84" s="184"/>
      <c r="AI84" s="197"/>
      <c r="AJ84" s="197"/>
      <c r="AK84" s="197"/>
      <c r="AL84" s="597"/>
      <c r="AM84" s="597"/>
      <c r="AN84" s="214" t="s">
        <v>807</v>
      </c>
      <c r="AO84" s="188"/>
      <c r="AP84" s="231"/>
      <c r="AQ84" s="231"/>
      <c r="AR84" s="231"/>
      <c r="AS84" s="231"/>
      <c r="AT84" s="618"/>
      <c r="AU84" s="551"/>
      <c r="AV84" s="215"/>
      <c r="AW84" s="215"/>
      <c r="AX84" s="918"/>
      <c r="AY84" s="951"/>
      <c r="AZ84" s="945"/>
      <c r="BA84" s="834"/>
      <c r="BB84" s="671"/>
      <c r="BC84" s="671"/>
      <c r="BD84" s="671"/>
      <c r="BE84" s="671"/>
      <c r="BF84" s="955"/>
      <c r="BG84" s="955"/>
      <c r="BH84" s="955"/>
      <c r="BI84" s="412"/>
      <c r="BJ84" s="412"/>
      <c r="BK84" s="412"/>
      <c r="BL84" s="412"/>
      <c r="BM84" s="412"/>
      <c r="BN84" s="412"/>
      <c r="BO84" s="412"/>
      <c r="BP84" s="412"/>
      <c r="BQ84" s="412"/>
      <c r="BR84" s="412"/>
      <c r="BS84" s="412"/>
      <c r="BT84" s="412"/>
      <c r="BU84" s="412"/>
      <c r="BV84" s="412"/>
      <c r="BW84" s="412"/>
      <c r="BX84" s="412"/>
      <c r="BY84" s="412"/>
      <c r="BZ84" s="412"/>
      <c r="CA84" s="412"/>
      <c r="CB84" s="412"/>
      <c r="CC84" s="412"/>
      <c r="CD84" s="412"/>
      <c r="CE84" s="412"/>
      <c r="CF84" s="412"/>
      <c r="CG84" s="412"/>
      <c r="CH84" s="412"/>
      <c r="CI84" s="412"/>
      <c r="CJ84" s="412"/>
      <c r="CK84" s="412"/>
      <c r="CL84" s="412"/>
      <c r="CM84" s="412"/>
      <c r="CN84" s="412"/>
      <c r="CO84" s="412"/>
      <c r="CP84" s="412"/>
      <c r="CQ84" s="412"/>
      <c r="CR84" s="412"/>
      <c r="CS84" s="412"/>
      <c r="CT84" s="412"/>
      <c r="CU84" s="412"/>
      <c r="CV84" s="412"/>
      <c r="CW84" s="412"/>
      <c r="CX84" s="412"/>
      <c r="CY84" s="412"/>
      <c r="CZ84" s="412"/>
      <c r="DA84" s="412"/>
      <c r="DB84" s="412"/>
      <c r="DC84" s="412"/>
      <c r="DD84" s="412"/>
      <c r="DE84" s="412"/>
      <c r="DF84" s="412"/>
      <c r="DG84" s="412"/>
      <c r="DH84" s="412"/>
      <c r="DI84" s="412"/>
      <c r="DJ84" s="412"/>
      <c r="DK84" s="412"/>
      <c r="DL84" s="412"/>
      <c r="DM84" s="412"/>
      <c r="DN84" s="412"/>
      <c r="DO84" s="412"/>
      <c r="DP84" s="412"/>
      <c r="DQ84" s="412"/>
      <c r="DR84" s="412"/>
      <c r="DS84" s="412"/>
      <c r="DT84" s="412"/>
      <c r="DU84" s="412"/>
      <c r="DV84" s="412"/>
      <c r="DW84" s="412"/>
      <c r="DX84" s="412"/>
      <c r="DY84" s="412"/>
      <c r="DZ84" s="412"/>
      <c r="EA84" s="412"/>
      <c r="EB84" s="412"/>
      <c r="EC84" s="412"/>
      <c r="ED84" s="412"/>
      <c r="EE84" s="412"/>
      <c r="EF84" s="412"/>
      <c r="EG84" s="412"/>
      <c r="EH84" s="412"/>
      <c r="EI84" s="412"/>
      <c r="EJ84" s="412"/>
      <c r="EK84" s="412"/>
      <c r="EL84" s="412"/>
      <c r="EM84" s="412"/>
      <c r="EN84" s="412"/>
      <c r="EO84" s="412"/>
      <c r="EP84" s="412"/>
      <c r="EQ84" s="412"/>
      <c r="ER84" s="412"/>
      <c r="ES84" s="412"/>
      <c r="ET84" s="412"/>
      <c r="EU84" s="412"/>
      <c r="EV84" s="412"/>
      <c r="EW84" s="412"/>
      <c r="EX84" s="412"/>
      <c r="EY84" s="412"/>
      <c r="EZ84" s="412"/>
      <c r="FA84" s="412"/>
      <c r="FB84" s="412"/>
      <c r="FC84" s="412"/>
      <c r="FD84" s="412"/>
      <c r="FE84" s="412"/>
      <c r="FF84" s="412"/>
      <c r="FG84" s="412"/>
      <c r="FH84" s="412"/>
      <c r="FI84" s="412"/>
      <c r="FJ84" s="412"/>
      <c r="FK84" s="412"/>
      <c r="FL84" s="412"/>
      <c r="FM84" s="412"/>
      <c r="FN84" s="412"/>
      <c r="FO84" s="412"/>
      <c r="FP84" s="412"/>
      <c r="FQ84" s="412"/>
      <c r="FR84" s="412"/>
      <c r="FS84" s="412"/>
      <c r="FT84" s="412"/>
      <c r="FU84" s="412"/>
      <c r="FV84" s="412"/>
      <c r="FW84" s="412"/>
      <c r="FX84" s="412"/>
      <c r="FY84" s="412"/>
      <c r="FZ84" s="412"/>
      <c r="GA84" s="412"/>
      <c r="GB84" s="412"/>
      <c r="GC84" s="412"/>
      <c r="GD84" s="412"/>
      <c r="GE84" s="412"/>
      <c r="GF84" s="412"/>
      <c r="GG84" s="412"/>
      <c r="GH84" s="412"/>
      <c r="GI84" s="412"/>
      <c r="GJ84" s="412"/>
      <c r="GK84" s="412"/>
      <c r="GL84" s="412"/>
      <c r="GM84" s="412"/>
      <c r="GN84" s="412"/>
      <c r="GO84" s="412"/>
      <c r="GP84" s="412"/>
      <c r="GQ84" s="412"/>
      <c r="GR84" s="412"/>
      <c r="GS84" s="412"/>
      <c r="GT84" s="412"/>
      <c r="GU84" s="412"/>
      <c r="GV84" s="412"/>
      <c r="GW84" s="412"/>
      <c r="GX84" s="412"/>
      <c r="GY84" s="412"/>
      <c r="GZ84" s="412"/>
      <c r="HA84" s="412"/>
      <c r="HB84" s="412"/>
      <c r="HC84" s="412"/>
      <c r="HD84" s="412"/>
      <c r="HE84" s="412"/>
      <c r="HF84" s="412"/>
      <c r="HG84" s="412"/>
      <c r="HH84" s="412"/>
    </row>
    <row r="85" spans="1:216" s="170" customFormat="1" ht="65.099999999999994" customHeight="1">
      <c r="A85" s="649" t="s">
        <v>201</v>
      </c>
      <c r="B85" s="1073"/>
      <c r="C85" s="659" t="s">
        <v>224</v>
      </c>
      <c r="D85" s="1012"/>
      <c r="E85" s="216" t="s">
        <v>797</v>
      </c>
      <c r="F85" s="207">
        <v>2024130010098</v>
      </c>
      <c r="G85" s="190" t="s">
        <v>798</v>
      </c>
      <c r="H85" s="190" t="s">
        <v>799</v>
      </c>
      <c r="I85" s="190" t="s">
        <v>800</v>
      </c>
      <c r="J85" s="186"/>
      <c r="K85" s="864"/>
      <c r="L85" s="890"/>
      <c r="M85" s="864"/>
      <c r="N85" s="832"/>
      <c r="O85" s="832"/>
      <c r="P85" s="832"/>
      <c r="Q85" s="832"/>
      <c r="R85" s="832"/>
      <c r="S85" s="832"/>
      <c r="T85" s="1008">
        <f>AVERAGE(T77:T84)</f>
        <v>0.23557142857142854</v>
      </c>
      <c r="U85" s="894"/>
      <c r="V85" s="210"/>
      <c r="W85" s="171"/>
      <c r="X85" s="171"/>
      <c r="Y85" s="171"/>
      <c r="Z85" s="171"/>
      <c r="AA85" s="194"/>
      <c r="AB85" s="194"/>
      <c r="AC85" s="171"/>
      <c r="AD85" s="191" t="s">
        <v>822</v>
      </c>
      <c r="AE85" s="212">
        <v>50000000</v>
      </c>
      <c r="AF85" s="171" t="s">
        <v>531</v>
      </c>
      <c r="AG85" s="171" t="s">
        <v>515</v>
      </c>
      <c r="AH85" s="184"/>
      <c r="AI85" s="197"/>
      <c r="AJ85" s="197"/>
      <c r="AK85" s="197"/>
      <c r="AL85" s="597"/>
      <c r="AM85" s="597"/>
      <c r="AN85" s="214" t="s">
        <v>494</v>
      </c>
      <c r="AO85" s="188"/>
      <c r="AP85" s="231"/>
      <c r="AQ85" s="231"/>
      <c r="AR85" s="231"/>
      <c r="AS85" s="231"/>
      <c r="AT85" s="618"/>
      <c r="AU85" s="551"/>
      <c r="AV85" s="215"/>
      <c r="AW85" s="215"/>
      <c r="AX85" s="918"/>
      <c r="AY85" s="951"/>
      <c r="AZ85" s="945"/>
      <c r="BA85" s="834"/>
      <c r="BB85" s="671"/>
      <c r="BC85" s="671"/>
      <c r="BD85" s="671"/>
      <c r="BE85" s="671"/>
      <c r="BF85" s="955"/>
      <c r="BG85" s="955"/>
      <c r="BH85" s="955"/>
      <c r="BI85" s="412"/>
      <c r="BJ85" s="412"/>
      <c r="BK85" s="412"/>
      <c r="BL85" s="412"/>
      <c r="BM85" s="412"/>
      <c r="BN85" s="412"/>
      <c r="BO85" s="412"/>
      <c r="BP85" s="412"/>
      <c r="BQ85" s="412"/>
      <c r="BR85" s="412"/>
      <c r="BS85" s="412"/>
      <c r="BT85" s="412"/>
      <c r="BU85" s="412"/>
      <c r="BV85" s="412"/>
      <c r="BW85" s="412"/>
      <c r="BX85" s="412"/>
      <c r="BY85" s="412"/>
      <c r="BZ85" s="412"/>
      <c r="CA85" s="412"/>
      <c r="CB85" s="412"/>
      <c r="CC85" s="412"/>
      <c r="CD85" s="412"/>
      <c r="CE85" s="412"/>
      <c r="CF85" s="412"/>
      <c r="CG85" s="412"/>
      <c r="CH85" s="412"/>
      <c r="CI85" s="412"/>
      <c r="CJ85" s="412"/>
      <c r="CK85" s="412"/>
      <c r="CL85" s="412"/>
      <c r="CM85" s="412"/>
      <c r="CN85" s="412"/>
      <c r="CO85" s="412"/>
      <c r="CP85" s="412"/>
      <c r="CQ85" s="412"/>
      <c r="CR85" s="412"/>
      <c r="CS85" s="412"/>
      <c r="CT85" s="412"/>
      <c r="CU85" s="412"/>
      <c r="CV85" s="412"/>
      <c r="CW85" s="412"/>
      <c r="CX85" s="412"/>
      <c r="CY85" s="412"/>
      <c r="CZ85" s="412"/>
      <c r="DA85" s="412"/>
      <c r="DB85" s="412"/>
      <c r="DC85" s="412"/>
      <c r="DD85" s="412"/>
      <c r="DE85" s="412"/>
      <c r="DF85" s="412"/>
      <c r="DG85" s="412"/>
      <c r="DH85" s="412"/>
      <c r="DI85" s="412"/>
      <c r="DJ85" s="412"/>
      <c r="DK85" s="412"/>
      <c r="DL85" s="412"/>
      <c r="DM85" s="412"/>
      <c r="DN85" s="412"/>
      <c r="DO85" s="412"/>
      <c r="DP85" s="412"/>
      <c r="DQ85" s="412"/>
      <c r="DR85" s="412"/>
      <c r="DS85" s="412"/>
      <c r="DT85" s="412"/>
      <c r="DU85" s="412"/>
      <c r="DV85" s="412"/>
      <c r="DW85" s="412"/>
      <c r="DX85" s="412"/>
      <c r="DY85" s="412"/>
      <c r="DZ85" s="412"/>
      <c r="EA85" s="412"/>
      <c r="EB85" s="412"/>
      <c r="EC85" s="412"/>
      <c r="ED85" s="412"/>
      <c r="EE85" s="412"/>
      <c r="EF85" s="412"/>
      <c r="EG85" s="412"/>
      <c r="EH85" s="412"/>
      <c r="EI85" s="412"/>
      <c r="EJ85" s="412"/>
      <c r="EK85" s="412"/>
      <c r="EL85" s="412"/>
      <c r="EM85" s="412"/>
      <c r="EN85" s="412"/>
      <c r="EO85" s="412"/>
      <c r="EP85" s="412"/>
      <c r="EQ85" s="412"/>
      <c r="ER85" s="412"/>
      <c r="ES85" s="412"/>
      <c r="ET85" s="412"/>
      <c r="EU85" s="412"/>
      <c r="EV85" s="412"/>
      <c r="EW85" s="412"/>
      <c r="EX85" s="412"/>
      <c r="EY85" s="412"/>
      <c r="EZ85" s="412"/>
      <c r="FA85" s="412"/>
      <c r="FB85" s="412"/>
      <c r="FC85" s="412"/>
      <c r="FD85" s="412"/>
      <c r="FE85" s="412"/>
      <c r="FF85" s="412"/>
      <c r="FG85" s="412"/>
      <c r="FH85" s="412"/>
      <c r="FI85" s="412"/>
      <c r="FJ85" s="412"/>
      <c r="FK85" s="412"/>
      <c r="FL85" s="412"/>
      <c r="FM85" s="412"/>
      <c r="FN85" s="412"/>
      <c r="FO85" s="412"/>
      <c r="FP85" s="412"/>
      <c r="FQ85" s="412"/>
      <c r="FR85" s="412"/>
      <c r="FS85" s="412"/>
      <c r="FT85" s="412"/>
      <c r="FU85" s="412"/>
      <c r="FV85" s="412"/>
      <c r="FW85" s="412"/>
      <c r="FX85" s="412"/>
      <c r="FY85" s="412"/>
      <c r="FZ85" s="412"/>
      <c r="GA85" s="412"/>
      <c r="GB85" s="412"/>
      <c r="GC85" s="412"/>
      <c r="GD85" s="412"/>
      <c r="GE85" s="412"/>
      <c r="GF85" s="412"/>
      <c r="GG85" s="412"/>
      <c r="GH85" s="412"/>
      <c r="GI85" s="412"/>
      <c r="GJ85" s="412"/>
      <c r="GK85" s="412"/>
      <c r="GL85" s="412"/>
      <c r="GM85" s="412"/>
      <c r="GN85" s="412"/>
      <c r="GO85" s="412"/>
      <c r="GP85" s="412"/>
      <c r="GQ85" s="412"/>
      <c r="GR85" s="412"/>
      <c r="GS85" s="412"/>
      <c r="GT85" s="412"/>
      <c r="GU85" s="412"/>
      <c r="GV85" s="412"/>
      <c r="GW85" s="412"/>
      <c r="GX85" s="412"/>
      <c r="GY85" s="412"/>
      <c r="GZ85" s="412"/>
      <c r="HA85" s="412"/>
      <c r="HB85" s="412"/>
      <c r="HC85" s="412"/>
      <c r="HD85" s="412"/>
      <c r="HE85" s="412"/>
      <c r="HF85" s="412"/>
      <c r="HG85" s="412"/>
      <c r="HH85" s="412"/>
    </row>
    <row r="86" spans="1:216" s="170" customFormat="1" ht="65.099999999999994" customHeight="1" thickBot="1">
      <c r="A86" s="649" t="s">
        <v>201</v>
      </c>
      <c r="B86" s="1073"/>
      <c r="C86" s="659" t="s">
        <v>224</v>
      </c>
      <c r="D86" s="1013"/>
      <c r="E86" s="217" t="s">
        <v>797</v>
      </c>
      <c r="F86" s="581">
        <v>2024130010098</v>
      </c>
      <c r="G86" s="203" t="s">
        <v>798</v>
      </c>
      <c r="H86" s="203" t="s">
        <v>799</v>
      </c>
      <c r="I86" s="203" t="s">
        <v>800</v>
      </c>
      <c r="J86" s="218"/>
      <c r="K86" s="865"/>
      <c r="L86" s="1015"/>
      <c r="M86" s="865"/>
      <c r="N86" s="838"/>
      <c r="O86" s="838"/>
      <c r="P86" s="838"/>
      <c r="Q86" s="838"/>
      <c r="R86" s="838"/>
      <c r="S86" s="838"/>
      <c r="T86" s="1009">
        <f>AVERAGE(T78:T85)</f>
        <v>0.23557142857142854</v>
      </c>
      <c r="U86" s="894"/>
      <c r="V86" s="210"/>
      <c r="W86" s="171"/>
      <c r="X86" s="171"/>
      <c r="Y86" s="171"/>
      <c r="Z86" s="171"/>
      <c r="AA86" s="194"/>
      <c r="AB86" s="194"/>
      <c r="AC86" s="171"/>
      <c r="AD86" s="191" t="s">
        <v>823</v>
      </c>
      <c r="AE86" s="212">
        <v>75424050</v>
      </c>
      <c r="AF86" s="171" t="s">
        <v>531</v>
      </c>
      <c r="AG86" s="171" t="s">
        <v>515</v>
      </c>
      <c r="AH86" s="184"/>
      <c r="AI86" s="197"/>
      <c r="AJ86" s="197"/>
      <c r="AK86" s="197"/>
      <c r="AL86" s="597"/>
      <c r="AM86" s="597"/>
      <c r="AN86" s="214" t="s">
        <v>807</v>
      </c>
      <c r="AO86" s="188"/>
      <c r="AP86" s="231"/>
      <c r="AQ86" s="231"/>
      <c r="AR86" s="231"/>
      <c r="AS86" s="231"/>
      <c r="AT86" s="618"/>
      <c r="AU86" s="551"/>
      <c r="AV86" s="215"/>
      <c r="AW86" s="215"/>
      <c r="AX86" s="918"/>
      <c r="AY86" s="951"/>
      <c r="AZ86" s="945"/>
      <c r="BA86" s="834"/>
      <c r="BB86" s="671"/>
      <c r="BC86" s="671"/>
      <c r="BD86" s="671"/>
      <c r="BE86" s="671"/>
      <c r="BF86" s="955"/>
      <c r="BG86" s="955"/>
      <c r="BH86" s="955"/>
      <c r="BI86" s="412"/>
      <c r="BJ86" s="412"/>
      <c r="BK86" s="412"/>
      <c r="BL86" s="412"/>
      <c r="BM86" s="412"/>
      <c r="BN86" s="412"/>
      <c r="BO86" s="412"/>
      <c r="BP86" s="412"/>
      <c r="BQ86" s="412"/>
      <c r="BR86" s="412"/>
      <c r="BS86" s="412"/>
      <c r="BT86" s="412"/>
      <c r="BU86" s="412"/>
      <c r="BV86" s="412"/>
      <c r="BW86" s="412"/>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412"/>
      <c r="CV86" s="412"/>
      <c r="CW86" s="412"/>
      <c r="CX86" s="412"/>
      <c r="CY86" s="412"/>
      <c r="CZ86" s="412"/>
      <c r="DA86" s="412"/>
      <c r="DB86" s="412"/>
      <c r="DC86" s="412"/>
      <c r="DD86" s="412"/>
      <c r="DE86" s="412"/>
      <c r="DF86" s="412"/>
      <c r="DG86" s="412"/>
      <c r="DH86" s="412"/>
      <c r="DI86" s="412"/>
      <c r="DJ86" s="412"/>
      <c r="DK86" s="412"/>
      <c r="DL86" s="412"/>
      <c r="DM86" s="412"/>
      <c r="DN86" s="412"/>
      <c r="DO86" s="412"/>
      <c r="DP86" s="412"/>
      <c r="DQ86" s="412"/>
      <c r="DR86" s="412"/>
      <c r="DS86" s="412"/>
      <c r="DT86" s="412"/>
      <c r="DU86" s="412"/>
      <c r="DV86" s="412"/>
      <c r="DW86" s="412"/>
      <c r="DX86" s="412"/>
      <c r="DY86" s="412"/>
      <c r="DZ86" s="412"/>
      <c r="EA86" s="412"/>
      <c r="EB86" s="412"/>
      <c r="EC86" s="412"/>
      <c r="ED86" s="412"/>
      <c r="EE86" s="412"/>
      <c r="EF86" s="412"/>
      <c r="EG86" s="412"/>
      <c r="EH86" s="412"/>
      <c r="EI86" s="412"/>
      <c r="EJ86" s="412"/>
      <c r="EK86" s="412"/>
      <c r="EL86" s="412"/>
      <c r="EM86" s="412"/>
      <c r="EN86" s="412"/>
      <c r="EO86" s="412"/>
      <c r="EP86" s="412"/>
      <c r="EQ86" s="412"/>
      <c r="ER86" s="412"/>
      <c r="ES86" s="412"/>
      <c r="ET86" s="412"/>
      <c r="EU86" s="412"/>
      <c r="EV86" s="412"/>
      <c r="EW86" s="412"/>
      <c r="EX86" s="412"/>
      <c r="EY86" s="412"/>
      <c r="EZ86" s="412"/>
      <c r="FA86" s="412"/>
      <c r="FB86" s="412"/>
      <c r="FC86" s="412"/>
      <c r="FD86" s="412"/>
      <c r="FE86" s="412"/>
      <c r="FF86" s="412"/>
      <c r="FG86" s="412"/>
      <c r="FH86" s="412"/>
      <c r="FI86" s="412"/>
      <c r="FJ86" s="412"/>
      <c r="FK86" s="412"/>
      <c r="FL86" s="412"/>
      <c r="FM86" s="412"/>
      <c r="FN86" s="412"/>
      <c r="FO86" s="412"/>
      <c r="FP86" s="412"/>
      <c r="FQ86" s="412"/>
      <c r="FR86" s="412"/>
      <c r="FS86" s="412"/>
      <c r="FT86" s="412"/>
      <c r="FU86" s="412"/>
      <c r="FV86" s="412"/>
      <c r="FW86" s="412"/>
      <c r="FX86" s="412"/>
      <c r="FY86" s="412"/>
      <c r="FZ86" s="412"/>
      <c r="GA86" s="412"/>
      <c r="GB86" s="412"/>
      <c r="GC86" s="412"/>
      <c r="GD86" s="412"/>
      <c r="GE86" s="412"/>
      <c r="GF86" s="412"/>
      <c r="GG86" s="412"/>
      <c r="GH86" s="412"/>
      <c r="GI86" s="412"/>
      <c r="GJ86" s="412"/>
      <c r="GK86" s="412"/>
      <c r="GL86" s="412"/>
      <c r="GM86" s="412"/>
      <c r="GN86" s="412"/>
      <c r="GO86" s="412"/>
      <c r="GP86" s="412"/>
      <c r="GQ86" s="412"/>
      <c r="GR86" s="412"/>
      <c r="GS86" s="412"/>
      <c r="GT86" s="412"/>
      <c r="GU86" s="412"/>
      <c r="GV86" s="412"/>
      <c r="GW86" s="412"/>
      <c r="GX86" s="412"/>
      <c r="GY86" s="412"/>
      <c r="GZ86" s="412"/>
      <c r="HA86" s="412"/>
      <c r="HB86" s="412"/>
      <c r="HC86" s="412"/>
      <c r="HD86" s="412"/>
      <c r="HE86" s="412"/>
      <c r="HF86" s="412"/>
      <c r="HG86" s="412"/>
      <c r="HH86" s="412"/>
    </row>
    <row r="87" spans="1:216" s="170" customFormat="1" ht="65.099999999999994" customHeight="1" thickBot="1">
      <c r="A87" s="649"/>
      <c r="B87" s="1073"/>
      <c r="C87" s="659" t="s">
        <v>224</v>
      </c>
      <c r="D87" s="872" t="s">
        <v>797</v>
      </c>
      <c r="E87" s="873"/>
      <c r="F87" s="873"/>
      <c r="G87" s="873"/>
      <c r="H87" s="873"/>
      <c r="I87" s="873"/>
      <c r="J87" s="873"/>
      <c r="K87" s="873"/>
      <c r="L87" s="873"/>
      <c r="M87" s="873"/>
      <c r="N87" s="873"/>
      <c r="O87" s="873"/>
      <c r="P87" s="873"/>
      <c r="Q87" s="873"/>
      <c r="R87" s="873"/>
      <c r="S87" s="874"/>
      <c r="T87" s="639">
        <f>AVERAGE(T80:T86)</f>
        <v>0.22243877551020405</v>
      </c>
      <c r="U87" s="220"/>
      <c r="V87" s="210"/>
      <c r="W87" s="171"/>
      <c r="X87" s="171"/>
      <c r="Y87" s="171"/>
      <c r="Z87" s="171"/>
      <c r="AA87" s="194"/>
      <c r="AB87" s="194"/>
      <c r="AC87" s="171"/>
      <c r="AD87" s="191"/>
      <c r="AE87" s="212"/>
      <c r="AF87" s="171"/>
      <c r="AG87" s="171"/>
      <c r="AH87" s="184"/>
      <c r="AI87" s="197"/>
      <c r="AJ87" s="197"/>
      <c r="AK87" s="424">
        <v>425141733</v>
      </c>
      <c r="AL87" s="424"/>
      <c r="AM87" s="424"/>
      <c r="AN87" s="610"/>
      <c r="AO87" s="188"/>
      <c r="AP87" s="231"/>
      <c r="AQ87" s="231"/>
      <c r="AR87" s="231"/>
      <c r="AS87" s="231"/>
      <c r="AT87" s="615">
        <v>196140737</v>
      </c>
      <c r="AU87" s="425">
        <f>+AT87/AK87</f>
        <v>0.46135375987659155</v>
      </c>
      <c r="AV87" s="424">
        <v>28300000</v>
      </c>
      <c r="AW87" s="425">
        <f>+AV87/AK87</f>
        <v>6.6566036225853178E-2</v>
      </c>
      <c r="AX87" s="918"/>
      <c r="AY87" s="951"/>
      <c r="AZ87" s="945"/>
      <c r="BA87" s="1051"/>
      <c r="BB87" s="694"/>
      <c r="BC87" s="695"/>
      <c r="BD87" s="695"/>
      <c r="BE87" s="696"/>
      <c r="BF87" s="693"/>
      <c r="BG87" s="206"/>
      <c r="BH87" s="206"/>
      <c r="BI87" s="412"/>
      <c r="BJ87" s="412"/>
      <c r="BK87" s="412"/>
      <c r="BL87" s="412"/>
      <c r="BM87" s="412"/>
      <c r="BN87" s="412"/>
      <c r="BO87" s="412"/>
      <c r="BP87" s="412"/>
      <c r="BQ87" s="412"/>
      <c r="BR87" s="412"/>
      <c r="BS87" s="412"/>
      <c r="BT87" s="412"/>
      <c r="BU87" s="412"/>
      <c r="BV87" s="412"/>
      <c r="BW87" s="412"/>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c r="CW87" s="412"/>
      <c r="CX87" s="412"/>
      <c r="CY87" s="412"/>
      <c r="CZ87" s="412"/>
      <c r="DA87" s="412"/>
      <c r="DB87" s="412"/>
      <c r="DC87" s="412"/>
      <c r="DD87" s="412"/>
      <c r="DE87" s="412"/>
      <c r="DF87" s="412"/>
      <c r="DG87" s="412"/>
      <c r="DH87" s="412"/>
      <c r="DI87" s="412"/>
      <c r="DJ87" s="412"/>
      <c r="DK87" s="412"/>
      <c r="DL87" s="412"/>
      <c r="DM87" s="412"/>
      <c r="DN87" s="412"/>
      <c r="DO87" s="412"/>
      <c r="DP87" s="412"/>
      <c r="DQ87" s="412"/>
      <c r="DR87" s="412"/>
      <c r="DS87" s="412"/>
      <c r="DT87" s="412"/>
      <c r="DU87" s="412"/>
      <c r="DV87" s="412"/>
      <c r="DW87" s="412"/>
      <c r="DX87" s="412"/>
      <c r="DY87" s="412"/>
      <c r="DZ87" s="412"/>
      <c r="EA87" s="412"/>
      <c r="EB87" s="412"/>
      <c r="EC87" s="412"/>
      <c r="ED87" s="412"/>
      <c r="EE87" s="412"/>
      <c r="EF87" s="412"/>
      <c r="EG87" s="412"/>
      <c r="EH87" s="412"/>
      <c r="EI87" s="412"/>
      <c r="EJ87" s="412"/>
      <c r="EK87" s="412"/>
      <c r="EL87" s="412"/>
      <c r="EM87" s="412"/>
      <c r="EN87" s="412"/>
      <c r="EO87" s="412"/>
      <c r="EP87" s="412"/>
      <c r="EQ87" s="412"/>
      <c r="ER87" s="412"/>
      <c r="ES87" s="412"/>
      <c r="ET87" s="412"/>
      <c r="EU87" s="412"/>
      <c r="EV87" s="412"/>
      <c r="EW87" s="412"/>
      <c r="EX87" s="412"/>
      <c r="EY87" s="412"/>
      <c r="EZ87" s="412"/>
      <c r="FA87" s="412"/>
      <c r="FB87" s="412"/>
      <c r="FC87" s="412"/>
      <c r="FD87" s="412"/>
      <c r="FE87" s="412"/>
      <c r="FF87" s="412"/>
      <c r="FG87" s="412"/>
      <c r="FH87" s="412"/>
      <c r="FI87" s="412"/>
      <c r="FJ87" s="412"/>
      <c r="FK87" s="412"/>
      <c r="FL87" s="412"/>
      <c r="FM87" s="412"/>
      <c r="FN87" s="412"/>
      <c r="FO87" s="412"/>
      <c r="FP87" s="412"/>
      <c r="FQ87" s="412"/>
      <c r="FR87" s="412"/>
      <c r="FS87" s="412"/>
      <c r="FT87" s="412"/>
      <c r="FU87" s="412"/>
      <c r="FV87" s="412"/>
      <c r="FW87" s="412"/>
      <c r="FX87" s="412"/>
      <c r="FY87" s="412"/>
      <c r="FZ87" s="412"/>
      <c r="GA87" s="412"/>
      <c r="GB87" s="412"/>
      <c r="GC87" s="412"/>
      <c r="GD87" s="412"/>
      <c r="GE87" s="412"/>
      <c r="GF87" s="412"/>
      <c r="GG87" s="412"/>
      <c r="GH87" s="412"/>
      <c r="GI87" s="412"/>
      <c r="GJ87" s="412"/>
      <c r="GK87" s="412"/>
      <c r="GL87" s="412"/>
      <c r="GM87" s="412"/>
      <c r="GN87" s="412"/>
      <c r="GO87" s="412"/>
      <c r="GP87" s="412"/>
      <c r="GQ87" s="412"/>
      <c r="GR87" s="412"/>
      <c r="GS87" s="412"/>
      <c r="GT87" s="412"/>
      <c r="GU87" s="412"/>
      <c r="GV87" s="412"/>
      <c r="GW87" s="412"/>
      <c r="GX87" s="412"/>
      <c r="GY87" s="412"/>
      <c r="GZ87" s="412"/>
      <c r="HA87" s="412"/>
      <c r="HB87" s="412"/>
      <c r="HC87" s="412"/>
      <c r="HD87" s="412"/>
      <c r="HE87" s="412"/>
      <c r="HF87" s="412"/>
      <c r="HG87" s="412"/>
      <c r="HH87" s="412"/>
    </row>
    <row r="88" spans="1:216" s="170" customFormat="1" ht="65.099999999999994" customHeight="1">
      <c r="A88" s="649" t="s">
        <v>201</v>
      </c>
      <c r="B88" s="1073"/>
      <c r="C88" s="193" t="s">
        <v>224</v>
      </c>
      <c r="D88" s="863" t="s">
        <v>234</v>
      </c>
      <c r="E88" s="173" t="s">
        <v>824</v>
      </c>
      <c r="F88" s="580">
        <v>2024130010086</v>
      </c>
      <c r="G88" s="172" t="s">
        <v>825</v>
      </c>
      <c r="H88" s="172" t="s">
        <v>826</v>
      </c>
      <c r="I88" s="172" t="s">
        <v>827</v>
      </c>
      <c r="J88" s="221"/>
      <c r="K88" s="222" t="s">
        <v>828</v>
      </c>
      <c r="L88" s="1016"/>
      <c r="M88" s="177" t="s">
        <v>829</v>
      </c>
      <c r="N88" s="177">
        <v>1200</v>
      </c>
      <c r="O88" s="177">
        <v>0</v>
      </c>
      <c r="P88" s="177">
        <v>523</v>
      </c>
      <c r="Q88" s="178"/>
      <c r="R88" s="221"/>
      <c r="S88" s="177">
        <f>+O88+P88</f>
        <v>523</v>
      </c>
      <c r="T88" s="548">
        <f>+(O88+P88+R88+Q88)/N88</f>
        <v>0.43583333333333335</v>
      </c>
      <c r="U88" s="184">
        <v>45689</v>
      </c>
      <c r="V88" s="184">
        <v>46022</v>
      </c>
      <c r="W88" s="171">
        <v>183</v>
      </c>
      <c r="X88" s="171">
        <v>1059626</v>
      </c>
      <c r="Y88" s="171" t="s">
        <v>772</v>
      </c>
      <c r="Z88" s="171" t="s">
        <v>830</v>
      </c>
      <c r="AA88" s="194" t="s">
        <v>831</v>
      </c>
      <c r="AB88" s="194" t="s">
        <v>832</v>
      </c>
      <c r="AC88" s="171" t="s">
        <v>529</v>
      </c>
      <c r="AD88" s="194" t="s">
        <v>833</v>
      </c>
      <c r="AE88" s="196">
        <v>70000000</v>
      </c>
      <c r="AF88" s="171" t="s">
        <v>531</v>
      </c>
      <c r="AG88" s="171" t="s">
        <v>515</v>
      </c>
      <c r="AH88" s="184">
        <v>45692</v>
      </c>
      <c r="AI88" s="213">
        <v>740505503</v>
      </c>
      <c r="AJ88" s="213"/>
      <c r="AK88" s="213">
        <v>740505503</v>
      </c>
      <c r="AL88" s="596"/>
      <c r="AM88" s="596"/>
      <c r="AN88" s="187" t="s">
        <v>777</v>
      </c>
      <c r="AO88" s="188" t="s">
        <v>824</v>
      </c>
      <c r="AP88" s="231"/>
      <c r="AQ88" s="231"/>
      <c r="AR88" s="231"/>
      <c r="AS88" s="231"/>
      <c r="AT88" s="231"/>
      <c r="AU88" s="288"/>
      <c r="AV88" s="188"/>
      <c r="AW88" s="171"/>
      <c r="AX88" s="918"/>
      <c r="AY88" s="951"/>
      <c r="AZ88" s="945"/>
      <c r="BA88" s="834"/>
      <c r="BB88" s="671"/>
      <c r="BC88" s="671"/>
      <c r="BD88" s="671"/>
      <c r="BE88" s="671"/>
      <c r="BF88" s="955" t="s">
        <v>808</v>
      </c>
      <c r="BG88" s="955"/>
      <c r="BH88" s="955"/>
      <c r="BI88" s="412"/>
      <c r="BJ88" s="412"/>
      <c r="BK88" s="412"/>
      <c r="BL88" s="412"/>
      <c r="BM88" s="412"/>
      <c r="BN88" s="412"/>
      <c r="BO88" s="412"/>
      <c r="BP88" s="412"/>
      <c r="BQ88" s="412"/>
      <c r="BR88" s="412"/>
      <c r="BS88" s="412"/>
      <c r="BT88" s="412"/>
      <c r="BU88" s="412"/>
      <c r="BV88" s="412"/>
      <c r="BW88" s="412"/>
      <c r="BX88" s="412"/>
      <c r="BY88" s="412"/>
      <c r="BZ88" s="412"/>
      <c r="CA88" s="412"/>
      <c r="CB88" s="412"/>
      <c r="CC88" s="412"/>
      <c r="CD88" s="412"/>
      <c r="CE88" s="412"/>
      <c r="CF88" s="412"/>
      <c r="CG88" s="412"/>
      <c r="CH88" s="412"/>
      <c r="CI88" s="412"/>
      <c r="CJ88" s="412"/>
      <c r="CK88" s="412"/>
      <c r="CL88" s="412"/>
      <c r="CM88" s="412"/>
      <c r="CN88" s="412"/>
      <c r="CO88" s="412"/>
      <c r="CP88" s="412"/>
      <c r="CQ88" s="412"/>
      <c r="CR88" s="412"/>
      <c r="CS88" s="412"/>
      <c r="CT88" s="412"/>
      <c r="CU88" s="412"/>
      <c r="CV88" s="412"/>
      <c r="CW88" s="412"/>
      <c r="CX88" s="412"/>
      <c r="CY88" s="412"/>
      <c r="CZ88" s="412"/>
      <c r="DA88" s="412"/>
      <c r="DB88" s="412"/>
      <c r="DC88" s="412"/>
      <c r="DD88" s="412"/>
      <c r="DE88" s="412"/>
      <c r="DF88" s="412"/>
      <c r="DG88" s="412"/>
      <c r="DH88" s="412"/>
      <c r="DI88" s="412"/>
      <c r="DJ88" s="412"/>
      <c r="DK88" s="412"/>
      <c r="DL88" s="412"/>
      <c r="DM88" s="412"/>
      <c r="DN88" s="412"/>
      <c r="DO88" s="412"/>
      <c r="DP88" s="412"/>
      <c r="DQ88" s="412"/>
      <c r="DR88" s="412"/>
      <c r="DS88" s="412"/>
      <c r="DT88" s="412"/>
      <c r="DU88" s="412"/>
      <c r="DV88" s="412"/>
      <c r="DW88" s="412"/>
      <c r="DX88" s="412"/>
      <c r="DY88" s="412"/>
      <c r="DZ88" s="412"/>
      <c r="EA88" s="412"/>
      <c r="EB88" s="412"/>
      <c r="EC88" s="412"/>
      <c r="ED88" s="412"/>
      <c r="EE88" s="412"/>
      <c r="EF88" s="412"/>
      <c r="EG88" s="412"/>
      <c r="EH88" s="412"/>
      <c r="EI88" s="412"/>
      <c r="EJ88" s="412"/>
      <c r="EK88" s="412"/>
      <c r="EL88" s="412"/>
      <c r="EM88" s="412"/>
      <c r="EN88" s="412"/>
      <c r="EO88" s="412"/>
      <c r="EP88" s="412"/>
      <c r="EQ88" s="412"/>
      <c r="ER88" s="412"/>
      <c r="ES88" s="412"/>
      <c r="ET88" s="412"/>
      <c r="EU88" s="412"/>
      <c r="EV88" s="412"/>
      <c r="EW88" s="412"/>
      <c r="EX88" s="412"/>
      <c r="EY88" s="412"/>
      <c r="EZ88" s="412"/>
      <c r="FA88" s="412"/>
      <c r="FB88" s="412"/>
      <c r="FC88" s="412"/>
      <c r="FD88" s="412"/>
      <c r="FE88" s="412"/>
      <c r="FF88" s="412"/>
      <c r="FG88" s="412"/>
      <c r="FH88" s="412"/>
      <c r="FI88" s="412"/>
      <c r="FJ88" s="412"/>
      <c r="FK88" s="412"/>
      <c r="FL88" s="412"/>
      <c r="FM88" s="412"/>
      <c r="FN88" s="412"/>
      <c r="FO88" s="412"/>
      <c r="FP88" s="412"/>
      <c r="FQ88" s="412"/>
      <c r="FR88" s="412"/>
      <c r="FS88" s="412"/>
      <c r="FT88" s="412"/>
      <c r="FU88" s="412"/>
      <c r="FV88" s="412"/>
      <c r="FW88" s="412"/>
      <c r="FX88" s="412"/>
      <c r="FY88" s="412"/>
      <c r="FZ88" s="412"/>
      <c r="GA88" s="412"/>
      <c r="GB88" s="412"/>
      <c r="GC88" s="412"/>
      <c r="GD88" s="412"/>
      <c r="GE88" s="412"/>
      <c r="GF88" s="412"/>
      <c r="GG88" s="412"/>
      <c r="GH88" s="412"/>
      <c r="GI88" s="412"/>
      <c r="GJ88" s="412"/>
      <c r="GK88" s="412"/>
      <c r="GL88" s="412"/>
      <c r="GM88" s="412"/>
      <c r="GN88" s="412"/>
      <c r="GO88" s="412"/>
      <c r="GP88" s="412"/>
      <c r="GQ88" s="412"/>
      <c r="GR88" s="412"/>
      <c r="GS88" s="412"/>
      <c r="GT88" s="412"/>
      <c r="GU88" s="412"/>
      <c r="GV88" s="412"/>
      <c r="GW88" s="412"/>
      <c r="GX88" s="412"/>
      <c r="GY88" s="412"/>
      <c r="GZ88" s="412"/>
      <c r="HA88" s="412"/>
      <c r="HB88" s="412"/>
      <c r="HC88" s="412"/>
      <c r="HD88" s="412"/>
      <c r="HE88" s="412"/>
      <c r="HF88" s="412"/>
      <c r="HG88" s="412"/>
      <c r="HH88" s="412"/>
    </row>
    <row r="89" spans="1:216" s="170" customFormat="1" ht="65.099999999999994" customHeight="1">
      <c r="A89" s="649" t="s">
        <v>201</v>
      </c>
      <c r="B89" s="1073"/>
      <c r="C89" s="193" t="s">
        <v>224</v>
      </c>
      <c r="D89" s="864"/>
      <c r="E89" s="189" t="s">
        <v>824</v>
      </c>
      <c r="F89" s="207">
        <v>2024130010086</v>
      </c>
      <c r="G89" s="188" t="s">
        <v>825</v>
      </c>
      <c r="H89" s="188" t="s">
        <v>826</v>
      </c>
      <c r="I89" s="188" t="s">
        <v>827</v>
      </c>
      <c r="J89" s="186"/>
      <c r="K89" s="223" t="s">
        <v>834</v>
      </c>
      <c r="L89" s="1006"/>
      <c r="M89" s="193" t="s">
        <v>835</v>
      </c>
      <c r="N89" s="193">
        <v>900</v>
      </c>
      <c r="O89" s="193">
        <v>33</v>
      </c>
      <c r="P89" s="193">
        <v>248</v>
      </c>
      <c r="Q89" s="171"/>
      <c r="R89" s="186"/>
      <c r="S89" s="193">
        <f>+O89+P89</f>
        <v>281</v>
      </c>
      <c r="T89" s="549">
        <f>+(O89+P89+R89+Q89)/N89</f>
        <v>0.31222222222222223</v>
      </c>
      <c r="U89" s="184">
        <v>45690</v>
      </c>
      <c r="V89" s="184">
        <v>46022</v>
      </c>
      <c r="W89" s="171">
        <v>183</v>
      </c>
      <c r="X89" s="171">
        <v>1059626</v>
      </c>
      <c r="Y89" s="171" t="s">
        <v>772</v>
      </c>
      <c r="Z89" s="171" t="s">
        <v>830</v>
      </c>
      <c r="AA89" s="195" t="s">
        <v>836</v>
      </c>
      <c r="AB89" s="182" t="s">
        <v>837</v>
      </c>
      <c r="AC89" s="171" t="s">
        <v>529</v>
      </c>
      <c r="AD89" s="195" t="s">
        <v>838</v>
      </c>
      <c r="AE89" s="224">
        <v>150000000</v>
      </c>
      <c r="AF89" s="171" t="s">
        <v>531</v>
      </c>
      <c r="AG89" s="171" t="s">
        <v>493</v>
      </c>
      <c r="AH89" s="184">
        <v>45693</v>
      </c>
      <c r="AI89" s="213"/>
      <c r="AJ89" s="213"/>
      <c r="AK89" s="213"/>
      <c r="AL89" s="596"/>
      <c r="AM89" s="596"/>
      <c r="AN89" s="187" t="s">
        <v>839</v>
      </c>
      <c r="AO89" s="188"/>
      <c r="AP89" s="231"/>
      <c r="AQ89" s="231"/>
      <c r="AR89" s="231"/>
      <c r="AS89" s="231"/>
      <c r="AT89" s="231"/>
      <c r="AU89" s="288"/>
      <c r="AV89" s="188"/>
      <c r="AW89" s="171"/>
      <c r="AX89" s="918"/>
      <c r="AY89" s="951"/>
      <c r="AZ89" s="945"/>
      <c r="BA89" s="834"/>
      <c r="BB89" s="671"/>
      <c r="BC89" s="671"/>
      <c r="BD89" s="671"/>
      <c r="BE89" s="671"/>
      <c r="BF89" s="955"/>
      <c r="BG89" s="955"/>
      <c r="BH89" s="955"/>
      <c r="BI89" s="412"/>
      <c r="BJ89" s="412"/>
      <c r="BK89" s="412"/>
      <c r="BL89" s="412"/>
      <c r="BM89" s="412"/>
      <c r="BN89" s="412"/>
      <c r="BO89" s="412"/>
      <c r="BP89" s="412"/>
      <c r="BQ89" s="412"/>
      <c r="BR89" s="412"/>
      <c r="BS89" s="412"/>
      <c r="BT89" s="412"/>
      <c r="BU89" s="412"/>
      <c r="BV89" s="412"/>
      <c r="BW89" s="412"/>
      <c r="BX89" s="412"/>
      <c r="BY89" s="412"/>
      <c r="BZ89" s="412"/>
      <c r="CA89" s="412"/>
      <c r="CB89" s="412"/>
      <c r="CC89" s="412"/>
      <c r="CD89" s="412"/>
      <c r="CE89" s="412"/>
      <c r="CF89" s="412"/>
      <c r="CG89" s="412"/>
      <c r="CH89" s="412"/>
      <c r="CI89" s="412"/>
      <c r="CJ89" s="412"/>
      <c r="CK89" s="412"/>
      <c r="CL89" s="412"/>
      <c r="CM89" s="412"/>
      <c r="CN89" s="412"/>
      <c r="CO89" s="412"/>
      <c r="CP89" s="412"/>
      <c r="CQ89" s="412"/>
      <c r="CR89" s="412"/>
      <c r="CS89" s="412"/>
      <c r="CT89" s="412"/>
      <c r="CU89" s="412"/>
      <c r="CV89" s="412"/>
      <c r="CW89" s="412"/>
      <c r="CX89" s="412"/>
      <c r="CY89" s="412"/>
      <c r="CZ89" s="412"/>
      <c r="DA89" s="412"/>
      <c r="DB89" s="412"/>
      <c r="DC89" s="412"/>
      <c r="DD89" s="412"/>
      <c r="DE89" s="412"/>
      <c r="DF89" s="412"/>
      <c r="DG89" s="412"/>
      <c r="DH89" s="412"/>
      <c r="DI89" s="412"/>
      <c r="DJ89" s="412"/>
      <c r="DK89" s="412"/>
      <c r="DL89" s="412"/>
      <c r="DM89" s="412"/>
      <c r="DN89" s="412"/>
      <c r="DO89" s="412"/>
      <c r="DP89" s="412"/>
      <c r="DQ89" s="412"/>
      <c r="DR89" s="412"/>
      <c r="DS89" s="412"/>
      <c r="DT89" s="412"/>
      <c r="DU89" s="412"/>
      <c r="DV89" s="412"/>
      <c r="DW89" s="412"/>
      <c r="DX89" s="412"/>
      <c r="DY89" s="412"/>
      <c r="DZ89" s="412"/>
      <c r="EA89" s="412"/>
      <c r="EB89" s="412"/>
      <c r="EC89" s="412"/>
      <c r="ED89" s="412"/>
      <c r="EE89" s="412"/>
      <c r="EF89" s="412"/>
      <c r="EG89" s="412"/>
      <c r="EH89" s="412"/>
      <c r="EI89" s="412"/>
      <c r="EJ89" s="412"/>
      <c r="EK89" s="412"/>
      <c r="EL89" s="412"/>
      <c r="EM89" s="412"/>
      <c r="EN89" s="412"/>
      <c r="EO89" s="412"/>
      <c r="EP89" s="412"/>
      <c r="EQ89" s="412"/>
      <c r="ER89" s="412"/>
      <c r="ES89" s="412"/>
      <c r="ET89" s="412"/>
      <c r="EU89" s="412"/>
      <c r="EV89" s="412"/>
      <c r="EW89" s="412"/>
      <c r="EX89" s="412"/>
      <c r="EY89" s="412"/>
      <c r="EZ89" s="412"/>
      <c r="FA89" s="412"/>
      <c r="FB89" s="412"/>
      <c r="FC89" s="412"/>
      <c r="FD89" s="412"/>
      <c r="FE89" s="412"/>
      <c r="FF89" s="412"/>
      <c r="FG89" s="412"/>
      <c r="FH89" s="412"/>
      <c r="FI89" s="412"/>
      <c r="FJ89" s="412"/>
      <c r="FK89" s="412"/>
      <c r="FL89" s="412"/>
      <c r="FM89" s="412"/>
      <c r="FN89" s="412"/>
      <c r="FO89" s="412"/>
      <c r="FP89" s="412"/>
      <c r="FQ89" s="412"/>
      <c r="FR89" s="412"/>
      <c r="FS89" s="412"/>
      <c r="FT89" s="412"/>
      <c r="FU89" s="412"/>
      <c r="FV89" s="412"/>
      <c r="FW89" s="412"/>
      <c r="FX89" s="412"/>
      <c r="FY89" s="412"/>
      <c r="FZ89" s="412"/>
      <c r="GA89" s="412"/>
      <c r="GB89" s="412"/>
      <c r="GC89" s="412"/>
      <c r="GD89" s="412"/>
      <c r="GE89" s="412"/>
      <c r="GF89" s="412"/>
      <c r="GG89" s="412"/>
      <c r="GH89" s="412"/>
      <c r="GI89" s="412"/>
      <c r="GJ89" s="412"/>
      <c r="GK89" s="412"/>
      <c r="GL89" s="412"/>
      <c r="GM89" s="412"/>
      <c r="GN89" s="412"/>
      <c r="GO89" s="412"/>
      <c r="GP89" s="412"/>
      <c r="GQ89" s="412"/>
      <c r="GR89" s="412"/>
      <c r="GS89" s="412"/>
      <c r="GT89" s="412"/>
      <c r="GU89" s="412"/>
      <c r="GV89" s="412"/>
      <c r="GW89" s="412"/>
      <c r="GX89" s="412"/>
      <c r="GY89" s="412"/>
      <c r="GZ89" s="412"/>
      <c r="HA89" s="412"/>
      <c r="HB89" s="412"/>
      <c r="HC89" s="412"/>
      <c r="HD89" s="412"/>
      <c r="HE89" s="412"/>
      <c r="HF89" s="412"/>
      <c r="HG89" s="412"/>
      <c r="HH89" s="412"/>
    </row>
    <row r="90" spans="1:216" s="170" customFormat="1" ht="65.099999999999994" customHeight="1">
      <c r="A90" s="649" t="s">
        <v>201</v>
      </c>
      <c r="B90" s="1073"/>
      <c r="C90" s="193" t="s">
        <v>224</v>
      </c>
      <c r="D90" s="864"/>
      <c r="E90" s="189" t="s">
        <v>824</v>
      </c>
      <c r="F90" s="207">
        <v>2024130010086</v>
      </c>
      <c r="G90" s="188" t="s">
        <v>825</v>
      </c>
      <c r="H90" s="188" t="s">
        <v>826</v>
      </c>
      <c r="I90" s="188" t="s">
        <v>827</v>
      </c>
      <c r="J90" s="186"/>
      <c r="K90" s="1006" t="s">
        <v>840</v>
      </c>
      <c r="L90" s="1006"/>
      <c r="M90" s="1006" t="s">
        <v>841</v>
      </c>
      <c r="N90" s="832">
        <v>1</v>
      </c>
      <c r="O90" s="832">
        <v>0</v>
      </c>
      <c r="P90" s="832">
        <v>0</v>
      </c>
      <c r="Q90" s="833"/>
      <c r="R90" s="833"/>
      <c r="S90" s="171"/>
      <c r="T90" s="834">
        <f>+(O90+P90+R90+Q90)/N90</f>
        <v>0</v>
      </c>
      <c r="U90" s="184">
        <v>45690</v>
      </c>
      <c r="V90" s="184">
        <v>46022</v>
      </c>
      <c r="W90" s="171">
        <v>183</v>
      </c>
      <c r="X90" s="171">
        <v>1059626</v>
      </c>
      <c r="Y90" s="171" t="s">
        <v>772</v>
      </c>
      <c r="Z90" s="171" t="s">
        <v>830</v>
      </c>
      <c r="AA90" s="194" t="s">
        <v>842</v>
      </c>
      <c r="AB90" s="182" t="s">
        <v>843</v>
      </c>
      <c r="AC90" s="171" t="s">
        <v>529</v>
      </c>
      <c r="AD90" s="195" t="s">
        <v>844</v>
      </c>
      <c r="AE90" s="196">
        <v>50000000</v>
      </c>
      <c r="AF90" s="171" t="s">
        <v>531</v>
      </c>
      <c r="AG90" s="171"/>
      <c r="AH90" s="184">
        <v>45694</v>
      </c>
      <c r="AI90" s="197"/>
      <c r="AJ90" s="197"/>
      <c r="AK90" s="186"/>
      <c r="AL90" s="219"/>
      <c r="AM90" s="219"/>
      <c r="AN90" s="187"/>
      <c r="AO90" s="188"/>
      <c r="AP90" s="231"/>
      <c r="AQ90" s="231"/>
      <c r="AR90" s="231"/>
      <c r="AS90" s="231"/>
      <c r="AT90" s="231"/>
      <c r="AU90" s="288"/>
      <c r="AV90" s="188"/>
      <c r="AW90" s="171"/>
      <c r="AX90" s="918"/>
      <c r="AY90" s="951"/>
      <c r="AZ90" s="945"/>
      <c r="BA90" s="834"/>
      <c r="BB90" s="671"/>
      <c r="BC90" s="671"/>
      <c r="BD90" s="671"/>
      <c r="BE90" s="671"/>
      <c r="BF90" s="955"/>
      <c r="BG90" s="955"/>
      <c r="BH90" s="955"/>
      <c r="BI90" s="412"/>
      <c r="BJ90" s="412"/>
      <c r="BK90" s="412"/>
      <c r="BL90" s="412"/>
      <c r="BM90" s="412"/>
      <c r="BN90" s="412"/>
      <c r="BO90" s="412"/>
      <c r="BP90" s="412"/>
      <c r="BQ90" s="412"/>
      <c r="BR90" s="412"/>
      <c r="BS90" s="412"/>
      <c r="BT90" s="412"/>
      <c r="BU90" s="412"/>
      <c r="BV90" s="412"/>
      <c r="BW90" s="412"/>
      <c r="BX90" s="412"/>
      <c r="BY90" s="412"/>
      <c r="BZ90" s="412"/>
      <c r="CA90" s="412"/>
      <c r="CB90" s="412"/>
      <c r="CC90" s="412"/>
      <c r="CD90" s="412"/>
      <c r="CE90" s="412"/>
      <c r="CF90" s="412"/>
      <c r="CG90" s="412"/>
      <c r="CH90" s="412"/>
      <c r="CI90" s="412"/>
      <c r="CJ90" s="412"/>
      <c r="CK90" s="412"/>
      <c r="CL90" s="412"/>
      <c r="CM90" s="412"/>
      <c r="CN90" s="412"/>
      <c r="CO90" s="412"/>
      <c r="CP90" s="412"/>
      <c r="CQ90" s="412"/>
      <c r="CR90" s="412"/>
      <c r="CS90" s="412"/>
      <c r="CT90" s="412"/>
      <c r="CU90" s="412"/>
      <c r="CV90" s="412"/>
      <c r="CW90" s="412"/>
      <c r="CX90" s="412"/>
      <c r="CY90" s="412"/>
      <c r="CZ90" s="412"/>
      <c r="DA90" s="412"/>
      <c r="DB90" s="412"/>
      <c r="DC90" s="412"/>
      <c r="DD90" s="412"/>
      <c r="DE90" s="412"/>
      <c r="DF90" s="412"/>
      <c r="DG90" s="412"/>
      <c r="DH90" s="412"/>
      <c r="DI90" s="412"/>
      <c r="DJ90" s="412"/>
      <c r="DK90" s="412"/>
      <c r="DL90" s="412"/>
      <c r="DM90" s="412"/>
      <c r="DN90" s="412"/>
      <c r="DO90" s="412"/>
      <c r="DP90" s="412"/>
      <c r="DQ90" s="412"/>
      <c r="DR90" s="412"/>
      <c r="DS90" s="412"/>
      <c r="DT90" s="412"/>
      <c r="DU90" s="412"/>
      <c r="DV90" s="412"/>
      <c r="DW90" s="412"/>
      <c r="DX90" s="412"/>
      <c r="DY90" s="412"/>
      <c r="DZ90" s="412"/>
      <c r="EA90" s="412"/>
      <c r="EB90" s="412"/>
      <c r="EC90" s="412"/>
      <c r="ED90" s="412"/>
      <c r="EE90" s="412"/>
      <c r="EF90" s="412"/>
      <c r="EG90" s="412"/>
      <c r="EH90" s="412"/>
      <c r="EI90" s="412"/>
      <c r="EJ90" s="412"/>
      <c r="EK90" s="412"/>
      <c r="EL90" s="412"/>
      <c r="EM90" s="412"/>
      <c r="EN90" s="412"/>
      <c r="EO90" s="412"/>
      <c r="EP90" s="412"/>
      <c r="EQ90" s="412"/>
      <c r="ER90" s="412"/>
      <c r="ES90" s="412"/>
      <c r="ET90" s="412"/>
      <c r="EU90" s="412"/>
      <c r="EV90" s="412"/>
      <c r="EW90" s="412"/>
      <c r="EX90" s="412"/>
      <c r="EY90" s="412"/>
      <c r="EZ90" s="412"/>
      <c r="FA90" s="412"/>
      <c r="FB90" s="412"/>
      <c r="FC90" s="412"/>
      <c r="FD90" s="412"/>
      <c r="FE90" s="412"/>
      <c r="FF90" s="412"/>
      <c r="FG90" s="412"/>
      <c r="FH90" s="412"/>
      <c r="FI90" s="412"/>
      <c r="FJ90" s="412"/>
      <c r="FK90" s="412"/>
      <c r="FL90" s="412"/>
      <c r="FM90" s="412"/>
      <c r="FN90" s="412"/>
      <c r="FO90" s="412"/>
      <c r="FP90" s="412"/>
      <c r="FQ90" s="412"/>
      <c r="FR90" s="412"/>
      <c r="FS90" s="412"/>
      <c r="FT90" s="412"/>
      <c r="FU90" s="412"/>
      <c r="FV90" s="412"/>
      <c r="FW90" s="412"/>
      <c r="FX90" s="412"/>
      <c r="FY90" s="412"/>
      <c r="FZ90" s="412"/>
      <c r="GA90" s="412"/>
      <c r="GB90" s="412"/>
      <c r="GC90" s="412"/>
      <c r="GD90" s="412"/>
      <c r="GE90" s="412"/>
      <c r="GF90" s="412"/>
      <c r="GG90" s="412"/>
      <c r="GH90" s="412"/>
      <c r="GI90" s="412"/>
      <c r="GJ90" s="412"/>
      <c r="GK90" s="412"/>
      <c r="GL90" s="412"/>
      <c r="GM90" s="412"/>
      <c r="GN90" s="412"/>
      <c r="GO90" s="412"/>
      <c r="GP90" s="412"/>
      <c r="GQ90" s="412"/>
      <c r="GR90" s="412"/>
      <c r="GS90" s="412"/>
      <c r="GT90" s="412"/>
      <c r="GU90" s="412"/>
      <c r="GV90" s="412"/>
      <c r="GW90" s="412"/>
      <c r="GX90" s="412"/>
      <c r="GY90" s="412"/>
      <c r="GZ90" s="412"/>
      <c r="HA90" s="412"/>
      <c r="HB90" s="412"/>
      <c r="HC90" s="412"/>
      <c r="HD90" s="412"/>
      <c r="HE90" s="412"/>
      <c r="HF90" s="412"/>
      <c r="HG90" s="412"/>
      <c r="HH90" s="412"/>
    </row>
    <row r="91" spans="1:216" s="170" customFormat="1" ht="65.099999999999994" customHeight="1">
      <c r="A91" s="649" t="s">
        <v>201</v>
      </c>
      <c r="B91" s="1073"/>
      <c r="C91" s="193" t="s">
        <v>224</v>
      </c>
      <c r="D91" s="864"/>
      <c r="E91" s="189" t="s">
        <v>824</v>
      </c>
      <c r="F91" s="207">
        <v>2024130010086</v>
      </c>
      <c r="G91" s="188" t="s">
        <v>825</v>
      </c>
      <c r="H91" s="188" t="s">
        <v>826</v>
      </c>
      <c r="I91" s="188" t="s">
        <v>827</v>
      </c>
      <c r="J91" s="186"/>
      <c r="K91" s="1006"/>
      <c r="L91" s="1006"/>
      <c r="M91" s="1006"/>
      <c r="N91" s="832"/>
      <c r="O91" s="832"/>
      <c r="P91" s="832"/>
      <c r="Q91" s="833"/>
      <c r="R91" s="833"/>
      <c r="S91" s="171"/>
      <c r="T91" s="834"/>
      <c r="U91" s="184"/>
      <c r="V91" s="184"/>
      <c r="W91" s="171">
        <v>183</v>
      </c>
      <c r="X91" s="171">
        <v>1059626</v>
      </c>
      <c r="Y91" s="171" t="s">
        <v>772</v>
      </c>
      <c r="Z91" s="171" t="s">
        <v>830</v>
      </c>
      <c r="AA91" s="194"/>
      <c r="AB91" s="182"/>
      <c r="AC91" s="171" t="s">
        <v>529</v>
      </c>
      <c r="AD91" s="195" t="s">
        <v>845</v>
      </c>
      <c r="AE91" s="196">
        <v>90000000</v>
      </c>
      <c r="AF91" s="171" t="s">
        <v>531</v>
      </c>
      <c r="AG91" s="171"/>
      <c r="AH91" s="184">
        <v>45695</v>
      </c>
      <c r="AI91" s="197"/>
      <c r="AJ91" s="197"/>
      <c r="AK91" s="186"/>
      <c r="AL91" s="219"/>
      <c r="AM91" s="219"/>
      <c r="AN91" s="187"/>
      <c r="AO91" s="188"/>
      <c r="AP91" s="231"/>
      <c r="AQ91" s="231"/>
      <c r="AR91" s="231"/>
      <c r="AS91" s="231"/>
      <c r="AT91" s="231"/>
      <c r="AU91" s="288"/>
      <c r="AV91" s="188"/>
      <c r="AW91" s="171"/>
      <c r="AX91" s="918"/>
      <c r="AY91" s="951"/>
      <c r="AZ91" s="945"/>
      <c r="BA91" s="834"/>
      <c r="BB91" s="671"/>
      <c r="BC91" s="671"/>
      <c r="BD91" s="671"/>
      <c r="BE91" s="671"/>
      <c r="BF91" s="955"/>
      <c r="BG91" s="955"/>
      <c r="BH91" s="955"/>
      <c r="BI91" s="412"/>
      <c r="BJ91" s="412"/>
      <c r="BK91" s="412"/>
      <c r="BL91" s="412"/>
      <c r="BM91" s="412"/>
      <c r="BN91" s="412"/>
      <c r="BO91" s="412"/>
      <c r="BP91" s="412"/>
      <c r="BQ91" s="412"/>
      <c r="BR91" s="412"/>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CZ91" s="412"/>
      <c r="DA91" s="412"/>
      <c r="DB91" s="412"/>
      <c r="DC91" s="412"/>
      <c r="DD91" s="412"/>
      <c r="DE91" s="412"/>
      <c r="DF91" s="412"/>
      <c r="DG91" s="412"/>
      <c r="DH91" s="412"/>
      <c r="DI91" s="412"/>
      <c r="DJ91" s="412"/>
      <c r="DK91" s="412"/>
      <c r="DL91" s="412"/>
      <c r="DM91" s="412"/>
      <c r="DN91" s="412"/>
      <c r="DO91" s="412"/>
      <c r="DP91" s="412"/>
      <c r="DQ91" s="412"/>
      <c r="DR91" s="412"/>
      <c r="DS91" s="412"/>
      <c r="DT91" s="412"/>
      <c r="DU91" s="412"/>
      <c r="DV91" s="412"/>
      <c r="DW91" s="412"/>
      <c r="DX91" s="412"/>
      <c r="DY91" s="412"/>
      <c r="DZ91" s="412"/>
      <c r="EA91" s="412"/>
      <c r="EB91" s="412"/>
      <c r="EC91" s="412"/>
      <c r="ED91" s="412"/>
      <c r="EE91" s="412"/>
      <c r="EF91" s="412"/>
      <c r="EG91" s="412"/>
      <c r="EH91" s="412"/>
      <c r="EI91" s="412"/>
      <c r="EJ91" s="412"/>
      <c r="EK91" s="412"/>
      <c r="EL91" s="412"/>
      <c r="EM91" s="412"/>
      <c r="EN91" s="412"/>
      <c r="EO91" s="412"/>
      <c r="EP91" s="412"/>
      <c r="EQ91" s="412"/>
      <c r="ER91" s="412"/>
      <c r="ES91" s="412"/>
      <c r="ET91" s="412"/>
      <c r="EU91" s="412"/>
      <c r="EV91" s="412"/>
      <c r="EW91" s="412"/>
      <c r="EX91" s="412"/>
      <c r="EY91" s="412"/>
      <c r="EZ91" s="412"/>
      <c r="FA91" s="412"/>
      <c r="FB91" s="412"/>
      <c r="FC91" s="412"/>
      <c r="FD91" s="412"/>
      <c r="FE91" s="412"/>
      <c r="FF91" s="412"/>
      <c r="FG91" s="412"/>
      <c r="FH91" s="412"/>
      <c r="FI91" s="412"/>
      <c r="FJ91" s="412"/>
      <c r="FK91" s="412"/>
      <c r="FL91" s="412"/>
      <c r="FM91" s="412"/>
      <c r="FN91" s="412"/>
      <c r="FO91" s="412"/>
      <c r="FP91" s="412"/>
      <c r="FQ91" s="412"/>
      <c r="FR91" s="412"/>
      <c r="FS91" s="412"/>
      <c r="FT91" s="412"/>
      <c r="FU91" s="412"/>
      <c r="FV91" s="412"/>
      <c r="FW91" s="412"/>
      <c r="FX91" s="412"/>
      <c r="FY91" s="412"/>
      <c r="FZ91" s="412"/>
      <c r="GA91" s="412"/>
      <c r="GB91" s="412"/>
      <c r="GC91" s="412"/>
      <c r="GD91" s="412"/>
      <c r="GE91" s="412"/>
      <c r="GF91" s="412"/>
      <c r="GG91" s="412"/>
      <c r="GH91" s="412"/>
      <c r="GI91" s="412"/>
      <c r="GJ91" s="412"/>
      <c r="GK91" s="412"/>
      <c r="GL91" s="412"/>
      <c r="GM91" s="412"/>
      <c r="GN91" s="412"/>
      <c r="GO91" s="412"/>
      <c r="GP91" s="412"/>
      <c r="GQ91" s="412"/>
      <c r="GR91" s="412"/>
      <c r="GS91" s="412"/>
      <c r="GT91" s="412"/>
      <c r="GU91" s="412"/>
      <c r="GV91" s="412"/>
      <c r="GW91" s="412"/>
      <c r="GX91" s="412"/>
      <c r="GY91" s="412"/>
      <c r="GZ91" s="412"/>
      <c r="HA91" s="412"/>
      <c r="HB91" s="412"/>
      <c r="HC91" s="412"/>
      <c r="HD91" s="412"/>
      <c r="HE91" s="412"/>
      <c r="HF91" s="412"/>
      <c r="HG91" s="412"/>
      <c r="HH91" s="412"/>
    </row>
    <row r="92" spans="1:216" s="170" customFormat="1" ht="65.099999999999994" customHeight="1">
      <c r="A92" s="649" t="s">
        <v>201</v>
      </c>
      <c r="B92" s="1073"/>
      <c r="C92" s="193" t="s">
        <v>224</v>
      </c>
      <c r="D92" s="864"/>
      <c r="E92" s="189" t="s">
        <v>824</v>
      </c>
      <c r="F92" s="207">
        <v>2024130010086</v>
      </c>
      <c r="G92" s="188" t="s">
        <v>825</v>
      </c>
      <c r="H92" s="188" t="s">
        <v>826</v>
      </c>
      <c r="I92" s="188" t="s">
        <v>827</v>
      </c>
      <c r="J92" s="186"/>
      <c r="K92" s="1006"/>
      <c r="L92" s="1006"/>
      <c r="M92" s="1006"/>
      <c r="N92" s="832"/>
      <c r="O92" s="832"/>
      <c r="P92" s="832"/>
      <c r="Q92" s="833"/>
      <c r="R92" s="833"/>
      <c r="S92" s="171">
        <f>+O90+P90</f>
        <v>0</v>
      </c>
      <c r="T92" s="834"/>
      <c r="U92" s="184"/>
      <c r="V92" s="184"/>
      <c r="W92" s="171">
        <v>183</v>
      </c>
      <c r="X92" s="171">
        <v>1059626</v>
      </c>
      <c r="Y92" s="171" t="s">
        <v>772</v>
      </c>
      <c r="Z92" s="171" t="s">
        <v>830</v>
      </c>
      <c r="AA92" s="194"/>
      <c r="AB92" s="182"/>
      <c r="AC92" s="171" t="s">
        <v>529</v>
      </c>
      <c r="AD92" s="195" t="s">
        <v>846</v>
      </c>
      <c r="AE92" s="196">
        <v>250000000</v>
      </c>
      <c r="AF92" s="171" t="s">
        <v>531</v>
      </c>
      <c r="AG92" s="171"/>
      <c r="AH92" s="184">
        <v>45696</v>
      </c>
      <c r="AI92" s="197"/>
      <c r="AJ92" s="197"/>
      <c r="AK92" s="186"/>
      <c r="AL92" s="219"/>
      <c r="AM92" s="219"/>
      <c r="AN92" s="187"/>
      <c r="AO92" s="188"/>
      <c r="AP92" s="231"/>
      <c r="AQ92" s="231"/>
      <c r="AR92" s="231"/>
      <c r="AS92" s="231"/>
      <c r="AT92" s="231"/>
      <c r="AU92" s="288"/>
      <c r="AV92" s="188"/>
      <c r="AW92" s="171"/>
      <c r="AX92" s="918"/>
      <c r="AY92" s="951"/>
      <c r="AZ92" s="945"/>
      <c r="BA92" s="834"/>
      <c r="BB92" s="671"/>
      <c r="BC92" s="671"/>
      <c r="BD92" s="671"/>
      <c r="BE92" s="671"/>
      <c r="BF92" s="955"/>
      <c r="BG92" s="955"/>
      <c r="BH92" s="955"/>
      <c r="BI92" s="412"/>
      <c r="BJ92" s="412"/>
      <c r="BK92" s="412"/>
      <c r="BL92" s="412"/>
      <c r="BM92" s="412"/>
      <c r="BN92" s="412"/>
      <c r="BO92" s="412"/>
      <c r="BP92" s="412"/>
      <c r="BQ92" s="412"/>
      <c r="BR92" s="412"/>
      <c r="BS92" s="412"/>
      <c r="BT92" s="412"/>
      <c r="BU92" s="412"/>
      <c r="BV92" s="412"/>
      <c r="BW92" s="412"/>
      <c r="BX92" s="412"/>
      <c r="BY92" s="412"/>
      <c r="BZ92" s="412"/>
      <c r="CA92" s="412"/>
      <c r="CB92" s="412"/>
      <c r="CC92" s="412"/>
      <c r="CD92" s="412"/>
      <c r="CE92" s="412"/>
      <c r="CF92" s="412"/>
      <c r="CG92" s="412"/>
      <c r="CH92" s="412"/>
      <c r="CI92" s="412"/>
      <c r="CJ92" s="412"/>
      <c r="CK92" s="412"/>
      <c r="CL92" s="412"/>
      <c r="CM92" s="412"/>
      <c r="CN92" s="412"/>
      <c r="CO92" s="412"/>
      <c r="CP92" s="412"/>
      <c r="CQ92" s="412"/>
      <c r="CR92" s="412"/>
      <c r="CS92" s="412"/>
      <c r="CT92" s="412"/>
      <c r="CU92" s="412"/>
      <c r="CV92" s="412"/>
      <c r="CW92" s="412"/>
      <c r="CX92" s="412"/>
      <c r="CY92" s="412"/>
      <c r="CZ92" s="412"/>
      <c r="DA92" s="412"/>
      <c r="DB92" s="412"/>
      <c r="DC92" s="412"/>
      <c r="DD92" s="412"/>
      <c r="DE92" s="412"/>
      <c r="DF92" s="412"/>
      <c r="DG92" s="412"/>
      <c r="DH92" s="412"/>
      <c r="DI92" s="412"/>
      <c r="DJ92" s="412"/>
      <c r="DK92" s="412"/>
      <c r="DL92" s="412"/>
      <c r="DM92" s="412"/>
      <c r="DN92" s="412"/>
      <c r="DO92" s="412"/>
      <c r="DP92" s="412"/>
      <c r="DQ92" s="412"/>
      <c r="DR92" s="412"/>
      <c r="DS92" s="412"/>
      <c r="DT92" s="412"/>
      <c r="DU92" s="412"/>
      <c r="DV92" s="412"/>
      <c r="DW92" s="412"/>
      <c r="DX92" s="412"/>
      <c r="DY92" s="412"/>
      <c r="DZ92" s="412"/>
      <c r="EA92" s="412"/>
      <c r="EB92" s="412"/>
      <c r="EC92" s="412"/>
      <c r="ED92" s="412"/>
      <c r="EE92" s="412"/>
      <c r="EF92" s="412"/>
      <c r="EG92" s="412"/>
      <c r="EH92" s="412"/>
      <c r="EI92" s="412"/>
      <c r="EJ92" s="412"/>
      <c r="EK92" s="412"/>
      <c r="EL92" s="412"/>
      <c r="EM92" s="412"/>
      <c r="EN92" s="412"/>
      <c r="EO92" s="412"/>
      <c r="EP92" s="412"/>
      <c r="EQ92" s="412"/>
      <c r="ER92" s="412"/>
      <c r="ES92" s="412"/>
      <c r="ET92" s="412"/>
      <c r="EU92" s="412"/>
      <c r="EV92" s="412"/>
      <c r="EW92" s="412"/>
      <c r="EX92" s="412"/>
      <c r="EY92" s="412"/>
      <c r="EZ92" s="412"/>
      <c r="FA92" s="412"/>
      <c r="FB92" s="412"/>
      <c r="FC92" s="412"/>
      <c r="FD92" s="412"/>
      <c r="FE92" s="412"/>
      <c r="FF92" s="412"/>
      <c r="FG92" s="412"/>
      <c r="FH92" s="412"/>
      <c r="FI92" s="412"/>
      <c r="FJ92" s="412"/>
      <c r="FK92" s="412"/>
      <c r="FL92" s="412"/>
      <c r="FM92" s="412"/>
      <c r="FN92" s="412"/>
      <c r="FO92" s="412"/>
      <c r="FP92" s="412"/>
      <c r="FQ92" s="412"/>
      <c r="FR92" s="412"/>
      <c r="FS92" s="412"/>
      <c r="FT92" s="412"/>
      <c r="FU92" s="412"/>
      <c r="FV92" s="412"/>
      <c r="FW92" s="412"/>
      <c r="FX92" s="412"/>
      <c r="FY92" s="412"/>
      <c r="FZ92" s="412"/>
      <c r="GA92" s="412"/>
      <c r="GB92" s="412"/>
      <c r="GC92" s="412"/>
      <c r="GD92" s="412"/>
      <c r="GE92" s="412"/>
      <c r="GF92" s="412"/>
      <c r="GG92" s="412"/>
      <c r="GH92" s="412"/>
      <c r="GI92" s="412"/>
      <c r="GJ92" s="412"/>
      <c r="GK92" s="412"/>
      <c r="GL92" s="412"/>
      <c r="GM92" s="412"/>
      <c r="GN92" s="412"/>
      <c r="GO92" s="412"/>
      <c r="GP92" s="412"/>
      <c r="GQ92" s="412"/>
      <c r="GR92" s="412"/>
      <c r="GS92" s="412"/>
      <c r="GT92" s="412"/>
      <c r="GU92" s="412"/>
      <c r="GV92" s="412"/>
      <c r="GW92" s="412"/>
      <c r="GX92" s="412"/>
      <c r="GY92" s="412"/>
      <c r="GZ92" s="412"/>
      <c r="HA92" s="412"/>
      <c r="HB92" s="412"/>
      <c r="HC92" s="412"/>
      <c r="HD92" s="412"/>
      <c r="HE92" s="412"/>
      <c r="HF92" s="412"/>
      <c r="HG92" s="412"/>
      <c r="HH92" s="412"/>
    </row>
    <row r="93" spans="1:216" s="170" customFormat="1" ht="65.099999999999994" customHeight="1">
      <c r="A93" s="649" t="s">
        <v>201</v>
      </c>
      <c r="B93" s="1073"/>
      <c r="C93" s="193" t="s">
        <v>224</v>
      </c>
      <c r="D93" s="864"/>
      <c r="E93" s="189" t="s">
        <v>824</v>
      </c>
      <c r="F93" s="207">
        <v>2024130010086</v>
      </c>
      <c r="G93" s="188" t="s">
        <v>825</v>
      </c>
      <c r="H93" s="188" t="s">
        <v>826</v>
      </c>
      <c r="I93" s="188" t="s">
        <v>827</v>
      </c>
      <c r="J93" s="186"/>
      <c r="K93" s="1006"/>
      <c r="L93" s="1006"/>
      <c r="M93" s="1006"/>
      <c r="N93" s="832"/>
      <c r="O93" s="832"/>
      <c r="P93" s="832"/>
      <c r="Q93" s="833"/>
      <c r="R93" s="833"/>
      <c r="S93" s="171"/>
      <c r="T93" s="834"/>
      <c r="U93" s="184"/>
      <c r="V93" s="184"/>
      <c r="W93" s="171">
        <v>183</v>
      </c>
      <c r="X93" s="171">
        <v>1059626</v>
      </c>
      <c r="Y93" s="171" t="s">
        <v>772</v>
      </c>
      <c r="Z93" s="171" t="s">
        <v>830</v>
      </c>
      <c r="AA93" s="194"/>
      <c r="AB93" s="182"/>
      <c r="AC93" s="171" t="s">
        <v>529</v>
      </c>
      <c r="AD93" s="195" t="s">
        <v>847</v>
      </c>
      <c r="AE93" s="196">
        <v>30000000</v>
      </c>
      <c r="AF93" s="171" t="s">
        <v>531</v>
      </c>
      <c r="AG93" s="171"/>
      <c r="AH93" s="184">
        <v>45697</v>
      </c>
      <c r="AI93" s="197"/>
      <c r="AJ93" s="197"/>
      <c r="AK93" s="186"/>
      <c r="AL93" s="219"/>
      <c r="AM93" s="219"/>
      <c r="AN93" s="187"/>
      <c r="AO93" s="188"/>
      <c r="AP93" s="231"/>
      <c r="AQ93" s="231"/>
      <c r="AR93" s="231"/>
      <c r="AS93" s="231"/>
      <c r="AT93" s="231"/>
      <c r="AU93" s="288"/>
      <c r="AV93" s="188"/>
      <c r="AW93" s="171"/>
      <c r="AX93" s="918"/>
      <c r="AY93" s="951"/>
      <c r="AZ93" s="945"/>
      <c r="BA93" s="834"/>
      <c r="BB93" s="671"/>
      <c r="BC93" s="671"/>
      <c r="BD93" s="671"/>
      <c r="BE93" s="671"/>
      <c r="BF93" s="955"/>
      <c r="BG93" s="955"/>
      <c r="BH93" s="955"/>
      <c r="BI93" s="412"/>
      <c r="BJ93" s="412"/>
      <c r="BK93" s="412"/>
      <c r="BL93" s="412"/>
      <c r="BM93" s="412"/>
      <c r="BN93" s="412"/>
      <c r="BO93" s="412"/>
      <c r="BP93" s="412"/>
      <c r="BQ93" s="412"/>
      <c r="BR93" s="412"/>
      <c r="BS93" s="412"/>
      <c r="BT93" s="412"/>
      <c r="BU93" s="412"/>
      <c r="BV93" s="412"/>
      <c r="BW93" s="412"/>
      <c r="BX93" s="412"/>
      <c r="BY93" s="412"/>
      <c r="BZ93" s="412"/>
      <c r="CA93" s="412"/>
      <c r="CB93" s="412"/>
      <c r="CC93" s="412"/>
      <c r="CD93" s="412"/>
      <c r="CE93" s="412"/>
      <c r="CF93" s="412"/>
      <c r="CG93" s="412"/>
      <c r="CH93" s="412"/>
      <c r="CI93" s="412"/>
      <c r="CJ93" s="412"/>
      <c r="CK93" s="412"/>
      <c r="CL93" s="412"/>
      <c r="CM93" s="412"/>
      <c r="CN93" s="412"/>
      <c r="CO93" s="412"/>
      <c r="CP93" s="412"/>
      <c r="CQ93" s="412"/>
      <c r="CR93" s="412"/>
      <c r="CS93" s="412"/>
      <c r="CT93" s="412"/>
      <c r="CU93" s="412"/>
      <c r="CV93" s="412"/>
      <c r="CW93" s="412"/>
      <c r="CX93" s="412"/>
      <c r="CY93" s="412"/>
      <c r="CZ93" s="412"/>
      <c r="DA93" s="412"/>
      <c r="DB93" s="412"/>
      <c r="DC93" s="412"/>
      <c r="DD93" s="412"/>
      <c r="DE93" s="412"/>
      <c r="DF93" s="412"/>
      <c r="DG93" s="412"/>
      <c r="DH93" s="412"/>
      <c r="DI93" s="412"/>
      <c r="DJ93" s="412"/>
      <c r="DK93" s="412"/>
      <c r="DL93" s="412"/>
      <c r="DM93" s="412"/>
      <c r="DN93" s="412"/>
      <c r="DO93" s="412"/>
      <c r="DP93" s="412"/>
      <c r="DQ93" s="412"/>
      <c r="DR93" s="412"/>
      <c r="DS93" s="412"/>
      <c r="DT93" s="412"/>
      <c r="DU93" s="412"/>
      <c r="DV93" s="412"/>
      <c r="DW93" s="412"/>
      <c r="DX93" s="412"/>
      <c r="DY93" s="412"/>
      <c r="DZ93" s="412"/>
      <c r="EA93" s="412"/>
      <c r="EB93" s="412"/>
      <c r="EC93" s="412"/>
      <c r="ED93" s="412"/>
      <c r="EE93" s="412"/>
      <c r="EF93" s="412"/>
      <c r="EG93" s="412"/>
      <c r="EH93" s="412"/>
      <c r="EI93" s="412"/>
      <c r="EJ93" s="412"/>
      <c r="EK93" s="412"/>
      <c r="EL93" s="412"/>
      <c r="EM93" s="412"/>
      <c r="EN93" s="412"/>
      <c r="EO93" s="412"/>
      <c r="EP93" s="412"/>
      <c r="EQ93" s="412"/>
      <c r="ER93" s="412"/>
      <c r="ES93" s="412"/>
      <c r="ET93" s="412"/>
      <c r="EU93" s="412"/>
      <c r="EV93" s="412"/>
      <c r="EW93" s="412"/>
      <c r="EX93" s="412"/>
      <c r="EY93" s="412"/>
      <c r="EZ93" s="412"/>
      <c r="FA93" s="412"/>
      <c r="FB93" s="412"/>
      <c r="FC93" s="412"/>
      <c r="FD93" s="412"/>
      <c r="FE93" s="412"/>
      <c r="FF93" s="412"/>
      <c r="FG93" s="412"/>
      <c r="FH93" s="412"/>
      <c r="FI93" s="412"/>
      <c r="FJ93" s="412"/>
      <c r="FK93" s="412"/>
      <c r="FL93" s="412"/>
      <c r="FM93" s="412"/>
      <c r="FN93" s="412"/>
      <c r="FO93" s="412"/>
      <c r="FP93" s="412"/>
      <c r="FQ93" s="412"/>
      <c r="FR93" s="412"/>
      <c r="FS93" s="412"/>
      <c r="FT93" s="412"/>
      <c r="FU93" s="412"/>
      <c r="FV93" s="412"/>
      <c r="FW93" s="412"/>
      <c r="FX93" s="412"/>
      <c r="FY93" s="412"/>
      <c r="FZ93" s="412"/>
      <c r="GA93" s="412"/>
      <c r="GB93" s="412"/>
      <c r="GC93" s="412"/>
      <c r="GD93" s="412"/>
      <c r="GE93" s="412"/>
      <c r="GF93" s="412"/>
      <c r="GG93" s="412"/>
      <c r="GH93" s="412"/>
      <c r="GI93" s="412"/>
      <c r="GJ93" s="412"/>
      <c r="GK93" s="412"/>
      <c r="GL93" s="412"/>
      <c r="GM93" s="412"/>
      <c r="GN93" s="412"/>
      <c r="GO93" s="412"/>
      <c r="GP93" s="412"/>
      <c r="GQ93" s="412"/>
      <c r="GR93" s="412"/>
      <c r="GS93" s="412"/>
      <c r="GT93" s="412"/>
      <c r="GU93" s="412"/>
      <c r="GV93" s="412"/>
      <c r="GW93" s="412"/>
      <c r="GX93" s="412"/>
      <c r="GY93" s="412"/>
      <c r="GZ93" s="412"/>
      <c r="HA93" s="412"/>
      <c r="HB93" s="412"/>
      <c r="HC93" s="412"/>
      <c r="HD93" s="412"/>
      <c r="HE93" s="412"/>
      <c r="HF93" s="412"/>
      <c r="HG93" s="412"/>
      <c r="HH93" s="412"/>
    </row>
    <row r="94" spans="1:216" s="170" customFormat="1" ht="65.099999999999994" customHeight="1" thickBot="1">
      <c r="A94" s="649" t="s">
        <v>201</v>
      </c>
      <c r="B94" s="1073"/>
      <c r="C94" s="193" t="s">
        <v>224</v>
      </c>
      <c r="D94" s="865"/>
      <c r="E94" s="202" t="s">
        <v>824</v>
      </c>
      <c r="F94" s="581">
        <v>2024130010086</v>
      </c>
      <c r="G94" s="204" t="s">
        <v>825</v>
      </c>
      <c r="H94" s="204" t="s">
        <v>826</v>
      </c>
      <c r="I94" s="204" t="s">
        <v>827</v>
      </c>
      <c r="J94" s="218"/>
      <c r="K94" s="1007"/>
      <c r="L94" s="1007"/>
      <c r="M94" s="1007"/>
      <c r="N94" s="838"/>
      <c r="O94" s="838"/>
      <c r="P94" s="838"/>
      <c r="Q94" s="1010"/>
      <c r="R94" s="1010"/>
      <c r="S94" s="225"/>
      <c r="T94" s="835"/>
      <c r="U94" s="184"/>
      <c r="V94" s="184"/>
      <c r="W94" s="171">
        <v>183</v>
      </c>
      <c r="X94" s="171">
        <v>1059626</v>
      </c>
      <c r="Y94" s="171" t="s">
        <v>772</v>
      </c>
      <c r="Z94" s="171" t="s">
        <v>830</v>
      </c>
      <c r="AA94" s="194"/>
      <c r="AB94" s="182"/>
      <c r="AC94" s="171" t="s">
        <v>529</v>
      </c>
      <c r="AD94" s="195" t="s">
        <v>848</v>
      </c>
      <c r="AE94" s="196">
        <v>200505503</v>
      </c>
      <c r="AF94" s="171" t="s">
        <v>531</v>
      </c>
      <c r="AG94" s="171"/>
      <c r="AH94" s="184">
        <v>45698</v>
      </c>
      <c r="AI94" s="197"/>
      <c r="AJ94" s="197"/>
      <c r="AK94" s="186"/>
      <c r="AL94" s="219"/>
      <c r="AM94" s="219"/>
      <c r="AN94" s="187"/>
      <c r="AO94" s="188"/>
      <c r="AP94" s="231"/>
      <c r="AQ94" s="231"/>
      <c r="AR94" s="231"/>
      <c r="AS94" s="231"/>
      <c r="AT94" s="231"/>
      <c r="AU94" s="288"/>
      <c r="AV94" s="188"/>
      <c r="AW94" s="171"/>
      <c r="AX94" s="918"/>
      <c r="AY94" s="951"/>
      <c r="AZ94" s="945"/>
      <c r="BA94" s="834"/>
      <c r="BB94" s="671"/>
      <c r="BC94" s="671"/>
      <c r="BD94" s="671"/>
      <c r="BE94" s="671"/>
      <c r="BF94" s="955"/>
      <c r="BG94" s="955"/>
      <c r="BH94" s="955"/>
      <c r="BI94" s="412"/>
      <c r="BJ94" s="412"/>
      <c r="BK94" s="412"/>
      <c r="BL94" s="412"/>
      <c r="BM94" s="412"/>
      <c r="BN94" s="412"/>
      <c r="BO94" s="412"/>
      <c r="BP94" s="412"/>
      <c r="BQ94" s="412"/>
      <c r="BR94" s="412"/>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c r="CW94" s="412"/>
      <c r="CX94" s="412"/>
      <c r="CY94" s="412"/>
      <c r="CZ94" s="412"/>
      <c r="DA94" s="412"/>
      <c r="DB94" s="412"/>
      <c r="DC94" s="412"/>
      <c r="DD94" s="412"/>
      <c r="DE94" s="412"/>
      <c r="DF94" s="412"/>
      <c r="DG94" s="412"/>
      <c r="DH94" s="412"/>
      <c r="DI94" s="412"/>
      <c r="DJ94" s="412"/>
      <c r="DK94" s="412"/>
      <c r="DL94" s="412"/>
      <c r="DM94" s="412"/>
      <c r="DN94" s="412"/>
      <c r="DO94" s="412"/>
      <c r="DP94" s="412"/>
      <c r="DQ94" s="412"/>
      <c r="DR94" s="412"/>
      <c r="DS94" s="412"/>
      <c r="DT94" s="412"/>
      <c r="DU94" s="412"/>
      <c r="DV94" s="412"/>
      <c r="DW94" s="412"/>
      <c r="DX94" s="412"/>
      <c r="DY94" s="412"/>
      <c r="DZ94" s="412"/>
      <c r="EA94" s="412"/>
      <c r="EB94" s="412"/>
      <c r="EC94" s="412"/>
      <c r="ED94" s="412"/>
      <c r="EE94" s="412"/>
      <c r="EF94" s="412"/>
      <c r="EG94" s="412"/>
      <c r="EH94" s="412"/>
      <c r="EI94" s="412"/>
      <c r="EJ94" s="412"/>
      <c r="EK94" s="412"/>
      <c r="EL94" s="412"/>
      <c r="EM94" s="412"/>
      <c r="EN94" s="412"/>
      <c r="EO94" s="412"/>
      <c r="EP94" s="412"/>
      <c r="EQ94" s="412"/>
      <c r="ER94" s="412"/>
      <c r="ES94" s="412"/>
      <c r="ET94" s="412"/>
      <c r="EU94" s="412"/>
      <c r="EV94" s="412"/>
      <c r="EW94" s="412"/>
      <c r="EX94" s="412"/>
      <c r="EY94" s="412"/>
      <c r="EZ94" s="412"/>
      <c r="FA94" s="412"/>
      <c r="FB94" s="412"/>
      <c r="FC94" s="412"/>
      <c r="FD94" s="412"/>
      <c r="FE94" s="412"/>
      <c r="FF94" s="412"/>
      <c r="FG94" s="412"/>
      <c r="FH94" s="412"/>
      <c r="FI94" s="412"/>
      <c r="FJ94" s="412"/>
      <c r="FK94" s="412"/>
      <c r="FL94" s="412"/>
      <c r="FM94" s="412"/>
      <c r="FN94" s="412"/>
      <c r="FO94" s="412"/>
      <c r="FP94" s="412"/>
      <c r="FQ94" s="412"/>
      <c r="FR94" s="412"/>
      <c r="FS94" s="412"/>
      <c r="FT94" s="412"/>
      <c r="FU94" s="412"/>
      <c r="FV94" s="412"/>
      <c r="FW94" s="412"/>
      <c r="FX94" s="412"/>
      <c r="FY94" s="412"/>
      <c r="FZ94" s="412"/>
      <c r="GA94" s="412"/>
      <c r="GB94" s="412"/>
      <c r="GC94" s="412"/>
      <c r="GD94" s="412"/>
      <c r="GE94" s="412"/>
      <c r="GF94" s="412"/>
      <c r="GG94" s="412"/>
      <c r="GH94" s="412"/>
      <c r="GI94" s="412"/>
      <c r="GJ94" s="412"/>
      <c r="GK94" s="412"/>
      <c r="GL94" s="412"/>
      <c r="GM94" s="412"/>
      <c r="GN94" s="412"/>
      <c r="GO94" s="412"/>
      <c r="GP94" s="412"/>
      <c r="GQ94" s="412"/>
      <c r="GR94" s="412"/>
      <c r="GS94" s="412"/>
      <c r="GT94" s="412"/>
      <c r="GU94" s="412"/>
      <c r="GV94" s="412"/>
      <c r="GW94" s="412"/>
      <c r="GX94" s="412"/>
      <c r="GY94" s="412"/>
      <c r="GZ94" s="412"/>
      <c r="HA94" s="412"/>
      <c r="HB94" s="412"/>
      <c r="HC94" s="412"/>
      <c r="HD94" s="412"/>
      <c r="HE94" s="412"/>
      <c r="HF94" s="412"/>
      <c r="HG94" s="412"/>
      <c r="HH94" s="412"/>
    </row>
    <row r="95" spans="1:216" s="170" customFormat="1" ht="65.099999999999994" customHeight="1" thickBot="1">
      <c r="A95" s="649"/>
      <c r="B95" s="1073"/>
      <c r="C95" s="193" t="s">
        <v>224</v>
      </c>
      <c r="D95" s="872" t="s">
        <v>824</v>
      </c>
      <c r="E95" s="873"/>
      <c r="F95" s="873"/>
      <c r="G95" s="873"/>
      <c r="H95" s="873"/>
      <c r="I95" s="873"/>
      <c r="J95" s="873"/>
      <c r="K95" s="873"/>
      <c r="L95" s="873"/>
      <c r="M95" s="873"/>
      <c r="N95" s="873"/>
      <c r="O95" s="873"/>
      <c r="P95" s="873"/>
      <c r="Q95" s="873"/>
      <c r="R95" s="873"/>
      <c r="S95" s="874"/>
      <c r="T95" s="639">
        <f>AVERAGE(T88:T94)</f>
        <v>0.24935185185185185</v>
      </c>
      <c r="U95" s="226"/>
      <c r="V95" s="184"/>
      <c r="W95" s="171"/>
      <c r="X95" s="171"/>
      <c r="Y95" s="171"/>
      <c r="Z95" s="171"/>
      <c r="AA95" s="194"/>
      <c r="AB95" s="182"/>
      <c r="AC95" s="171"/>
      <c r="AD95" s="195"/>
      <c r="AE95" s="196"/>
      <c r="AF95" s="171"/>
      <c r="AG95" s="171"/>
      <c r="AH95" s="184"/>
      <c r="AI95" s="197"/>
      <c r="AJ95" s="197"/>
      <c r="AK95" s="424">
        <v>740505503</v>
      </c>
      <c r="AL95" s="424"/>
      <c r="AM95" s="424"/>
      <c r="AN95" s="610"/>
      <c r="AO95" s="188"/>
      <c r="AP95" s="231"/>
      <c r="AQ95" s="231"/>
      <c r="AR95" s="231"/>
      <c r="AS95" s="231"/>
      <c r="AT95" s="615">
        <v>452405471</v>
      </c>
      <c r="AU95" s="425">
        <f>+AT95/AK95</f>
        <v>0.61094140309177414</v>
      </c>
      <c r="AV95" s="424">
        <v>56000000</v>
      </c>
      <c r="AW95" s="425">
        <f>+AV95/AK95</f>
        <v>7.5624015990600951E-2</v>
      </c>
      <c r="AX95" s="918"/>
      <c r="AY95" s="951"/>
      <c r="AZ95" s="945"/>
      <c r="BA95" s="1051"/>
      <c r="BB95" s="694"/>
      <c r="BC95" s="695"/>
      <c r="BD95" s="695"/>
      <c r="BE95" s="696"/>
      <c r="BF95" s="693"/>
      <c r="BG95" s="206"/>
      <c r="BH95" s="206"/>
      <c r="BI95" s="412"/>
      <c r="BJ95" s="412"/>
      <c r="BK95" s="412"/>
      <c r="BL95" s="412"/>
      <c r="BM95" s="412"/>
      <c r="BN95" s="412"/>
      <c r="BO95" s="412"/>
      <c r="BP95" s="412"/>
      <c r="BQ95" s="412"/>
      <c r="BR95" s="412"/>
      <c r="BS95" s="412"/>
      <c r="BT95" s="412"/>
      <c r="BU95" s="412"/>
      <c r="BV95" s="412"/>
      <c r="BW95" s="412"/>
      <c r="BX95" s="412"/>
      <c r="BY95" s="412"/>
      <c r="BZ95" s="412"/>
      <c r="CA95" s="412"/>
      <c r="CB95" s="412"/>
      <c r="CC95" s="412"/>
      <c r="CD95" s="412"/>
      <c r="CE95" s="412"/>
      <c r="CF95" s="412"/>
      <c r="CG95" s="412"/>
      <c r="CH95" s="412"/>
      <c r="CI95" s="412"/>
      <c r="CJ95" s="412"/>
      <c r="CK95" s="412"/>
      <c r="CL95" s="412"/>
      <c r="CM95" s="412"/>
      <c r="CN95" s="412"/>
      <c r="CO95" s="412"/>
      <c r="CP95" s="412"/>
      <c r="CQ95" s="412"/>
      <c r="CR95" s="412"/>
      <c r="CS95" s="412"/>
      <c r="CT95" s="412"/>
      <c r="CU95" s="412"/>
      <c r="CV95" s="412"/>
      <c r="CW95" s="412"/>
      <c r="CX95" s="412"/>
      <c r="CY95" s="412"/>
      <c r="CZ95" s="412"/>
      <c r="DA95" s="412"/>
      <c r="DB95" s="412"/>
      <c r="DC95" s="412"/>
      <c r="DD95" s="412"/>
      <c r="DE95" s="412"/>
      <c r="DF95" s="412"/>
      <c r="DG95" s="412"/>
      <c r="DH95" s="412"/>
      <c r="DI95" s="412"/>
      <c r="DJ95" s="412"/>
      <c r="DK95" s="412"/>
      <c r="DL95" s="412"/>
      <c r="DM95" s="412"/>
      <c r="DN95" s="412"/>
      <c r="DO95" s="412"/>
      <c r="DP95" s="412"/>
      <c r="DQ95" s="412"/>
      <c r="DR95" s="412"/>
      <c r="DS95" s="412"/>
      <c r="DT95" s="412"/>
      <c r="DU95" s="412"/>
      <c r="DV95" s="412"/>
      <c r="DW95" s="412"/>
      <c r="DX95" s="412"/>
      <c r="DY95" s="412"/>
      <c r="DZ95" s="412"/>
      <c r="EA95" s="412"/>
      <c r="EB95" s="412"/>
      <c r="EC95" s="412"/>
      <c r="ED95" s="412"/>
      <c r="EE95" s="412"/>
      <c r="EF95" s="412"/>
      <c r="EG95" s="412"/>
      <c r="EH95" s="412"/>
      <c r="EI95" s="412"/>
      <c r="EJ95" s="412"/>
      <c r="EK95" s="412"/>
      <c r="EL95" s="412"/>
      <c r="EM95" s="412"/>
      <c r="EN95" s="412"/>
      <c r="EO95" s="412"/>
      <c r="EP95" s="412"/>
      <c r="EQ95" s="412"/>
      <c r="ER95" s="412"/>
      <c r="ES95" s="412"/>
      <c r="ET95" s="412"/>
      <c r="EU95" s="412"/>
      <c r="EV95" s="412"/>
      <c r="EW95" s="412"/>
      <c r="EX95" s="412"/>
      <c r="EY95" s="412"/>
      <c r="EZ95" s="412"/>
      <c r="FA95" s="412"/>
      <c r="FB95" s="412"/>
      <c r="FC95" s="412"/>
      <c r="FD95" s="412"/>
      <c r="FE95" s="412"/>
      <c r="FF95" s="412"/>
      <c r="FG95" s="412"/>
      <c r="FH95" s="412"/>
      <c r="FI95" s="412"/>
      <c r="FJ95" s="412"/>
      <c r="FK95" s="412"/>
      <c r="FL95" s="412"/>
      <c r="FM95" s="412"/>
      <c r="FN95" s="412"/>
      <c r="FO95" s="412"/>
      <c r="FP95" s="412"/>
      <c r="FQ95" s="412"/>
      <c r="FR95" s="412"/>
      <c r="FS95" s="412"/>
      <c r="FT95" s="412"/>
      <c r="FU95" s="412"/>
      <c r="FV95" s="412"/>
      <c r="FW95" s="412"/>
      <c r="FX95" s="412"/>
      <c r="FY95" s="412"/>
      <c r="FZ95" s="412"/>
      <c r="GA95" s="412"/>
      <c r="GB95" s="412"/>
      <c r="GC95" s="412"/>
      <c r="GD95" s="412"/>
      <c r="GE95" s="412"/>
      <c r="GF95" s="412"/>
      <c r="GG95" s="412"/>
      <c r="GH95" s="412"/>
      <c r="GI95" s="412"/>
      <c r="GJ95" s="412"/>
      <c r="GK95" s="412"/>
      <c r="GL95" s="412"/>
      <c r="GM95" s="412"/>
      <c r="GN95" s="412"/>
      <c r="GO95" s="412"/>
      <c r="GP95" s="412"/>
      <c r="GQ95" s="412"/>
      <c r="GR95" s="412"/>
      <c r="GS95" s="412"/>
      <c r="GT95" s="412"/>
      <c r="GU95" s="412"/>
      <c r="GV95" s="412"/>
      <c r="GW95" s="412"/>
      <c r="GX95" s="412"/>
      <c r="GY95" s="412"/>
      <c r="GZ95" s="412"/>
      <c r="HA95" s="412"/>
      <c r="HB95" s="412"/>
      <c r="HC95" s="412"/>
      <c r="HD95" s="412"/>
      <c r="HE95" s="412"/>
      <c r="HF95" s="412"/>
      <c r="HG95" s="412"/>
      <c r="HH95" s="412"/>
    </row>
    <row r="96" spans="1:216" s="170" customFormat="1" ht="65.099999999999994" customHeight="1">
      <c r="A96" s="649" t="s">
        <v>201</v>
      </c>
      <c r="B96" s="1073"/>
      <c r="C96" s="193" t="s">
        <v>224</v>
      </c>
      <c r="D96" s="863" t="s">
        <v>238</v>
      </c>
      <c r="E96" s="173" t="s">
        <v>849</v>
      </c>
      <c r="F96" s="580">
        <v>2024130010091</v>
      </c>
      <c r="G96" s="174" t="s">
        <v>850</v>
      </c>
      <c r="H96" s="174" t="s">
        <v>851</v>
      </c>
      <c r="I96" s="174" t="s">
        <v>800</v>
      </c>
      <c r="J96" s="1000"/>
      <c r="K96" s="222" t="s">
        <v>852</v>
      </c>
      <c r="L96" s="1016"/>
      <c r="M96" s="227" t="s">
        <v>853</v>
      </c>
      <c r="N96" s="177">
        <v>6200</v>
      </c>
      <c r="O96" s="177">
        <v>2966</v>
      </c>
      <c r="P96" s="177">
        <v>2724</v>
      </c>
      <c r="Q96" s="178"/>
      <c r="R96" s="221"/>
      <c r="S96" s="177">
        <f>+O96+P96</f>
        <v>5690</v>
      </c>
      <c r="T96" s="548">
        <f>+(O96+P96+Q96+R96)/N96</f>
        <v>0.91774193548387095</v>
      </c>
      <c r="U96" s="184">
        <v>45689</v>
      </c>
      <c r="V96" s="184">
        <v>46022</v>
      </c>
      <c r="W96" s="171">
        <v>213</v>
      </c>
      <c r="X96" s="171">
        <v>1059626</v>
      </c>
      <c r="Y96" s="171" t="s">
        <v>772</v>
      </c>
      <c r="Z96" s="171" t="s">
        <v>854</v>
      </c>
      <c r="AA96" s="194" t="s">
        <v>855</v>
      </c>
      <c r="AB96" s="194" t="s">
        <v>856</v>
      </c>
      <c r="AC96" s="171" t="s">
        <v>529</v>
      </c>
      <c r="AD96" s="194" t="s">
        <v>857</v>
      </c>
      <c r="AE96" s="185">
        <v>163350000</v>
      </c>
      <c r="AF96" s="171" t="s">
        <v>531</v>
      </c>
      <c r="AG96" s="171"/>
      <c r="AH96" s="184">
        <v>45698</v>
      </c>
      <c r="AI96" s="213">
        <v>646706312</v>
      </c>
      <c r="AJ96" s="213"/>
      <c r="AK96" s="213">
        <v>646706312</v>
      </c>
      <c r="AL96" s="596"/>
      <c r="AM96" s="596"/>
      <c r="AN96" s="187" t="s">
        <v>839</v>
      </c>
      <c r="AO96" s="188" t="s">
        <v>849</v>
      </c>
      <c r="AP96" s="231"/>
      <c r="AQ96" s="231"/>
      <c r="AR96" s="231"/>
      <c r="AS96" s="231"/>
      <c r="AT96" s="231"/>
      <c r="AU96" s="288"/>
      <c r="AV96" s="188"/>
      <c r="AW96" s="171"/>
      <c r="AX96" s="918"/>
      <c r="AY96" s="951"/>
      <c r="AZ96" s="945"/>
      <c r="BA96" s="834"/>
      <c r="BB96" s="671"/>
      <c r="BC96" s="671"/>
      <c r="BD96" s="671"/>
      <c r="BE96" s="671"/>
      <c r="BF96" s="955" t="s">
        <v>858</v>
      </c>
      <c r="BG96" s="955"/>
      <c r="BH96" s="955"/>
      <c r="BI96" s="412"/>
      <c r="BJ96" s="412"/>
      <c r="BK96" s="412"/>
      <c r="BL96" s="412"/>
      <c r="BM96" s="412"/>
      <c r="BN96" s="412"/>
      <c r="BO96" s="412"/>
      <c r="BP96" s="412"/>
      <c r="BQ96" s="412"/>
      <c r="BR96" s="412"/>
      <c r="BS96" s="412"/>
      <c r="BT96" s="412"/>
      <c r="BU96" s="412"/>
      <c r="BV96" s="412"/>
      <c r="BW96" s="412"/>
      <c r="BX96" s="412"/>
      <c r="BY96" s="412"/>
      <c r="BZ96" s="412"/>
      <c r="CA96" s="412"/>
      <c r="CB96" s="412"/>
      <c r="CC96" s="412"/>
      <c r="CD96" s="412"/>
      <c r="CE96" s="412"/>
      <c r="CF96" s="412"/>
      <c r="CG96" s="412"/>
      <c r="CH96" s="412"/>
      <c r="CI96" s="412"/>
      <c r="CJ96" s="412"/>
      <c r="CK96" s="412"/>
      <c r="CL96" s="412"/>
      <c r="CM96" s="412"/>
      <c r="CN96" s="412"/>
      <c r="CO96" s="412"/>
      <c r="CP96" s="412"/>
      <c r="CQ96" s="412"/>
      <c r="CR96" s="412"/>
      <c r="CS96" s="412"/>
      <c r="CT96" s="412"/>
      <c r="CU96" s="412"/>
      <c r="CV96" s="412"/>
      <c r="CW96" s="412"/>
      <c r="CX96" s="412"/>
      <c r="CY96" s="412"/>
      <c r="CZ96" s="412"/>
      <c r="DA96" s="412"/>
      <c r="DB96" s="412"/>
      <c r="DC96" s="412"/>
      <c r="DD96" s="412"/>
      <c r="DE96" s="412"/>
      <c r="DF96" s="412"/>
      <c r="DG96" s="412"/>
      <c r="DH96" s="412"/>
      <c r="DI96" s="412"/>
      <c r="DJ96" s="412"/>
      <c r="DK96" s="412"/>
      <c r="DL96" s="412"/>
      <c r="DM96" s="412"/>
      <c r="DN96" s="412"/>
      <c r="DO96" s="412"/>
      <c r="DP96" s="412"/>
      <c r="DQ96" s="412"/>
      <c r="DR96" s="412"/>
      <c r="DS96" s="412"/>
      <c r="DT96" s="412"/>
      <c r="DU96" s="412"/>
      <c r="DV96" s="412"/>
      <c r="DW96" s="412"/>
      <c r="DX96" s="412"/>
      <c r="DY96" s="412"/>
      <c r="DZ96" s="412"/>
      <c r="EA96" s="412"/>
      <c r="EB96" s="412"/>
      <c r="EC96" s="412"/>
      <c r="ED96" s="412"/>
      <c r="EE96" s="412"/>
      <c r="EF96" s="412"/>
      <c r="EG96" s="412"/>
      <c r="EH96" s="412"/>
      <c r="EI96" s="412"/>
      <c r="EJ96" s="412"/>
      <c r="EK96" s="412"/>
      <c r="EL96" s="412"/>
      <c r="EM96" s="412"/>
      <c r="EN96" s="412"/>
      <c r="EO96" s="412"/>
      <c r="EP96" s="412"/>
      <c r="EQ96" s="412"/>
      <c r="ER96" s="412"/>
      <c r="ES96" s="412"/>
      <c r="ET96" s="412"/>
      <c r="EU96" s="412"/>
      <c r="EV96" s="412"/>
      <c r="EW96" s="412"/>
      <c r="EX96" s="412"/>
      <c r="EY96" s="412"/>
      <c r="EZ96" s="412"/>
      <c r="FA96" s="412"/>
      <c r="FB96" s="412"/>
      <c r="FC96" s="412"/>
      <c r="FD96" s="412"/>
      <c r="FE96" s="412"/>
      <c r="FF96" s="412"/>
      <c r="FG96" s="412"/>
      <c r="FH96" s="412"/>
      <c r="FI96" s="412"/>
      <c r="FJ96" s="412"/>
      <c r="FK96" s="412"/>
      <c r="FL96" s="412"/>
      <c r="FM96" s="412"/>
      <c r="FN96" s="412"/>
      <c r="FO96" s="412"/>
      <c r="FP96" s="412"/>
      <c r="FQ96" s="412"/>
      <c r="FR96" s="412"/>
      <c r="FS96" s="412"/>
      <c r="FT96" s="412"/>
      <c r="FU96" s="412"/>
      <c r="FV96" s="412"/>
      <c r="FW96" s="412"/>
      <c r="FX96" s="412"/>
      <c r="FY96" s="412"/>
      <c r="FZ96" s="412"/>
      <c r="GA96" s="412"/>
      <c r="GB96" s="412"/>
      <c r="GC96" s="412"/>
      <c r="GD96" s="412"/>
      <c r="GE96" s="412"/>
      <c r="GF96" s="412"/>
      <c r="GG96" s="412"/>
      <c r="GH96" s="412"/>
      <c r="GI96" s="412"/>
      <c r="GJ96" s="412"/>
      <c r="GK96" s="412"/>
      <c r="GL96" s="412"/>
      <c r="GM96" s="412"/>
      <c r="GN96" s="412"/>
      <c r="GO96" s="412"/>
      <c r="GP96" s="412"/>
      <c r="GQ96" s="412"/>
      <c r="GR96" s="412"/>
      <c r="GS96" s="412"/>
      <c r="GT96" s="412"/>
      <c r="GU96" s="412"/>
      <c r="GV96" s="412"/>
      <c r="GW96" s="412"/>
      <c r="GX96" s="412"/>
      <c r="GY96" s="412"/>
      <c r="GZ96" s="412"/>
      <c r="HA96" s="412"/>
      <c r="HB96" s="412"/>
      <c r="HC96" s="412"/>
      <c r="HD96" s="412"/>
      <c r="HE96" s="412"/>
      <c r="HF96" s="412"/>
      <c r="HG96" s="412"/>
      <c r="HH96" s="412"/>
    </row>
    <row r="97" spans="1:216" s="170" customFormat="1" ht="65.099999999999994" customHeight="1">
      <c r="A97" s="649" t="s">
        <v>201</v>
      </c>
      <c r="B97" s="1073"/>
      <c r="C97" s="193" t="s">
        <v>224</v>
      </c>
      <c r="D97" s="864"/>
      <c r="E97" s="189" t="s">
        <v>849</v>
      </c>
      <c r="F97" s="207">
        <v>2024130010091</v>
      </c>
      <c r="G97" s="190" t="s">
        <v>850</v>
      </c>
      <c r="H97" s="190" t="s">
        <v>851</v>
      </c>
      <c r="I97" s="190" t="s">
        <v>800</v>
      </c>
      <c r="J97" s="1001"/>
      <c r="K97" s="223" t="s">
        <v>859</v>
      </c>
      <c r="L97" s="1006"/>
      <c r="M97" s="228" t="s">
        <v>860</v>
      </c>
      <c r="N97" s="193">
        <v>900</v>
      </c>
      <c r="O97" s="193">
        <v>3</v>
      </c>
      <c r="P97" s="193">
        <v>347</v>
      </c>
      <c r="Q97" s="171"/>
      <c r="R97" s="186"/>
      <c r="S97" s="193">
        <f>+O97+P97</f>
        <v>350</v>
      </c>
      <c r="T97" s="549">
        <f>+(O97+P97+Q97+R97)/N97</f>
        <v>0.3888888888888889</v>
      </c>
      <c r="U97" s="184">
        <v>45690</v>
      </c>
      <c r="V97" s="184">
        <v>45658</v>
      </c>
      <c r="W97" s="171">
        <v>213</v>
      </c>
      <c r="X97" s="171">
        <v>1059626</v>
      </c>
      <c r="Y97" s="171" t="s">
        <v>772</v>
      </c>
      <c r="Z97" s="171" t="s">
        <v>854</v>
      </c>
      <c r="AA97" s="195" t="s">
        <v>861</v>
      </c>
      <c r="AB97" s="194" t="s">
        <v>862</v>
      </c>
      <c r="AC97" s="171" t="s">
        <v>529</v>
      </c>
      <c r="AD97" s="194" t="s">
        <v>863</v>
      </c>
      <c r="AE97" s="185">
        <v>43450000</v>
      </c>
      <c r="AF97" s="171" t="s">
        <v>531</v>
      </c>
      <c r="AG97" s="171"/>
      <c r="AH97" s="184">
        <v>45699</v>
      </c>
      <c r="AI97" s="197"/>
      <c r="AJ97" s="197"/>
      <c r="AK97" s="229"/>
      <c r="AL97" s="598"/>
      <c r="AM97" s="598"/>
      <c r="AN97" s="187" t="s">
        <v>777</v>
      </c>
      <c r="AO97" s="188"/>
      <c r="AP97" s="231"/>
      <c r="AQ97" s="231"/>
      <c r="AR97" s="231"/>
      <c r="AS97" s="231"/>
      <c r="AT97" s="231"/>
      <c r="AU97" s="288"/>
      <c r="AV97" s="188"/>
      <c r="AW97" s="171"/>
      <c r="AX97" s="918"/>
      <c r="AY97" s="951"/>
      <c r="AZ97" s="945"/>
      <c r="BA97" s="834"/>
      <c r="BB97" s="671"/>
      <c r="BC97" s="671"/>
      <c r="BD97" s="671"/>
      <c r="BE97" s="671"/>
      <c r="BF97" s="955"/>
      <c r="BG97" s="955"/>
      <c r="BH97" s="955"/>
      <c r="BI97" s="412"/>
      <c r="BJ97" s="412"/>
      <c r="BK97" s="412"/>
      <c r="BL97" s="412"/>
      <c r="BM97" s="412"/>
      <c r="BN97" s="412"/>
      <c r="BO97" s="412"/>
      <c r="BP97" s="412"/>
      <c r="BQ97" s="412"/>
      <c r="BR97" s="412"/>
      <c r="BS97" s="412"/>
      <c r="BT97" s="412"/>
      <c r="BU97" s="412"/>
      <c r="BV97" s="412"/>
      <c r="BW97" s="412"/>
      <c r="BX97" s="412"/>
      <c r="BY97" s="412"/>
      <c r="BZ97" s="412"/>
      <c r="CA97" s="412"/>
      <c r="CB97" s="412"/>
      <c r="CC97" s="412"/>
      <c r="CD97" s="412"/>
      <c r="CE97" s="412"/>
      <c r="CF97" s="412"/>
      <c r="CG97" s="412"/>
      <c r="CH97" s="412"/>
      <c r="CI97" s="412"/>
      <c r="CJ97" s="412"/>
      <c r="CK97" s="412"/>
      <c r="CL97" s="412"/>
      <c r="CM97" s="412"/>
      <c r="CN97" s="412"/>
      <c r="CO97" s="412"/>
      <c r="CP97" s="412"/>
      <c r="CQ97" s="412"/>
      <c r="CR97" s="412"/>
      <c r="CS97" s="412"/>
      <c r="CT97" s="412"/>
      <c r="CU97" s="412"/>
      <c r="CV97" s="412"/>
      <c r="CW97" s="412"/>
      <c r="CX97" s="412"/>
      <c r="CY97" s="412"/>
      <c r="CZ97" s="412"/>
      <c r="DA97" s="412"/>
      <c r="DB97" s="412"/>
      <c r="DC97" s="412"/>
      <c r="DD97" s="412"/>
      <c r="DE97" s="412"/>
      <c r="DF97" s="412"/>
      <c r="DG97" s="412"/>
      <c r="DH97" s="412"/>
      <c r="DI97" s="412"/>
      <c r="DJ97" s="412"/>
      <c r="DK97" s="412"/>
      <c r="DL97" s="412"/>
      <c r="DM97" s="412"/>
      <c r="DN97" s="412"/>
      <c r="DO97" s="412"/>
      <c r="DP97" s="412"/>
      <c r="DQ97" s="412"/>
      <c r="DR97" s="412"/>
      <c r="DS97" s="412"/>
      <c r="DT97" s="412"/>
      <c r="DU97" s="412"/>
      <c r="DV97" s="412"/>
      <c r="DW97" s="412"/>
      <c r="DX97" s="412"/>
      <c r="DY97" s="412"/>
      <c r="DZ97" s="412"/>
      <c r="EA97" s="412"/>
      <c r="EB97" s="412"/>
      <c r="EC97" s="412"/>
      <c r="ED97" s="412"/>
      <c r="EE97" s="412"/>
      <c r="EF97" s="412"/>
      <c r="EG97" s="412"/>
      <c r="EH97" s="412"/>
      <c r="EI97" s="412"/>
      <c r="EJ97" s="412"/>
      <c r="EK97" s="412"/>
      <c r="EL97" s="412"/>
      <c r="EM97" s="412"/>
      <c r="EN97" s="412"/>
      <c r="EO97" s="412"/>
      <c r="EP97" s="412"/>
      <c r="EQ97" s="412"/>
      <c r="ER97" s="412"/>
      <c r="ES97" s="412"/>
      <c r="ET97" s="412"/>
      <c r="EU97" s="412"/>
      <c r="EV97" s="412"/>
      <c r="EW97" s="412"/>
      <c r="EX97" s="412"/>
      <c r="EY97" s="412"/>
      <c r="EZ97" s="412"/>
      <c r="FA97" s="412"/>
      <c r="FB97" s="412"/>
      <c r="FC97" s="412"/>
      <c r="FD97" s="412"/>
      <c r="FE97" s="412"/>
      <c r="FF97" s="412"/>
      <c r="FG97" s="412"/>
      <c r="FH97" s="412"/>
      <c r="FI97" s="412"/>
      <c r="FJ97" s="412"/>
      <c r="FK97" s="412"/>
      <c r="FL97" s="412"/>
      <c r="FM97" s="412"/>
      <c r="FN97" s="412"/>
      <c r="FO97" s="412"/>
      <c r="FP97" s="412"/>
      <c r="FQ97" s="412"/>
      <c r="FR97" s="412"/>
      <c r="FS97" s="412"/>
      <c r="FT97" s="412"/>
      <c r="FU97" s="412"/>
      <c r="FV97" s="412"/>
      <c r="FW97" s="412"/>
      <c r="FX97" s="412"/>
      <c r="FY97" s="412"/>
      <c r="FZ97" s="412"/>
      <c r="GA97" s="412"/>
      <c r="GB97" s="412"/>
      <c r="GC97" s="412"/>
      <c r="GD97" s="412"/>
      <c r="GE97" s="412"/>
      <c r="GF97" s="412"/>
      <c r="GG97" s="412"/>
      <c r="GH97" s="412"/>
      <c r="GI97" s="412"/>
      <c r="GJ97" s="412"/>
      <c r="GK97" s="412"/>
      <c r="GL97" s="412"/>
      <c r="GM97" s="412"/>
      <c r="GN97" s="412"/>
      <c r="GO97" s="412"/>
      <c r="GP97" s="412"/>
      <c r="GQ97" s="412"/>
      <c r="GR97" s="412"/>
      <c r="GS97" s="412"/>
      <c r="GT97" s="412"/>
      <c r="GU97" s="412"/>
      <c r="GV97" s="412"/>
      <c r="GW97" s="412"/>
      <c r="GX97" s="412"/>
      <c r="GY97" s="412"/>
      <c r="GZ97" s="412"/>
      <c r="HA97" s="412"/>
      <c r="HB97" s="412"/>
      <c r="HC97" s="412"/>
      <c r="HD97" s="412"/>
      <c r="HE97" s="412"/>
      <c r="HF97" s="412"/>
      <c r="HG97" s="412"/>
      <c r="HH97" s="412"/>
    </row>
    <row r="98" spans="1:216" s="170" customFormat="1" ht="65.099999999999994" customHeight="1">
      <c r="A98" s="649" t="s">
        <v>201</v>
      </c>
      <c r="B98" s="1073"/>
      <c r="C98" s="193" t="s">
        <v>224</v>
      </c>
      <c r="D98" s="864"/>
      <c r="E98" s="189" t="s">
        <v>849</v>
      </c>
      <c r="F98" s="207">
        <v>2024130010091</v>
      </c>
      <c r="G98" s="190" t="s">
        <v>850</v>
      </c>
      <c r="H98" s="190" t="s">
        <v>851</v>
      </c>
      <c r="I98" s="190" t="s">
        <v>800</v>
      </c>
      <c r="J98" s="1001"/>
      <c r="K98" s="1006" t="s">
        <v>864</v>
      </c>
      <c r="L98" s="1006"/>
      <c r="M98" s="1006" t="s">
        <v>865</v>
      </c>
      <c r="N98" s="896">
        <v>1</v>
      </c>
      <c r="O98" s="896">
        <v>0</v>
      </c>
      <c r="P98" s="896">
        <v>0</v>
      </c>
      <c r="Q98" s="998"/>
      <c r="R98" s="998"/>
      <c r="S98" s="896">
        <f>+O98+P98</f>
        <v>0</v>
      </c>
      <c r="T98" s="834">
        <f>+(R98+Q98+P98+O98)/N98</f>
        <v>0</v>
      </c>
      <c r="U98" s="184">
        <v>45690</v>
      </c>
      <c r="V98" s="184">
        <v>45658</v>
      </c>
      <c r="W98" s="171">
        <v>213</v>
      </c>
      <c r="X98" s="171">
        <v>1059626</v>
      </c>
      <c r="Y98" s="171" t="s">
        <v>772</v>
      </c>
      <c r="Z98" s="171" t="s">
        <v>854</v>
      </c>
      <c r="AA98" s="194" t="s">
        <v>866</v>
      </c>
      <c r="AB98" s="194" t="s">
        <v>867</v>
      </c>
      <c r="AC98" s="171" t="s">
        <v>529</v>
      </c>
      <c r="AD98" s="195" t="s">
        <v>868</v>
      </c>
      <c r="AE98" s="185">
        <v>108900000</v>
      </c>
      <c r="AF98" s="171" t="s">
        <v>531</v>
      </c>
      <c r="AG98" s="193"/>
      <c r="AH98" s="184">
        <v>45698</v>
      </c>
      <c r="AI98" s="197"/>
      <c r="AJ98" s="197"/>
      <c r="AK98" s="186"/>
      <c r="AL98" s="219"/>
      <c r="AM98" s="219"/>
      <c r="AN98" s="187"/>
      <c r="AO98" s="188"/>
      <c r="AP98" s="231"/>
      <c r="AQ98" s="231"/>
      <c r="AR98" s="231"/>
      <c r="AS98" s="231"/>
      <c r="AT98" s="231"/>
      <c r="AU98" s="288"/>
      <c r="AV98" s="188"/>
      <c r="AW98" s="171"/>
      <c r="AX98" s="918"/>
      <c r="AY98" s="951"/>
      <c r="AZ98" s="945"/>
      <c r="BA98" s="834"/>
      <c r="BB98" s="671"/>
      <c r="BC98" s="671"/>
      <c r="BD98" s="671"/>
      <c r="BE98" s="671"/>
      <c r="BF98" s="955"/>
      <c r="BG98" s="955"/>
      <c r="BH98" s="955"/>
      <c r="BI98" s="412"/>
      <c r="BJ98" s="412"/>
      <c r="BK98" s="412"/>
      <c r="BL98" s="412"/>
      <c r="BM98" s="412"/>
      <c r="BN98" s="412"/>
      <c r="BO98" s="412"/>
      <c r="BP98" s="412"/>
      <c r="BQ98" s="412"/>
      <c r="BR98" s="412"/>
      <c r="BS98" s="412"/>
      <c r="BT98" s="412"/>
      <c r="BU98" s="412"/>
      <c r="BV98" s="412"/>
      <c r="BW98" s="412"/>
      <c r="BX98" s="412"/>
      <c r="BY98" s="412"/>
      <c r="BZ98" s="412"/>
      <c r="CA98" s="412"/>
      <c r="CB98" s="412"/>
      <c r="CC98" s="412"/>
      <c r="CD98" s="412"/>
      <c r="CE98" s="412"/>
      <c r="CF98" s="412"/>
      <c r="CG98" s="412"/>
      <c r="CH98" s="412"/>
      <c r="CI98" s="412"/>
      <c r="CJ98" s="412"/>
      <c r="CK98" s="412"/>
      <c r="CL98" s="412"/>
      <c r="CM98" s="412"/>
      <c r="CN98" s="412"/>
      <c r="CO98" s="412"/>
      <c r="CP98" s="412"/>
      <c r="CQ98" s="412"/>
      <c r="CR98" s="412"/>
      <c r="CS98" s="412"/>
      <c r="CT98" s="412"/>
      <c r="CU98" s="412"/>
      <c r="CV98" s="412"/>
      <c r="CW98" s="412"/>
      <c r="CX98" s="412"/>
      <c r="CY98" s="412"/>
      <c r="CZ98" s="412"/>
      <c r="DA98" s="412"/>
      <c r="DB98" s="412"/>
      <c r="DC98" s="412"/>
      <c r="DD98" s="412"/>
      <c r="DE98" s="412"/>
      <c r="DF98" s="412"/>
      <c r="DG98" s="412"/>
      <c r="DH98" s="412"/>
      <c r="DI98" s="412"/>
      <c r="DJ98" s="412"/>
      <c r="DK98" s="412"/>
      <c r="DL98" s="412"/>
      <c r="DM98" s="412"/>
      <c r="DN98" s="412"/>
      <c r="DO98" s="412"/>
      <c r="DP98" s="412"/>
      <c r="DQ98" s="412"/>
      <c r="DR98" s="412"/>
      <c r="DS98" s="412"/>
      <c r="DT98" s="412"/>
      <c r="DU98" s="412"/>
      <c r="DV98" s="412"/>
      <c r="DW98" s="412"/>
      <c r="DX98" s="412"/>
      <c r="DY98" s="412"/>
      <c r="DZ98" s="412"/>
      <c r="EA98" s="412"/>
      <c r="EB98" s="412"/>
      <c r="EC98" s="412"/>
      <c r="ED98" s="412"/>
      <c r="EE98" s="412"/>
      <c r="EF98" s="412"/>
      <c r="EG98" s="412"/>
      <c r="EH98" s="412"/>
      <c r="EI98" s="412"/>
      <c r="EJ98" s="412"/>
      <c r="EK98" s="412"/>
      <c r="EL98" s="412"/>
      <c r="EM98" s="412"/>
      <c r="EN98" s="412"/>
      <c r="EO98" s="412"/>
      <c r="EP98" s="412"/>
      <c r="EQ98" s="412"/>
      <c r="ER98" s="412"/>
      <c r="ES98" s="412"/>
      <c r="ET98" s="412"/>
      <c r="EU98" s="412"/>
      <c r="EV98" s="412"/>
      <c r="EW98" s="412"/>
      <c r="EX98" s="412"/>
      <c r="EY98" s="412"/>
      <c r="EZ98" s="412"/>
      <c r="FA98" s="412"/>
      <c r="FB98" s="412"/>
      <c r="FC98" s="412"/>
      <c r="FD98" s="412"/>
      <c r="FE98" s="412"/>
      <c r="FF98" s="412"/>
      <c r="FG98" s="412"/>
      <c r="FH98" s="412"/>
      <c r="FI98" s="412"/>
      <c r="FJ98" s="412"/>
      <c r="FK98" s="412"/>
      <c r="FL98" s="412"/>
      <c r="FM98" s="412"/>
      <c r="FN98" s="412"/>
      <c r="FO98" s="412"/>
      <c r="FP98" s="412"/>
      <c r="FQ98" s="412"/>
      <c r="FR98" s="412"/>
      <c r="FS98" s="412"/>
      <c r="FT98" s="412"/>
      <c r="FU98" s="412"/>
      <c r="FV98" s="412"/>
      <c r="FW98" s="412"/>
      <c r="FX98" s="412"/>
      <c r="FY98" s="412"/>
      <c r="FZ98" s="412"/>
      <c r="GA98" s="412"/>
      <c r="GB98" s="412"/>
      <c r="GC98" s="412"/>
      <c r="GD98" s="412"/>
      <c r="GE98" s="412"/>
      <c r="GF98" s="412"/>
      <c r="GG98" s="412"/>
      <c r="GH98" s="412"/>
      <c r="GI98" s="412"/>
      <c r="GJ98" s="412"/>
      <c r="GK98" s="412"/>
      <c r="GL98" s="412"/>
      <c r="GM98" s="412"/>
      <c r="GN98" s="412"/>
      <c r="GO98" s="412"/>
      <c r="GP98" s="412"/>
      <c r="GQ98" s="412"/>
      <c r="GR98" s="412"/>
      <c r="GS98" s="412"/>
      <c r="GT98" s="412"/>
      <c r="GU98" s="412"/>
      <c r="GV98" s="412"/>
      <c r="GW98" s="412"/>
      <c r="GX98" s="412"/>
      <c r="GY98" s="412"/>
      <c r="GZ98" s="412"/>
      <c r="HA98" s="412"/>
      <c r="HB98" s="412"/>
      <c r="HC98" s="412"/>
      <c r="HD98" s="412"/>
      <c r="HE98" s="412"/>
      <c r="HF98" s="412"/>
      <c r="HG98" s="412"/>
      <c r="HH98" s="412"/>
    </row>
    <row r="99" spans="1:216" s="170" customFormat="1" ht="65.099999999999994" customHeight="1">
      <c r="A99" s="649" t="s">
        <v>201</v>
      </c>
      <c r="B99" s="1073"/>
      <c r="C99" s="193" t="s">
        <v>224</v>
      </c>
      <c r="D99" s="864"/>
      <c r="E99" s="189" t="s">
        <v>849</v>
      </c>
      <c r="F99" s="207">
        <v>2024130010091</v>
      </c>
      <c r="G99" s="190" t="s">
        <v>850</v>
      </c>
      <c r="H99" s="190" t="s">
        <v>851</v>
      </c>
      <c r="I99" s="190" t="s">
        <v>800</v>
      </c>
      <c r="J99" s="1001"/>
      <c r="K99" s="1006"/>
      <c r="L99" s="1006"/>
      <c r="M99" s="1006"/>
      <c r="N99" s="896"/>
      <c r="O99" s="896"/>
      <c r="P99" s="896"/>
      <c r="Q99" s="998"/>
      <c r="R99" s="998"/>
      <c r="S99" s="896"/>
      <c r="T99" s="834"/>
      <c r="U99" s="184"/>
      <c r="V99" s="184"/>
      <c r="W99" s="171">
        <v>213</v>
      </c>
      <c r="X99" s="171">
        <v>1059626</v>
      </c>
      <c r="Y99" s="171" t="s">
        <v>772</v>
      </c>
      <c r="Z99" s="171" t="s">
        <v>854</v>
      </c>
      <c r="AA99" s="195"/>
      <c r="AB99" s="186"/>
      <c r="AC99" s="171" t="s">
        <v>529</v>
      </c>
      <c r="AD99" s="195" t="s">
        <v>869</v>
      </c>
      <c r="AE99" s="185">
        <v>105402000</v>
      </c>
      <c r="AF99" s="171" t="s">
        <v>531</v>
      </c>
      <c r="AG99" s="193"/>
      <c r="AH99" s="184">
        <v>45698</v>
      </c>
      <c r="AI99" s="197"/>
      <c r="AJ99" s="197"/>
      <c r="AK99" s="186"/>
      <c r="AL99" s="219"/>
      <c r="AM99" s="219"/>
      <c r="AN99" s="187"/>
      <c r="AO99" s="188"/>
      <c r="AP99" s="231"/>
      <c r="AQ99" s="231"/>
      <c r="AR99" s="231"/>
      <c r="AS99" s="231"/>
      <c r="AT99" s="231"/>
      <c r="AU99" s="288"/>
      <c r="AV99" s="188"/>
      <c r="AW99" s="171"/>
      <c r="AX99" s="918"/>
      <c r="AY99" s="951"/>
      <c r="AZ99" s="945"/>
      <c r="BA99" s="834"/>
      <c r="BB99" s="671"/>
      <c r="BC99" s="671"/>
      <c r="BD99" s="671"/>
      <c r="BE99" s="671"/>
      <c r="BF99" s="955"/>
      <c r="BG99" s="955"/>
      <c r="BH99" s="955"/>
      <c r="BI99" s="412"/>
      <c r="BJ99" s="412"/>
      <c r="BK99" s="412"/>
      <c r="BL99" s="412"/>
      <c r="BM99" s="412"/>
      <c r="BN99" s="412"/>
      <c r="BO99" s="412"/>
      <c r="BP99" s="412"/>
      <c r="BQ99" s="412"/>
      <c r="BR99" s="412"/>
      <c r="BS99" s="412"/>
      <c r="BT99" s="412"/>
      <c r="BU99" s="412"/>
      <c r="BV99" s="412"/>
      <c r="BW99" s="412"/>
      <c r="BX99" s="412"/>
      <c r="BY99" s="412"/>
      <c r="BZ99" s="412"/>
      <c r="CA99" s="412"/>
      <c r="CB99" s="412"/>
      <c r="CC99" s="412"/>
      <c r="CD99" s="412"/>
      <c r="CE99" s="412"/>
      <c r="CF99" s="412"/>
      <c r="CG99" s="412"/>
      <c r="CH99" s="412"/>
      <c r="CI99" s="412"/>
      <c r="CJ99" s="412"/>
      <c r="CK99" s="412"/>
      <c r="CL99" s="412"/>
      <c r="CM99" s="412"/>
      <c r="CN99" s="412"/>
      <c r="CO99" s="412"/>
      <c r="CP99" s="412"/>
      <c r="CQ99" s="412"/>
      <c r="CR99" s="412"/>
      <c r="CS99" s="412"/>
      <c r="CT99" s="412"/>
      <c r="CU99" s="412"/>
      <c r="CV99" s="412"/>
      <c r="CW99" s="412"/>
      <c r="CX99" s="412"/>
      <c r="CY99" s="412"/>
      <c r="CZ99" s="412"/>
      <c r="DA99" s="412"/>
      <c r="DB99" s="412"/>
      <c r="DC99" s="412"/>
      <c r="DD99" s="412"/>
      <c r="DE99" s="412"/>
      <c r="DF99" s="412"/>
      <c r="DG99" s="412"/>
      <c r="DH99" s="412"/>
      <c r="DI99" s="412"/>
      <c r="DJ99" s="412"/>
      <c r="DK99" s="412"/>
      <c r="DL99" s="412"/>
      <c r="DM99" s="412"/>
      <c r="DN99" s="412"/>
      <c r="DO99" s="412"/>
      <c r="DP99" s="412"/>
      <c r="DQ99" s="412"/>
      <c r="DR99" s="412"/>
      <c r="DS99" s="412"/>
      <c r="DT99" s="412"/>
      <c r="DU99" s="412"/>
      <c r="DV99" s="412"/>
      <c r="DW99" s="412"/>
      <c r="DX99" s="412"/>
      <c r="DY99" s="412"/>
      <c r="DZ99" s="412"/>
      <c r="EA99" s="412"/>
      <c r="EB99" s="412"/>
      <c r="EC99" s="412"/>
      <c r="ED99" s="412"/>
      <c r="EE99" s="412"/>
      <c r="EF99" s="412"/>
      <c r="EG99" s="412"/>
      <c r="EH99" s="412"/>
      <c r="EI99" s="412"/>
      <c r="EJ99" s="412"/>
      <c r="EK99" s="412"/>
      <c r="EL99" s="412"/>
      <c r="EM99" s="412"/>
      <c r="EN99" s="412"/>
      <c r="EO99" s="412"/>
      <c r="EP99" s="412"/>
      <c r="EQ99" s="412"/>
      <c r="ER99" s="412"/>
      <c r="ES99" s="412"/>
      <c r="ET99" s="412"/>
      <c r="EU99" s="412"/>
      <c r="EV99" s="412"/>
      <c r="EW99" s="412"/>
      <c r="EX99" s="412"/>
      <c r="EY99" s="412"/>
      <c r="EZ99" s="412"/>
      <c r="FA99" s="412"/>
      <c r="FB99" s="412"/>
      <c r="FC99" s="412"/>
      <c r="FD99" s="412"/>
      <c r="FE99" s="412"/>
      <c r="FF99" s="412"/>
      <c r="FG99" s="412"/>
      <c r="FH99" s="412"/>
      <c r="FI99" s="412"/>
      <c r="FJ99" s="412"/>
      <c r="FK99" s="412"/>
      <c r="FL99" s="412"/>
      <c r="FM99" s="412"/>
      <c r="FN99" s="412"/>
      <c r="FO99" s="412"/>
      <c r="FP99" s="412"/>
      <c r="FQ99" s="412"/>
      <c r="FR99" s="412"/>
      <c r="FS99" s="412"/>
      <c r="FT99" s="412"/>
      <c r="FU99" s="412"/>
      <c r="FV99" s="412"/>
      <c r="FW99" s="412"/>
      <c r="FX99" s="412"/>
      <c r="FY99" s="412"/>
      <c r="FZ99" s="412"/>
      <c r="GA99" s="412"/>
      <c r="GB99" s="412"/>
      <c r="GC99" s="412"/>
      <c r="GD99" s="412"/>
      <c r="GE99" s="412"/>
      <c r="GF99" s="412"/>
      <c r="GG99" s="412"/>
      <c r="GH99" s="412"/>
      <c r="GI99" s="412"/>
      <c r="GJ99" s="412"/>
      <c r="GK99" s="412"/>
      <c r="GL99" s="412"/>
      <c r="GM99" s="412"/>
      <c r="GN99" s="412"/>
      <c r="GO99" s="412"/>
      <c r="GP99" s="412"/>
      <c r="GQ99" s="412"/>
      <c r="GR99" s="412"/>
      <c r="GS99" s="412"/>
      <c r="GT99" s="412"/>
      <c r="GU99" s="412"/>
      <c r="GV99" s="412"/>
      <c r="GW99" s="412"/>
      <c r="GX99" s="412"/>
      <c r="GY99" s="412"/>
      <c r="GZ99" s="412"/>
      <c r="HA99" s="412"/>
      <c r="HB99" s="412"/>
      <c r="HC99" s="412"/>
      <c r="HD99" s="412"/>
      <c r="HE99" s="412"/>
      <c r="HF99" s="412"/>
      <c r="HG99" s="412"/>
      <c r="HH99" s="412"/>
    </row>
    <row r="100" spans="1:216" s="170" customFormat="1" ht="65.099999999999994" customHeight="1">
      <c r="A100" s="649" t="s">
        <v>201</v>
      </c>
      <c r="B100" s="1073"/>
      <c r="C100" s="193" t="s">
        <v>224</v>
      </c>
      <c r="D100" s="864"/>
      <c r="E100" s="189" t="s">
        <v>849</v>
      </c>
      <c r="F100" s="207">
        <v>2024130010091</v>
      </c>
      <c r="G100" s="190" t="s">
        <v>850</v>
      </c>
      <c r="H100" s="190" t="s">
        <v>851</v>
      </c>
      <c r="I100" s="190" t="s">
        <v>800</v>
      </c>
      <c r="J100" s="1001"/>
      <c r="K100" s="1006"/>
      <c r="L100" s="1006"/>
      <c r="M100" s="1006"/>
      <c r="N100" s="896"/>
      <c r="O100" s="896"/>
      <c r="P100" s="896"/>
      <c r="Q100" s="998"/>
      <c r="R100" s="998"/>
      <c r="S100" s="896"/>
      <c r="T100" s="834"/>
      <c r="U100" s="184"/>
      <c r="V100" s="184"/>
      <c r="W100" s="171">
        <v>213</v>
      </c>
      <c r="X100" s="171">
        <v>1059626</v>
      </c>
      <c r="Y100" s="171" t="s">
        <v>772</v>
      </c>
      <c r="Z100" s="171" t="s">
        <v>854</v>
      </c>
      <c r="AA100" s="195"/>
      <c r="AB100" s="186"/>
      <c r="AC100" s="171" t="s">
        <v>529</v>
      </c>
      <c r="AD100" s="195" t="s">
        <v>870</v>
      </c>
      <c r="AE100" s="185">
        <v>52000000</v>
      </c>
      <c r="AF100" s="171" t="s">
        <v>531</v>
      </c>
      <c r="AG100" s="193"/>
      <c r="AH100" s="184">
        <v>45698</v>
      </c>
      <c r="AI100" s="197"/>
      <c r="AJ100" s="197"/>
      <c r="AK100" s="186"/>
      <c r="AL100" s="219"/>
      <c r="AM100" s="219"/>
      <c r="AN100" s="187"/>
      <c r="AO100" s="188"/>
      <c r="AP100" s="231"/>
      <c r="AQ100" s="231"/>
      <c r="AR100" s="231"/>
      <c r="AS100" s="231"/>
      <c r="AT100" s="231"/>
      <c r="AU100" s="288"/>
      <c r="AV100" s="188"/>
      <c r="AW100" s="171"/>
      <c r="AX100" s="918"/>
      <c r="AY100" s="951"/>
      <c r="AZ100" s="945"/>
      <c r="BA100" s="834"/>
      <c r="BB100" s="671"/>
      <c r="BC100" s="671"/>
      <c r="BD100" s="671"/>
      <c r="BE100" s="671"/>
      <c r="BF100" s="955"/>
      <c r="BG100" s="955"/>
      <c r="BH100" s="955"/>
      <c r="BI100" s="412"/>
      <c r="BJ100" s="412"/>
      <c r="BK100" s="412"/>
      <c r="BL100" s="412"/>
      <c r="BM100" s="412"/>
      <c r="BN100" s="412"/>
      <c r="BO100" s="412"/>
      <c r="BP100" s="412"/>
      <c r="BQ100" s="412"/>
      <c r="BR100" s="412"/>
      <c r="BS100" s="412"/>
      <c r="BT100" s="412"/>
      <c r="BU100" s="412"/>
      <c r="BV100" s="412"/>
      <c r="BW100" s="412"/>
      <c r="BX100" s="412"/>
      <c r="BY100" s="412"/>
      <c r="BZ100" s="412"/>
      <c r="CA100" s="412"/>
      <c r="CB100" s="412"/>
      <c r="CC100" s="412"/>
      <c r="CD100" s="412"/>
      <c r="CE100" s="412"/>
      <c r="CF100" s="412"/>
      <c r="CG100" s="412"/>
      <c r="CH100" s="412"/>
      <c r="CI100" s="412"/>
      <c r="CJ100" s="412"/>
      <c r="CK100" s="412"/>
      <c r="CL100" s="412"/>
      <c r="CM100" s="412"/>
      <c r="CN100" s="412"/>
      <c r="CO100" s="412"/>
      <c r="CP100" s="412"/>
      <c r="CQ100" s="412"/>
      <c r="CR100" s="412"/>
      <c r="CS100" s="412"/>
      <c r="CT100" s="412"/>
      <c r="CU100" s="412"/>
      <c r="CV100" s="412"/>
      <c r="CW100" s="412"/>
      <c r="CX100" s="412"/>
      <c r="CY100" s="412"/>
      <c r="CZ100" s="412"/>
      <c r="DA100" s="412"/>
      <c r="DB100" s="412"/>
      <c r="DC100" s="412"/>
      <c r="DD100" s="412"/>
      <c r="DE100" s="412"/>
      <c r="DF100" s="412"/>
      <c r="DG100" s="412"/>
      <c r="DH100" s="412"/>
      <c r="DI100" s="412"/>
      <c r="DJ100" s="412"/>
      <c r="DK100" s="412"/>
      <c r="DL100" s="412"/>
      <c r="DM100" s="412"/>
      <c r="DN100" s="412"/>
      <c r="DO100" s="412"/>
      <c r="DP100" s="412"/>
      <c r="DQ100" s="412"/>
      <c r="DR100" s="412"/>
      <c r="DS100" s="412"/>
      <c r="DT100" s="412"/>
      <c r="DU100" s="412"/>
      <c r="DV100" s="412"/>
      <c r="DW100" s="412"/>
      <c r="DX100" s="412"/>
      <c r="DY100" s="412"/>
      <c r="DZ100" s="412"/>
      <c r="EA100" s="412"/>
      <c r="EB100" s="412"/>
      <c r="EC100" s="412"/>
      <c r="ED100" s="412"/>
      <c r="EE100" s="412"/>
      <c r="EF100" s="412"/>
      <c r="EG100" s="412"/>
      <c r="EH100" s="412"/>
      <c r="EI100" s="412"/>
      <c r="EJ100" s="412"/>
      <c r="EK100" s="412"/>
      <c r="EL100" s="412"/>
      <c r="EM100" s="412"/>
      <c r="EN100" s="412"/>
      <c r="EO100" s="412"/>
      <c r="EP100" s="412"/>
      <c r="EQ100" s="412"/>
      <c r="ER100" s="412"/>
      <c r="ES100" s="412"/>
      <c r="ET100" s="412"/>
      <c r="EU100" s="412"/>
      <c r="EV100" s="412"/>
      <c r="EW100" s="412"/>
      <c r="EX100" s="412"/>
      <c r="EY100" s="412"/>
      <c r="EZ100" s="412"/>
      <c r="FA100" s="412"/>
      <c r="FB100" s="412"/>
      <c r="FC100" s="412"/>
      <c r="FD100" s="412"/>
      <c r="FE100" s="412"/>
      <c r="FF100" s="412"/>
      <c r="FG100" s="412"/>
      <c r="FH100" s="412"/>
      <c r="FI100" s="412"/>
      <c r="FJ100" s="412"/>
      <c r="FK100" s="412"/>
      <c r="FL100" s="412"/>
      <c r="FM100" s="412"/>
      <c r="FN100" s="412"/>
      <c r="FO100" s="412"/>
      <c r="FP100" s="412"/>
      <c r="FQ100" s="412"/>
      <c r="FR100" s="412"/>
      <c r="FS100" s="412"/>
      <c r="FT100" s="412"/>
      <c r="FU100" s="412"/>
      <c r="FV100" s="412"/>
      <c r="FW100" s="412"/>
      <c r="FX100" s="412"/>
      <c r="FY100" s="412"/>
      <c r="FZ100" s="412"/>
      <c r="GA100" s="412"/>
      <c r="GB100" s="412"/>
      <c r="GC100" s="412"/>
      <c r="GD100" s="412"/>
      <c r="GE100" s="412"/>
      <c r="GF100" s="412"/>
      <c r="GG100" s="412"/>
      <c r="GH100" s="412"/>
      <c r="GI100" s="412"/>
      <c r="GJ100" s="412"/>
      <c r="GK100" s="412"/>
      <c r="GL100" s="412"/>
      <c r="GM100" s="412"/>
      <c r="GN100" s="412"/>
      <c r="GO100" s="412"/>
      <c r="GP100" s="412"/>
      <c r="GQ100" s="412"/>
      <c r="GR100" s="412"/>
      <c r="GS100" s="412"/>
      <c r="GT100" s="412"/>
      <c r="GU100" s="412"/>
      <c r="GV100" s="412"/>
      <c r="GW100" s="412"/>
      <c r="GX100" s="412"/>
      <c r="GY100" s="412"/>
      <c r="GZ100" s="412"/>
      <c r="HA100" s="412"/>
      <c r="HB100" s="412"/>
      <c r="HC100" s="412"/>
      <c r="HD100" s="412"/>
      <c r="HE100" s="412"/>
      <c r="HF100" s="412"/>
      <c r="HG100" s="412"/>
      <c r="HH100" s="412"/>
    </row>
    <row r="101" spans="1:216" s="170" customFormat="1" ht="65.099999999999994" customHeight="1">
      <c r="A101" s="649" t="s">
        <v>201</v>
      </c>
      <c r="B101" s="1073"/>
      <c r="C101" s="193" t="s">
        <v>224</v>
      </c>
      <c r="D101" s="864"/>
      <c r="E101" s="189" t="s">
        <v>849</v>
      </c>
      <c r="F101" s="207">
        <v>2024130010091</v>
      </c>
      <c r="G101" s="190" t="s">
        <v>850</v>
      </c>
      <c r="H101" s="190" t="s">
        <v>851</v>
      </c>
      <c r="I101" s="190" t="s">
        <v>800</v>
      </c>
      <c r="J101" s="1001"/>
      <c r="K101" s="1006"/>
      <c r="L101" s="1006"/>
      <c r="M101" s="1006"/>
      <c r="N101" s="896"/>
      <c r="O101" s="896"/>
      <c r="P101" s="896"/>
      <c r="Q101" s="998"/>
      <c r="R101" s="998"/>
      <c r="S101" s="896"/>
      <c r="T101" s="834"/>
      <c r="U101" s="184"/>
      <c r="V101" s="184"/>
      <c r="W101" s="171">
        <v>213</v>
      </c>
      <c r="X101" s="171">
        <v>1059626</v>
      </c>
      <c r="Y101" s="171" t="s">
        <v>772</v>
      </c>
      <c r="Z101" s="171" t="s">
        <v>854</v>
      </c>
      <c r="AA101" s="195"/>
      <c r="AB101" s="186"/>
      <c r="AC101" s="171" t="s">
        <v>529</v>
      </c>
      <c r="AD101" s="195" t="s">
        <v>871</v>
      </c>
      <c r="AE101" s="185">
        <v>50000000</v>
      </c>
      <c r="AF101" s="171"/>
      <c r="AG101" s="193"/>
      <c r="AH101" s="184">
        <v>45698</v>
      </c>
      <c r="AI101" s="197"/>
      <c r="AJ101" s="197"/>
      <c r="AK101" s="186"/>
      <c r="AL101" s="219"/>
      <c r="AM101" s="219"/>
      <c r="AN101" s="187"/>
      <c r="AO101" s="188"/>
      <c r="AP101" s="231"/>
      <c r="AQ101" s="231"/>
      <c r="AR101" s="231"/>
      <c r="AS101" s="231"/>
      <c r="AT101" s="231"/>
      <c r="AU101" s="288"/>
      <c r="AV101" s="188"/>
      <c r="AW101" s="171"/>
      <c r="AX101" s="918"/>
      <c r="AY101" s="951"/>
      <c r="AZ101" s="945"/>
      <c r="BA101" s="834"/>
      <c r="BB101" s="671"/>
      <c r="BC101" s="671"/>
      <c r="BD101" s="671"/>
      <c r="BE101" s="671"/>
      <c r="BF101" s="955"/>
      <c r="BG101" s="955"/>
      <c r="BH101" s="955"/>
      <c r="BI101" s="412"/>
      <c r="BJ101" s="412"/>
      <c r="BK101" s="412"/>
      <c r="BL101" s="412"/>
      <c r="BM101" s="412"/>
      <c r="BN101" s="412"/>
      <c r="BO101" s="412"/>
      <c r="BP101" s="412"/>
      <c r="BQ101" s="412"/>
      <c r="BR101" s="412"/>
      <c r="BS101" s="412"/>
      <c r="BT101" s="412"/>
      <c r="BU101" s="412"/>
      <c r="BV101" s="412"/>
      <c r="BW101" s="412"/>
      <c r="BX101" s="412"/>
      <c r="BY101" s="412"/>
      <c r="BZ101" s="412"/>
      <c r="CA101" s="412"/>
      <c r="CB101" s="412"/>
      <c r="CC101" s="412"/>
      <c r="CD101" s="412"/>
      <c r="CE101" s="412"/>
      <c r="CF101" s="412"/>
      <c r="CG101" s="412"/>
      <c r="CH101" s="412"/>
      <c r="CI101" s="412"/>
      <c r="CJ101" s="412"/>
      <c r="CK101" s="412"/>
      <c r="CL101" s="412"/>
      <c r="CM101" s="412"/>
      <c r="CN101" s="412"/>
      <c r="CO101" s="412"/>
      <c r="CP101" s="412"/>
      <c r="CQ101" s="412"/>
      <c r="CR101" s="412"/>
      <c r="CS101" s="412"/>
      <c r="CT101" s="412"/>
      <c r="CU101" s="412"/>
      <c r="CV101" s="412"/>
      <c r="CW101" s="412"/>
      <c r="CX101" s="412"/>
      <c r="CY101" s="412"/>
      <c r="CZ101" s="412"/>
      <c r="DA101" s="412"/>
      <c r="DB101" s="412"/>
      <c r="DC101" s="412"/>
      <c r="DD101" s="412"/>
      <c r="DE101" s="412"/>
      <c r="DF101" s="412"/>
      <c r="DG101" s="412"/>
      <c r="DH101" s="412"/>
      <c r="DI101" s="412"/>
      <c r="DJ101" s="412"/>
      <c r="DK101" s="412"/>
      <c r="DL101" s="412"/>
      <c r="DM101" s="412"/>
      <c r="DN101" s="412"/>
      <c r="DO101" s="412"/>
      <c r="DP101" s="412"/>
      <c r="DQ101" s="412"/>
      <c r="DR101" s="412"/>
      <c r="DS101" s="412"/>
      <c r="DT101" s="412"/>
      <c r="DU101" s="412"/>
      <c r="DV101" s="412"/>
      <c r="DW101" s="412"/>
      <c r="DX101" s="412"/>
      <c r="DY101" s="412"/>
      <c r="DZ101" s="412"/>
      <c r="EA101" s="412"/>
      <c r="EB101" s="412"/>
      <c r="EC101" s="412"/>
      <c r="ED101" s="412"/>
      <c r="EE101" s="412"/>
      <c r="EF101" s="412"/>
      <c r="EG101" s="412"/>
      <c r="EH101" s="412"/>
      <c r="EI101" s="412"/>
      <c r="EJ101" s="412"/>
      <c r="EK101" s="412"/>
      <c r="EL101" s="412"/>
      <c r="EM101" s="412"/>
      <c r="EN101" s="412"/>
      <c r="EO101" s="412"/>
      <c r="EP101" s="412"/>
      <c r="EQ101" s="412"/>
      <c r="ER101" s="412"/>
      <c r="ES101" s="412"/>
      <c r="ET101" s="412"/>
      <c r="EU101" s="412"/>
      <c r="EV101" s="412"/>
      <c r="EW101" s="412"/>
      <c r="EX101" s="412"/>
      <c r="EY101" s="412"/>
      <c r="EZ101" s="412"/>
      <c r="FA101" s="412"/>
      <c r="FB101" s="412"/>
      <c r="FC101" s="412"/>
      <c r="FD101" s="412"/>
      <c r="FE101" s="412"/>
      <c r="FF101" s="412"/>
      <c r="FG101" s="412"/>
      <c r="FH101" s="412"/>
      <c r="FI101" s="412"/>
      <c r="FJ101" s="412"/>
      <c r="FK101" s="412"/>
      <c r="FL101" s="412"/>
      <c r="FM101" s="412"/>
      <c r="FN101" s="412"/>
      <c r="FO101" s="412"/>
      <c r="FP101" s="412"/>
      <c r="FQ101" s="412"/>
      <c r="FR101" s="412"/>
      <c r="FS101" s="412"/>
      <c r="FT101" s="412"/>
      <c r="FU101" s="412"/>
      <c r="FV101" s="412"/>
      <c r="FW101" s="412"/>
      <c r="FX101" s="412"/>
      <c r="FY101" s="412"/>
      <c r="FZ101" s="412"/>
      <c r="GA101" s="412"/>
      <c r="GB101" s="412"/>
      <c r="GC101" s="412"/>
      <c r="GD101" s="412"/>
      <c r="GE101" s="412"/>
      <c r="GF101" s="412"/>
      <c r="GG101" s="412"/>
      <c r="GH101" s="412"/>
      <c r="GI101" s="412"/>
      <c r="GJ101" s="412"/>
      <c r="GK101" s="412"/>
      <c r="GL101" s="412"/>
      <c r="GM101" s="412"/>
      <c r="GN101" s="412"/>
      <c r="GO101" s="412"/>
      <c r="GP101" s="412"/>
      <c r="GQ101" s="412"/>
      <c r="GR101" s="412"/>
      <c r="GS101" s="412"/>
      <c r="GT101" s="412"/>
      <c r="GU101" s="412"/>
      <c r="GV101" s="412"/>
      <c r="GW101" s="412"/>
      <c r="GX101" s="412"/>
      <c r="GY101" s="412"/>
      <c r="GZ101" s="412"/>
      <c r="HA101" s="412"/>
      <c r="HB101" s="412"/>
      <c r="HC101" s="412"/>
      <c r="HD101" s="412"/>
      <c r="HE101" s="412"/>
      <c r="HF101" s="412"/>
      <c r="HG101" s="412"/>
      <c r="HH101" s="412"/>
    </row>
    <row r="102" spans="1:216" s="170" customFormat="1" ht="65.099999999999994" customHeight="1">
      <c r="A102" s="649" t="s">
        <v>201</v>
      </c>
      <c r="B102" s="1073"/>
      <c r="C102" s="193" t="s">
        <v>224</v>
      </c>
      <c r="D102" s="864"/>
      <c r="E102" s="189" t="s">
        <v>849</v>
      </c>
      <c r="F102" s="207">
        <v>2024130010091</v>
      </c>
      <c r="G102" s="190" t="s">
        <v>850</v>
      </c>
      <c r="H102" s="190" t="s">
        <v>851</v>
      </c>
      <c r="I102" s="190" t="s">
        <v>800</v>
      </c>
      <c r="J102" s="1001"/>
      <c r="K102" s="1006"/>
      <c r="L102" s="1006"/>
      <c r="M102" s="1006"/>
      <c r="N102" s="896"/>
      <c r="O102" s="896"/>
      <c r="P102" s="896"/>
      <c r="Q102" s="998"/>
      <c r="R102" s="998"/>
      <c r="S102" s="896"/>
      <c r="T102" s="834"/>
      <c r="U102" s="184"/>
      <c r="V102" s="184"/>
      <c r="W102" s="171">
        <v>213</v>
      </c>
      <c r="X102" s="171">
        <v>1059626</v>
      </c>
      <c r="Y102" s="171" t="s">
        <v>772</v>
      </c>
      <c r="Z102" s="171" t="s">
        <v>854</v>
      </c>
      <c r="AA102" s="195"/>
      <c r="AB102" s="186"/>
      <c r="AC102" s="171" t="s">
        <v>529</v>
      </c>
      <c r="AD102" s="195" t="s">
        <v>872</v>
      </c>
      <c r="AE102" s="185">
        <v>61000000</v>
      </c>
      <c r="AF102" s="171" t="s">
        <v>531</v>
      </c>
      <c r="AG102" s="193"/>
      <c r="AH102" s="184">
        <v>45698</v>
      </c>
      <c r="AI102" s="197"/>
      <c r="AJ102" s="197"/>
      <c r="AK102" s="186"/>
      <c r="AL102" s="219"/>
      <c r="AM102" s="219"/>
      <c r="AN102" s="187"/>
      <c r="AO102" s="188"/>
      <c r="AP102" s="231"/>
      <c r="AQ102" s="231"/>
      <c r="AR102" s="231"/>
      <c r="AS102" s="231"/>
      <c r="AT102" s="231"/>
      <c r="AU102" s="288"/>
      <c r="AV102" s="188"/>
      <c r="AW102" s="171"/>
      <c r="AX102" s="918"/>
      <c r="AY102" s="951"/>
      <c r="AZ102" s="945"/>
      <c r="BA102" s="834"/>
      <c r="BB102" s="671"/>
      <c r="BC102" s="671"/>
      <c r="BD102" s="671"/>
      <c r="BE102" s="671"/>
      <c r="BF102" s="955"/>
      <c r="BG102" s="955"/>
      <c r="BH102" s="955"/>
      <c r="BI102" s="412"/>
      <c r="BJ102" s="412"/>
      <c r="BK102" s="412"/>
      <c r="BL102" s="412"/>
      <c r="BM102" s="412"/>
      <c r="BN102" s="412"/>
      <c r="BO102" s="412"/>
      <c r="BP102" s="412"/>
      <c r="BQ102" s="412"/>
      <c r="BR102" s="412"/>
      <c r="BS102" s="412"/>
      <c r="BT102" s="412"/>
      <c r="BU102" s="412"/>
      <c r="BV102" s="412"/>
      <c r="BW102" s="412"/>
      <c r="BX102" s="412"/>
      <c r="BY102" s="412"/>
      <c r="BZ102" s="412"/>
      <c r="CA102" s="412"/>
      <c r="CB102" s="412"/>
      <c r="CC102" s="412"/>
      <c r="CD102" s="412"/>
      <c r="CE102" s="412"/>
      <c r="CF102" s="412"/>
      <c r="CG102" s="412"/>
      <c r="CH102" s="412"/>
      <c r="CI102" s="412"/>
      <c r="CJ102" s="412"/>
      <c r="CK102" s="412"/>
      <c r="CL102" s="412"/>
      <c r="CM102" s="412"/>
      <c r="CN102" s="412"/>
      <c r="CO102" s="412"/>
      <c r="CP102" s="412"/>
      <c r="CQ102" s="412"/>
      <c r="CR102" s="412"/>
      <c r="CS102" s="412"/>
      <c r="CT102" s="412"/>
      <c r="CU102" s="412"/>
      <c r="CV102" s="412"/>
      <c r="CW102" s="412"/>
      <c r="CX102" s="412"/>
      <c r="CY102" s="412"/>
      <c r="CZ102" s="412"/>
      <c r="DA102" s="412"/>
      <c r="DB102" s="412"/>
      <c r="DC102" s="412"/>
      <c r="DD102" s="412"/>
      <c r="DE102" s="412"/>
      <c r="DF102" s="412"/>
      <c r="DG102" s="412"/>
      <c r="DH102" s="412"/>
      <c r="DI102" s="412"/>
      <c r="DJ102" s="412"/>
      <c r="DK102" s="412"/>
      <c r="DL102" s="412"/>
      <c r="DM102" s="412"/>
      <c r="DN102" s="412"/>
      <c r="DO102" s="412"/>
      <c r="DP102" s="412"/>
      <c r="DQ102" s="412"/>
      <c r="DR102" s="412"/>
      <c r="DS102" s="412"/>
      <c r="DT102" s="412"/>
      <c r="DU102" s="412"/>
      <c r="DV102" s="412"/>
      <c r="DW102" s="412"/>
      <c r="DX102" s="412"/>
      <c r="DY102" s="412"/>
      <c r="DZ102" s="412"/>
      <c r="EA102" s="412"/>
      <c r="EB102" s="412"/>
      <c r="EC102" s="412"/>
      <c r="ED102" s="412"/>
      <c r="EE102" s="412"/>
      <c r="EF102" s="412"/>
      <c r="EG102" s="412"/>
      <c r="EH102" s="412"/>
      <c r="EI102" s="412"/>
      <c r="EJ102" s="412"/>
      <c r="EK102" s="412"/>
      <c r="EL102" s="412"/>
      <c r="EM102" s="412"/>
      <c r="EN102" s="412"/>
      <c r="EO102" s="412"/>
      <c r="EP102" s="412"/>
      <c r="EQ102" s="412"/>
      <c r="ER102" s="412"/>
      <c r="ES102" s="412"/>
      <c r="ET102" s="412"/>
      <c r="EU102" s="412"/>
      <c r="EV102" s="412"/>
      <c r="EW102" s="412"/>
      <c r="EX102" s="412"/>
      <c r="EY102" s="412"/>
      <c r="EZ102" s="412"/>
      <c r="FA102" s="412"/>
      <c r="FB102" s="412"/>
      <c r="FC102" s="412"/>
      <c r="FD102" s="412"/>
      <c r="FE102" s="412"/>
      <c r="FF102" s="412"/>
      <c r="FG102" s="412"/>
      <c r="FH102" s="412"/>
      <c r="FI102" s="412"/>
      <c r="FJ102" s="412"/>
      <c r="FK102" s="412"/>
      <c r="FL102" s="412"/>
      <c r="FM102" s="412"/>
      <c r="FN102" s="412"/>
      <c r="FO102" s="412"/>
      <c r="FP102" s="412"/>
      <c r="FQ102" s="412"/>
      <c r="FR102" s="412"/>
      <c r="FS102" s="412"/>
      <c r="FT102" s="412"/>
      <c r="FU102" s="412"/>
      <c r="FV102" s="412"/>
      <c r="FW102" s="412"/>
      <c r="FX102" s="412"/>
      <c r="FY102" s="412"/>
      <c r="FZ102" s="412"/>
      <c r="GA102" s="412"/>
      <c r="GB102" s="412"/>
      <c r="GC102" s="412"/>
      <c r="GD102" s="412"/>
      <c r="GE102" s="412"/>
      <c r="GF102" s="412"/>
      <c r="GG102" s="412"/>
      <c r="GH102" s="412"/>
      <c r="GI102" s="412"/>
      <c r="GJ102" s="412"/>
      <c r="GK102" s="412"/>
      <c r="GL102" s="412"/>
      <c r="GM102" s="412"/>
      <c r="GN102" s="412"/>
      <c r="GO102" s="412"/>
      <c r="GP102" s="412"/>
      <c r="GQ102" s="412"/>
      <c r="GR102" s="412"/>
      <c r="GS102" s="412"/>
      <c r="GT102" s="412"/>
      <c r="GU102" s="412"/>
      <c r="GV102" s="412"/>
      <c r="GW102" s="412"/>
      <c r="GX102" s="412"/>
      <c r="GY102" s="412"/>
      <c r="GZ102" s="412"/>
      <c r="HA102" s="412"/>
      <c r="HB102" s="412"/>
      <c r="HC102" s="412"/>
      <c r="HD102" s="412"/>
      <c r="HE102" s="412"/>
      <c r="HF102" s="412"/>
      <c r="HG102" s="412"/>
      <c r="HH102" s="412"/>
    </row>
    <row r="103" spans="1:216" s="170" customFormat="1" ht="65.099999999999994" customHeight="1" thickBot="1">
      <c r="A103" s="649" t="s">
        <v>201</v>
      </c>
      <c r="B103" s="1073"/>
      <c r="C103" s="193" t="s">
        <v>224</v>
      </c>
      <c r="D103" s="865"/>
      <c r="E103" s="202" t="s">
        <v>849</v>
      </c>
      <c r="F103" s="581">
        <v>2024130010091</v>
      </c>
      <c r="G103" s="203" t="s">
        <v>850</v>
      </c>
      <c r="H103" s="203" t="s">
        <v>851</v>
      </c>
      <c r="I103" s="203" t="s">
        <v>800</v>
      </c>
      <c r="J103" s="1002"/>
      <c r="K103" s="1007"/>
      <c r="L103" s="1007"/>
      <c r="M103" s="1007"/>
      <c r="N103" s="997"/>
      <c r="O103" s="997"/>
      <c r="P103" s="997"/>
      <c r="Q103" s="999"/>
      <c r="R103" s="999"/>
      <c r="S103" s="997"/>
      <c r="T103" s="835"/>
      <c r="U103" s="184"/>
      <c r="V103" s="184"/>
      <c r="W103" s="171">
        <v>213</v>
      </c>
      <c r="X103" s="171">
        <v>1059626</v>
      </c>
      <c r="Y103" s="171" t="s">
        <v>772</v>
      </c>
      <c r="Z103" s="171" t="s">
        <v>854</v>
      </c>
      <c r="AA103" s="195"/>
      <c r="AB103" s="186"/>
      <c r="AC103" s="171" t="s">
        <v>529</v>
      </c>
      <c r="AD103" s="195" t="s">
        <v>873</v>
      </c>
      <c r="AE103" s="185">
        <v>62604312</v>
      </c>
      <c r="AF103" s="171"/>
      <c r="AG103" s="193"/>
      <c r="AH103" s="184">
        <v>45698</v>
      </c>
      <c r="AI103" s="197"/>
      <c r="AJ103" s="197"/>
      <c r="AK103" s="186"/>
      <c r="AL103" s="219"/>
      <c r="AM103" s="219"/>
      <c r="AN103" s="187"/>
      <c r="AO103" s="188"/>
      <c r="AP103" s="231"/>
      <c r="AQ103" s="231"/>
      <c r="AR103" s="231"/>
      <c r="AS103" s="231"/>
      <c r="AT103" s="231"/>
      <c r="AU103" s="288"/>
      <c r="AV103" s="188"/>
      <c r="AW103" s="171"/>
      <c r="AX103" s="918"/>
      <c r="AY103" s="951"/>
      <c r="AZ103" s="945"/>
      <c r="BA103" s="834"/>
      <c r="BB103" s="671"/>
      <c r="BC103" s="671"/>
      <c r="BD103" s="671"/>
      <c r="BE103" s="671"/>
      <c r="BF103" s="955"/>
      <c r="BG103" s="955"/>
      <c r="BH103" s="955"/>
      <c r="BI103" s="412"/>
      <c r="BJ103" s="412"/>
      <c r="BK103" s="412"/>
      <c r="BL103" s="412"/>
      <c r="BM103" s="412"/>
      <c r="BN103" s="412"/>
      <c r="BO103" s="412"/>
      <c r="BP103" s="412"/>
      <c r="BQ103" s="412"/>
      <c r="BR103" s="412"/>
      <c r="BS103" s="412"/>
      <c r="BT103" s="412"/>
      <c r="BU103" s="412"/>
      <c r="BV103" s="412"/>
      <c r="BW103" s="412"/>
      <c r="BX103" s="412"/>
      <c r="BY103" s="412"/>
      <c r="BZ103" s="412"/>
      <c r="CA103" s="412"/>
      <c r="CB103" s="412"/>
      <c r="CC103" s="412"/>
      <c r="CD103" s="412"/>
      <c r="CE103" s="412"/>
      <c r="CF103" s="412"/>
      <c r="CG103" s="412"/>
      <c r="CH103" s="412"/>
      <c r="CI103" s="412"/>
      <c r="CJ103" s="412"/>
      <c r="CK103" s="412"/>
      <c r="CL103" s="412"/>
      <c r="CM103" s="412"/>
      <c r="CN103" s="412"/>
      <c r="CO103" s="412"/>
      <c r="CP103" s="412"/>
      <c r="CQ103" s="412"/>
      <c r="CR103" s="412"/>
      <c r="CS103" s="412"/>
      <c r="CT103" s="412"/>
      <c r="CU103" s="412"/>
      <c r="CV103" s="412"/>
      <c r="CW103" s="412"/>
      <c r="CX103" s="412"/>
      <c r="CY103" s="412"/>
      <c r="CZ103" s="412"/>
      <c r="DA103" s="412"/>
      <c r="DB103" s="412"/>
      <c r="DC103" s="412"/>
      <c r="DD103" s="412"/>
      <c r="DE103" s="412"/>
      <c r="DF103" s="412"/>
      <c r="DG103" s="412"/>
      <c r="DH103" s="412"/>
      <c r="DI103" s="412"/>
      <c r="DJ103" s="412"/>
      <c r="DK103" s="412"/>
      <c r="DL103" s="412"/>
      <c r="DM103" s="412"/>
      <c r="DN103" s="412"/>
      <c r="DO103" s="412"/>
      <c r="DP103" s="412"/>
      <c r="DQ103" s="412"/>
      <c r="DR103" s="412"/>
      <c r="DS103" s="412"/>
      <c r="DT103" s="412"/>
      <c r="DU103" s="412"/>
      <c r="DV103" s="412"/>
      <c r="DW103" s="412"/>
      <c r="DX103" s="412"/>
      <c r="DY103" s="412"/>
      <c r="DZ103" s="412"/>
      <c r="EA103" s="412"/>
      <c r="EB103" s="412"/>
      <c r="EC103" s="412"/>
      <c r="ED103" s="412"/>
      <c r="EE103" s="412"/>
      <c r="EF103" s="412"/>
      <c r="EG103" s="412"/>
      <c r="EH103" s="412"/>
      <c r="EI103" s="412"/>
      <c r="EJ103" s="412"/>
      <c r="EK103" s="412"/>
      <c r="EL103" s="412"/>
      <c r="EM103" s="412"/>
      <c r="EN103" s="412"/>
      <c r="EO103" s="412"/>
      <c r="EP103" s="412"/>
      <c r="EQ103" s="412"/>
      <c r="ER103" s="412"/>
      <c r="ES103" s="412"/>
      <c r="ET103" s="412"/>
      <c r="EU103" s="412"/>
      <c r="EV103" s="412"/>
      <c r="EW103" s="412"/>
      <c r="EX103" s="412"/>
      <c r="EY103" s="412"/>
      <c r="EZ103" s="412"/>
      <c r="FA103" s="412"/>
      <c r="FB103" s="412"/>
      <c r="FC103" s="412"/>
      <c r="FD103" s="412"/>
      <c r="FE103" s="412"/>
      <c r="FF103" s="412"/>
      <c r="FG103" s="412"/>
      <c r="FH103" s="412"/>
      <c r="FI103" s="412"/>
      <c r="FJ103" s="412"/>
      <c r="FK103" s="412"/>
      <c r="FL103" s="412"/>
      <c r="FM103" s="412"/>
      <c r="FN103" s="412"/>
      <c r="FO103" s="412"/>
      <c r="FP103" s="412"/>
      <c r="FQ103" s="412"/>
      <c r="FR103" s="412"/>
      <c r="FS103" s="412"/>
      <c r="FT103" s="412"/>
      <c r="FU103" s="412"/>
      <c r="FV103" s="412"/>
      <c r="FW103" s="412"/>
      <c r="FX103" s="412"/>
      <c r="FY103" s="412"/>
      <c r="FZ103" s="412"/>
      <c r="GA103" s="412"/>
      <c r="GB103" s="412"/>
      <c r="GC103" s="412"/>
      <c r="GD103" s="412"/>
      <c r="GE103" s="412"/>
      <c r="GF103" s="412"/>
      <c r="GG103" s="412"/>
      <c r="GH103" s="412"/>
      <c r="GI103" s="412"/>
      <c r="GJ103" s="412"/>
      <c r="GK103" s="412"/>
      <c r="GL103" s="412"/>
      <c r="GM103" s="412"/>
      <c r="GN103" s="412"/>
      <c r="GO103" s="412"/>
      <c r="GP103" s="412"/>
      <c r="GQ103" s="412"/>
      <c r="GR103" s="412"/>
      <c r="GS103" s="412"/>
      <c r="GT103" s="412"/>
      <c r="GU103" s="412"/>
      <c r="GV103" s="412"/>
      <c r="GW103" s="412"/>
      <c r="GX103" s="412"/>
      <c r="GY103" s="412"/>
      <c r="GZ103" s="412"/>
      <c r="HA103" s="412"/>
      <c r="HB103" s="412"/>
      <c r="HC103" s="412"/>
      <c r="HD103" s="412"/>
      <c r="HE103" s="412"/>
      <c r="HF103" s="412"/>
      <c r="HG103" s="412"/>
      <c r="HH103" s="412"/>
    </row>
    <row r="104" spans="1:216" s="170" customFormat="1" ht="65.099999999999994" customHeight="1" thickBot="1">
      <c r="A104" s="649"/>
      <c r="B104" s="1073"/>
      <c r="C104" s="193" t="s">
        <v>224</v>
      </c>
      <c r="D104" s="872" t="s">
        <v>849</v>
      </c>
      <c r="E104" s="873"/>
      <c r="F104" s="873"/>
      <c r="G104" s="873"/>
      <c r="H104" s="873"/>
      <c r="I104" s="873"/>
      <c r="J104" s="873"/>
      <c r="K104" s="873"/>
      <c r="L104" s="873"/>
      <c r="M104" s="873"/>
      <c r="N104" s="873"/>
      <c r="O104" s="873"/>
      <c r="P104" s="873"/>
      <c r="Q104" s="873"/>
      <c r="R104" s="873"/>
      <c r="S104" s="874"/>
      <c r="T104" s="639">
        <f>AVERAGE(T96:T103)</f>
        <v>0.43554360812425325</v>
      </c>
      <c r="U104" s="226"/>
      <c r="V104" s="184"/>
      <c r="W104" s="171"/>
      <c r="X104" s="171"/>
      <c r="Y104" s="171"/>
      <c r="Z104" s="171"/>
      <c r="AA104" s="195"/>
      <c r="AB104" s="186"/>
      <c r="AC104" s="171"/>
      <c r="AD104" s="195"/>
      <c r="AE104" s="185"/>
      <c r="AF104" s="171"/>
      <c r="AG104" s="193"/>
      <c r="AH104" s="184"/>
      <c r="AI104" s="197"/>
      <c r="AJ104" s="197"/>
      <c r="AK104" s="424">
        <v>646706312</v>
      </c>
      <c r="AL104" s="424"/>
      <c r="AM104" s="424"/>
      <c r="AN104" s="610"/>
      <c r="AO104" s="188"/>
      <c r="AP104" s="231"/>
      <c r="AQ104" s="231"/>
      <c r="AR104" s="231"/>
      <c r="AS104" s="231"/>
      <c r="AT104" s="615">
        <v>408978312</v>
      </c>
      <c r="AU104" s="425">
        <f>+AT104/AK104</f>
        <v>0.63240191785850386</v>
      </c>
      <c r="AV104" s="424">
        <v>50620000</v>
      </c>
      <c r="AW104" s="425">
        <f>+AV104/AK104</f>
        <v>7.8273551781879003E-2</v>
      </c>
      <c r="AX104" s="918"/>
      <c r="AY104" s="951"/>
      <c r="AZ104" s="945"/>
      <c r="BA104" s="1051"/>
      <c r="BB104" s="694"/>
      <c r="BC104" s="695"/>
      <c r="BD104" s="695"/>
      <c r="BE104" s="696"/>
      <c r="BF104" s="693"/>
      <c r="BG104" s="206"/>
      <c r="BH104" s="206"/>
      <c r="BI104" s="412"/>
      <c r="BJ104" s="412"/>
      <c r="BK104" s="412"/>
      <c r="BL104" s="412"/>
      <c r="BM104" s="412"/>
      <c r="BN104" s="412"/>
      <c r="BO104" s="412"/>
      <c r="BP104" s="412"/>
      <c r="BQ104" s="412"/>
      <c r="BR104" s="412"/>
      <c r="BS104" s="412"/>
      <c r="BT104" s="412"/>
      <c r="BU104" s="412"/>
      <c r="BV104" s="412"/>
      <c r="BW104" s="412"/>
      <c r="BX104" s="412"/>
      <c r="BY104" s="412"/>
      <c r="BZ104" s="412"/>
      <c r="CA104" s="412"/>
      <c r="CB104" s="412"/>
      <c r="CC104" s="412"/>
      <c r="CD104" s="412"/>
      <c r="CE104" s="412"/>
      <c r="CF104" s="412"/>
      <c r="CG104" s="412"/>
      <c r="CH104" s="412"/>
      <c r="CI104" s="412"/>
      <c r="CJ104" s="412"/>
      <c r="CK104" s="412"/>
      <c r="CL104" s="412"/>
      <c r="CM104" s="412"/>
      <c r="CN104" s="412"/>
      <c r="CO104" s="412"/>
      <c r="CP104" s="412"/>
      <c r="CQ104" s="412"/>
      <c r="CR104" s="412"/>
      <c r="CS104" s="412"/>
      <c r="CT104" s="412"/>
      <c r="CU104" s="412"/>
      <c r="CV104" s="412"/>
      <c r="CW104" s="412"/>
      <c r="CX104" s="412"/>
      <c r="CY104" s="412"/>
      <c r="CZ104" s="412"/>
      <c r="DA104" s="412"/>
      <c r="DB104" s="412"/>
      <c r="DC104" s="412"/>
      <c r="DD104" s="412"/>
      <c r="DE104" s="412"/>
      <c r="DF104" s="412"/>
      <c r="DG104" s="412"/>
      <c r="DH104" s="412"/>
      <c r="DI104" s="412"/>
      <c r="DJ104" s="412"/>
      <c r="DK104" s="412"/>
      <c r="DL104" s="412"/>
      <c r="DM104" s="412"/>
      <c r="DN104" s="412"/>
      <c r="DO104" s="412"/>
      <c r="DP104" s="412"/>
      <c r="DQ104" s="412"/>
      <c r="DR104" s="412"/>
      <c r="DS104" s="412"/>
      <c r="DT104" s="412"/>
      <c r="DU104" s="412"/>
      <c r="DV104" s="412"/>
      <c r="DW104" s="412"/>
      <c r="DX104" s="412"/>
      <c r="DY104" s="412"/>
      <c r="DZ104" s="412"/>
      <c r="EA104" s="412"/>
      <c r="EB104" s="412"/>
      <c r="EC104" s="412"/>
      <c r="ED104" s="412"/>
      <c r="EE104" s="412"/>
      <c r="EF104" s="412"/>
      <c r="EG104" s="412"/>
      <c r="EH104" s="412"/>
      <c r="EI104" s="412"/>
      <c r="EJ104" s="412"/>
      <c r="EK104" s="412"/>
      <c r="EL104" s="412"/>
      <c r="EM104" s="412"/>
      <c r="EN104" s="412"/>
      <c r="EO104" s="412"/>
      <c r="EP104" s="412"/>
      <c r="EQ104" s="412"/>
      <c r="ER104" s="412"/>
      <c r="ES104" s="412"/>
      <c r="ET104" s="412"/>
      <c r="EU104" s="412"/>
      <c r="EV104" s="412"/>
      <c r="EW104" s="412"/>
      <c r="EX104" s="412"/>
      <c r="EY104" s="412"/>
      <c r="EZ104" s="412"/>
      <c r="FA104" s="412"/>
      <c r="FB104" s="412"/>
      <c r="FC104" s="412"/>
      <c r="FD104" s="412"/>
      <c r="FE104" s="412"/>
      <c r="FF104" s="412"/>
      <c r="FG104" s="412"/>
      <c r="FH104" s="412"/>
      <c r="FI104" s="412"/>
      <c r="FJ104" s="412"/>
      <c r="FK104" s="412"/>
      <c r="FL104" s="412"/>
      <c r="FM104" s="412"/>
      <c r="FN104" s="412"/>
      <c r="FO104" s="412"/>
      <c r="FP104" s="412"/>
      <c r="FQ104" s="412"/>
      <c r="FR104" s="412"/>
      <c r="FS104" s="412"/>
      <c r="FT104" s="412"/>
      <c r="FU104" s="412"/>
      <c r="FV104" s="412"/>
      <c r="FW104" s="412"/>
      <c r="FX104" s="412"/>
      <c r="FY104" s="412"/>
      <c r="FZ104" s="412"/>
      <c r="GA104" s="412"/>
      <c r="GB104" s="412"/>
      <c r="GC104" s="412"/>
      <c r="GD104" s="412"/>
      <c r="GE104" s="412"/>
      <c r="GF104" s="412"/>
      <c r="GG104" s="412"/>
      <c r="GH104" s="412"/>
      <c r="GI104" s="412"/>
      <c r="GJ104" s="412"/>
      <c r="GK104" s="412"/>
      <c r="GL104" s="412"/>
      <c r="GM104" s="412"/>
      <c r="GN104" s="412"/>
      <c r="GO104" s="412"/>
      <c r="GP104" s="412"/>
      <c r="GQ104" s="412"/>
      <c r="GR104" s="412"/>
      <c r="GS104" s="412"/>
      <c r="GT104" s="412"/>
      <c r="GU104" s="412"/>
      <c r="GV104" s="412"/>
      <c r="GW104" s="412"/>
      <c r="GX104" s="412"/>
      <c r="GY104" s="412"/>
      <c r="GZ104" s="412"/>
      <c r="HA104" s="412"/>
      <c r="HB104" s="412"/>
      <c r="HC104" s="412"/>
      <c r="HD104" s="412"/>
      <c r="HE104" s="412"/>
      <c r="HF104" s="412"/>
      <c r="HG104" s="412"/>
      <c r="HH104" s="412"/>
    </row>
    <row r="105" spans="1:216" s="170" customFormat="1" ht="65.099999999999994" customHeight="1">
      <c r="A105" s="649" t="s">
        <v>201</v>
      </c>
      <c r="B105" s="1073"/>
      <c r="C105" s="193" t="s">
        <v>224</v>
      </c>
      <c r="D105" s="863" t="s">
        <v>242</v>
      </c>
      <c r="E105" s="173" t="s">
        <v>874</v>
      </c>
      <c r="F105" s="580">
        <v>2024130010104</v>
      </c>
      <c r="G105" s="172" t="s">
        <v>875</v>
      </c>
      <c r="H105" s="172" t="s">
        <v>876</v>
      </c>
      <c r="I105" s="172" t="s">
        <v>877</v>
      </c>
      <c r="J105" s="1003"/>
      <c r="K105" s="907" t="s">
        <v>878</v>
      </c>
      <c r="L105" s="907"/>
      <c r="M105" s="907" t="s">
        <v>879</v>
      </c>
      <c r="N105" s="909">
        <v>127405</v>
      </c>
      <c r="O105" s="909">
        <v>391</v>
      </c>
      <c r="P105" s="909">
        <v>3310</v>
      </c>
      <c r="Q105" s="909"/>
      <c r="R105" s="909"/>
      <c r="S105" s="909">
        <f>+O105+P105</f>
        <v>3701</v>
      </c>
      <c r="T105" s="1052">
        <f>+(O105+P105+Q105+R105)/N105</f>
        <v>2.9049095404418978E-2</v>
      </c>
      <c r="U105" s="911">
        <v>45689</v>
      </c>
      <c r="V105" s="911">
        <v>46022</v>
      </c>
      <c r="W105" s="832">
        <v>213</v>
      </c>
      <c r="X105" s="832">
        <v>1059626</v>
      </c>
      <c r="Y105" s="832" t="s">
        <v>772</v>
      </c>
      <c r="Z105" s="832" t="s">
        <v>880</v>
      </c>
      <c r="AA105" s="915" t="s">
        <v>881</v>
      </c>
      <c r="AB105" s="915" t="s">
        <v>882</v>
      </c>
      <c r="AC105" s="832" t="s">
        <v>529</v>
      </c>
      <c r="AD105" s="916" t="s">
        <v>883</v>
      </c>
      <c r="AE105" s="903">
        <v>64000000</v>
      </c>
      <c r="AF105" s="171" t="s">
        <v>531</v>
      </c>
      <c r="AG105" s="171" t="s">
        <v>493</v>
      </c>
      <c r="AH105" s="184">
        <v>45698</v>
      </c>
      <c r="AI105" s="185">
        <v>755904400</v>
      </c>
      <c r="AJ105" s="185"/>
      <c r="AK105" s="185">
        <v>755904400</v>
      </c>
      <c r="AL105" s="595"/>
      <c r="AM105" s="595"/>
      <c r="AN105" s="187" t="s">
        <v>839</v>
      </c>
      <c r="AO105" s="188" t="s">
        <v>874</v>
      </c>
      <c r="AP105" s="231"/>
      <c r="AQ105" s="231"/>
      <c r="AR105" s="231"/>
      <c r="AS105" s="231"/>
      <c r="AT105" s="231"/>
      <c r="AU105" s="288"/>
      <c r="AV105" s="188"/>
      <c r="AW105" s="171"/>
      <c r="AX105" s="918"/>
      <c r="AY105" s="951"/>
      <c r="AZ105" s="945"/>
      <c r="BA105" s="834"/>
      <c r="BB105" s="671"/>
      <c r="BC105" s="671"/>
      <c r="BD105" s="671"/>
      <c r="BE105" s="671"/>
      <c r="BF105" s="955" t="s">
        <v>884</v>
      </c>
      <c r="BG105" s="955"/>
      <c r="BH105" s="955"/>
      <c r="BI105" s="412"/>
      <c r="BJ105" s="412"/>
      <c r="BK105" s="412"/>
      <c r="BL105" s="412"/>
      <c r="BM105" s="412"/>
      <c r="BN105" s="412"/>
      <c r="BO105" s="412"/>
      <c r="BP105" s="412"/>
      <c r="BQ105" s="412"/>
      <c r="BR105" s="412"/>
      <c r="BS105" s="412"/>
      <c r="BT105" s="412"/>
      <c r="BU105" s="412"/>
      <c r="BV105" s="412"/>
      <c r="BW105" s="412"/>
      <c r="BX105" s="412"/>
      <c r="BY105" s="412"/>
      <c r="BZ105" s="412"/>
      <c r="CA105" s="412"/>
      <c r="CB105" s="412"/>
      <c r="CC105" s="412"/>
      <c r="CD105" s="412"/>
      <c r="CE105" s="412"/>
      <c r="CF105" s="412"/>
      <c r="CG105" s="412"/>
      <c r="CH105" s="412"/>
      <c r="CI105" s="412"/>
      <c r="CJ105" s="412"/>
      <c r="CK105" s="412"/>
      <c r="CL105" s="412"/>
      <c r="CM105" s="412"/>
      <c r="CN105" s="412"/>
      <c r="CO105" s="412"/>
      <c r="CP105" s="412"/>
      <c r="CQ105" s="412"/>
      <c r="CR105" s="412"/>
      <c r="CS105" s="412"/>
      <c r="CT105" s="412"/>
      <c r="CU105" s="412"/>
      <c r="CV105" s="412"/>
      <c r="CW105" s="412"/>
      <c r="CX105" s="412"/>
      <c r="CY105" s="412"/>
      <c r="CZ105" s="412"/>
      <c r="DA105" s="412"/>
      <c r="DB105" s="412"/>
      <c r="DC105" s="412"/>
      <c r="DD105" s="412"/>
      <c r="DE105" s="412"/>
      <c r="DF105" s="412"/>
      <c r="DG105" s="412"/>
      <c r="DH105" s="412"/>
      <c r="DI105" s="412"/>
      <c r="DJ105" s="412"/>
      <c r="DK105" s="412"/>
      <c r="DL105" s="412"/>
      <c r="DM105" s="412"/>
      <c r="DN105" s="412"/>
      <c r="DO105" s="412"/>
      <c r="DP105" s="412"/>
      <c r="DQ105" s="412"/>
      <c r="DR105" s="412"/>
      <c r="DS105" s="412"/>
      <c r="DT105" s="412"/>
      <c r="DU105" s="412"/>
      <c r="DV105" s="412"/>
      <c r="DW105" s="412"/>
      <c r="DX105" s="412"/>
      <c r="DY105" s="412"/>
      <c r="DZ105" s="412"/>
      <c r="EA105" s="412"/>
      <c r="EB105" s="412"/>
      <c r="EC105" s="412"/>
      <c r="ED105" s="412"/>
      <c r="EE105" s="412"/>
      <c r="EF105" s="412"/>
      <c r="EG105" s="412"/>
      <c r="EH105" s="412"/>
      <c r="EI105" s="412"/>
      <c r="EJ105" s="412"/>
      <c r="EK105" s="412"/>
      <c r="EL105" s="412"/>
      <c r="EM105" s="412"/>
      <c r="EN105" s="412"/>
      <c r="EO105" s="412"/>
      <c r="EP105" s="412"/>
      <c r="EQ105" s="412"/>
      <c r="ER105" s="412"/>
      <c r="ES105" s="412"/>
      <c r="ET105" s="412"/>
      <c r="EU105" s="412"/>
      <c r="EV105" s="412"/>
      <c r="EW105" s="412"/>
      <c r="EX105" s="412"/>
      <c r="EY105" s="412"/>
      <c r="EZ105" s="412"/>
      <c r="FA105" s="412"/>
      <c r="FB105" s="412"/>
      <c r="FC105" s="412"/>
      <c r="FD105" s="412"/>
      <c r="FE105" s="412"/>
      <c r="FF105" s="412"/>
      <c r="FG105" s="412"/>
      <c r="FH105" s="412"/>
      <c r="FI105" s="412"/>
      <c r="FJ105" s="412"/>
      <c r="FK105" s="412"/>
      <c r="FL105" s="412"/>
      <c r="FM105" s="412"/>
      <c r="FN105" s="412"/>
      <c r="FO105" s="412"/>
      <c r="FP105" s="412"/>
      <c r="FQ105" s="412"/>
      <c r="FR105" s="412"/>
      <c r="FS105" s="412"/>
      <c r="FT105" s="412"/>
      <c r="FU105" s="412"/>
      <c r="FV105" s="412"/>
      <c r="FW105" s="412"/>
      <c r="FX105" s="412"/>
      <c r="FY105" s="412"/>
      <c r="FZ105" s="412"/>
      <c r="GA105" s="412"/>
      <c r="GB105" s="412"/>
      <c r="GC105" s="412"/>
      <c r="GD105" s="412"/>
      <c r="GE105" s="412"/>
      <c r="GF105" s="412"/>
      <c r="GG105" s="412"/>
      <c r="GH105" s="412"/>
      <c r="GI105" s="412"/>
      <c r="GJ105" s="412"/>
      <c r="GK105" s="412"/>
      <c r="GL105" s="412"/>
      <c r="GM105" s="412"/>
      <c r="GN105" s="412"/>
      <c r="GO105" s="412"/>
      <c r="GP105" s="412"/>
      <c r="GQ105" s="412"/>
      <c r="GR105" s="412"/>
      <c r="GS105" s="412"/>
      <c r="GT105" s="412"/>
      <c r="GU105" s="412"/>
      <c r="GV105" s="412"/>
      <c r="GW105" s="412"/>
      <c r="GX105" s="412"/>
      <c r="GY105" s="412"/>
      <c r="GZ105" s="412"/>
      <c r="HA105" s="412"/>
      <c r="HB105" s="412"/>
      <c r="HC105" s="412"/>
      <c r="HD105" s="412"/>
      <c r="HE105" s="412"/>
      <c r="HF105" s="412"/>
      <c r="HG105" s="412"/>
      <c r="HH105" s="412"/>
    </row>
    <row r="106" spans="1:216" s="170" customFormat="1" ht="65.099999999999994" customHeight="1">
      <c r="A106" s="649" t="s">
        <v>201</v>
      </c>
      <c r="B106" s="1073"/>
      <c r="C106" s="193" t="s">
        <v>224</v>
      </c>
      <c r="D106" s="864"/>
      <c r="E106" s="189" t="s">
        <v>874</v>
      </c>
      <c r="F106" s="207">
        <v>2024130010104</v>
      </c>
      <c r="G106" s="188" t="s">
        <v>875</v>
      </c>
      <c r="H106" s="188" t="s">
        <v>876</v>
      </c>
      <c r="I106" s="188" t="s">
        <v>877</v>
      </c>
      <c r="J106" s="1004"/>
      <c r="K106" s="908"/>
      <c r="L106" s="908"/>
      <c r="M106" s="908"/>
      <c r="N106" s="910"/>
      <c r="O106" s="910"/>
      <c r="P106" s="910"/>
      <c r="Q106" s="910"/>
      <c r="R106" s="910"/>
      <c r="S106" s="910"/>
      <c r="T106" s="1053"/>
      <c r="U106" s="911"/>
      <c r="V106" s="911"/>
      <c r="W106" s="832"/>
      <c r="X106" s="832"/>
      <c r="Y106" s="832"/>
      <c r="Z106" s="832"/>
      <c r="AA106" s="915"/>
      <c r="AB106" s="915"/>
      <c r="AC106" s="832"/>
      <c r="AD106" s="916"/>
      <c r="AE106" s="903"/>
      <c r="AF106" s="171" t="s">
        <v>531</v>
      </c>
      <c r="AG106" s="171" t="s">
        <v>515</v>
      </c>
      <c r="AH106" s="184">
        <v>45698</v>
      </c>
      <c r="AI106" s="186"/>
      <c r="AJ106" s="186"/>
      <c r="AK106" s="186"/>
      <c r="AL106" s="219"/>
      <c r="AM106" s="219"/>
      <c r="AN106" s="187"/>
      <c r="AO106" s="188"/>
      <c r="AP106" s="231"/>
      <c r="AQ106" s="231"/>
      <c r="AR106" s="231"/>
      <c r="AS106" s="231"/>
      <c r="AT106" s="231"/>
      <c r="AU106" s="288"/>
      <c r="AV106" s="188"/>
      <c r="AW106" s="171"/>
      <c r="AX106" s="918"/>
      <c r="AY106" s="951"/>
      <c r="AZ106" s="945"/>
      <c r="BA106" s="834"/>
      <c r="BB106" s="671"/>
      <c r="BC106" s="671"/>
      <c r="BD106" s="671"/>
      <c r="BE106" s="671"/>
      <c r="BF106" s="955"/>
      <c r="BG106" s="955"/>
      <c r="BH106" s="955"/>
      <c r="BI106" s="412"/>
      <c r="BJ106" s="412"/>
      <c r="BK106" s="412"/>
      <c r="BL106" s="412"/>
      <c r="BM106" s="412"/>
      <c r="BN106" s="412"/>
      <c r="BO106" s="412"/>
      <c r="BP106" s="412"/>
      <c r="BQ106" s="412"/>
      <c r="BR106" s="412"/>
      <c r="BS106" s="412"/>
      <c r="BT106" s="412"/>
      <c r="BU106" s="412"/>
      <c r="BV106" s="412"/>
      <c r="BW106" s="412"/>
      <c r="BX106" s="412"/>
      <c r="BY106" s="412"/>
      <c r="BZ106" s="412"/>
      <c r="CA106" s="412"/>
      <c r="CB106" s="412"/>
      <c r="CC106" s="412"/>
      <c r="CD106" s="412"/>
      <c r="CE106" s="412"/>
      <c r="CF106" s="412"/>
      <c r="CG106" s="412"/>
      <c r="CH106" s="412"/>
      <c r="CI106" s="412"/>
      <c r="CJ106" s="412"/>
      <c r="CK106" s="412"/>
      <c r="CL106" s="412"/>
      <c r="CM106" s="412"/>
      <c r="CN106" s="412"/>
      <c r="CO106" s="412"/>
      <c r="CP106" s="412"/>
      <c r="CQ106" s="412"/>
      <c r="CR106" s="412"/>
      <c r="CS106" s="412"/>
      <c r="CT106" s="412"/>
      <c r="CU106" s="412"/>
      <c r="CV106" s="412"/>
      <c r="CW106" s="412"/>
      <c r="CX106" s="412"/>
      <c r="CY106" s="412"/>
      <c r="CZ106" s="412"/>
      <c r="DA106" s="412"/>
      <c r="DB106" s="412"/>
      <c r="DC106" s="412"/>
      <c r="DD106" s="412"/>
      <c r="DE106" s="412"/>
      <c r="DF106" s="412"/>
      <c r="DG106" s="412"/>
      <c r="DH106" s="412"/>
      <c r="DI106" s="412"/>
      <c r="DJ106" s="412"/>
      <c r="DK106" s="412"/>
      <c r="DL106" s="412"/>
      <c r="DM106" s="412"/>
      <c r="DN106" s="412"/>
      <c r="DO106" s="412"/>
      <c r="DP106" s="412"/>
      <c r="DQ106" s="412"/>
      <c r="DR106" s="412"/>
      <c r="DS106" s="412"/>
      <c r="DT106" s="412"/>
      <c r="DU106" s="412"/>
      <c r="DV106" s="412"/>
      <c r="DW106" s="412"/>
      <c r="DX106" s="412"/>
      <c r="DY106" s="412"/>
      <c r="DZ106" s="412"/>
      <c r="EA106" s="412"/>
      <c r="EB106" s="412"/>
      <c r="EC106" s="412"/>
      <c r="ED106" s="412"/>
      <c r="EE106" s="412"/>
      <c r="EF106" s="412"/>
      <c r="EG106" s="412"/>
      <c r="EH106" s="412"/>
      <c r="EI106" s="412"/>
      <c r="EJ106" s="412"/>
      <c r="EK106" s="412"/>
      <c r="EL106" s="412"/>
      <c r="EM106" s="412"/>
      <c r="EN106" s="412"/>
      <c r="EO106" s="412"/>
      <c r="EP106" s="412"/>
      <c r="EQ106" s="412"/>
      <c r="ER106" s="412"/>
      <c r="ES106" s="412"/>
      <c r="ET106" s="412"/>
      <c r="EU106" s="412"/>
      <c r="EV106" s="412"/>
      <c r="EW106" s="412"/>
      <c r="EX106" s="412"/>
      <c r="EY106" s="412"/>
      <c r="EZ106" s="412"/>
      <c r="FA106" s="412"/>
      <c r="FB106" s="412"/>
      <c r="FC106" s="412"/>
      <c r="FD106" s="412"/>
      <c r="FE106" s="412"/>
      <c r="FF106" s="412"/>
      <c r="FG106" s="412"/>
      <c r="FH106" s="412"/>
      <c r="FI106" s="412"/>
      <c r="FJ106" s="412"/>
      <c r="FK106" s="412"/>
      <c r="FL106" s="412"/>
      <c r="FM106" s="412"/>
      <c r="FN106" s="412"/>
      <c r="FO106" s="412"/>
      <c r="FP106" s="412"/>
      <c r="FQ106" s="412"/>
      <c r="FR106" s="412"/>
      <c r="FS106" s="412"/>
      <c r="FT106" s="412"/>
      <c r="FU106" s="412"/>
      <c r="FV106" s="412"/>
      <c r="FW106" s="412"/>
      <c r="FX106" s="412"/>
      <c r="FY106" s="412"/>
      <c r="FZ106" s="412"/>
      <c r="GA106" s="412"/>
      <c r="GB106" s="412"/>
      <c r="GC106" s="412"/>
      <c r="GD106" s="412"/>
      <c r="GE106" s="412"/>
      <c r="GF106" s="412"/>
      <c r="GG106" s="412"/>
      <c r="GH106" s="412"/>
      <c r="GI106" s="412"/>
      <c r="GJ106" s="412"/>
      <c r="GK106" s="412"/>
      <c r="GL106" s="412"/>
      <c r="GM106" s="412"/>
      <c r="GN106" s="412"/>
      <c r="GO106" s="412"/>
      <c r="GP106" s="412"/>
      <c r="GQ106" s="412"/>
      <c r="GR106" s="412"/>
      <c r="GS106" s="412"/>
      <c r="GT106" s="412"/>
      <c r="GU106" s="412"/>
      <c r="GV106" s="412"/>
      <c r="GW106" s="412"/>
      <c r="GX106" s="412"/>
      <c r="GY106" s="412"/>
      <c r="GZ106" s="412"/>
      <c r="HA106" s="412"/>
      <c r="HB106" s="412"/>
      <c r="HC106" s="412"/>
      <c r="HD106" s="412"/>
      <c r="HE106" s="412"/>
      <c r="HF106" s="412"/>
      <c r="HG106" s="412"/>
      <c r="HH106" s="412"/>
    </row>
    <row r="107" spans="1:216" s="170" customFormat="1" ht="65.099999999999994" customHeight="1">
      <c r="A107" s="649" t="s">
        <v>201</v>
      </c>
      <c r="B107" s="1073"/>
      <c r="C107" s="193" t="s">
        <v>224</v>
      </c>
      <c r="D107" s="864"/>
      <c r="E107" s="189" t="s">
        <v>874</v>
      </c>
      <c r="F107" s="207">
        <v>2024130010104</v>
      </c>
      <c r="G107" s="188" t="s">
        <v>875</v>
      </c>
      <c r="H107" s="188" t="s">
        <v>876</v>
      </c>
      <c r="I107" s="188" t="s">
        <v>877</v>
      </c>
      <c r="J107" s="1004"/>
      <c r="K107" s="908"/>
      <c r="L107" s="908"/>
      <c r="M107" s="908"/>
      <c r="N107" s="910"/>
      <c r="O107" s="910"/>
      <c r="P107" s="910"/>
      <c r="Q107" s="910"/>
      <c r="R107" s="910"/>
      <c r="S107" s="910"/>
      <c r="T107" s="1053"/>
      <c r="U107" s="911"/>
      <c r="V107" s="911"/>
      <c r="W107" s="832"/>
      <c r="X107" s="832"/>
      <c r="Y107" s="832"/>
      <c r="Z107" s="832"/>
      <c r="AA107" s="915"/>
      <c r="AB107" s="915"/>
      <c r="AC107" s="832"/>
      <c r="AD107" s="181" t="s">
        <v>885</v>
      </c>
      <c r="AE107" s="185">
        <v>20904400</v>
      </c>
      <c r="AF107" s="171" t="s">
        <v>531</v>
      </c>
      <c r="AG107" s="171" t="s">
        <v>515</v>
      </c>
      <c r="AH107" s="184">
        <v>45698</v>
      </c>
      <c r="AI107" s="186"/>
      <c r="AJ107" s="186"/>
      <c r="AK107" s="186"/>
      <c r="AL107" s="219"/>
      <c r="AM107" s="219"/>
      <c r="AN107" s="187"/>
      <c r="AO107" s="188"/>
      <c r="AP107" s="231"/>
      <c r="AQ107" s="231"/>
      <c r="AR107" s="231"/>
      <c r="AS107" s="231"/>
      <c r="AT107" s="231"/>
      <c r="AU107" s="288"/>
      <c r="AV107" s="188"/>
      <c r="AW107" s="171"/>
      <c r="AX107" s="918"/>
      <c r="AY107" s="951"/>
      <c r="AZ107" s="945"/>
      <c r="BA107" s="834"/>
      <c r="BB107" s="671"/>
      <c r="BC107" s="671"/>
      <c r="BD107" s="671"/>
      <c r="BE107" s="671"/>
      <c r="BF107" s="955"/>
      <c r="BG107" s="955"/>
      <c r="BH107" s="955"/>
      <c r="BI107" s="412"/>
      <c r="BJ107" s="412"/>
      <c r="BK107" s="412"/>
      <c r="BL107" s="412"/>
      <c r="BM107" s="412"/>
      <c r="BN107" s="412"/>
      <c r="BO107" s="412"/>
      <c r="BP107" s="412"/>
      <c r="BQ107" s="412"/>
      <c r="BR107" s="412"/>
      <c r="BS107" s="412"/>
      <c r="BT107" s="412"/>
      <c r="BU107" s="412"/>
      <c r="BV107" s="412"/>
      <c r="BW107" s="412"/>
      <c r="BX107" s="412"/>
      <c r="BY107" s="412"/>
      <c r="BZ107" s="412"/>
      <c r="CA107" s="412"/>
      <c r="CB107" s="412"/>
      <c r="CC107" s="412"/>
      <c r="CD107" s="412"/>
      <c r="CE107" s="412"/>
      <c r="CF107" s="412"/>
      <c r="CG107" s="412"/>
      <c r="CH107" s="412"/>
      <c r="CI107" s="412"/>
      <c r="CJ107" s="412"/>
      <c r="CK107" s="412"/>
      <c r="CL107" s="412"/>
      <c r="CM107" s="412"/>
      <c r="CN107" s="412"/>
      <c r="CO107" s="412"/>
      <c r="CP107" s="412"/>
      <c r="CQ107" s="412"/>
      <c r="CR107" s="412"/>
      <c r="CS107" s="412"/>
      <c r="CT107" s="412"/>
      <c r="CU107" s="412"/>
      <c r="CV107" s="412"/>
      <c r="CW107" s="412"/>
      <c r="CX107" s="412"/>
      <c r="CY107" s="412"/>
      <c r="CZ107" s="412"/>
      <c r="DA107" s="412"/>
      <c r="DB107" s="412"/>
      <c r="DC107" s="412"/>
      <c r="DD107" s="412"/>
      <c r="DE107" s="412"/>
      <c r="DF107" s="412"/>
      <c r="DG107" s="412"/>
      <c r="DH107" s="412"/>
      <c r="DI107" s="412"/>
      <c r="DJ107" s="412"/>
      <c r="DK107" s="412"/>
      <c r="DL107" s="412"/>
      <c r="DM107" s="412"/>
      <c r="DN107" s="412"/>
      <c r="DO107" s="412"/>
      <c r="DP107" s="412"/>
      <c r="DQ107" s="412"/>
      <c r="DR107" s="412"/>
      <c r="DS107" s="412"/>
      <c r="DT107" s="412"/>
      <c r="DU107" s="412"/>
      <c r="DV107" s="412"/>
      <c r="DW107" s="412"/>
      <c r="DX107" s="412"/>
      <c r="DY107" s="412"/>
      <c r="DZ107" s="412"/>
      <c r="EA107" s="412"/>
      <c r="EB107" s="412"/>
      <c r="EC107" s="412"/>
      <c r="ED107" s="412"/>
      <c r="EE107" s="412"/>
      <c r="EF107" s="412"/>
      <c r="EG107" s="412"/>
      <c r="EH107" s="412"/>
      <c r="EI107" s="412"/>
      <c r="EJ107" s="412"/>
      <c r="EK107" s="412"/>
      <c r="EL107" s="412"/>
      <c r="EM107" s="412"/>
      <c r="EN107" s="412"/>
      <c r="EO107" s="412"/>
      <c r="EP107" s="412"/>
      <c r="EQ107" s="412"/>
      <c r="ER107" s="412"/>
      <c r="ES107" s="412"/>
      <c r="ET107" s="412"/>
      <c r="EU107" s="412"/>
      <c r="EV107" s="412"/>
      <c r="EW107" s="412"/>
      <c r="EX107" s="412"/>
      <c r="EY107" s="412"/>
      <c r="EZ107" s="412"/>
      <c r="FA107" s="412"/>
      <c r="FB107" s="412"/>
      <c r="FC107" s="412"/>
      <c r="FD107" s="412"/>
      <c r="FE107" s="412"/>
      <c r="FF107" s="412"/>
      <c r="FG107" s="412"/>
      <c r="FH107" s="412"/>
      <c r="FI107" s="412"/>
      <c r="FJ107" s="412"/>
      <c r="FK107" s="412"/>
      <c r="FL107" s="412"/>
      <c r="FM107" s="412"/>
      <c r="FN107" s="412"/>
      <c r="FO107" s="412"/>
      <c r="FP107" s="412"/>
      <c r="FQ107" s="412"/>
      <c r="FR107" s="412"/>
      <c r="FS107" s="412"/>
      <c r="FT107" s="412"/>
      <c r="FU107" s="412"/>
      <c r="FV107" s="412"/>
      <c r="FW107" s="412"/>
      <c r="FX107" s="412"/>
      <c r="FY107" s="412"/>
      <c r="FZ107" s="412"/>
      <c r="GA107" s="412"/>
      <c r="GB107" s="412"/>
      <c r="GC107" s="412"/>
      <c r="GD107" s="412"/>
      <c r="GE107" s="412"/>
      <c r="GF107" s="412"/>
      <c r="GG107" s="412"/>
      <c r="GH107" s="412"/>
      <c r="GI107" s="412"/>
      <c r="GJ107" s="412"/>
      <c r="GK107" s="412"/>
      <c r="GL107" s="412"/>
      <c r="GM107" s="412"/>
      <c r="GN107" s="412"/>
      <c r="GO107" s="412"/>
      <c r="GP107" s="412"/>
      <c r="GQ107" s="412"/>
      <c r="GR107" s="412"/>
      <c r="GS107" s="412"/>
      <c r="GT107" s="412"/>
      <c r="GU107" s="412"/>
      <c r="GV107" s="412"/>
      <c r="GW107" s="412"/>
      <c r="GX107" s="412"/>
      <c r="GY107" s="412"/>
      <c r="GZ107" s="412"/>
      <c r="HA107" s="412"/>
      <c r="HB107" s="412"/>
      <c r="HC107" s="412"/>
      <c r="HD107" s="412"/>
      <c r="HE107" s="412"/>
      <c r="HF107" s="412"/>
      <c r="HG107" s="412"/>
      <c r="HH107" s="412"/>
    </row>
    <row r="108" spans="1:216" s="170" customFormat="1" ht="65.099999999999994" customHeight="1">
      <c r="A108" s="649" t="s">
        <v>201</v>
      </c>
      <c r="B108" s="1073"/>
      <c r="C108" s="193" t="s">
        <v>224</v>
      </c>
      <c r="D108" s="864"/>
      <c r="E108" s="189" t="s">
        <v>874</v>
      </c>
      <c r="F108" s="207">
        <v>2024130010104</v>
      </c>
      <c r="G108" s="188" t="s">
        <v>875</v>
      </c>
      <c r="H108" s="188" t="s">
        <v>876</v>
      </c>
      <c r="I108" s="188" t="s">
        <v>877</v>
      </c>
      <c r="J108" s="1004"/>
      <c r="K108" s="1017" t="s">
        <v>886</v>
      </c>
      <c r="L108" s="908"/>
      <c r="M108" s="832" t="s">
        <v>887</v>
      </c>
      <c r="N108" s="832">
        <v>1</v>
      </c>
      <c r="O108" s="832">
        <v>0</v>
      </c>
      <c r="P108" s="832">
        <v>0</v>
      </c>
      <c r="Q108" s="833"/>
      <c r="R108" s="833"/>
      <c r="S108" s="832">
        <f>+O108+P108</f>
        <v>0</v>
      </c>
      <c r="T108" s="1027">
        <f>+(O108+P108+Q108+R108)/N108</f>
        <v>0</v>
      </c>
      <c r="U108" s="184">
        <v>45689</v>
      </c>
      <c r="V108" s="184">
        <v>46022</v>
      </c>
      <c r="W108" s="171">
        <v>213</v>
      </c>
      <c r="X108" s="171" t="s">
        <v>772</v>
      </c>
      <c r="Y108" s="171" t="s">
        <v>772</v>
      </c>
      <c r="Z108" s="182" t="s">
        <v>880</v>
      </c>
      <c r="AA108" s="906" t="s">
        <v>888</v>
      </c>
      <c r="AB108" s="891" t="s">
        <v>889</v>
      </c>
      <c r="AC108" s="833" t="s">
        <v>529</v>
      </c>
      <c r="AD108" s="891" t="s">
        <v>890</v>
      </c>
      <c r="AE108" s="903">
        <v>189000000</v>
      </c>
      <c r="AF108" s="171" t="s">
        <v>531</v>
      </c>
      <c r="AG108" s="193" t="s">
        <v>493</v>
      </c>
      <c r="AH108" s="184">
        <v>45698</v>
      </c>
      <c r="AI108" s="197"/>
      <c r="AJ108" s="197"/>
      <c r="AK108" s="197"/>
      <c r="AL108" s="597"/>
      <c r="AM108" s="597"/>
      <c r="AN108" s="187" t="s">
        <v>777</v>
      </c>
      <c r="AO108" s="188"/>
      <c r="AP108" s="231"/>
      <c r="AQ108" s="231"/>
      <c r="AR108" s="231"/>
      <c r="AS108" s="231"/>
      <c r="AT108" s="231"/>
      <c r="AU108" s="288"/>
      <c r="AV108" s="188"/>
      <c r="AW108" s="171"/>
      <c r="AX108" s="918"/>
      <c r="AY108" s="951"/>
      <c r="AZ108" s="945"/>
      <c r="BA108" s="834"/>
      <c r="BB108" s="671"/>
      <c r="BC108" s="671"/>
      <c r="BD108" s="671"/>
      <c r="BE108" s="671"/>
      <c r="BF108" s="955"/>
      <c r="BG108" s="955"/>
      <c r="BH108" s="955"/>
      <c r="BI108" s="412"/>
      <c r="BJ108" s="412"/>
      <c r="BK108" s="412"/>
      <c r="BL108" s="412"/>
      <c r="BM108" s="412"/>
      <c r="BN108" s="412"/>
      <c r="BO108" s="412"/>
      <c r="BP108" s="412"/>
      <c r="BQ108" s="412"/>
      <c r="BR108" s="412"/>
      <c r="BS108" s="412"/>
      <c r="BT108" s="412"/>
      <c r="BU108" s="412"/>
      <c r="BV108" s="412"/>
      <c r="BW108" s="412"/>
      <c r="BX108" s="412"/>
      <c r="BY108" s="412"/>
      <c r="BZ108" s="412"/>
      <c r="CA108" s="412"/>
      <c r="CB108" s="412"/>
      <c r="CC108" s="412"/>
      <c r="CD108" s="412"/>
      <c r="CE108" s="412"/>
      <c r="CF108" s="412"/>
      <c r="CG108" s="412"/>
      <c r="CH108" s="412"/>
      <c r="CI108" s="412"/>
      <c r="CJ108" s="412"/>
      <c r="CK108" s="412"/>
      <c r="CL108" s="412"/>
      <c r="CM108" s="412"/>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412"/>
      <c r="DO108" s="412"/>
      <c r="DP108" s="412"/>
      <c r="DQ108" s="412"/>
      <c r="DR108" s="412"/>
      <c r="DS108" s="412"/>
      <c r="DT108" s="412"/>
      <c r="DU108" s="412"/>
      <c r="DV108" s="412"/>
      <c r="DW108" s="412"/>
      <c r="DX108" s="412"/>
      <c r="DY108" s="412"/>
      <c r="DZ108" s="412"/>
      <c r="EA108" s="412"/>
      <c r="EB108" s="412"/>
      <c r="EC108" s="412"/>
      <c r="ED108" s="412"/>
      <c r="EE108" s="412"/>
      <c r="EF108" s="412"/>
      <c r="EG108" s="412"/>
      <c r="EH108" s="412"/>
      <c r="EI108" s="412"/>
      <c r="EJ108" s="412"/>
      <c r="EK108" s="412"/>
      <c r="EL108" s="412"/>
      <c r="EM108" s="412"/>
      <c r="EN108" s="412"/>
      <c r="EO108" s="412"/>
      <c r="EP108" s="412"/>
      <c r="EQ108" s="412"/>
      <c r="ER108" s="412"/>
      <c r="ES108" s="412"/>
      <c r="ET108" s="412"/>
      <c r="EU108" s="412"/>
      <c r="EV108" s="412"/>
      <c r="EW108" s="412"/>
      <c r="EX108" s="412"/>
      <c r="EY108" s="412"/>
      <c r="EZ108" s="412"/>
      <c r="FA108" s="412"/>
      <c r="FB108" s="412"/>
      <c r="FC108" s="412"/>
      <c r="FD108" s="412"/>
      <c r="FE108" s="412"/>
      <c r="FF108" s="412"/>
      <c r="FG108" s="412"/>
      <c r="FH108" s="412"/>
      <c r="FI108" s="412"/>
      <c r="FJ108" s="412"/>
      <c r="FK108" s="412"/>
      <c r="FL108" s="412"/>
      <c r="FM108" s="412"/>
      <c r="FN108" s="412"/>
      <c r="FO108" s="412"/>
      <c r="FP108" s="412"/>
      <c r="FQ108" s="412"/>
      <c r="FR108" s="412"/>
      <c r="FS108" s="412"/>
      <c r="FT108" s="412"/>
      <c r="FU108" s="412"/>
      <c r="FV108" s="412"/>
      <c r="FW108" s="412"/>
      <c r="FX108" s="412"/>
      <c r="FY108" s="412"/>
      <c r="FZ108" s="412"/>
      <c r="GA108" s="412"/>
      <c r="GB108" s="412"/>
      <c r="GC108" s="412"/>
      <c r="GD108" s="412"/>
      <c r="GE108" s="412"/>
      <c r="GF108" s="412"/>
      <c r="GG108" s="412"/>
      <c r="GH108" s="412"/>
      <c r="GI108" s="412"/>
      <c r="GJ108" s="412"/>
      <c r="GK108" s="412"/>
      <c r="GL108" s="412"/>
      <c r="GM108" s="412"/>
      <c r="GN108" s="412"/>
      <c r="GO108" s="412"/>
      <c r="GP108" s="412"/>
      <c r="GQ108" s="412"/>
      <c r="GR108" s="412"/>
      <c r="GS108" s="412"/>
      <c r="GT108" s="412"/>
      <c r="GU108" s="412"/>
      <c r="GV108" s="412"/>
      <c r="GW108" s="412"/>
      <c r="GX108" s="412"/>
      <c r="GY108" s="412"/>
      <c r="GZ108" s="412"/>
      <c r="HA108" s="412"/>
      <c r="HB108" s="412"/>
      <c r="HC108" s="412"/>
      <c r="HD108" s="412"/>
      <c r="HE108" s="412"/>
      <c r="HF108" s="412"/>
      <c r="HG108" s="412"/>
      <c r="HH108" s="412"/>
    </row>
    <row r="109" spans="1:216" s="170" customFormat="1" ht="65.099999999999994" customHeight="1">
      <c r="A109" s="649" t="s">
        <v>201</v>
      </c>
      <c r="B109" s="1073"/>
      <c r="C109" s="193" t="s">
        <v>224</v>
      </c>
      <c r="D109" s="864"/>
      <c r="E109" s="189" t="s">
        <v>874</v>
      </c>
      <c r="F109" s="207">
        <v>2024130010104</v>
      </c>
      <c r="G109" s="188" t="s">
        <v>875</v>
      </c>
      <c r="H109" s="188" t="s">
        <v>876</v>
      </c>
      <c r="I109" s="188" t="s">
        <v>877</v>
      </c>
      <c r="J109" s="1004"/>
      <c r="K109" s="1017"/>
      <c r="L109" s="908"/>
      <c r="M109" s="832"/>
      <c r="N109" s="832"/>
      <c r="O109" s="832"/>
      <c r="P109" s="832"/>
      <c r="Q109" s="833"/>
      <c r="R109" s="833"/>
      <c r="S109" s="832"/>
      <c r="T109" s="1027"/>
      <c r="U109" s="184"/>
      <c r="V109" s="184"/>
      <c r="W109" s="171"/>
      <c r="X109" s="171">
        <v>1059626</v>
      </c>
      <c r="Y109" s="171" t="s">
        <v>772</v>
      </c>
      <c r="Z109" s="182" t="s">
        <v>880</v>
      </c>
      <c r="AA109" s="906"/>
      <c r="AB109" s="891"/>
      <c r="AC109" s="833"/>
      <c r="AD109" s="891"/>
      <c r="AE109" s="903"/>
      <c r="AF109" s="171" t="s">
        <v>531</v>
      </c>
      <c r="AG109" s="193" t="s">
        <v>515</v>
      </c>
      <c r="AH109" s="184">
        <v>45698</v>
      </c>
      <c r="AI109" s="197"/>
      <c r="AJ109" s="197"/>
      <c r="AK109" s="197"/>
      <c r="AL109" s="597"/>
      <c r="AM109" s="597"/>
      <c r="AN109" s="187"/>
      <c r="AO109" s="188"/>
      <c r="AP109" s="231"/>
      <c r="AQ109" s="231"/>
      <c r="AR109" s="231"/>
      <c r="AS109" s="231"/>
      <c r="AT109" s="231"/>
      <c r="AU109" s="288"/>
      <c r="AV109" s="188"/>
      <c r="AW109" s="171"/>
      <c r="AX109" s="918"/>
      <c r="AY109" s="951"/>
      <c r="AZ109" s="945"/>
      <c r="BA109" s="834"/>
      <c r="BB109" s="671"/>
      <c r="BC109" s="671"/>
      <c r="BD109" s="671"/>
      <c r="BE109" s="671"/>
      <c r="BF109" s="955"/>
      <c r="BG109" s="955"/>
      <c r="BH109" s="955"/>
      <c r="BI109" s="412"/>
      <c r="BJ109" s="412"/>
      <c r="BK109" s="412"/>
      <c r="BL109" s="412"/>
      <c r="BM109" s="412"/>
      <c r="BN109" s="412"/>
      <c r="BO109" s="412"/>
      <c r="BP109" s="412"/>
      <c r="BQ109" s="412"/>
      <c r="BR109" s="412"/>
      <c r="BS109" s="412"/>
      <c r="BT109" s="412"/>
      <c r="BU109" s="412"/>
      <c r="BV109" s="412"/>
      <c r="BW109" s="412"/>
      <c r="BX109" s="412"/>
      <c r="BY109" s="412"/>
      <c r="BZ109" s="412"/>
      <c r="CA109" s="412"/>
      <c r="CB109" s="412"/>
      <c r="CC109" s="412"/>
      <c r="CD109" s="412"/>
      <c r="CE109" s="412"/>
      <c r="CF109" s="412"/>
      <c r="CG109" s="412"/>
      <c r="CH109" s="412"/>
      <c r="CI109" s="412"/>
      <c r="CJ109" s="412"/>
      <c r="CK109" s="412"/>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12"/>
      <c r="DG109" s="412"/>
      <c r="DH109" s="412"/>
      <c r="DI109" s="412"/>
      <c r="DJ109" s="412"/>
      <c r="DK109" s="412"/>
      <c r="DL109" s="412"/>
      <c r="DM109" s="412"/>
      <c r="DN109" s="412"/>
      <c r="DO109" s="412"/>
      <c r="DP109" s="412"/>
      <c r="DQ109" s="412"/>
      <c r="DR109" s="412"/>
      <c r="DS109" s="412"/>
      <c r="DT109" s="412"/>
      <c r="DU109" s="412"/>
      <c r="DV109" s="412"/>
      <c r="DW109" s="412"/>
      <c r="DX109" s="412"/>
      <c r="DY109" s="412"/>
      <c r="DZ109" s="412"/>
      <c r="EA109" s="412"/>
      <c r="EB109" s="412"/>
      <c r="EC109" s="412"/>
      <c r="ED109" s="412"/>
      <c r="EE109" s="412"/>
      <c r="EF109" s="412"/>
      <c r="EG109" s="412"/>
      <c r="EH109" s="412"/>
      <c r="EI109" s="412"/>
      <c r="EJ109" s="412"/>
      <c r="EK109" s="412"/>
      <c r="EL109" s="412"/>
      <c r="EM109" s="412"/>
      <c r="EN109" s="412"/>
      <c r="EO109" s="412"/>
      <c r="EP109" s="412"/>
      <c r="EQ109" s="412"/>
      <c r="ER109" s="412"/>
      <c r="ES109" s="412"/>
      <c r="ET109" s="412"/>
      <c r="EU109" s="412"/>
      <c r="EV109" s="412"/>
      <c r="EW109" s="412"/>
      <c r="EX109" s="412"/>
      <c r="EY109" s="412"/>
      <c r="EZ109" s="412"/>
      <c r="FA109" s="412"/>
      <c r="FB109" s="412"/>
      <c r="FC109" s="412"/>
      <c r="FD109" s="412"/>
      <c r="FE109" s="412"/>
      <c r="FF109" s="412"/>
      <c r="FG109" s="412"/>
      <c r="FH109" s="412"/>
      <c r="FI109" s="412"/>
      <c r="FJ109" s="412"/>
      <c r="FK109" s="412"/>
      <c r="FL109" s="412"/>
      <c r="FM109" s="412"/>
      <c r="FN109" s="412"/>
      <c r="FO109" s="412"/>
      <c r="FP109" s="412"/>
      <c r="FQ109" s="412"/>
      <c r="FR109" s="412"/>
      <c r="FS109" s="412"/>
      <c r="FT109" s="412"/>
      <c r="FU109" s="412"/>
      <c r="FV109" s="412"/>
      <c r="FW109" s="412"/>
      <c r="FX109" s="412"/>
      <c r="FY109" s="412"/>
      <c r="FZ109" s="412"/>
      <c r="GA109" s="412"/>
      <c r="GB109" s="412"/>
      <c r="GC109" s="412"/>
      <c r="GD109" s="412"/>
      <c r="GE109" s="412"/>
      <c r="GF109" s="412"/>
      <c r="GG109" s="412"/>
      <c r="GH109" s="412"/>
      <c r="GI109" s="412"/>
      <c r="GJ109" s="412"/>
      <c r="GK109" s="412"/>
      <c r="GL109" s="412"/>
      <c r="GM109" s="412"/>
      <c r="GN109" s="412"/>
      <c r="GO109" s="412"/>
      <c r="GP109" s="412"/>
      <c r="GQ109" s="412"/>
      <c r="GR109" s="412"/>
      <c r="GS109" s="412"/>
      <c r="GT109" s="412"/>
      <c r="GU109" s="412"/>
      <c r="GV109" s="412"/>
      <c r="GW109" s="412"/>
      <c r="GX109" s="412"/>
      <c r="GY109" s="412"/>
      <c r="GZ109" s="412"/>
      <c r="HA109" s="412"/>
      <c r="HB109" s="412"/>
      <c r="HC109" s="412"/>
      <c r="HD109" s="412"/>
      <c r="HE109" s="412"/>
      <c r="HF109" s="412"/>
      <c r="HG109" s="412"/>
      <c r="HH109" s="412"/>
    </row>
    <row r="110" spans="1:216" s="170" customFormat="1" ht="65.099999999999994" customHeight="1">
      <c r="A110" s="649" t="s">
        <v>201</v>
      </c>
      <c r="B110" s="1073"/>
      <c r="C110" s="193" t="s">
        <v>224</v>
      </c>
      <c r="D110" s="864"/>
      <c r="E110" s="189" t="s">
        <v>874</v>
      </c>
      <c r="F110" s="207">
        <v>2024130010104</v>
      </c>
      <c r="G110" s="188" t="s">
        <v>875</v>
      </c>
      <c r="H110" s="188" t="s">
        <v>876</v>
      </c>
      <c r="I110" s="188" t="s">
        <v>877</v>
      </c>
      <c r="J110" s="1004"/>
      <c r="K110" s="233" t="s">
        <v>891</v>
      </c>
      <c r="L110" s="908"/>
      <c r="M110" s="171" t="s">
        <v>892</v>
      </c>
      <c r="N110" s="234">
        <v>1</v>
      </c>
      <c r="O110" s="234">
        <v>0.25</v>
      </c>
      <c r="P110" s="234">
        <v>0.25</v>
      </c>
      <c r="Q110" s="235"/>
      <c r="R110" s="186"/>
      <c r="S110" s="234">
        <f>+O110+P110</f>
        <v>0.5</v>
      </c>
      <c r="T110" s="553">
        <f>+(O110+P110+Q110+R110)/N110</f>
        <v>0.5</v>
      </c>
      <c r="U110" s="184">
        <v>45689</v>
      </c>
      <c r="V110" s="184">
        <v>46022</v>
      </c>
      <c r="W110" s="171">
        <v>213</v>
      </c>
      <c r="X110" s="171">
        <v>1059626</v>
      </c>
      <c r="Y110" s="171" t="s">
        <v>772</v>
      </c>
      <c r="Z110" s="171" t="s">
        <v>880</v>
      </c>
      <c r="AA110" s="236" t="s">
        <v>893</v>
      </c>
      <c r="AB110" s="181" t="s">
        <v>894</v>
      </c>
      <c r="AC110" s="171" t="s">
        <v>529</v>
      </c>
      <c r="AD110" s="181" t="s">
        <v>895</v>
      </c>
      <c r="AE110" s="185">
        <v>120000000</v>
      </c>
      <c r="AF110" s="171" t="s">
        <v>531</v>
      </c>
      <c r="AG110" s="193" t="s">
        <v>515</v>
      </c>
      <c r="AH110" s="182"/>
      <c r="AI110" s="197"/>
      <c r="AJ110" s="197"/>
      <c r="AK110" s="197"/>
      <c r="AL110" s="597"/>
      <c r="AM110" s="597"/>
      <c r="AN110" s="187" t="s">
        <v>896</v>
      </c>
      <c r="AO110" s="188"/>
      <c r="AP110" s="231"/>
      <c r="AQ110" s="231"/>
      <c r="AR110" s="231"/>
      <c r="AS110" s="231"/>
      <c r="AT110" s="231"/>
      <c r="AU110" s="288"/>
      <c r="AV110" s="188"/>
      <c r="AW110" s="171"/>
      <c r="AX110" s="918"/>
      <c r="AY110" s="951"/>
      <c r="AZ110" s="945"/>
      <c r="BA110" s="834"/>
      <c r="BB110" s="671"/>
      <c r="BC110" s="671"/>
      <c r="BD110" s="671"/>
      <c r="BE110" s="671"/>
      <c r="BF110" s="955"/>
      <c r="BG110" s="955"/>
      <c r="BH110" s="955"/>
      <c r="BI110" s="412"/>
      <c r="BJ110" s="412"/>
      <c r="BK110" s="412"/>
      <c r="BL110" s="412"/>
      <c r="BM110" s="412"/>
      <c r="BN110" s="412"/>
      <c r="BO110" s="412"/>
      <c r="BP110" s="412"/>
      <c r="BQ110" s="412"/>
      <c r="BR110" s="412"/>
      <c r="BS110" s="412"/>
      <c r="BT110" s="412"/>
      <c r="BU110" s="412"/>
      <c r="BV110" s="412"/>
      <c r="BW110" s="412"/>
      <c r="BX110" s="412"/>
      <c r="BY110" s="412"/>
      <c r="BZ110" s="412"/>
      <c r="CA110" s="412"/>
      <c r="CB110" s="412"/>
      <c r="CC110" s="412"/>
      <c r="CD110" s="412"/>
      <c r="CE110" s="412"/>
      <c r="CF110" s="412"/>
      <c r="CG110" s="412"/>
      <c r="CH110" s="412"/>
      <c r="CI110" s="412"/>
      <c r="CJ110" s="412"/>
      <c r="CK110" s="412"/>
      <c r="CL110" s="412"/>
      <c r="CM110" s="412"/>
      <c r="CN110" s="412"/>
      <c r="CO110" s="412"/>
      <c r="CP110" s="412"/>
      <c r="CQ110" s="412"/>
      <c r="CR110" s="412"/>
      <c r="CS110" s="412"/>
      <c r="CT110" s="412"/>
      <c r="CU110" s="412"/>
      <c r="CV110" s="412"/>
      <c r="CW110" s="412"/>
      <c r="CX110" s="412"/>
      <c r="CY110" s="412"/>
      <c r="CZ110" s="412"/>
      <c r="DA110" s="412"/>
      <c r="DB110" s="412"/>
      <c r="DC110" s="412"/>
      <c r="DD110" s="412"/>
      <c r="DE110" s="412"/>
      <c r="DF110" s="412"/>
      <c r="DG110" s="412"/>
      <c r="DH110" s="412"/>
      <c r="DI110" s="412"/>
      <c r="DJ110" s="412"/>
      <c r="DK110" s="412"/>
      <c r="DL110" s="412"/>
      <c r="DM110" s="412"/>
      <c r="DN110" s="412"/>
      <c r="DO110" s="412"/>
      <c r="DP110" s="412"/>
      <c r="DQ110" s="412"/>
      <c r="DR110" s="412"/>
      <c r="DS110" s="412"/>
      <c r="DT110" s="412"/>
      <c r="DU110" s="412"/>
      <c r="DV110" s="412"/>
      <c r="DW110" s="412"/>
      <c r="DX110" s="412"/>
      <c r="DY110" s="412"/>
      <c r="DZ110" s="412"/>
      <c r="EA110" s="412"/>
      <c r="EB110" s="412"/>
      <c r="EC110" s="412"/>
      <c r="ED110" s="412"/>
      <c r="EE110" s="412"/>
      <c r="EF110" s="412"/>
      <c r="EG110" s="412"/>
      <c r="EH110" s="412"/>
      <c r="EI110" s="412"/>
      <c r="EJ110" s="412"/>
      <c r="EK110" s="412"/>
      <c r="EL110" s="412"/>
      <c r="EM110" s="412"/>
      <c r="EN110" s="412"/>
      <c r="EO110" s="412"/>
      <c r="EP110" s="412"/>
      <c r="EQ110" s="412"/>
      <c r="ER110" s="412"/>
      <c r="ES110" s="412"/>
      <c r="ET110" s="412"/>
      <c r="EU110" s="412"/>
      <c r="EV110" s="412"/>
      <c r="EW110" s="412"/>
      <c r="EX110" s="412"/>
      <c r="EY110" s="412"/>
      <c r="EZ110" s="412"/>
      <c r="FA110" s="412"/>
      <c r="FB110" s="412"/>
      <c r="FC110" s="412"/>
      <c r="FD110" s="412"/>
      <c r="FE110" s="412"/>
      <c r="FF110" s="412"/>
      <c r="FG110" s="412"/>
      <c r="FH110" s="412"/>
      <c r="FI110" s="412"/>
      <c r="FJ110" s="412"/>
      <c r="FK110" s="412"/>
      <c r="FL110" s="412"/>
      <c r="FM110" s="412"/>
      <c r="FN110" s="412"/>
      <c r="FO110" s="412"/>
      <c r="FP110" s="412"/>
      <c r="FQ110" s="412"/>
      <c r="FR110" s="412"/>
      <c r="FS110" s="412"/>
      <c r="FT110" s="412"/>
      <c r="FU110" s="412"/>
      <c r="FV110" s="412"/>
      <c r="FW110" s="412"/>
      <c r="FX110" s="412"/>
      <c r="FY110" s="412"/>
      <c r="FZ110" s="412"/>
      <c r="GA110" s="412"/>
      <c r="GB110" s="412"/>
      <c r="GC110" s="412"/>
      <c r="GD110" s="412"/>
      <c r="GE110" s="412"/>
      <c r="GF110" s="412"/>
      <c r="GG110" s="412"/>
      <c r="GH110" s="412"/>
      <c r="GI110" s="412"/>
      <c r="GJ110" s="412"/>
      <c r="GK110" s="412"/>
      <c r="GL110" s="412"/>
      <c r="GM110" s="412"/>
      <c r="GN110" s="412"/>
      <c r="GO110" s="412"/>
      <c r="GP110" s="412"/>
      <c r="GQ110" s="412"/>
      <c r="GR110" s="412"/>
      <c r="GS110" s="412"/>
      <c r="GT110" s="412"/>
      <c r="GU110" s="412"/>
      <c r="GV110" s="412"/>
      <c r="GW110" s="412"/>
      <c r="GX110" s="412"/>
      <c r="GY110" s="412"/>
      <c r="GZ110" s="412"/>
      <c r="HA110" s="412"/>
      <c r="HB110" s="412"/>
      <c r="HC110" s="412"/>
      <c r="HD110" s="412"/>
      <c r="HE110" s="412"/>
      <c r="HF110" s="412"/>
      <c r="HG110" s="412"/>
      <c r="HH110" s="412"/>
    </row>
    <row r="111" spans="1:216" s="170" customFormat="1" ht="65.099999999999994" customHeight="1">
      <c r="A111" s="649" t="s">
        <v>201</v>
      </c>
      <c r="B111" s="1073"/>
      <c r="C111" s="193" t="s">
        <v>224</v>
      </c>
      <c r="D111" s="864"/>
      <c r="E111" s="189" t="s">
        <v>874</v>
      </c>
      <c r="F111" s="207">
        <v>2024130010104</v>
      </c>
      <c r="G111" s="188" t="s">
        <v>875</v>
      </c>
      <c r="H111" s="188" t="s">
        <v>876</v>
      </c>
      <c r="I111" s="188" t="s">
        <v>877</v>
      </c>
      <c r="J111" s="1004"/>
      <c r="K111" s="233" t="s">
        <v>897</v>
      </c>
      <c r="L111" s="908"/>
      <c r="M111" s="171" t="s">
        <v>892</v>
      </c>
      <c r="N111" s="193">
        <v>90</v>
      </c>
      <c r="O111" s="193">
        <v>20</v>
      </c>
      <c r="P111" s="193">
        <v>25</v>
      </c>
      <c r="Q111" s="171"/>
      <c r="R111" s="186"/>
      <c r="S111" s="237">
        <f>+O111+P111</f>
        <v>45</v>
      </c>
      <c r="T111" s="553">
        <f>+(O111+P111+Q111+R111)/N111</f>
        <v>0.5</v>
      </c>
      <c r="U111" s="184">
        <v>45689</v>
      </c>
      <c r="V111" s="184">
        <v>45657</v>
      </c>
      <c r="W111" s="171">
        <v>213</v>
      </c>
      <c r="X111" s="171">
        <v>1059626</v>
      </c>
      <c r="Y111" s="171" t="s">
        <v>772</v>
      </c>
      <c r="Z111" s="171" t="s">
        <v>880</v>
      </c>
      <c r="AA111" s="238"/>
      <c r="AB111" s="239"/>
      <c r="AC111" s="171" t="s">
        <v>529</v>
      </c>
      <c r="AD111" s="240" t="s">
        <v>891</v>
      </c>
      <c r="AE111" s="185">
        <v>30000000</v>
      </c>
      <c r="AF111" s="171" t="s">
        <v>531</v>
      </c>
      <c r="AG111" s="193" t="s">
        <v>515</v>
      </c>
      <c r="AH111" s="184">
        <v>45698</v>
      </c>
      <c r="AI111" s="197"/>
      <c r="AJ111" s="197"/>
      <c r="AK111" s="197"/>
      <c r="AL111" s="597"/>
      <c r="AM111" s="597"/>
      <c r="AN111" s="187" t="s">
        <v>898</v>
      </c>
      <c r="AO111" s="188"/>
      <c r="AP111" s="231"/>
      <c r="AQ111" s="231"/>
      <c r="AR111" s="231"/>
      <c r="AS111" s="231"/>
      <c r="AT111" s="231"/>
      <c r="AU111" s="288"/>
      <c r="AV111" s="188"/>
      <c r="AW111" s="171"/>
      <c r="AX111" s="918"/>
      <c r="AY111" s="951"/>
      <c r="AZ111" s="945"/>
      <c r="BA111" s="834"/>
      <c r="BB111" s="671"/>
      <c r="BC111" s="671"/>
      <c r="BD111" s="671"/>
      <c r="BE111" s="671"/>
      <c r="BF111" s="955"/>
      <c r="BG111" s="955"/>
      <c r="BH111" s="955"/>
      <c r="BI111" s="412"/>
      <c r="BJ111" s="412"/>
      <c r="BK111" s="412"/>
      <c r="BL111" s="412"/>
      <c r="BM111" s="412"/>
      <c r="BN111" s="412"/>
      <c r="BO111" s="412"/>
      <c r="BP111" s="412"/>
      <c r="BQ111" s="412"/>
      <c r="BR111" s="412"/>
      <c r="BS111" s="412"/>
      <c r="BT111" s="412"/>
      <c r="BU111" s="412"/>
      <c r="BV111" s="412"/>
      <c r="BW111" s="412"/>
      <c r="BX111" s="412"/>
      <c r="BY111" s="412"/>
      <c r="BZ111" s="412"/>
      <c r="CA111" s="412"/>
      <c r="CB111" s="412"/>
      <c r="CC111" s="412"/>
      <c r="CD111" s="412"/>
      <c r="CE111" s="412"/>
      <c r="CF111" s="412"/>
      <c r="CG111" s="412"/>
      <c r="CH111" s="412"/>
      <c r="CI111" s="412"/>
      <c r="CJ111" s="412"/>
      <c r="CK111" s="412"/>
      <c r="CL111" s="412"/>
      <c r="CM111" s="412"/>
      <c r="CN111" s="412"/>
      <c r="CO111" s="412"/>
      <c r="CP111" s="412"/>
      <c r="CQ111" s="412"/>
      <c r="CR111" s="412"/>
      <c r="CS111" s="412"/>
      <c r="CT111" s="412"/>
      <c r="CU111" s="412"/>
      <c r="CV111" s="412"/>
      <c r="CW111" s="412"/>
      <c r="CX111" s="412"/>
      <c r="CY111" s="412"/>
      <c r="CZ111" s="412"/>
      <c r="DA111" s="412"/>
      <c r="DB111" s="412"/>
      <c r="DC111" s="412"/>
      <c r="DD111" s="412"/>
      <c r="DE111" s="412"/>
      <c r="DF111" s="412"/>
      <c r="DG111" s="412"/>
      <c r="DH111" s="412"/>
      <c r="DI111" s="412"/>
      <c r="DJ111" s="412"/>
      <c r="DK111" s="412"/>
      <c r="DL111" s="412"/>
      <c r="DM111" s="412"/>
      <c r="DN111" s="412"/>
      <c r="DO111" s="412"/>
      <c r="DP111" s="412"/>
      <c r="DQ111" s="412"/>
      <c r="DR111" s="412"/>
      <c r="DS111" s="412"/>
      <c r="DT111" s="412"/>
      <c r="DU111" s="412"/>
      <c r="DV111" s="412"/>
      <c r="DW111" s="412"/>
      <c r="DX111" s="412"/>
      <c r="DY111" s="412"/>
      <c r="DZ111" s="412"/>
      <c r="EA111" s="412"/>
      <c r="EB111" s="412"/>
      <c r="EC111" s="412"/>
      <c r="ED111" s="412"/>
      <c r="EE111" s="412"/>
      <c r="EF111" s="412"/>
      <c r="EG111" s="412"/>
      <c r="EH111" s="412"/>
      <c r="EI111" s="412"/>
      <c r="EJ111" s="412"/>
      <c r="EK111" s="412"/>
      <c r="EL111" s="412"/>
      <c r="EM111" s="412"/>
      <c r="EN111" s="412"/>
      <c r="EO111" s="412"/>
      <c r="EP111" s="412"/>
      <c r="EQ111" s="412"/>
      <c r="ER111" s="412"/>
      <c r="ES111" s="412"/>
      <c r="ET111" s="412"/>
      <c r="EU111" s="412"/>
      <c r="EV111" s="412"/>
      <c r="EW111" s="412"/>
      <c r="EX111" s="412"/>
      <c r="EY111" s="412"/>
      <c r="EZ111" s="412"/>
      <c r="FA111" s="412"/>
      <c r="FB111" s="412"/>
      <c r="FC111" s="412"/>
      <c r="FD111" s="412"/>
      <c r="FE111" s="412"/>
      <c r="FF111" s="412"/>
      <c r="FG111" s="412"/>
      <c r="FH111" s="412"/>
      <c r="FI111" s="412"/>
      <c r="FJ111" s="412"/>
      <c r="FK111" s="412"/>
      <c r="FL111" s="412"/>
      <c r="FM111" s="412"/>
      <c r="FN111" s="412"/>
      <c r="FO111" s="412"/>
      <c r="FP111" s="412"/>
      <c r="FQ111" s="412"/>
      <c r="FR111" s="412"/>
      <c r="FS111" s="412"/>
      <c r="FT111" s="412"/>
      <c r="FU111" s="412"/>
      <c r="FV111" s="412"/>
      <c r="FW111" s="412"/>
      <c r="FX111" s="412"/>
      <c r="FY111" s="412"/>
      <c r="FZ111" s="412"/>
      <c r="GA111" s="412"/>
      <c r="GB111" s="412"/>
      <c r="GC111" s="412"/>
      <c r="GD111" s="412"/>
      <c r="GE111" s="412"/>
      <c r="GF111" s="412"/>
      <c r="GG111" s="412"/>
      <c r="GH111" s="412"/>
      <c r="GI111" s="412"/>
      <c r="GJ111" s="412"/>
      <c r="GK111" s="412"/>
      <c r="GL111" s="412"/>
      <c r="GM111" s="412"/>
      <c r="GN111" s="412"/>
      <c r="GO111" s="412"/>
      <c r="GP111" s="412"/>
      <c r="GQ111" s="412"/>
      <c r="GR111" s="412"/>
      <c r="GS111" s="412"/>
      <c r="GT111" s="412"/>
      <c r="GU111" s="412"/>
      <c r="GV111" s="412"/>
      <c r="GW111" s="412"/>
      <c r="GX111" s="412"/>
      <c r="GY111" s="412"/>
      <c r="GZ111" s="412"/>
      <c r="HA111" s="412"/>
      <c r="HB111" s="412"/>
      <c r="HC111" s="412"/>
      <c r="HD111" s="412"/>
      <c r="HE111" s="412"/>
      <c r="HF111" s="412"/>
      <c r="HG111" s="412"/>
      <c r="HH111" s="412"/>
    </row>
    <row r="112" spans="1:216" s="170" customFormat="1" ht="65.099999999999994" customHeight="1">
      <c r="A112" s="649" t="s">
        <v>201</v>
      </c>
      <c r="B112" s="1073"/>
      <c r="C112" s="193" t="s">
        <v>224</v>
      </c>
      <c r="D112" s="864"/>
      <c r="E112" s="189" t="s">
        <v>874</v>
      </c>
      <c r="F112" s="207">
        <v>2024130010104</v>
      </c>
      <c r="G112" s="188" t="s">
        <v>875</v>
      </c>
      <c r="H112" s="188" t="s">
        <v>876</v>
      </c>
      <c r="I112" s="188" t="s">
        <v>877</v>
      </c>
      <c r="J112" s="1004"/>
      <c r="K112" s="908" t="s">
        <v>899</v>
      </c>
      <c r="L112" s="908"/>
      <c r="M112" s="832" t="s">
        <v>900</v>
      </c>
      <c r="N112" s="845">
        <v>1</v>
      </c>
      <c r="O112" s="845">
        <v>0</v>
      </c>
      <c r="P112" s="845">
        <v>0</v>
      </c>
      <c r="Q112" s="1046"/>
      <c r="R112" s="1046"/>
      <c r="S112" s="845">
        <f>+P112+O112</f>
        <v>0</v>
      </c>
      <c r="T112" s="1027">
        <f>+(R112+Q112+P112+O112)/N112</f>
        <v>0</v>
      </c>
      <c r="U112" s="184">
        <v>45689</v>
      </c>
      <c r="V112" s="184">
        <v>46022</v>
      </c>
      <c r="W112" s="171">
        <v>213</v>
      </c>
      <c r="X112" s="171">
        <v>1059626</v>
      </c>
      <c r="Y112" s="171" t="s">
        <v>772</v>
      </c>
      <c r="Z112" s="171" t="s">
        <v>880</v>
      </c>
      <c r="AA112" s="238"/>
      <c r="AB112" s="239"/>
      <c r="AC112" s="171" t="s">
        <v>529</v>
      </c>
      <c r="AD112" s="240" t="s">
        <v>901</v>
      </c>
      <c r="AE112" s="185">
        <v>132000000</v>
      </c>
      <c r="AF112" s="171" t="s">
        <v>531</v>
      </c>
      <c r="AG112" s="193" t="s">
        <v>515</v>
      </c>
      <c r="AH112" s="184">
        <v>45698</v>
      </c>
      <c r="AI112" s="197"/>
      <c r="AJ112" s="197"/>
      <c r="AK112" s="171"/>
      <c r="AL112" s="230"/>
      <c r="AM112" s="230"/>
      <c r="AN112" s="187"/>
      <c r="AO112" s="188"/>
      <c r="AP112" s="231"/>
      <c r="AQ112" s="231"/>
      <c r="AR112" s="231"/>
      <c r="AS112" s="231"/>
      <c r="AT112" s="231"/>
      <c r="AU112" s="288"/>
      <c r="AV112" s="188"/>
      <c r="AW112" s="171"/>
      <c r="AX112" s="918"/>
      <c r="AY112" s="951"/>
      <c r="AZ112" s="945"/>
      <c r="BA112" s="834"/>
      <c r="BB112" s="671"/>
      <c r="BC112" s="671"/>
      <c r="BD112" s="671"/>
      <c r="BE112" s="671"/>
      <c r="BF112" s="955"/>
      <c r="BG112" s="955"/>
      <c r="BH112" s="955"/>
      <c r="BI112" s="412"/>
      <c r="BJ112" s="412"/>
      <c r="BK112" s="412"/>
      <c r="BL112" s="412"/>
      <c r="BM112" s="412"/>
      <c r="BN112" s="412"/>
      <c r="BO112" s="412"/>
      <c r="BP112" s="412"/>
      <c r="BQ112" s="412"/>
      <c r="BR112" s="412"/>
      <c r="BS112" s="412"/>
      <c r="BT112" s="412"/>
      <c r="BU112" s="412"/>
      <c r="BV112" s="412"/>
      <c r="BW112" s="412"/>
      <c r="BX112" s="412"/>
      <c r="BY112" s="412"/>
      <c r="BZ112" s="412"/>
      <c r="CA112" s="412"/>
      <c r="CB112" s="412"/>
      <c r="CC112" s="412"/>
      <c r="CD112" s="412"/>
      <c r="CE112" s="412"/>
      <c r="CF112" s="412"/>
      <c r="CG112" s="412"/>
      <c r="CH112" s="412"/>
      <c r="CI112" s="412"/>
      <c r="CJ112" s="412"/>
      <c r="CK112" s="412"/>
      <c r="CL112" s="412"/>
      <c r="CM112" s="412"/>
      <c r="CN112" s="412"/>
      <c r="CO112" s="412"/>
      <c r="CP112" s="412"/>
      <c r="CQ112" s="412"/>
      <c r="CR112" s="412"/>
      <c r="CS112" s="412"/>
      <c r="CT112" s="412"/>
      <c r="CU112" s="412"/>
      <c r="CV112" s="412"/>
      <c r="CW112" s="412"/>
      <c r="CX112" s="412"/>
      <c r="CY112" s="412"/>
      <c r="CZ112" s="412"/>
      <c r="DA112" s="412"/>
      <c r="DB112" s="412"/>
      <c r="DC112" s="412"/>
      <c r="DD112" s="412"/>
      <c r="DE112" s="412"/>
      <c r="DF112" s="412"/>
      <c r="DG112" s="412"/>
      <c r="DH112" s="412"/>
      <c r="DI112" s="412"/>
      <c r="DJ112" s="412"/>
      <c r="DK112" s="412"/>
      <c r="DL112" s="412"/>
      <c r="DM112" s="412"/>
      <c r="DN112" s="412"/>
      <c r="DO112" s="412"/>
      <c r="DP112" s="412"/>
      <c r="DQ112" s="412"/>
      <c r="DR112" s="412"/>
      <c r="DS112" s="412"/>
      <c r="DT112" s="412"/>
      <c r="DU112" s="412"/>
      <c r="DV112" s="412"/>
      <c r="DW112" s="412"/>
      <c r="DX112" s="412"/>
      <c r="DY112" s="412"/>
      <c r="DZ112" s="412"/>
      <c r="EA112" s="412"/>
      <c r="EB112" s="412"/>
      <c r="EC112" s="412"/>
      <c r="ED112" s="412"/>
      <c r="EE112" s="412"/>
      <c r="EF112" s="412"/>
      <c r="EG112" s="412"/>
      <c r="EH112" s="412"/>
      <c r="EI112" s="412"/>
      <c r="EJ112" s="412"/>
      <c r="EK112" s="412"/>
      <c r="EL112" s="412"/>
      <c r="EM112" s="412"/>
      <c r="EN112" s="412"/>
      <c r="EO112" s="412"/>
      <c r="EP112" s="412"/>
      <c r="EQ112" s="412"/>
      <c r="ER112" s="412"/>
      <c r="ES112" s="412"/>
      <c r="ET112" s="412"/>
      <c r="EU112" s="412"/>
      <c r="EV112" s="412"/>
      <c r="EW112" s="412"/>
      <c r="EX112" s="412"/>
      <c r="EY112" s="412"/>
      <c r="EZ112" s="412"/>
      <c r="FA112" s="412"/>
      <c r="FB112" s="412"/>
      <c r="FC112" s="412"/>
      <c r="FD112" s="412"/>
      <c r="FE112" s="412"/>
      <c r="FF112" s="412"/>
      <c r="FG112" s="412"/>
      <c r="FH112" s="412"/>
      <c r="FI112" s="412"/>
      <c r="FJ112" s="412"/>
      <c r="FK112" s="412"/>
      <c r="FL112" s="412"/>
      <c r="FM112" s="412"/>
      <c r="FN112" s="412"/>
      <c r="FO112" s="412"/>
      <c r="FP112" s="412"/>
      <c r="FQ112" s="412"/>
      <c r="FR112" s="412"/>
      <c r="FS112" s="412"/>
      <c r="FT112" s="412"/>
      <c r="FU112" s="412"/>
      <c r="FV112" s="412"/>
      <c r="FW112" s="412"/>
      <c r="FX112" s="412"/>
      <c r="FY112" s="412"/>
      <c r="FZ112" s="412"/>
      <c r="GA112" s="412"/>
      <c r="GB112" s="412"/>
      <c r="GC112" s="412"/>
      <c r="GD112" s="412"/>
      <c r="GE112" s="412"/>
      <c r="GF112" s="412"/>
      <c r="GG112" s="412"/>
      <c r="GH112" s="412"/>
      <c r="GI112" s="412"/>
      <c r="GJ112" s="412"/>
      <c r="GK112" s="412"/>
      <c r="GL112" s="412"/>
      <c r="GM112" s="412"/>
      <c r="GN112" s="412"/>
      <c r="GO112" s="412"/>
      <c r="GP112" s="412"/>
      <c r="GQ112" s="412"/>
      <c r="GR112" s="412"/>
      <c r="GS112" s="412"/>
      <c r="GT112" s="412"/>
      <c r="GU112" s="412"/>
      <c r="GV112" s="412"/>
      <c r="GW112" s="412"/>
      <c r="GX112" s="412"/>
      <c r="GY112" s="412"/>
      <c r="GZ112" s="412"/>
      <c r="HA112" s="412"/>
      <c r="HB112" s="412"/>
      <c r="HC112" s="412"/>
      <c r="HD112" s="412"/>
      <c r="HE112" s="412"/>
      <c r="HF112" s="412"/>
      <c r="HG112" s="412"/>
      <c r="HH112" s="412"/>
    </row>
    <row r="113" spans="1:216" s="170" customFormat="1" ht="65.099999999999994" customHeight="1">
      <c r="A113" s="649" t="s">
        <v>201</v>
      </c>
      <c r="B113" s="1073"/>
      <c r="C113" s="193" t="s">
        <v>224</v>
      </c>
      <c r="D113" s="864"/>
      <c r="E113" s="189" t="s">
        <v>874</v>
      </c>
      <c r="F113" s="207">
        <v>2024130010104</v>
      </c>
      <c r="G113" s="188" t="s">
        <v>875</v>
      </c>
      <c r="H113" s="188" t="s">
        <v>876</v>
      </c>
      <c r="I113" s="188" t="s">
        <v>877</v>
      </c>
      <c r="J113" s="1004"/>
      <c r="K113" s="908"/>
      <c r="L113" s="908"/>
      <c r="M113" s="832"/>
      <c r="N113" s="845"/>
      <c r="O113" s="845"/>
      <c r="P113" s="845"/>
      <c r="Q113" s="1046"/>
      <c r="R113" s="1046"/>
      <c r="S113" s="845"/>
      <c r="T113" s="1027"/>
      <c r="U113" s="184"/>
      <c r="V113" s="184"/>
      <c r="W113" s="171">
        <v>213</v>
      </c>
      <c r="X113" s="171">
        <v>1059626</v>
      </c>
      <c r="Y113" s="171" t="s">
        <v>772</v>
      </c>
      <c r="Z113" s="171" t="s">
        <v>880</v>
      </c>
      <c r="AA113" s="238"/>
      <c r="AB113" s="241"/>
      <c r="AC113" s="171" t="s">
        <v>529</v>
      </c>
      <c r="AD113" s="240" t="s">
        <v>902</v>
      </c>
      <c r="AE113" s="185">
        <v>20000000</v>
      </c>
      <c r="AF113" s="171" t="s">
        <v>531</v>
      </c>
      <c r="AG113" s="193" t="s">
        <v>493</v>
      </c>
      <c r="AH113" s="184">
        <v>45698</v>
      </c>
      <c r="AI113" s="197"/>
      <c r="AJ113" s="197"/>
      <c r="AK113" s="171"/>
      <c r="AL113" s="230"/>
      <c r="AM113" s="230"/>
      <c r="AN113" s="187"/>
      <c r="AO113" s="188"/>
      <c r="AP113" s="231"/>
      <c r="AQ113" s="231"/>
      <c r="AR113" s="231"/>
      <c r="AS113" s="231"/>
      <c r="AT113" s="231"/>
      <c r="AU113" s="288"/>
      <c r="AV113" s="188"/>
      <c r="AW113" s="171"/>
      <c r="AX113" s="918"/>
      <c r="AY113" s="951"/>
      <c r="AZ113" s="945"/>
      <c r="BA113" s="834"/>
      <c r="BB113" s="671"/>
      <c r="BC113" s="671"/>
      <c r="BD113" s="671"/>
      <c r="BE113" s="671"/>
      <c r="BF113" s="955"/>
      <c r="BG113" s="955"/>
      <c r="BH113" s="955"/>
      <c r="BI113" s="412"/>
      <c r="BJ113" s="412"/>
      <c r="BK113" s="412"/>
      <c r="BL113" s="412"/>
      <c r="BM113" s="412"/>
      <c r="BN113" s="412"/>
      <c r="BO113" s="412"/>
      <c r="BP113" s="412"/>
      <c r="BQ113" s="412"/>
      <c r="BR113" s="412"/>
      <c r="BS113" s="412"/>
      <c r="BT113" s="412"/>
      <c r="BU113" s="412"/>
      <c r="BV113" s="412"/>
      <c r="BW113" s="412"/>
      <c r="BX113" s="412"/>
      <c r="BY113" s="412"/>
      <c r="BZ113" s="412"/>
      <c r="CA113" s="412"/>
      <c r="CB113" s="412"/>
      <c r="CC113" s="412"/>
      <c r="CD113" s="412"/>
      <c r="CE113" s="412"/>
      <c r="CF113" s="412"/>
      <c r="CG113" s="412"/>
      <c r="CH113" s="412"/>
      <c r="CI113" s="412"/>
      <c r="CJ113" s="412"/>
      <c r="CK113" s="412"/>
      <c r="CL113" s="412"/>
      <c r="CM113" s="412"/>
      <c r="CN113" s="412"/>
      <c r="CO113" s="412"/>
      <c r="CP113" s="412"/>
      <c r="CQ113" s="412"/>
      <c r="CR113" s="412"/>
      <c r="CS113" s="412"/>
      <c r="CT113" s="412"/>
      <c r="CU113" s="412"/>
      <c r="CV113" s="412"/>
      <c r="CW113" s="412"/>
      <c r="CX113" s="412"/>
      <c r="CY113" s="412"/>
      <c r="CZ113" s="412"/>
      <c r="DA113" s="412"/>
      <c r="DB113" s="412"/>
      <c r="DC113" s="412"/>
      <c r="DD113" s="412"/>
      <c r="DE113" s="412"/>
      <c r="DF113" s="412"/>
      <c r="DG113" s="412"/>
      <c r="DH113" s="412"/>
      <c r="DI113" s="412"/>
      <c r="DJ113" s="412"/>
      <c r="DK113" s="412"/>
      <c r="DL113" s="412"/>
      <c r="DM113" s="412"/>
      <c r="DN113" s="412"/>
      <c r="DO113" s="412"/>
      <c r="DP113" s="412"/>
      <c r="DQ113" s="412"/>
      <c r="DR113" s="412"/>
      <c r="DS113" s="412"/>
      <c r="DT113" s="412"/>
      <c r="DU113" s="412"/>
      <c r="DV113" s="412"/>
      <c r="DW113" s="412"/>
      <c r="DX113" s="412"/>
      <c r="DY113" s="412"/>
      <c r="DZ113" s="412"/>
      <c r="EA113" s="412"/>
      <c r="EB113" s="412"/>
      <c r="EC113" s="412"/>
      <c r="ED113" s="412"/>
      <c r="EE113" s="412"/>
      <c r="EF113" s="412"/>
      <c r="EG113" s="412"/>
      <c r="EH113" s="412"/>
      <c r="EI113" s="412"/>
      <c r="EJ113" s="412"/>
      <c r="EK113" s="412"/>
      <c r="EL113" s="412"/>
      <c r="EM113" s="412"/>
      <c r="EN113" s="412"/>
      <c r="EO113" s="412"/>
      <c r="EP113" s="412"/>
      <c r="EQ113" s="412"/>
      <c r="ER113" s="412"/>
      <c r="ES113" s="412"/>
      <c r="ET113" s="412"/>
      <c r="EU113" s="412"/>
      <c r="EV113" s="412"/>
      <c r="EW113" s="412"/>
      <c r="EX113" s="412"/>
      <c r="EY113" s="412"/>
      <c r="EZ113" s="412"/>
      <c r="FA113" s="412"/>
      <c r="FB113" s="412"/>
      <c r="FC113" s="412"/>
      <c r="FD113" s="412"/>
      <c r="FE113" s="412"/>
      <c r="FF113" s="412"/>
      <c r="FG113" s="412"/>
      <c r="FH113" s="412"/>
      <c r="FI113" s="412"/>
      <c r="FJ113" s="412"/>
      <c r="FK113" s="412"/>
      <c r="FL113" s="412"/>
      <c r="FM113" s="412"/>
      <c r="FN113" s="412"/>
      <c r="FO113" s="412"/>
      <c r="FP113" s="412"/>
      <c r="FQ113" s="412"/>
      <c r="FR113" s="412"/>
      <c r="FS113" s="412"/>
      <c r="FT113" s="412"/>
      <c r="FU113" s="412"/>
      <c r="FV113" s="412"/>
      <c r="FW113" s="412"/>
      <c r="FX113" s="412"/>
      <c r="FY113" s="412"/>
      <c r="FZ113" s="412"/>
      <c r="GA113" s="412"/>
      <c r="GB113" s="412"/>
      <c r="GC113" s="412"/>
      <c r="GD113" s="412"/>
      <c r="GE113" s="412"/>
      <c r="GF113" s="412"/>
      <c r="GG113" s="412"/>
      <c r="GH113" s="412"/>
      <c r="GI113" s="412"/>
      <c r="GJ113" s="412"/>
      <c r="GK113" s="412"/>
      <c r="GL113" s="412"/>
      <c r="GM113" s="412"/>
      <c r="GN113" s="412"/>
      <c r="GO113" s="412"/>
      <c r="GP113" s="412"/>
      <c r="GQ113" s="412"/>
      <c r="GR113" s="412"/>
      <c r="GS113" s="412"/>
      <c r="GT113" s="412"/>
      <c r="GU113" s="412"/>
      <c r="GV113" s="412"/>
      <c r="GW113" s="412"/>
      <c r="GX113" s="412"/>
      <c r="GY113" s="412"/>
      <c r="GZ113" s="412"/>
      <c r="HA113" s="412"/>
      <c r="HB113" s="412"/>
      <c r="HC113" s="412"/>
      <c r="HD113" s="412"/>
      <c r="HE113" s="412"/>
      <c r="HF113" s="412"/>
      <c r="HG113" s="412"/>
      <c r="HH113" s="412"/>
    </row>
    <row r="114" spans="1:216" s="170" customFormat="1" ht="65.099999999999994" customHeight="1" thickBot="1">
      <c r="A114" s="649" t="s">
        <v>201</v>
      </c>
      <c r="B114" s="1073"/>
      <c r="C114" s="193" t="s">
        <v>224</v>
      </c>
      <c r="D114" s="865"/>
      <c r="E114" s="202" t="s">
        <v>874</v>
      </c>
      <c r="F114" s="581">
        <v>2024130010104</v>
      </c>
      <c r="G114" s="204" t="s">
        <v>875</v>
      </c>
      <c r="H114" s="204" t="s">
        <v>876</v>
      </c>
      <c r="I114" s="204" t="s">
        <v>877</v>
      </c>
      <c r="J114" s="1005"/>
      <c r="K114" s="1066"/>
      <c r="L114" s="1066"/>
      <c r="M114" s="838"/>
      <c r="N114" s="1048"/>
      <c r="O114" s="1048"/>
      <c r="P114" s="1048"/>
      <c r="Q114" s="1047"/>
      <c r="R114" s="1047"/>
      <c r="S114" s="1048"/>
      <c r="T114" s="1054"/>
      <c r="U114" s="184"/>
      <c r="V114" s="184"/>
      <c r="W114" s="171">
        <v>213</v>
      </c>
      <c r="X114" s="171">
        <v>1059626</v>
      </c>
      <c r="Y114" s="171" t="s">
        <v>772</v>
      </c>
      <c r="Z114" s="171" t="s">
        <v>880</v>
      </c>
      <c r="AA114" s="238"/>
      <c r="AB114" s="241"/>
      <c r="AC114" s="171" t="s">
        <v>529</v>
      </c>
      <c r="AD114" s="240" t="s">
        <v>903</v>
      </c>
      <c r="AE114" s="185">
        <v>180000000</v>
      </c>
      <c r="AF114" s="171" t="s">
        <v>531</v>
      </c>
      <c r="AG114" s="193" t="s">
        <v>493</v>
      </c>
      <c r="AH114" s="184">
        <v>45698</v>
      </c>
      <c r="AI114" s="197"/>
      <c r="AJ114" s="197"/>
      <c r="AK114" s="171"/>
      <c r="AL114" s="230"/>
      <c r="AM114" s="230"/>
      <c r="AN114" s="187"/>
      <c r="AO114" s="188"/>
      <c r="AP114" s="231"/>
      <c r="AQ114" s="231"/>
      <c r="AR114" s="231"/>
      <c r="AS114" s="231"/>
      <c r="AT114" s="231"/>
      <c r="AU114" s="288"/>
      <c r="AV114" s="188"/>
      <c r="AW114" s="171"/>
      <c r="AX114" s="918"/>
      <c r="AY114" s="951"/>
      <c r="AZ114" s="945"/>
      <c r="BA114" s="834"/>
      <c r="BB114" s="671"/>
      <c r="BC114" s="671"/>
      <c r="BD114" s="671"/>
      <c r="BE114" s="671"/>
      <c r="BF114" s="955"/>
      <c r="BG114" s="955"/>
      <c r="BH114" s="955"/>
      <c r="BI114" s="412"/>
      <c r="BJ114" s="412"/>
      <c r="BK114" s="412"/>
      <c r="BL114" s="412"/>
      <c r="BM114" s="412"/>
      <c r="BN114" s="412"/>
      <c r="BO114" s="412"/>
      <c r="BP114" s="412"/>
      <c r="BQ114" s="412"/>
      <c r="BR114" s="412"/>
      <c r="BS114" s="412"/>
      <c r="BT114" s="412"/>
      <c r="BU114" s="412"/>
      <c r="BV114" s="412"/>
      <c r="BW114" s="412"/>
      <c r="BX114" s="412"/>
      <c r="BY114" s="412"/>
      <c r="BZ114" s="412"/>
      <c r="CA114" s="412"/>
      <c r="CB114" s="412"/>
      <c r="CC114" s="412"/>
      <c r="CD114" s="412"/>
      <c r="CE114" s="412"/>
      <c r="CF114" s="412"/>
      <c r="CG114" s="412"/>
      <c r="CH114" s="412"/>
      <c r="CI114" s="412"/>
      <c r="CJ114" s="412"/>
      <c r="CK114" s="412"/>
      <c r="CL114" s="412"/>
      <c r="CM114" s="412"/>
      <c r="CN114" s="412"/>
      <c r="CO114" s="412"/>
      <c r="CP114" s="412"/>
      <c r="CQ114" s="412"/>
      <c r="CR114" s="412"/>
      <c r="CS114" s="412"/>
      <c r="CT114" s="412"/>
      <c r="CU114" s="412"/>
      <c r="CV114" s="412"/>
      <c r="CW114" s="412"/>
      <c r="CX114" s="412"/>
      <c r="CY114" s="412"/>
      <c r="CZ114" s="412"/>
      <c r="DA114" s="412"/>
      <c r="DB114" s="412"/>
      <c r="DC114" s="412"/>
      <c r="DD114" s="412"/>
      <c r="DE114" s="412"/>
      <c r="DF114" s="412"/>
      <c r="DG114" s="412"/>
      <c r="DH114" s="412"/>
      <c r="DI114" s="412"/>
      <c r="DJ114" s="412"/>
      <c r="DK114" s="412"/>
      <c r="DL114" s="412"/>
      <c r="DM114" s="412"/>
      <c r="DN114" s="412"/>
      <c r="DO114" s="412"/>
      <c r="DP114" s="412"/>
      <c r="DQ114" s="412"/>
      <c r="DR114" s="412"/>
      <c r="DS114" s="412"/>
      <c r="DT114" s="412"/>
      <c r="DU114" s="412"/>
      <c r="DV114" s="412"/>
      <c r="DW114" s="412"/>
      <c r="DX114" s="412"/>
      <c r="DY114" s="412"/>
      <c r="DZ114" s="412"/>
      <c r="EA114" s="412"/>
      <c r="EB114" s="412"/>
      <c r="EC114" s="412"/>
      <c r="ED114" s="412"/>
      <c r="EE114" s="412"/>
      <c r="EF114" s="412"/>
      <c r="EG114" s="412"/>
      <c r="EH114" s="412"/>
      <c r="EI114" s="412"/>
      <c r="EJ114" s="412"/>
      <c r="EK114" s="412"/>
      <c r="EL114" s="412"/>
      <c r="EM114" s="412"/>
      <c r="EN114" s="412"/>
      <c r="EO114" s="412"/>
      <c r="EP114" s="412"/>
      <c r="EQ114" s="412"/>
      <c r="ER114" s="412"/>
      <c r="ES114" s="412"/>
      <c r="ET114" s="412"/>
      <c r="EU114" s="412"/>
      <c r="EV114" s="412"/>
      <c r="EW114" s="412"/>
      <c r="EX114" s="412"/>
      <c r="EY114" s="412"/>
      <c r="EZ114" s="412"/>
      <c r="FA114" s="412"/>
      <c r="FB114" s="412"/>
      <c r="FC114" s="412"/>
      <c r="FD114" s="412"/>
      <c r="FE114" s="412"/>
      <c r="FF114" s="412"/>
      <c r="FG114" s="412"/>
      <c r="FH114" s="412"/>
      <c r="FI114" s="412"/>
      <c r="FJ114" s="412"/>
      <c r="FK114" s="412"/>
      <c r="FL114" s="412"/>
      <c r="FM114" s="412"/>
      <c r="FN114" s="412"/>
      <c r="FO114" s="412"/>
      <c r="FP114" s="412"/>
      <c r="FQ114" s="412"/>
      <c r="FR114" s="412"/>
      <c r="FS114" s="412"/>
      <c r="FT114" s="412"/>
      <c r="FU114" s="412"/>
      <c r="FV114" s="412"/>
      <c r="FW114" s="412"/>
      <c r="FX114" s="412"/>
      <c r="FY114" s="412"/>
      <c r="FZ114" s="412"/>
      <c r="GA114" s="412"/>
      <c r="GB114" s="412"/>
      <c r="GC114" s="412"/>
      <c r="GD114" s="412"/>
      <c r="GE114" s="412"/>
      <c r="GF114" s="412"/>
      <c r="GG114" s="412"/>
      <c r="GH114" s="412"/>
      <c r="GI114" s="412"/>
      <c r="GJ114" s="412"/>
      <c r="GK114" s="412"/>
      <c r="GL114" s="412"/>
      <c r="GM114" s="412"/>
      <c r="GN114" s="412"/>
      <c r="GO114" s="412"/>
      <c r="GP114" s="412"/>
      <c r="GQ114" s="412"/>
      <c r="GR114" s="412"/>
      <c r="GS114" s="412"/>
      <c r="GT114" s="412"/>
      <c r="GU114" s="412"/>
      <c r="GV114" s="412"/>
      <c r="GW114" s="412"/>
      <c r="GX114" s="412"/>
      <c r="GY114" s="412"/>
      <c r="GZ114" s="412"/>
      <c r="HA114" s="412"/>
      <c r="HB114" s="412"/>
      <c r="HC114" s="412"/>
      <c r="HD114" s="412"/>
      <c r="HE114" s="412"/>
      <c r="HF114" s="412"/>
      <c r="HG114" s="412"/>
      <c r="HH114" s="412"/>
    </row>
    <row r="115" spans="1:216" s="170" customFormat="1" ht="65.099999999999994" customHeight="1" thickBot="1">
      <c r="A115" s="649"/>
      <c r="B115" s="1073"/>
      <c r="C115" s="193" t="s">
        <v>224</v>
      </c>
      <c r="D115" s="872" t="s">
        <v>874</v>
      </c>
      <c r="E115" s="873"/>
      <c r="F115" s="873"/>
      <c r="G115" s="873"/>
      <c r="H115" s="873"/>
      <c r="I115" s="873"/>
      <c r="J115" s="873"/>
      <c r="K115" s="873"/>
      <c r="L115" s="873"/>
      <c r="M115" s="873"/>
      <c r="N115" s="873"/>
      <c r="O115" s="873"/>
      <c r="P115" s="873"/>
      <c r="Q115" s="873"/>
      <c r="R115" s="873"/>
      <c r="S115" s="874"/>
      <c r="T115" s="639">
        <f>AVERAGE(T105:T114)</f>
        <v>0.20580981908088383</v>
      </c>
      <c r="U115" s="226"/>
      <c r="V115" s="184"/>
      <c r="W115" s="171"/>
      <c r="X115" s="171"/>
      <c r="Y115" s="171"/>
      <c r="Z115" s="171"/>
      <c r="AA115" s="238"/>
      <c r="AB115" s="241"/>
      <c r="AC115" s="171"/>
      <c r="AD115" s="240"/>
      <c r="AE115" s="185"/>
      <c r="AF115" s="171"/>
      <c r="AG115" s="193"/>
      <c r="AH115" s="184"/>
      <c r="AI115" s="197"/>
      <c r="AJ115" s="197"/>
      <c r="AK115" s="424">
        <v>1255025870</v>
      </c>
      <c r="AL115" s="424"/>
      <c r="AM115" s="424"/>
      <c r="AN115" s="610"/>
      <c r="AO115" s="188"/>
      <c r="AP115" s="231"/>
      <c r="AQ115" s="231"/>
      <c r="AR115" s="231"/>
      <c r="AS115" s="231"/>
      <c r="AT115" s="615">
        <v>180800000</v>
      </c>
      <c r="AU115" s="425">
        <f>+AT115/AK115</f>
        <v>0.14406077541652587</v>
      </c>
      <c r="AV115" s="424">
        <v>29800000</v>
      </c>
      <c r="AW115" s="425">
        <f>+AV115/AK115</f>
        <v>2.3744530461352165E-2</v>
      </c>
      <c r="AX115" s="918"/>
      <c r="AY115" s="951"/>
      <c r="AZ115" s="945"/>
      <c r="BA115" s="1051"/>
      <c r="BB115" s="694"/>
      <c r="BC115" s="695"/>
      <c r="BD115" s="695"/>
      <c r="BE115" s="696"/>
      <c r="BF115" s="693"/>
      <c r="BG115" s="206"/>
      <c r="BH115" s="206"/>
      <c r="BI115" s="412"/>
      <c r="BJ115" s="412"/>
      <c r="BK115" s="412"/>
      <c r="BL115" s="412"/>
      <c r="BM115" s="412"/>
      <c r="BN115" s="412"/>
      <c r="BO115" s="412"/>
      <c r="BP115" s="412"/>
      <c r="BQ115" s="412"/>
      <c r="BR115" s="412"/>
      <c r="BS115" s="412"/>
      <c r="BT115" s="412"/>
      <c r="BU115" s="412"/>
      <c r="BV115" s="412"/>
      <c r="BW115" s="412"/>
      <c r="BX115" s="412"/>
      <c r="BY115" s="412"/>
      <c r="BZ115" s="412"/>
      <c r="CA115" s="412"/>
      <c r="CB115" s="412"/>
      <c r="CC115" s="412"/>
      <c r="CD115" s="412"/>
      <c r="CE115" s="412"/>
      <c r="CF115" s="412"/>
      <c r="CG115" s="412"/>
      <c r="CH115" s="412"/>
      <c r="CI115" s="412"/>
      <c r="CJ115" s="412"/>
      <c r="CK115" s="412"/>
      <c r="CL115" s="412"/>
      <c r="CM115" s="412"/>
      <c r="CN115" s="412"/>
      <c r="CO115" s="412"/>
      <c r="CP115" s="412"/>
      <c r="CQ115" s="412"/>
      <c r="CR115" s="412"/>
      <c r="CS115" s="412"/>
      <c r="CT115" s="412"/>
      <c r="CU115" s="412"/>
      <c r="CV115" s="412"/>
      <c r="CW115" s="412"/>
      <c r="CX115" s="412"/>
      <c r="CY115" s="412"/>
      <c r="CZ115" s="412"/>
      <c r="DA115" s="412"/>
      <c r="DB115" s="412"/>
      <c r="DC115" s="412"/>
      <c r="DD115" s="412"/>
      <c r="DE115" s="412"/>
      <c r="DF115" s="412"/>
      <c r="DG115" s="412"/>
      <c r="DH115" s="412"/>
      <c r="DI115" s="412"/>
      <c r="DJ115" s="412"/>
      <c r="DK115" s="412"/>
      <c r="DL115" s="412"/>
      <c r="DM115" s="412"/>
      <c r="DN115" s="412"/>
      <c r="DO115" s="412"/>
      <c r="DP115" s="412"/>
      <c r="DQ115" s="412"/>
      <c r="DR115" s="412"/>
      <c r="DS115" s="412"/>
      <c r="DT115" s="412"/>
      <c r="DU115" s="412"/>
      <c r="DV115" s="412"/>
      <c r="DW115" s="412"/>
      <c r="DX115" s="412"/>
      <c r="DY115" s="412"/>
      <c r="DZ115" s="412"/>
      <c r="EA115" s="412"/>
      <c r="EB115" s="412"/>
      <c r="EC115" s="412"/>
      <c r="ED115" s="412"/>
      <c r="EE115" s="412"/>
      <c r="EF115" s="412"/>
      <c r="EG115" s="412"/>
      <c r="EH115" s="412"/>
      <c r="EI115" s="412"/>
      <c r="EJ115" s="412"/>
      <c r="EK115" s="412"/>
      <c r="EL115" s="412"/>
      <c r="EM115" s="412"/>
      <c r="EN115" s="412"/>
      <c r="EO115" s="412"/>
      <c r="EP115" s="412"/>
      <c r="EQ115" s="412"/>
      <c r="ER115" s="412"/>
      <c r="ES115" s="412"/>
      <c r="ET115" s="412"/>
      <c r="EU115" s="412"/>
      <c r="EV115" s="412"/>
      <c r="EW115" s="412"/>
      <c r="EX115" s="412"/>
      <c r="EY115" s="412"/>
      <c r="EZ115" s="412"/>
      <c r="FA115" s="412"/>
      <c r="FB115" s="412"/>
      <c r="FC115" s="412"/>
      <c r="FD115" s="412"/>
      <c r="FE115" s="412"/>
      <c r="FF115" s="412"/>
      <c r="FG115" s="412"/>
      <c r="FH115" s="412"/>
      <c r="FI115" s="412"/>
      <c r="FJ115" s="412"/>
      <c r="FK115" s="412"/>
      <c r="FL115" s="412"/>
      <c r="FM115" s="412"/>
      <c r="FN115" s="412"/>
      <c r="FO115" s="412"/>
      <c r="FP115" s="412"/>
      <c r="FQ115" s="412"/>
      <c r="FR115" s="412"/>
      <c r="FS115" s="412"/>
      <c r="FT115" s="412"/>
      <c r="FU115" s="412"/>
      <c r="FV115" s="412"/>
      <c r="FW115" s="412"/>
      <c r="FX115" s="412"/>
      <c r="FY115" s="412"/>
      <c r="FZ115" s="412"/>
      <c r="GA115" s="412"/>
      <c r="GB115" s="412"/>
      <c r="GC115" s="412"/>
      <c r="GD115" s="412"/>
      <c r="GE115" s="412"/>
      <c r="GF115" s="412"/>
      <c r="GG115" s="412"/>
      <c r="GH115" s="412"/>
      <c r="GI115" s="412"/>
      <c r="GJ115" s="412"/>
      <c r="GK115" s="412"/>
      <c r="GL115" s="412"/>
      <c r="GM115" s="412"/>
      <c r="GN115" s="412"/>
      <c r="GO115" s="412"/>
      <c r="GP115" s="412"/>
      <c r="GQ115" s="412"/>
      <c r="GR115" s="412"/>
      <c r="GS115" s="412"/>
      <c r="GT115" s="412"/>
      <c r="GU115" s="412"/>
      <c r="GV115" s="412"/>
      <c r="GW115" s="412"/>
      <c r="GX115" s="412"/>
      <c r="GY115" s="412"/>
      <c r="GZ115" s="412"/>
      <c r="HA115" s="412"/>
      <c r="HB115" s="412"/>
      <c r="HC115" s="412"/>
      <c r="HD115" s="412"/>
      <c r="HE115" s="412"/>
      <c r="HF115" s="412"/>
      <c r="HG115" s="412"/>
      <c r="HH115" s="412"/>
    </row>
    <row r="116" spans="1:216" s="170" customFormat="1" ht="65.099999999999994" customHeight="1">
      <c r="A116" s="649" t="s">
        <v>201</v>
      </c>
      <c r="B116" s="1073"/>
      <c r="C116" s="193" t="s">
        <v>224</v>
      </c>
      <c r="D116" s="1018" t="s">
        <v>247</v>
      </c>
      <c r="E116" s="208" t="s">
        <v>904</v>
      </c>
      <c r="F116" s="580">
        <v>2024130010146</v>
      </c>
      <c r="G116" s="242" t="s">
        <v>905</v>
      </c>
      <c r="H116" s="174" t="s">
        <v>906</v>
      </c>
      <c r="I116" s="174" t="s">
        <v>907</v>
      </c>
      <c r="J116" s="174"/>
      <c r="K116" s="877" t="s">
        <v>908</v>
      </c>
      <c r="L116" s="1021"/>
      <c r="M116" s="1024" t="s">
        <v>909</v>
      </c>
      <c r="N116" s="831">
        <v>180</v>
      </c>
      <c r="O116" s="831">
        <v>24</v>
      </c>
      <c r="P116" s="831">
        <v>77</v>
      </c>
      <c r="Q116" s="831"/>
      <c r="R116" s="831"/>
      <c r="S116" s="831">
        <f>+O116+P116</f>
        <v>101</v>
      </c>
      <c r="T116" s="961">
        <f>+(Q119+P116+O116+R119)/N116</f>
        <v>0.56111111111111112</v>
      </c>
      <c r="U116" s="184">
        <v>45689</v>
      </c>
      <c r="V116" s="184">
        <v>46022</v>
      </c>
      <c r="W116" s="171">
        <v>213</v>
      </c>
      <c r="X116" s="171">
        <v>1059626</v>
      </c>
      <c r="Y116" s="171" t="s">
        <v>772</v>
      </c>
      <c r="Z116" s="832" t="s">
        <v>910</v>
      </c>
      <c r="AA116" s="847" t="s">
        <v>911</v>
      </c>
      <c r="AB116" s="904" t="s">
        <v>912</v>
      </c>
      <c r="AC116" s="833" t="s">
        <v>529</v>
      </c>
      <c r="AD116" s="195" t="s">
        <v>913</v>
      </c>
      <c r="AE116" s="243">
        <v>504000000</v>
      </c>
      <c r="AF116" s="171" t="s">
        <v>531</v>
      </c>
      <c r="AG116" s="171" t="s">
        <v>515</v>
      </c>
      <c r="AH116" s="184">
        <v>45698</v>
      </c>
      <c r="AI116" s="213">
        <v>1823100000</v>
      </c>
      <c r="AJ116" s="213"/>
      <c r="AK116" s="213">
        <v>1823100000</v>
      </c>
      <c r="AL116" s="596"/>
      <c r="AM116" s="596"/>
      <c r="AN116" s="187" t="s">
        <v>914</v>
      </c>
      <c r="AO116" s="188" t="s">
        <v>904</v>
      </c>
      <c r="AP116" s="231"/>
      <c r="AQ116" s="231"/>
      <c r="AR116" s="231"/>
      <c r="AS116" s="231"/>
      <c r="AT116" s="231"/>
      <c r="AU116" s="288"/>
      <c r="AV116" s="188"/>
      <c r="AW116" s="171"/>
      <c r="AX116" s="918"/>
      <c r="AY116" s="951"/>
      <c r="AZ116" s="945"/>
      <c r="BA116" s="834"/>
      <c r="BB116" s="671"/>
      <c r="BC116" s="671"/>
      <c r="BD116" s="671"/>
      <c r="BE116" s="671"/>
      <c r="BF116" s="955" t="s">
        <v>915</v>
      </c>
      <c r="BG116" s="955"/>
      <c r="BH116" s="955"/>
      <c r="BI116" s="412"/>
      <c r="BJ116" s="412"/>
      <c r="BK116" s="412"/>
      <c r="BL116" s="412"/>
      <c r="BM116" s="412"/>
      <c r="BN116" s="412"/>
      <c r="BO116" s="412"/>
      <c r="BP116" s="412"/>
      <c r="BQ116" s="412"/>
      <c r="BR116" s="412"/>
      <c r="BS116" s="412"/>
      <c r="BT116" s="412"/>
      <c r="BU116" s="412"/>
      <c r="BV116" s="412"/>
      <c r="BW116" s="412"/>
      <c r="BX116" s="412"/>
      <c r="BY116" s="412"/>
      <c r="BZ116" s="412"/>
      <c r="CA116" s="412"/>
      <c r="CB116" s="412"/>
      <c r="CC116" s="412"/>
      <c r="CD116" s="412"/>
      <c r="CE116" s="412"/>
      <c r="CF116" s="412"/>
      <c r="CG116" s="412"/>
      <c r="CH116" s="412"/>
      <c r="CI116" s="412"/>
      <c r="CJ116" s="412"/>
      <c r="CK116" s="412"/>
      <c r="CL116" s="412"/>
      <c r="CM116" s="412"/>
      <c r="CN116" s="412"/>
      <c r="CO116" s="412"/>
      <c r="CP116" s="412"/>
      <c r="CQ116" s="412"/>
      <c r="CR116" s="412"/>
      <c r="CS116" s="412"/>
      <c r="CT116" s="412"/>
      <c r="CU116" s="412"/>
      <c r="CV116" s="412"/>
      <c r="CW116" s="412"/>
      <c r="CX116" s="412"/>
      <c r="CY116" s="412"/>
      <c r="CZ116" s="412"/>
      <c r="DA116" s="412"/>
      <c r="DB116" s="412"/>
      <c r="DC116" s="412"/>
      <c r="DD116" s="412"/>
      <c r="DE116" s="412"/>
      <c r="DF116" s="412"/>
      <c r="DG116" s="412"/>
      <c r="DH116" s="412"/>
      <c r="DI116" s="412"/>
      <c r="DJ116" s="412"/>
      <c r="DK116" s="412"/>
      <c r="DL116" s="412"/>
      <c r="DM116" s="412"/>
      <c r="DN116" s="412"/>
      <c r="DO116" s="412"/>
      <c r="DP116" s="412"/>
      <c r="DQ116" s="412"/>
      <c r="DR116" s="412"/>
      <c r="DS116" s="412"/>
      <c r="DT116" s="412"/>
      <c r="DU116" s="412"/>
      <c r="DV116" s="412"/>
      <c r="DW116" s="412"/>
      <c r="DX116" s="412"/>
      <c r="DY116" s="412"/>
      <c r="DZ116" s="412"/>
      <c r="EA116" s="412"/>
      <c r="EB116" s="412"/>
      <c r="EC116" s="412"/>
      <c r="ED116" s="412"/>
      <c r="EE116" s="412"/>
      <c r="EF116" s="412"/>
      <c r="EG116" s="412"/>
      <c r="EH116" s="412"/>
      <c r="EI116" s="412"/>
      <c r="EJ116" s="412"/>
      <c r="EK116" s="412"/>
      <c r="EL116" s="412"/>
      <c r="EM116" s="412"/>
      <c r="EN116" s="412"/>
      <c r="EO116" s="412"/>
      <c r="EP116" s="412"/>
      <c r="EQ116" s="412"/>
      <c r="ER116" s="412"/>
      <c r="ES116" s="412"/>
      <c r="ET116" s="412"/>
      <c r="EU116" s="412"/>
      <c r="EV116" s="412"/>
      <c r="EW116" s="412"/>
      <c r="EX116" s="412"/>
      <c r="EY116" s="412"/>
      <c r="EZ116" s="412"/>
      <c r="FA116" s="412"/>
      <c r="FB116" s="412"/>
      <c r="FC116" s="412"/>
      <c r="FD116" s="412"/>
      <c r="FE116" s="412"/>
      <c r="FF116" s="412"/>
      <c r="FG116" s="412"/>
      <c r="FH116" s="412"/>
      <c r="FI116" s="412"/>
      <c r="FJ116" s="412"/>
      <c r="FK116" s="412"/>
      <c r="FL116" s="412"/>
      <c r="FM116" s="412"/>
      <c r="FN116" s="412"/>
      <c r="FO116" s="412"/>
      <c r="FP116" s="412"/>
      <c r="FQ116" s="412"/>
      <c r="FR116" s="412"/>
      <c r="FS116" s="412"/>
      <c r="FT116" s="412"/>
      <c r="FU116" s="412"/>
      <c r="FV116" s="412"/>
      <c r="FW116" s="412"/>
      <c r="FX116" s="412"/>
      <c r="FY116" s="412"/>
      <c r="FZ116" s="412"/>
      <c r="GA116" s="412"/>
      <c r="GB116" s="412"/>
      <c r="GC116" s="412"/>
      <c r="GD116" s="412"/>
      <c r="GE116" s="412"/>
      <c r="GF116" s="412"/>
      <c r="GG116" s="412"/>
      <c r="GH116" s="412"/>
      <c r="GI116" s="412"/>
      <c r="GJ116" s="412"/>
      <c r="GK116" s="412"/>
      <c r="GL116" s="412"/>
      <c r="GM116" s="412"/>
      <c r="GN116" s="412"/>
      <c r="GO116" s="412"/>
      <c r="GP116" s="412"/>
      <c r="GQ116" s="412"/>
      <c r="GR116" s="412"/>
      <c r="GS116" s="412"/>
      <c r="GT116" s="412"/>
      <c r="GU116" s="412"/>
      <c r="GV116" s="412"/>
      <c r="GW116" s="412"/>
      <c r="GX116" s="412"/>
      <c r="GY116" s="412"/>
      <c r="GZ116" s="412"/>
      <c r="HA116" s="412"/>
      <c r="HB116" s="412"/>
      <c r="HC116" s="412"/>
      <c r="HD116" s="412"/>
      <c r="HE116" s="412"/>
      <c r="HF116" s="412"/>
      <c r="HG116" s="412"/>
      <c r="HH116" s="412"/>
    </row>
    <row r="117" spans="1:216" s="170" customFormat="1" ht="65.099999999999994" customHeight="1">
      <c r="A117" s="649" t="s">
        <v>201</v>
      </c>
      <c r="B117" s="1073"/>
      <c r="C117" s="193" t="s">
        <v>224</v>
      </c>
      <c r="D117" s="1019"/>
      <c r="E117" s="216" t="s">
        <v>904</v>
      </c>
      <c r="F117" s="207">
        <v>2024130010146</v>
      </c>
      <c r="G117" s="181" t="s">
        <v>905</v>
      </c>
      <c r="H117" s="190" t="s">
        <v>906</v>
      </c>
      <c r="I117" s="190" t="s">
        <v>907</v>
      </c>
      <c r="J117" s="190"/>
      <c r="K117" s="847"/>
      <c r="L117" s="853"/>
      <c r="M117" s="871"/>
      <c r="N117" s="832"/>
      <c r="O117" s="832"/>
      <c r="P117" s="832"/>
      <c r="Q117" s="832"/>
      <c r="R117" s="832"/>
      <c r="S117" s="832"/>
      <c r="T117" s="834"/>
      <c r="U117" s="184"/>
      <c r="V117" s="184"/>
      <c r="W117" s="171"/>
      <c r="X117" s="171"/>
      <c r="Y117" s="171"/>
      <c r="Z117" s="832"/>
      <c r="AA117" s="847"/>
      <c r="AB117" s="904"/>
      <c r="AC117" s="833"/>
      <c r="AD117" s="195" t="s">
        <v>916</v>
      </c>
      <c r="AE117" s="243">
        <v>126000000</v>
      </c>
      <c r="AF117" s="171" t="s">
        <v>531</v>
      </c>
      <c r="AG117" s="171" t="s">
        <v>515</v>
      </c>
      <c r="AH117" s="184">
        <v>45698</v>
      </c>
      <c r="AI117" s="197"/>
      <c r="AJ117" s="197"/>
      <c r="AK117" s="197"/>
      <c r="AL117" s="597"/>
      <c r="AM117" s="597"/>
      <c r="AN117" s="187"/>
      <c r="AO117" s="188"/>
      <c r="AP117" s="231"/>
      <c r="AQ117" s="231"/>
      <c r="AR117" s="231"/>
      <c r="AS117" s="231"/>
      <c r="AT117" s="231"/>
      <c r="AU117" s="288"/>
      <c r="AV117" s="188"/>
      <c r="AW117" s="171"/>
      <c r="AX117" s="918"/>
      <c r="AY117" s="951"/>
      <c r="AZ117" s="945"/>
      <c r="BA117" s="834"/>
      <c r="BB117" s="671"/>
      <c r="BC117" s="671"/>
      <c r="BD117" s="671"/>
      <c r="BE117" s="671"/>
      <c r="BF117" s="955"/>
      <c r="BG117" s="955"/>
      <c r="BH117" s="955"/>
      <c r="BI117" s="412"/>
      <c r="BJ117" s="412"/>
      <c r="BK117" s="412"/>
      <c r="BL117" s="412"/>
      <c r="BM117" s="412"/>
      <c r="BN117" s="412"/>
      <c r="BO117" s="412"/>
      <c r="BP117" s="412"/>
      <c r="BQ117" s="412"/>
      <c r="BR117" s="412"/>
      <c r="BS117" s="412"/>
      <c r="BT117" s="412"/>
      <c r="BU117" s="412"/>
      <c r="BV117" s="412"/>
      <c r="BW117" s="412"/>
      <c r="BX117" s="412"/>
      <c r="BY117" s="412"/>
      <c r="BZ117" s="412"/>
      <c r="CA117" s="412"/>
      <c r="CB117" s="412"/>
      <c r="CC117" s="412"/>
      <c r="CD117" s="412"/>
      <c r="CE117" s="412"/>
      <c r="CF117" s="412"/>
      <c r="CG117" s="412"/>
      <c r="CH117" s="412"/>
      <c r="CI117" s="412"/>
      <c r="CJ117" s="412"/>
      <c r="CK117" s="412"/>
      <c r="CL117" s="412"/>
      <c r="CM117" s="412"/>
      <c r="CN117" s="412"/>
      <c r="CO117" s="412"/>
      <c r="CP117" s="412"/>
      <c r="CQ117" s="412"/>
      <c r="CR117" s="412"/>
      <c r="CS117" s="412"/>
      <c r="CT117" s="412"/>
      <c r="CU117" s="412"/>
      <c r="CV117" s="412"/>
      <c r="CW117" s="412"/>
      <c r="CX117" s="412"/>
      <c r="CY117" s="412"/>
      <c r="CZ117" s="412"/>
      <c r="DA117" s="412"/>
      <c r="DB117" s="412"/>
      <c r="DC117" s="412"/>
      <c r="DD117" s="412"/>
      <c r="DE117" s="412"/>
      <c r="DF117" s="412"/>
      <c r="DG117" s="412"/>
      <c r="DH117" s="412"/>
      <c r="DI117" s="412"/>
      <c r="DJ117" s="412"/>
      <c r="DK117" s="412"/>
      <c r="DL117" s="412"/>
      <c r="DM117" s="412"/>
      <c r="DN117" s="412"/>
      <c r="DO117" s="412"/>
      <c r="DP117" s="412"/>
      <c r="DQ117" s="412"/>
      <c r="DR117" s="412"/>
      <c r="DS117" s="412"/>
      <c r="DT117" s="412"/>
      <c r="DU117" s="412"/>
      <c r="DV117" s="412"/>
      <c r="DW117" s="412"/>
      <c r="DX117" s="412"/>
      <c r="DY117" s="412"/>
      <c r="DZ117" s="412"/>
      <c r="EA117" s="412"/>
      <c r="EB117" s="412"/>
      <c r="EC117" s="412"/>
      <c r="ED117" s="412"/>
      <c r="EE117" s="412"/>
      <c r="EF117" s="412"/>
      <c r="EG117" s="412"/>
      <c r="EH117" s="412"/>
      <c r="EI117" s="412"/>
      <c r="EJ117" s="412"/>
      <c r="EK117" s="412"/>
      <c r="EL117" s="412"/>
      <c r="EM117" s="412"/>
      <c r="EN117" s="412"/>
      <c r="EO117" s="412"/>
      <c r="EP117" s="412"/>
      <c r="EQ117" s="412"/>
      <c r="ER117" s="412"/>
      <c r="ES117" s="412"/>
      <c r="ET117" s="412"/>
      <c r="EU117" s="412"/>
      <c r="EV117" s="412"/>
      <c r="EW117" s="412"/>
      <c r="EX117" s="412"/>
      <c r="EY117" s="412"/>
      <c r="EZ117" s="412"/>
      <c r="FA117" s="412"/>
      <c r="FB117" s="412"/>
      <c r="FC117" s="412"/>
      <c r="FD117" s="412"/>
      <c r="FE117" s="412"/>
      <c r="FF117" s="412"/>
      <c r="FG117" s="412"/>
      <c r="FH117" s="412"/>
      <c r="FI117" s="412"/>
      <c r="FJ117" s="412"/>
      <c r="FK117" s="412"/>
      <c r="FL117" s="412"/>
      <c r="FM117" s="412"/>
      <c r="FN117" s="412"/>
      <c r="FO117" s="412"/>
      <c r="FP117" s="412"/>
      <c r="FQ117" s="412"/>
      <c r="FR117" s="412"/>
      <c r="FS117" s="412"/>
      <c r="FT117" s="412"/>
      <c r="FU117" s="412"/>
      <c r="FV117" s="412"/>
      <c r="FW117" s="412"/>
      <c r="FX117" s="412"/>
      <c r="FY117" s="412"/>
      <c r="FZ117" s="412"/>
      <c r="GA117" s="412"/>
      <c r="GB117" s="412"/>
      <c r="GC117" s="412"/>
      <c r="GD117" s="412"/>
      <c r="GE117" s="412"/>
      <c r="GF117" s="412"/>
      <c r="GG117" s="412"/>
      <c r="GH117" s="412"/>
      <c r="GI117" s="412"/>
      <c r="GJ117" s="412"/>
      <c r="GK117" s="412"/>
      <c r="GL117" s="412"/>
      <c r="GM117" s="412"/>
      <c r="GN117" s="412"/>
      <c r="GO117" s="412"/>
      <c r="GP117" s="412"/>
      <c r="GQ117" s="412"/>
      <c r="GR117" s="412"/>
      <c r="GS117" s="412"/>
      <c r="GT117" s="412"/>
      <c r="GU117" s="412"/>
      <c r="GV117" s="412"/>
      <c r="GW117" s="412"/>
      <c r="GX117" s="412"/>
      <c r="GY117" s="412"/>
      <c r="GZ117" s="412"/>
      <c r="HA117" s="412"/>
      <c r="HB117" s="412"/>
      <c r="HC117" s="412"/>
      <c r="HD117" s="412"/>
      <c r="HE117" s="412"/>
      <c r="HF117" s="412"/>
      <c r="HG117" s="412"/>
      <c r="HH117" s="412"/>
    </row>
    <row r="118" spans="1:216" s="170" customFormat="1" ht="65.099999999999994" customHeight="1">
      <c r="A118" s="649" t="s">
        <v>201</v>
      </c>
      <c r="B118" s="1073"/>
      <c r="C118" s="193" t="s">
        <v>224</v>
      </c>
      <c r="D118" s="1019"/>
      <c r="E118" s="216" t="s">
        <v>904</v>
      </c>
      <c r="F118" s="207">
        <v>2024130010146</v>
      </c>
      <c r="G118" s="181" t="s">
        <v>905</v>
      </c>
      <c r="H118" s="190" t="s">
        <v>906</v>
      </c>
      <c r="I118" s="190" t="s">
        <v>907</v>
      </c>
      <c r="J118" s="190"/>
      <c r="K118" s="847"/>
      <c r="L118" s="853"/>
      <c r="M118" s="871"/>
      <c r="N118" s="832"/>
      <c r="O118" s="832"/>
      <c r="P118" s="832"/>
      <c r="Q118" s="832"/>
      <c r="R118" s="832"/>
      <c r="S118" s="832"/>
      <c r="T118" s="834"/>
      <c r="U118" s="184"/>
      <c r="V118" s="184"/>
      <c r="W118" s="171"/>
      <c r="X118" s="171"/>
      <c r="Y118" s="171"/>
      <c r="Z118" s="832"/>
      <c r="AA118" s="847"/>
      <c r="AB118" s="904"/>
      <c r="AC118" s="833"/>
      <c r="AD118" s="189" t="s">
        <v>917</v>
      </c>
      <c r="AE118" s="243">
        <v>96600000</v>
      </c>
      <c r="AF118" s="171" t="s">
        <v>531</v>
      </c>
      <c r="AG118" s="171" t="s">
        <v>515</v>
      </c>
      <c r="AH118" s="184">
        <v>45698</v>
      </c>
      <c r="AI118" s="197"/>
      <c r="AJ118" s="197"/>
      <c r="AK118" s="197"/>
      <c r="AL118" s="597"/>
      <c r="AM118" s="597"/>
      <c r="AN118" s="187"/>
      <c r="AO118" s="188"/>
      <c r="AP118" s="231"/>
      <c r="AQ118" s="231"/>
      <c r="AR118" s="231"/>
      <c r="AS118" s="231"/>
      <c r="AT118" s="231"/>
      <c r="AU118" s="288"/>
      <c r="AV118" s="188"/>
      <c r="AW118" s="171"/>
      <c r="AX118" s="918"/>
      <c r="AY118" s="951"/>
      <c r="AZ118" s="945"/>
      <c r="BA118" s="834"/>
      <c r="BB118" s="671"/>
      <c r="BC118" s="671"/>
      <c r="BD118" s="671"/>
      <c r="BE118" s="671"/>
      <c r="BF118" s="955"/>
      <c r="BG118" s="955"/>
      <c r="BH118" s="955"/>
      <c r="BI118" s="412"/>
      <c r="BJ118" s="412"/>
      <c r="BK118" s="412"/>
      <c r="BL118" s="412"/>
      <c r="BM118" s="412"/>
      <c r="BN118" s="412"/>
      <c r="BO118" s="412"/>
      <c r="BP118" s="412"/>
      <c r="BQ118" s="412"/>
      <c r="BR118" s="412"/>
      <c r="BS118" s="412"/>
      <c r="BT118" s="412"/>
      <c r="BU118" s="412"/>
      <c r="BV118" s="412"/>
      <c r="BW118" s="412"/>
      <c r="BX118" s="412"/>
      <c r="BY118" s="412"/>
      <c r="BZ118" s="412"/>
      <c r="CA118" s="412"/>
      <c r="CB118" s="412"/>
      <c r="CC118" s="412"/>
      <c r="CD118" s="412"/>
      <c r="CE118" s="412"/>
      <c r="CF118" s="412"/>
      <c r="CG118" s="412"/>
      <c r="CH118" s="412"/>
      <c r="CI118" s="412"/>
      <c r="CJ118" s="412"/>
      <c r="CK118" s="412"/>
      <c r="CL118" s="412"/>
      <c r="CM118" s="412"/>
      <c r="CN118" s="412"/>
      <c r="CO118" s="412"/>
      <c r="CP118" s="412"/>
      <c r="CQ118" s="412"/>
      <c r="CR118" s="412"/>
      <c r="CS118" s="412"/>
      <c r="CT118" s="412"/>
      <c r="CU118" s="412"/>
      <c r="CV118" s="412"/>
      <c r="CW118" s="412"/>
      <c r="CX118" s="412"/>
      <c r="CY118" s="412"/>
      <c r="CZ118" s="412"/>
      <c r="DA118" s="412"/>
      <c r="DB118" s="412"/>
      <c r="DC118" s="412"/>
      <c r="DD118" s="412"/>
      <c r="DE118" s="412"/>
      <c r="DF118" s="412"/>
      <c r="DG118" s="412"/>
      <c r="DH118" s="412"/>
      <c r="DI118" s="412"/>
      <c r="DJ118" s="412"/>
      <c r="DK118" s="412"/>
      <c r="DL118" s="412"/>
      <c r="DM118" s="412"/>
      <c r="DN118" s="412"/>
      <c r="DO118" s="412"/>
      <c r="DP118" s="412"/>
      <c r="DQ118" s="412"/>
      <c r="DR118" s="412"/>
      <c r="DS118" s="412"/>
      <c r="DT118" s="412"/>
      <c r="DU118" s="412"/>
      <c r="DV118" s="412"/>
      <c r="DW118" s="412"/>
      <c r="DX118" s="412"/>
      <c r="DY118" s="412"/>
      <c r="DZ118" s="412"/>
      <c r="EA118" s="412"/>
      <c r="EB118" s="412"/>
      <c r="EC118" s="412"/>
      <c r="ED118" s="412"/>
      <c r="EE118" s="412"/>
      <c r="EF118" s="412"/>
      <c r="EG118" s="412"/>
      <c r="EH118" s="412"/>
      <c r="EI118" s="412"/>
      <c r="EJ118" s="412"/>
      <c r="EK118" s="412"/>
      <c r="EL118" s="412"/>
      <c r="EM118" s="412"/>
      <c r="EN118" s="412"/>
      <c r="EO118" s="412"/>
      <c r="EP118" s="412"/>
      <c r="EQ118" s="412"/>
      <c r="ER118" s="412"/>
      <c r="ES118" s="412"/>
      <c r="ET118" s="412"/>
      <c r="EU118" s="412"/>
      <c r="EV118" s="412"/>
      <c r="EW118" s="412"/>
      <c r="EX118" s="412"/>
      <c r="EY118" s="412"/>
      <c r="EZ118" s="412"/>
      <c r="FA118" s="412"/>
      <c r="FB118" s="412"/>
      <c r="FC118" s="412"/>
      <c r="FD118" s="412"/>
      <c r="FE118" s="412"/>
      <c r="FF118" s="412"/>
      <c r="FG118" s="412"/>
      <c r="FH118" s="412"/>
      <c r="FI118" s="412"/>
      <c r="FJ118" s="412"/>
      <c r="FK118" s="412"/>
      <c r="FL118" s="412"/>
      <c r="FM118" s="412"/>
      <c r="FN118" s="412"/>
      <c r="FO118" s="412"/>
      <c r="FP118" s="412"/>
      <c r="FQ118" s="412"/>
      <c r="FR118" s="412"/>
      <c r="FS118" s="412"/>
      <c r="FT118" s="412"/>
      <c r="FU118" s="412"/>
      <c r="FV118" s="412"/>
      <c r="FW118" s="412"/>
      <c r="FX118" s="412"/>
      <c r="FY118" s="412"/>
      <c r="FZ118" s="412"/>
      <c r="GA118" s="412"/>
      <c r="GB118" s="412"/>
      <c r="GC118" s="412"/>
      <c r="GD118" s="412"/>
      <c r="GE118" s="412"/>
      <c r="GF118" s="412"/>
      <c r="GG118" s="412"/>
      <c r="GH118" s="412"/>
      <c r="GI118" s="412"/>
      <c r="GJ118" s="412"/>
      <c r="GK118" s="412"/>
      <c r="GL118" s="412"/>
      <c r="GM118" s="412"/>
      <c r="GN118" s="412"/>
      <c r="GO118" s="412"/>
      <c r="GP118" s="412"/>
      <c r="GQ118" s="412"/>
      <c r="GR118" s="412"/>
      <c r="GS118" s="412"/>
      <c r="GT118" s="412"/>
      <c r="GU118" s="412"/>
      <c r="GV118" s="412"/>
      <c r="GW118" s="412"/>
      <c r="GX118" s="412"/>
      <c r="GY118" s="412"/>
      <c r="GZ118" s="412"/>
      <c r="HA118" s="412"/>
      <c r="HB118" s="412"/>
      <c r="HC118" s="412"/>
      <c r="HD118" s="412"/>
      <c r="HE118" s="412"/>
      <c r="HF118" s="412"/>
      <c r="HG118" s="412"/>
      <c r="HH118" s="412"/>
    </row>
    <row r="119" spans="1:216" s="170" customFormat="1" ht="65.099999999999994" customHeight="1">
      <c r="A119" s="649" t="s">
        <v>201</v>
      </c>
      <c r="B119" s="1073"/>
      <c r="C119" s="193" t="s">
        <v>224</v>
      </c>
      <c r="D119" s="1019"/>
      <c r="E119" s="216" t="s">
        <v>904</v>
      </c>
      <c r="F119" s="207">
        <v>2024130010146</v>
      </c>
      <c r="G119" s="181" t="s">
        <v>905</v>
      </c>
      <c r="H119" s="190" t="s">
        <v>906</v>
      </c>
      <c r="I119" s="190" t="s">
        <v>907</v>
      </c>
      <c r="J119" s="190"/>
      <c r="K119" s="847"/>
      <c r="L119" s="853"/>
      <c r="M119" s="871"/>
      <c r="N119" s="832"/>
      <c r="O119" s="832"/>
      <c r="P119" s="832"/>
      <c r="Q119" s="832"/>
      <c r="R119" s="832"/>
      <c r="S119" s="832"/>
      <c r="T119" s="834"/>
      <c r="U119" s="184"/>
      <c r="V119" s="184"/>
      <c r="W119" s="171"/>
      <c r="X119" s="171"/>
      <c r="Y119" s="171"/>
      <c r="Z119" s="832"/>
      <c r="AA119" s="847"/>
      <c r="AB119" s="904"/>
      <c r="AC119" s="171" t="s">
        <v>529</v>
      </c>
      <c r="AD119" s="847" t="s">
        <v>918</v>
      </c>
      <c r="AE119" s="243">
        <v>63000000</v>
      </c>
      <c r="AF119" s="171" t="s">
        <v>531</v>
      </c>
      <c r="AG119" s="171" t="s">
        <v>515</v>
      </c>
      <c r="AH119" s="184">
        <v>45698</v>
      </c>
      <c r="AI119" s="197"/>
      <c r="AJ119" s="197"/>
      <c r="AK119" s="197"/>
      <c r="AL119" s="597"/>
      <c r="AM119" s="597"/>
      <c r="AN119" s="187"/>
      <c r="AO119" s="188"/>
      <c r="AP119" s="231"/>
      <c r="AQ119" s="231"/>
      <c r="AR119" s="231"/>
      <c r="AS119" s="231"/>
      <c r="AT119" s="231"/>
      <c r="AU119" s="288"/>
      <c r="AV119" s="188"/>
      <c r="AW119" s="171"/>
      <c r="AX119" s="918"/>
      <c r="AY119" s="951"/>
      <c r="AZ119" s="945"/>
      <c r="BA119" s="834"/>
      <c r="BB119" s="671"/>
      <c r="BC119" s="671"/>
      <c r="BD119" s="671"/>
      <c r="BE119" s="671"/>
      <c r="BF119" s="955"/>
      <c r="BG119" s="955"/>
      <c r="BH119" s="955"/>
      <c r="BI119" s="412"/>
      <c r="BJ119" s="412"/>
      <c r="BK119" s="412"/>
      <c r="BL119" s="412"/>
      <c r="BM119" s="412"/>
      <c r="BN119" s="412"/>
      <c r="BO119" s="412"/>
      <c r="BP119" s="412"/>
      <c r="BQ119" s="412"/>
      <c r="BR119" s="412"/>
      <c r="BS119" s="412"/>
      <c r="BT119" s="412"/>
      <c r="BU119" s="412"/>
      <c r="BV119" s="412"/>
      <c r="BW119" s="412"/>
      <c r="BX119" s="412"/>
      <c r="BY119" s="412"/>
      <c r="BZ119" s="412"/>
      <c r="CA119" s="412"/>
      <c r="CB119" s="412"/>
      <c r="CC119" s="412"/>
      <c r="CD119" s="412"/>
      <c r="CE119" s="412"/>
      <c r="CF119" s="412"/>
      <c r="CG119" s="412"/>
      <c r="CH119" s="412"/>
      <c r="CI119" s="412"/>
      <c r="CJ119" s="412"/>
      <c r="CK119" s="412"/>
      <c r="CL119" s="412"/>
      <c r="CM119" s="412"/>
      <c r="CN119" s="412"/>
      <c r="CO119" s="412"/>
      <c r="CP119" s="412"/>
      <c r="CQ119" s="412"/>
      <c r="CR119" s="412"/>
      <c r="CS119" s="412"/>
      <c r="CT119" s="412"/>
      <c r="CU119" s="412"/>
      <c r="CV119" s="412"/>
      <c r="CW119" s="412"/>
      <c r="CX119" s="412"/>
      <c r="CY119" s="412"/>
      <c r="CZ119" s="412"/>
      <c r="DA119" s="412"/>
      <c r="DB119" s="412"/>
      <c r="DC119" s="412"/>
      <c r="DD119" s="412"/>
      <c r="DE119" s="412"/>
      <c r="DF119" s="412"/>
      <c r="DG119" s="412"/>
      <c r="DH119" s="412"/>
      <c r="DI119" s="412"/>
      <c r="DJ119" s="412"/>
      <c r="DK119" s="412"/>
      <c r="DL119" s="412"/>
      <c r="DM119" s="412"/>
      <c r="DN119" s="412"/>
      <c r="DO119" s="412"/>
      <c r="DP119" s="412"/>
      <c r="DQ119" s="412"/>
      <c r="DR119" s="412"/>
      <c r="DS119" s="412"/>
      <c r="DT119" s="412"/>
      <c r="DU119" s="412"/>
      <c r="DV119" s="412"/>
      <c r="DW119" s="412"/>
      <c r="DX119" s="412"/>
      <c r="DY119" s="412"/>
      <c r="DZ119" s="412"/>
      <c r="EA119" s="412"/>
      <c r="EB119" s="412"/>
      <c r="EC119" s="412"/>
      <c r="ED119" s="412"/>
      <c r="EE119" s="412"/>
      <c r="EF119" s="412"/>
      <c r="EG119" s="412"/>
      <c r="EH119" s="412"/>
      <c r="EI119" s="412"/>
      <c r="EJ119" s="412"/>
      <c r="EK119" s="412"/>
      <c r="EL119" s="412"/>
      <c r="EM119" s="412"/>
      <c r="EN119" s="412"/>
      <c r="EO119" s="412"/>
      <c r="EP119" s="412"/>
      <c r="EQ119" s="412"/>
      <c r="ER119" s="412"/>
      <c r="ES119" s="412"/>
      <c r="ET119" s="412"/>
      <c r="EU119" s="412"/>
      <c r="EV119" s="412"/>
      <c r="EW119" s="412"/>
      <c r="EX119" s="412"/>
      <c r="EY119" s="412"/>
      <c r="EZ119" s="412"/>
      <c r="FA119" s="412"/>
      <c r="FB119" s="412"/>
      <c r="FC119" s="412"/>
      <c r="FD119" s="412"/>
      <c r="FE119" s="412"/>
      <c r="FF119" s="412"/>
      <c r="FG119" s="412"/>
      <c r="FH119" s="412"/>
      <c r="FI119" s="412"/>
      <c r="FJ119" s="412"/>
      <c r="FK119" s="412"/>
      <c r="FL119" s="412"/>
      <c r="FM119" s="412"/>
      <c r="FN119" s="412"/>
      <c r="FO119" s="412"/>
      <c r="FP119" s="412"/>
      <c r="FQ119" s="412"/>
      <c r="FR119" s="412"/>
      <c r="FS119" s="412"/>
      <c r="FT119" s="412"/>
      <c r="FU119" s="412"/>
      <c r="FV119" s="412"/>
      <c r="FW119" s="412"/>
      <c r="FX119" s="412"/>
      <c r="FY119" s="412"/>
      <c r="FZ119" s="412"/>
      <c r="GA119" s="412"/>
      <c r="GB119" s="412"/>
      <c r="GC119" s="412"/>
      <c r="GD119" s="412"/>
      <c r="GE119" s="412"/>
      <c r="GF119" s="412"/>
      <c r="GG119" s="412"/>
      <c r="GH119" s="412"/>
      <c r="GI119" s="412"/>
      <c r="GJ119" s="412"/>
      <c r="GK119" s="412"/>
      <c r="GL119" s="412"/>
      <c r="GM119" s="412"/>
      <c r="GN119" s="412"/>
      <c r="GO119" s="412"/>
      <c r="GP119" s="412"/>
      <c r="GQ119" s="412"/>
      <c r="GR119" s="412"/>
      <c r="GS119" s="412"/>
      <c r="GT119" s="412"/>
      <c r="GU119" s="412"/>
      <c r="GV119" s="412"/>
      <c r="GW119" s="412"/>
      <c r="GX119" s="412"/>
      <c r="GY119" s="412"/>
      <c r="GZ119" s="412"/>
      <c r="HA119" s="412"/>
      <c r="HB119" s="412"/>
      <c r="HC119" s="412"/>
      <c r="HD119" s="412"/>
      <c r="HE119" s="412"/>
      <c r="HF119" s="412"/>
      <c r="HG119" s="412"/>
      <c r="HH119" s="412"/>
    </row>
    <row r="120" spans="1:216" s="170" customFormat="1" ht="65.099999999999994" customHeight="1">
      <c r="A120" s="649" t="s">
        <v>201</v>
      </c>
      <c r="B120" s="1073"/>
      <c r="C120" s="193" t="s">
        <v>224</v>
      </c>
      <c r="D120" s="1019"/>
      <c r="E120" s="216" t="s">
        <v>904</v>
      </c>
      <c r="F120" s="207">
        <v>2024130010146</v>
      </c>
      <c r="G120" s="181" t="s">
        <v>905</v>
      </c>
      <c r="H120" s="190" t="s">
        <v>906</v>
      </c>
      <c r="I120" s="190" t="s">
        <v>907</v>
      </c>
      <c r="J120" s="190"/>
      <c r="K120" s="847"/>
      <c r="L120" s="853"/>
      <c r="M120" s="871"/>
      <c r="N120" s="832"/>
      <c r="O120" s="832"/>
      <c r="P120" s="832"/>
      <c r="Q120" s="832"/>
      <c r="R120" s="832"/>
      <c r="S120" s="832"/>
      <c r="T120" s="834"/>
      <c r="U120" s="184"/>
      <c r="V120" s="184"/>
      <c r="W120" s="171"/>
      <c r="X120" s="171"/>
      <c r="Y120" s="171"/>
      <c r="Z120" s="832"/>
      <c r="AA120" s="847"/>
      <c r="AB120" s="904"/>
      <c r="AC120" s="171" t="s">
        <v>529</v>
      </c>
      <c r="AD120" s="847"/>
      <c r="AE120" s="182"/>
      <c r="AF120" s="171" t="s">
        <v>531</v>
      </c>
      <c r="AG120" s="171" t="s">
        <v>515</v>
      </c>
      <c r="AH120" s="184">
        <v>45698</v>
      </c>
      <c r="AI120" s="197"/>
      <c r="AJ120" s="197"/>
      <c r="AK120" s="197"/>
      <c r="AL120" s="597"/>
      <c r="AM120" s="597"/>
      <c r="AN120" s="187"/>
      <c r="AO120" s="188"/>
      <c r="AP120" s="231"/>
      <c r="AQ120" s="231"/>
      <c r="AR120" s="231"/>
      <c r="AS120" s="231"/>
      <c r="AT120" s="231"/>
      <c r="AU120" s="288"/>
      <c r="AV120" s="188"/>
      <c r="AW120" s="171"/>
      <c r="AX120" s="918"/>
      <c r="AY120" s="951"/>
      <c r="AZ120" s="945"/>
      <c r="BA120" s="834"/>
      <c r="BB120" s="671"/>
      <c r="BC120" s="671"/>
      <c r="BD120" s="671"/>
      <c r="BE120" s="671"/>
      <c r="BF120" s="955"/>
      <c r="BG120" s="955"/>
      <c r="BH120" s="955"/>
      <c r="BI120" s="412"/>
      <c r="BJ120" s="412"/>
      <c r="BK120" s="412"/>
      <c r="BL120" s="412"/>
      <c r="BM120" s="412"/>
      <c r="BN120" s="412"/>
      <c r="BO120" s="412"/>
      <c r="BP120" s="412"/>
      <c r="BQ120" s="412"/>
      <c r="BR120" s="412"/>
      <c r="BS120" s="412"/>
      <c r="BT120" s="412"/>
      <c r="BU120" s="412"/>
      <c r="BV120" s="412"/>
      <c r="BW120" s="412"/>
      <c r="BX120" s="412"/>
      <c r="BY120" s="412"/>
      <c r="BZ120" s="412"/>
      <c r="CA120" s="412"/>
      <c r="CB120" s="412"/>
      <c r="CC120" s="412"/>
      <c r="CD120" s="412"/>
      <c r="CE120" s="412"/>
      <c r="CF120" s="412"/>
      <c r="CG120" s="412"/>
      <c r="CH120" s="412"/>
      <c r="CI120" s="412"/>
      <c r="CJ120" s="412"/>
      <c r="CK120" s="412"/>
      <c r="CL120" s="412"/>
      <c r="CM120" s="412"/>
      <c r="CN120" s="412"/>
      <c r="CO120" s="412"/>
      <c r="CP120" s="412"/>
      <c r="CQ120" s="412"/>
      <c r="CR120" s="412"/>
      <c r="CS120" s="412"/>
      <c r="CT120" s="412"/>
      <c r="CU120" s="412"/>
      <c r="CV120" s="412"/>
      <c r="CW120" s="412"/>
      <c r="CX120" s="412"/>
      <c r="CY120" s="412"/>
      <c r="CZ120" s="412"/>
      <c r="DA120" s="412"/>
      <c r="DB120" s="412"/>
      <c r="DC120" s="412"/>
      <c r="DD120" s="412"/>
      <c r="DE120" s="412"/>
      <c r="DF120" s="412"/>
      <c r="DG120" s="412"/>
      <c r="DH120" s="412"/>
      <c r="DI120" s="412"/>
      <c r="DJ120" s="412"/>
      <c r="DK120" s="412"/>
      <c r="DL120" s="412"/>
      <c r="DM120" s="412"/>
      <c r="DN120" s="412"/>
      <c r="DO120" s="412"/>
      <c r="DP120" s="412"/>
      <c r="DQ120" s="412"/>
      <c r="DR120" s="412"/>
      <c r="DS120" s="412"/>
      <c r="DT120" s="412"/>
      <c r="DU120" s="412"/>
      <c r="DV120" s="412"/>
      <c r="DW120" s="412"/>
      <c r="DX120" s="412"/>
      <c r="DY120" s="412"/>
      <c r="DZ120" s="412"/>
      <c r="EA120" s="412"/>
      <c r="EB120" s="412"/>
      <c r="EC120" s="412"/>
      <c r="ED120" s="412"/>
      <c r="EE120" s="412"/>
      <c r="EF120" s="412"/>
      <c r="EG120" s="412"/>
      <c r="EH120" s="412"/>
      <c r="EI120" s="412"/>
      <c r="EJ120" s="412"/>
      <c r="EK120" s="412"/>
      <c r="EL120" s="412"/>
      <c r="EM120" s="412"/>
      <c r="EN120" s="412"/>
      <c r="EO120" s="412"/>
      <c r="EP120" s="412"/>
      <c r="EQ120" s="412"/>
      <c r="ER120" s="412"/>
      <c r="ES120" s="412"/>
      <c r="ET120" s="412"/>
      <c r="EU120" s="412"/>
      <c r="EV120" s="412"/>
      <c r="EW120" s="412"/>
      <c r="EX120" s="412"/>
      <c r="EY120" s="412"/>
      <c r="EZ120" s="412"/>
      <c r="FA120" s="412"/>
      <c r="FB120" s="412"/>
      <c r="FC120" s="412"/>
      <c r="FD120" s="412"/>
      <c r="FE120" s="412"/>
      <c r="FF120" s="412"/>
      <c r="FG120" s="412"/>
      <c r="FH120" s="412"/>
      <c r="FI120" s="412"/>
      <c r="FJ120" s="412"/>
      <c r="FK120" s="412"/>
      <c r="FL120" s="412"/>
      <c r="FM120" s="412"/>
      <c r="FN120" s="412"/>
      <c r="FO120" s="412"/>
      <c r="FP120" s="412"/>
      <c r="FQ120" s="412"/>
      <c r="FR120" s="412"/>
      <c r="FS120" s="412"/>
      <c r="FT120" s="412"/>
      <c r="FU120" s="412"/>
      <c r="FV120" s="412"/>
      <c r="FW120" s="412"/>
      <c r="FX120" s="412"/>
      <c r="FY120" s="412"/>
      <c r="FZ120" s="412"/>
      <c r="GA120" s="412"/>
      <c r="GB120" s="412"/>
      <c r="GC120" s="412"/>
      <c r="GD120" s="412"/>
      <c r="GE120" s="412"/>
      <c r="GF120" s="412"/>
      <c r="GG120" s="412"/>
      <c r="GH120" s="412"/>
      <c r="GI120" s="412"/>
      <c r="GJ120" s="412"/>
      <c r="GK120" s="412"/>
      <c r="GL120" s="412"/>
      <c r="GM120" s="412"/>
      <c r="GN120" s="412"/>
      <c r="GO120" s="412"/>
      <c r="GP120" s="412"/>
      <c r="GQ120" s="412"/>
      <c r="GR120" s="412"/>
      <c r="GS120" s="412"/>
      <c r="GT120" s="412"/>
      <c r="GU120" s="412"/>
      <c r="GV120" s="412"/>
      <c r="GW120" s="412"/>
      <c r="GX120" s="412"/>
      <c r="GY120" s="412"/>
      <c r="GZ120" s="412"/>
      <c r="HA120" s="412"/>
      <c r="HB120" s="412"/>
      <c r="HC120" s="412"/>
      <c r="HD120" s="412"/>
      <c r="HE120" s="412"/>
      <c r="HF120" s="412"/>
      <c r="HG120" s="412"/>
      <c r="HH120" s="412"/>
    </row>
    <row r="121" spans="1:216" s="170" customFormat="1" ht="65.099999999999994" customHeight="1">
      <c r="A121" s="649" t="s">
        <v>201</v>
      </c>
      <c r="B121" s="1073"/>
      <c r="C121" s="193" t="s">
        <v>224</v>
      </c>
      <c r="D121" s="1019"/>
      <c r="E121" s="216" t="s">
        <v>904</v>
      </c>
      <c r="F121" s="207">
        <v>2024130010146</v>
      </c>
      <c r="G121" s="181" t="s">
        <v>905</v>
      </c>
      <c r="H121" s="190" t="s">
        <v>906</v>
      </c>
      <c r="I121" s="190" t="s">
        <v>907</v>
      </c>
      <c r="J121" s="190"/>
      <c r="K121" s="847"/>
      <c r="L121" s="853"/>
      <c r="M121" s="871"/>
      <c r="N121" s="832"/>
      <c r="O121" s="832"/>
      <c r="P121" s="832"/>
      <c r="Q121" s="832"/>
      <c r="R121" s="832"/>
      <c r="S121" s="832"/>
      <c r="T121" s="834"/>
      <c r="U121" s="184"/>
      <c r="V121" s="184"/>
      <c r="W121" s="171"/>
      <c r="X121" s="171"/>
      <c r="Y121" s="171"/>
      <c r="Z121" s="832"/>
      <c r="AA121" s="847"/>
      <c r="AB121" s="904"/>
      <c r="AC121" s="171" t="s">
        <v>529</v>
      </c>
      <c r="AD121" s="847" t="s">
        <v>919</v>
      </c>
      <c r="AE121" s="182"/>
      <c r="AF121" s="171" t="s">
        <v>531</v>
      </c>
      <c r="AG121" s="171" t="s">
        <v>515</v>
      </c>
      <c r="AH121" s="184">
        <v>45698</v>
      </c>
      <c r="AI121" s="197"/>
      <c r="AJ121" s="197"/>
      <c r="AK121" s="197"/>
      <c r="AL121" s="597"/>
      <c r="AM121" s="597"/>
      <c r="AN121" s="187"/>
      <c r="AO121" s="188"/>
      <c r="AP121" s="231"/>
      <c r="AQ121" s="231"/>
      <c r="AR121" s="231"/>
      <c r="AS121" s="231"/>
      <c r="AT121" s="231"/>
      <c r="AU121" s="288"/>
      <c r="AV121" s="188"/>
      <c r="AW121" s="171"/>
      <c r="AX121" s="918"/>
      <c r="AY121" s="951"/>
      <c r="AZ121" s="945"/>
      <c r="BA121" s="834"/>
      <c r="BB121" s="671"/>
      <c r="BC121" s="671"/>
      <c r="BD121" s="671"/>
      <c r="BE121" s="671"/>
      <c r="BF121" s="955"/>
      <c r="BG121" s="955"/>
      <c r="BH121" s="955"/>
      <c r="BI121" s="412"/>
      <c r="BJ121" s="412"/>
      <c r="BK121" s="412"/>
      <c r="BL121" s="412"/>
      <c r="BM121" s="412"/>
      <c r="BN121" s="412"/>
      <c r="BO121" s="412"/>
      <c r="BP121" s="412"/>
      <c r="BQ121" s="412"/>
      <c r="BR121" s="412"/>
      <c r="BS121" s="412"/>
      <c r="BT121" s="412"/>
      <c r="BU121" s="412"/>
      <c r="BV121" s="412"/>
      <c r="BW121" s="412"/>
      <c r="BX121" s="412"/>
      <c r="BY121" s="412"/>
      <c r="BZ121" s="412"/>
      <c r="CA121" s="412"/>
      <c r="CB121" s="412"/>
      <c r="CC121" s="412"/>
      <c r="CD121" s="412"/>
      <c r="CE121" s="412"/>
      <c r="CF121" s="412"/>
      <c r="CG121" s="412"/>
      <c r="CH121" s="412"/>
      <c r="CI121" s="412"/>
      <c r="CJ121" s="412"/>
      <c r="CK121" s="412"/>
      <c r="CL121" s="412"/>
      <c r="CM121" s="412"/>
      <c r="CN121" s="412"/>
      <c r="CO121" s="412"/>
      <c r="CP121" s="412"/>
      <c r="CQ121" s="412"/>
      <c r="CR121" s="412"/>
      <c r="CS121" s="412"/>
      <c r="CT121" s="412"/>
      <c r="CU121" s="412"/>
      <c r="CV121" s="412"/>
      <c r="CW121" s="412"/>
      <c r="CX121" s="412"/>
      <c r="CY121" s="412"/>
      <c r="CZ121" s="412"/>
      <c r="DA121" s="412"/>
      <c r="DB121" s="412"/>
      <c r="DC121" s="412"/>
      <c r="DD121" s="412"/>
      <c r="DE121" s="412"/>
      <c r="DF121" s="412"/>
      <c r="DG121" s="412"/>
      <c r="DH121" s="412"/>
      <c r="DI121" s="412"/>
      <c r="DJ121" s="412"/>
      <c r="DK121" s="412"/>
      <c r="DL121" s="412"/>
      <c r="DM121" s="412"/>
      <c r="DN121" s="412"/>
      <c r="DO121" s="412"/>
      <c r="DP121" s="412"/>
      <c r="DQ121" s="412"/>
      <c r="DR121" s="412"/>
      <c r="DS121" s="412"/>
      <c r="DT121" s="412"/>
      <c r="DU121" s="412"/>
      <c r="DV121" s="412"/>
      <c r="DW121" s="412"/>
      <c r="DX121" s="412"/>
      <c r="DY121" s="412"/>
      <c r="DZ121" s="412"/>
      <c r="EA121" s="412"/>
      <c r="EB121" s="412"/>
      <c r="EC121" s="412"/>
      <c r="ED121" s="412"/>
      <c r="EE121" s="412"/>
      <c r="EF121" s="412"/>
      <c r="EG121" s="412"/>
      <c r="EH121" s="412"/>
      <c r="EI121" s="412"/>
      <c r="EJ121" s="412"/>
      <c r="EK121" s="412"/>
      <c r="EL121" s="412"/>
      <c r="EM121" s="412"/>
      <c r="EN121" s="412"/>
      <c r="EO121" s="412"/>
      <c r="EP121" s="412"/>
      <c r="EQ121" s="412"/>
      <c r="ER121" s="412"/>
      <c r="ES121" s="412"/>
      <c r="ET121" s="412"/>
      <c r="EU121" s="412"/>
      <c r="EV121" s="412"/>
      <c r="EW121" s="412"/>
      <c r="EX121" s="412"/>
      <c r="EY121" s="412"/>
      <c r="EZ121" s="412"/>
      <c r="FA121" s="412"/>
      <c r="FB121" s="412"/>
      <c r="FC121" s="412"/>
      <c r="FD121" s="412"/>
      <c r="FE121" s="412"/>
      <c r="FF121" s="412"/>
      <c r="FG121" s="412"/>
      <c r="FH121" s="412"/>
      <c r="FI121" s="412"/>
      <c r="FJ121" s="412"/>
      <c r="FK121" s="412"/>
      <c r="FL121" s="412"/>
      <c r="FM121" s="412"/>
      <c r="FN121" s="412"/>
      <c r="FO121" s="412"/>
      <c r="FP121" s="412"/>
      <c r="FQ121" s="412"/>
      <c r="FR121" s="412"/>
      <c r="FS121" s="412"/>
      <c r="FT121" s="412"/>
      <c r="FU121" s="412"/>
      <c r="FV121" s="412"/>
      <c r="FW121" s="412"/>
      <c r="FX121" s="412"/>
      <c r="FY121" s="412"/>
      <c r="FZ121" s="412"/>
      <c r="GA121" s="412"/>
      <c r="GB121" s="412"/>
      <c r="GC121" s="412"/>
      <c r="GD121" s="412"/>
      <c r="GE121" s="412"/>
      <c r="GF121" s="412"/>
      <c r="GG121" s="412"/>
      <c r="GH121" s="412"/>
      <c r="GI121" s="412"/>
      <c r="GJ121" s="412"/>
      <c r="GK121" s="412"/>
      <c r="GL121" s="412"/>
      <c r="GM121" s="412"/>
      <c r="GN121" s="412"/>
      <c r="GO121" s="412"/>
      <c r="GP121" s="412"/>
      <c r="GQ121" s="412"/>
      <c r="GR121" s="412"/>
      <c r="GS121" s="412"/>
      <c r="GT121" s="412"/>
      <c r="GU121" s="412"/>
      <c r="GV121" s="412"/>
      <c r="GW121" s="412"/>
      <c r="GX121" s="412"/>
      <c r="GY121" s="412"/>
      <c r="GZ121" s="412"/>
      <c r="HA121" s="412"/>
      <c r="HB121" s="412"/>
      <c r="HC121" s="412"/>
      <c r="HD121" s="412"/>
      <c r="HE121" s="412"/>
      <c r="HF121" s="412"/>
      <c r="HG121" s="412"/>
      <c r="HH121" s="412"/>
    </row>
    <row r="122" spans="1:216" s="170" customFormat="1" ht="65.099999999999994" customHeight="1">
      <c r="A122" s="649" t="s">
        <v>201</v>
      </c>
      <c r="B122" s="1073"/>
      <c r="C122" s="193" t="s">
        <v>224</v>
      </c>
      <c r="D122" s="1019"/>
      <c r="E122" s="216" t="s">
        <v>904</v>
      </c>
      <c r="F122" s="207">
        <v>2024130010146</v>
      </c>
      <c r="G122" s="181" t="s">
        <v>905</v>
      </c>
      <c r="H122" s="190" t="s">
        <v>906</v>
      </c>
      <c r="I122" s="190" t="s">
        <v>907</v>
      </c>
      <c r="J122" s="190"/>
      <c r="K122" s="847"/>
      <c r="L122" s="853"/>
      <c r="M122" s="871"/>
      <c r="N122" s="832"/>
      <c r="O122" s="832"/>
      <c r="P122" s="832"/>
      <c r="Q122" s="832"/>
      <c r="R122" s="832"/>
      <c r="S122" s="832"/>
      <c r="T122" s="834"/>
      <c r="U122" s="184"/>
      <c r="V122" s="184"/>
      <c r="W122" s="171"/>
      <c r="X122" s="171"/>
      <c r="Y122" s="171"/>
      <c r="Z122" s="832"/>
      <c r="AA122" s="847"/>
      <c r="AB122" s="904"/>
      <c r="AC122" s="171" t="s">
        <v>529</v>
      </c>
      <c r="AD122" s="847"/>
      <c r="AE122" s="182"/>
      <c r="AF122" s="171" t="s">
        <v>531</v>
      </c>
      <c r="AG122" s="171" t="s">
        <v>515</v>
      </c>
      <c r="AH122" s="184">
        <v>45698</v>
      </c>
      <c r="AI122" s="197"/>
      <c r="AJ122" s="197"/>
      <c r="AK122" s="197"/>
      <c r="AL122" s="597"/>
      <c r="AM122" s="597"/>
      <c r="AN122" s="187"/>
      <c r="AO122" s="188"/>
      <c r="AP122" s="231"/>
      <c r="AQ122" s="231"/>
      <c r="AR122" s="231"/>
      <c r="AS122" s="231"/>
      <c r="AT122" s="231"/>
      <c r="AU122" s="288"/>
      <c r="AV122" s="188"/>
      <c r="AW122" s="171"/>
      <c r="AX122" s="918"/>
      <c r="AY122" s="951"/>
      <c r="AZ122" s="945"/>
      <c r="BA122" s="834"/>
      <c r="BB122" s="671"/>
      <c r="BC122" s="671"/>
      <c r="BD122" s="671"/>
      <c r="BE122" s="671"/>
      <c r="BF122" s="955"/>
      <c r="BG122" s="955"/>
      <c r="BH122" s="955"/>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412"/>
      <c r="CL122" s="412"/>
      <c r="CM122" s="412"/>
      <c r="CN122" s="412"/>
      <c r="CO122" s="412"/>
      <c r="CP122" s="412"/>
      <c r="CQ122" s="412"/>
      <c r="CR122" s="412"/>
      <c r="CS122" s="412"/>
      <c r="CT122" s="412"/>
      <c r="CU122" s="412"/>
      <c r="CV122" s="412"/>
      <c r="CW122" s="412"/>
      <c r="CX122" s="412"/>
      <c r="CY122" s="412"/>
      <c r="CZ122" s="412"/>
      <c r="DA122" s="412"/>
      <c r="DB122" s="412"/>
      <c r="DC122" s="412"/>
      <c r="DD122" s="412"/>
      <c r="DE122" s="412"/>
      <c r="DF122" s="412"/>
      <c r="DG122" s="412"/>
      <c r="DH122" s="412"/>
      <c r="DI122" s="412"/>
      <c r="DJ122" s="412"/>
      <c r="DK122" s="412"/>
      <c r="DL122" s="412"/>
      <c r="DM122" s="412"/>
      <c r="DN122" s="412"/>
      <c r="DO122" s="412"/>
      <c r="DP122" s="412"/>
      <c r="DQ122" s="412"/>
      <c r="DR122" s="412"/>
      <c r="DS122" s="412"/>
      <c r="DT122" s="412"/>
      <c r="DU122" s="412"/>
      <c r="DV122" s="412"/>
      <c r="DW122" s="412"/>
      <c r="DX122" s="412"/>
      <c r="DY122" s="412"/>
      <c r="DZ122" s="412"/>
      <c r="EA122" s="412"/>
      <c r="EB122" s="412"/>
      <c r="EC122" s="412"/>
      <c r="ED122" s="412"/>
      <c r="EE122" s="412"/>
      <c r="EF122" s="412"/>
      <c r="EG122" s="412"/>
      <c r="EH122" s="412"/>
      <c r="EI122" s="412"/>
      <c r="EJ122" s="412"/>
      <c r="EK122" s="412"/>
      <c r="EL122" s="412"/>
      <c r="EM122" s="412"/>
      <c r="EN122" s="412"/>
      <c r="EO122" s="412"/>
      <c r="EP122" s="412"/>
      <c r="EQ122" s="412"/>
      <c r="ER122" s="412"/>
      <c r="ES122" s="412"/>
      <c r="ET122" s="412"/>
      <c r="EU122" s="412"/>
      <c r="EV122" s="412"/>
      <c r="EW122" s="412"/>
      <c r="EX122" s="412"/>
      <c r="EY122" s="412"/>
      <c r="EZ122" s="412"/>
      <c r="FA122" s="412"/>
      <c r="FB122" s="412"/>
      <c r="FC122" s="412"/>
      <c r="FD122" s="412"/>
      <c r="FE122" s="412"/>
      <c r="FF122" s="412"/>
      <c r="FG122" s="412"/>
      <c r="FH122" s="412"/>
      <c r="FI122" s="412"/>
      <c r="FJ122" s="412"/>
      <c r="FK122" s="412"/>
      <c r="FL122" s="412"/>
      <c r="FM122" s="412"/>
      <c r="FN122" s="412"/>
      <c r="FO122" s="412"/>
      <c r="FP122" s="412"/>
      <c r="FQ122" s="412"/>
      <c r="FR122" s="412"/>
      <c r="FS122" s="412"/>
      <c r="FT122" s="412"/>
      <c r="FU122" s="412"/>
      <c r="FV122" s="412"/>
      <c r="FW122" s="412"/>
      <c r="FX122" s="412"/>
      <c r="FY122" s="412"/>
      <c r="FZ122" s="412"/>
      <c r="GA122" s="412"/>
      <c r="GB122" s="412"/>
      <c r="GC122" s="412"/>
      <c r="GD122" s="412"/>
      <c r="GE122" s="412"/>
      <c r="GF122" s="412"/>
      <c r="GG122" s="412"/>
      <c r="GH122" s="412"/>
      <c r="GI122" s="412"/>
      <c r="GJ122" s="412"/>
      <c r="GK122" s="412"/>
      <c r="GL122" s="412"/>
      <c r="GM122" s="412"/>
      <c r="GN122" s="412"/>
      <c r="GO122" s="412"/>
      <c r="GP122" s="412"/>
      <c r="GQ122" s="412"/>
      <c r="GR122" s="412"/>
      <c r="GS122" s="412"/>
      <c r="GT122" s="412"/>
      <c r="GU122" s="412"/>
      <c r="GV122" s="412"/>
      <c r="GW122" s="412"/>
      <c r="GX122" s="412"/>
      <c r="GY122" s="412"/>
      <c r="GZ122" s="412"/>
      <c r="HA122" s="412"/>
      <c r="HB122" s="412"/>
      <c r="HC122" s="412"/>
      <c r="HD122" s="412"/>
      <c r="HE122" s="412"/>
      <c r="HF122" s="412"/>
      <c r="HG122" s="412"/>
      <c r="HH122" s="412"/>
    </row>
    <row r="123" spans="1:216" s="170" customFormat="1" ht="65.099999999999994" customHeight="1">
      <c r="A123" s="649" t="s">
        <v>201</v>
      </c>
      <c r="B123" s="1073"/>
      <c r="C123" s="193" t="s">
        <v>224</v>
      </c>
      <c r="D123" s="1019"/>
      <c r="E123" s="216" t="s">
        <v>904</v>
      </c>
      <c r="F123" s="207">
        <v>2024130010146</v>
      </c>
      <c r="G123" s="181" t="s">
        <v>905</v>
      </c>
      <c r="H123" s="190" t="s">
        <v>906</v>
      </c>
      <c r="I123" s="190" t="s">
        <v>907</v>
      </c>
      <c r="J123" s="190"/>
      <c r="K123" s="847"/>
      <c r="L123" s="853"/>
      <c r="M123" s="871"/>
      <c r="N123" s="832"/>
      <c r="O123" s="832"/>
      <c r="P123" s="832"/>
      <c r="Q123" s="832"/>
      <c r="R123" s="832"/>
      <c r="S123" s="832"/>
      <c r="T123" s="834"/>
      <c r="U123" s="184"/>
      <c r="V123" s="184"/>
      <c r="W123" s="171"/>
      <c r="X123" s="171"/>
      <c r="Y123" s="171"/>
      <c r="Z123" s="832"/>
      <c r="AA123" s="847"/>
      <c r="AB123" s="904"/>
      <c r="AC123" s="171" t="s">
        <v>529</v>
      </c>
      <c r="AD123" s="847"/>
      <c r="AE123" s="243">
        <v>236900000</v>
      </c>
      <c r="AF123" s="171" t="s">
        <v>531</v>
      </c>
      <c r="AG123" s="171" t="s">
        <v>515</v>
      </c>
      <c r="AH123" s="184">
        <v>45698</v>
      </c>
      <c r="AI123" s="197"/>
      <c r="AJ123" s="197"/>
      <c r="AK123" s="197"/>
      <c r="AL123" s="597"/>
      <c r="AM123" s="597"/>
      <c r="AN123" s="187"/>
      <c r="AO123" s="188"/>
      <c r="AP123" s="231"/>
      <c r="AQ123" s="231"/>
      <c r="AR123" s="231"/>
      <c r="AS123" s="231"/>
      <c r="AT123" s="231"/>
      <c r="AU123" s="288"/>
      <c r="AV123" s="188"/>
      <c r="AW123" s="171"/>
      <c r="AX123" s="918"/>
      <c r="AY123" s="951"/>
      <c r="AZ123" s="945"/>
      <c r="BA123" s="834"/>
      <c r="BB123" s="671"/>
      <c r="BC123" s="671"/>
      <c r="BD123" s="671"/>
      <c r="BE123" s="671"/>
      <c r="BF123" s="955"/>
      <c r="BG123" s="955"/>
      <c r="BH123" s="955"/>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412"/>
      <c r="CV123" s="412"/>
      <c r="CW123" s="412"/>
      <c r="CX123" s="412"/>
      <c r="CY123" s="412"/>
      <c r="CZ123" s="412"/>
      <c r="DA123" s="412"/>
      <c r="DB123" s="412"/>
      <c r="DC123" s="412"/>
      <c r="DD123" s="412"/>
      <c r="DE123" s="412"/>
      <c r="DF123" s="412"/>
      <c r="DG123" s="412"/>
      <c r="DH123" s="412"/>
      <c r="DI123" s="412"/>
      <c r="DJ123" s="412"/>
      <c r="DK123" s="412"/>
      <c r="DL123" s="412"/>
      <c r="DM123" s="412"/>
      <c r="DN123" s="412"/>
      <c r="DO123" s="412"/>
      <c r="DP123" s="412"/>
      <c r="DQ123" s="412"/>
      <c r="DR123" s="412"/>
      <c r="DS123" s="412"/>
      <c r="DT123" s="412"/>
      <c r="DU123" s="412"/>
      <c r="DV123" s="412"/>
      <c r="DW123" s="412"/>
      <c r="DX123" s="412"/>
      <c r="DY123" s="412"/>
      <c r="DZ123" s="412"/>
      <c r="EA123" s="412"/>
      <c r="EB123" s="412"/>
      <c r="EC123" s="412"/>
      <c r="ED123" s="412"/>
      <c r="EE123" s="412"/>
      <c r="EF123" s="412"/>
      <c r="EG123" s="412"/>
      <c r="EH123" s="412"/>
      <c r="EI123" s="412"/>
      <c r="EJ123" s="412"/>
      <c r="EK123" s="412"/>
      <c r="EL123" s="412"/>
      <c r="EM123" s="412"/>
      <c r="EN123" s="412"/>
      <c r="EO123" s="412"/>
      <c r="EP123" s="412"/>
      <c r="EQ123" s="412"/>
      <c r="ER123" s="412"/>
      <c r="ES123" s="412"/>
      <c r="ET123" s="412"/>
      <c r="EU123" s="412"/>
      <c r="EV123" s="412"/>
      <c r="EW123" s="412"/>
      <c r="EX123" s="412"/>
      <c r="EY123" s="412"/>
      <c r="EZ123" s="412"/>
      <c r="FA123" s="412"/>
      <c r="FB123" s="412"/>
      <c r="FC123" s="412"/>
      <c r="FD123" s="412"/>
      <c r="FE123" s="412"/>
      <c r="FF123" s="412"/>
      <c r="FG123" s="412"/>
      <c r="FH123" s="412"/>
      <c r="FI123" s="412"/>
      <c r="FJ123" s="412"/>
      <c r="FK123" s="412"/>
      <c r="FL123" s="412"/>
      <c r="FM123" s="412"/>
      <c r="FN123" s="412"/>
      <c r="FO123" s="412"/>
      <c r="FP123" s="412"/>
      <c r="FQ123" s="412"/>
      <c r="FR123" s="412"/>
      <c r="FS123" s="412"/>
      <c r="FT123" s="412"/>
      <c r="FU123" s="412"/>
      <c r="FV123" s="412"/>
      <c r="FW123" s="412"/>
      <c r="FX123" s="412"/>
      <c r="FY123" s="412"/>
      <c r="FZ123" s="412"/>
      <c r="GA123" s="412"/>
      <c r="GB123" s="412"/>
      <c r="GC123" s="412"/>
      <c r="GD123" s="412"/>
      <c r="GE123" s="412"/>
      <c r="GF123" s="412"/>
      <c r="GG123" s="412"/>
      <c r="GH123" s="412"/>
      <c r="GI123" s="412"/>
      <c r="GJ123" s="412"/>
      <c r="GK123" s="412"/>
      <c r="GL123" s="412"/>
      <c r="GM123" s="412"/>
      <c r="GN123" s="412"/>
      <c r="GO123" s="412"/>
      <c r="GP123" s="412"/>
      <c r="GQ123" s="412"/>
      <c r="GR123" s="412"/>
      <c r="GS123" s="412"/>
      <c r="GT123" s="412"/>
      <c r="GU123" s="412"/>
      <c r="GV123" s="412"/>
      <c r="GW123" s="412"/>
      <c r="GX123" s="412"/>
      <c r="GY123" s="412"/>
      <c r="GZ123" s="412"/>
      <c r="HA123" s="412"/>
      <c r="HB123" s="412"/>
      <c r="HC123" s="412"/>
      <c r="HD123" s="412"/>
      <c r="HE123" s="412"/>
      <c r="HF123" s="412"/>
      <c r="HG123" s="412"/>
      <c r="HH123" s="412"/>
    </row>
    <row r="124" spans="1:216" s="170" customFormat="1" ht="65.099999999999994" customHeight="1">
      <c r="A124" s="649" t="s">
        <v>201</v>
      </c>
      <c r="B124" s="1073"/>
      <c r="C124" s="193" t="s">
        <v>224</v>
      </c>
      <c r="D124" s="1019"/>
      <c r="E124" s="216" t="s">
        <v>904</v>
      </c>
      <c r="F124" s="207">
        <v>2024130010146</v>
      </c>
      <c r="G124" s="181" t="s">
        <v>905</v>
      </c>
      <c r="H124" s="190" t="s">
        <v>906</v>
      </c>
      <c r="I124" s="190" t="s">
        <v>907</v>
      </c>
      <c r="J124" s="190"/>
      <c r="K124" s="847"/>
      <c r="L124" s="853"/>
      <c r="M124" s="871"/>
      <c r="N124" s="832"/>
      <c r="O124" s="832"/>
      <c r="P124" s="832"/>
      <c r="Q124" s="832"/>
      <c r="R124" s="832"/>
      <c r="S124" s="832"/>
      <c r="T124" s="834"/>
      <c r="U124" s="184"/>
      <c r="V124" s="184"/>
      <c r="W124" s="171"/>
      <c r="X124" s="171"/>
      <c r="Y124" s="171"/>
      <c r="Z124" s="832"/>
      <c r="AA124" s="847"/>
      <c r="AB124" s="904"/>
      <c r="AC124" s="171" t="s">
        <v>529</v>
      </c>
      <c r="AD124" s="189" t="s">
        <v>920</v>
      </c>
      <c r="AE124" s="243">
        <v>96600000</v>
      </c>
      <c r="AF124" s="171" t="s">
        <v>531</v>
      </c>
      <c r="AG124" s="171" t="s">
        <v>515</v>
      </c>
      <c r="AH124" s="184">
        <v>45698</v>
      </c>
      <c r="AI124" s="197"/>
      <c r="AJ124" s="197"/>
      <c r="AK124" s="197"/>
      <c r="AL124" s="597"/>
      <c r="AM124" s="597"/>
      <c r="AN124" s="187"/>
      <c r="AO124" s="188"/>
      <c r="AP124" s="231"/>
      <c r="AQ124" s="231"/>
      <c r="AR124" s="231"/>
      <c r="AS124" s="231"/>
      <c r="AT124" s="231"/>
      <c r="AU124" s="288"/>
      <c r="AV124" s="188"/>
      <c r="AW124" s="171"/>
      <c r="AX124" s="918"/>
      <c r="AY124" s="951"/>
      <c r="AZ124" s="945"/>
      <c r="BA124" s="834"/>
      <c r="BB124" s="671"/>
      <c r="BC124" s="671"/>
      <c r="BD124" s="671"/>
      <c r="BE124" s="671"/>
      <c r="BF124" s="955"/>
      <c r="BG124" s="955"/>
      <c r="BH124" s="955"/>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412"/>
      <c r="CL124" s="412"/>
      <c r="CM124" s="412"/>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412"/>
      <c r="DO124" s="412"/>
      <c r="DP124" s="412"/>
      <c r="DQ124" s="412"/>
      <c r="DR124" s="412"/>
      <c r="DS124" s="412"/>
      <c r="DT124" s="412"/>
      <c r="DU124" s="412"/>
      <c r="DV124" s="412"/>
      <c r="DW124" s="412"/>
      <c r="DX124" s="412"/>
      <c r="DY124" s="412"/>
      <c r="DZ124" s="412"/>
      <c r="EA124" s="412"/>
      <c r="EB124" s="412"/>
      <c r="EC124" s="412"/>
      <c r="ED124" s="412"/>
      <c r="EE124" s="412"/>
      <c r="EF124" s="412"/>
      <c r="EG124" s="412"/>
      <c r="EH124" s="412"/>
      <c r="EI124" s="412"/>
      <c r="EJ124" s="412"/>
      <c r="EK124" s="412"/>
      <c r="EL124" s="412"/>
      <c r="EM124" s="412"/>
      <c r="EN124" s="412"/>
      <c r="EO124" s="412"/>
      <c r="EP124" s="412"/>
      <c r="EQ124" s="412"/>
      <c r="ER124" s="412"/>
      <c r="ES124" s="412"/>
      <c r="ET124" s="412"/>
      <c r="EU124" s="412"/>
      <c r="EV124" s="412"/>
      <c r="EW124" s="412"/>
      <c r="EX124" s="412"/>
      <c r="EY124" s="412"/>
      <c r="EZ124" s="412"/>
      <c r="FA124" s="412"/>
      <c r="FB124" s="412"/>
      <c r="FC124" s="412"/>
      <c r="FD124" s="412"/>
      <c r="FE124" s="412"/>
      <c r="FF124" s="412"/>
      <c r="FG124" s="412"/>
      <c r="FH124" s="412"/>
      <c r="FI124" s="412"/>
      <c r="FJ124" s="412"/>
      <c r="FK124" s="412"/>
      <c r="FL124" s="412"/>
      <c r="FM124" s="412"/>
      <c r="FN124" s="412"/>
      <c r="FO124" s="412"/>
      <c r="FP124" s="412"/>
      <c r="FQ124" s="412"/>
      <c r="FR124" s="412"/>
      <c r="FS124" s="412"/>
      <c r="FT124" s="412"/>
      <c r="FU124" s="412"/>
      <c r="FV124" s="412"/>
      <c r="FW124" s="412"/>
      <c r="FX124" s="412"/>
      <c r="FY124" s="412"/>
      <c r="FZ124" s="412"/>
      <c r="GA124" s="412"/>
      <c r="GB124" s="412"/>
      <c r="GC124" s="412"/>
      <c r="GD124" s="412"/>
      <c r="GE124" s="412"/>
      <c r="GF124" s="412"/>
      <c r="GG124" s="412"/>
      <c r="GH124" s="412"/>
      <c r="GI124" s="412"/>
      <c r="GJ124" s="412"/>
      <c r="GK124" s="412"/>
      <c r="GL124" s="412"/>
      <c r="GM124" s="412"/>
      <c r="GN124" s="412"/>
      <c r="GO124" s="412"/>
      <c r="GP124" s="412"/>
      <c r="GQ124" s="412"/>
      <c r="GR124" s="412"/>
      <c r="GS124" s="412"/>
      <c r="GT124" s="412"/>
      <c r="GU124" s="412"/>
      <c r="GV124" s="412"/>
      <c r="GW124" s="412"/>
      <c r="GX124" s="412"/>
      <c r="GY124" s="412"/>
      <c r="GZ124" s="412"/>
      <c r="HA124" s="412"/>
      <c r="HB124" s="412"/>
      <c r="HC124" s="412"/>
      <c r="HD124" s="412"/>
      <c r="HE124" s="412"/>
      <c r="HF124" s="412"/>
      <c r="HG124" s="412"/>
      <c r="HH124" s="412"/>
    </row>
    <row r="125" spans="1:216" s="170" customFormat="1" ht="65.099999999999994" customHeight="1">
      <c r="A125" s="649" t="s">
        <v>201</v>
      </c>
      <c r="B125" s="1073"/>
      <c r="C125" s="193" t="s">
        <v>224</v>
      </c>
      <c r="D125" s="1019"/>
      <c r="E125" s="216" t="s">
        <v>904</v>
      </c>
      <c r="F125" s="207">
        <v>2024130010146</v>
      </c>
      <c r="G125" s="181" t="s">
        <v>905</v>
      </c>
      <c r="H125" s="190" t="s">
        <v>906</v>
      </c>
      <c r="I125" s="190" t="s">
        <v>907</v>
      </c>
      <c r="J125" s="190"/>
      <c r="K125" s="211" t="s">
        <v>921</v>
      </c>
      <c r="L125" s="853"/>
      <c r="M125" s="192" t="s">
        <v>922</v>
      </c>
      <c r="N125" s="234">
        <v>1</v>
      </c>
      <c r="O125" s="234">
        <v>0.25</v>
      </c>
      <c r="P125" s="234">
        <v>0.25</v>
      </c>
      <c r="Q125" s="235"/>
      <c r="R125" s="186"/>
      <c r="S125" s="234">
        <f>+O125+P125</f>
        <v>0.5</v>
      </c>
      <c r="T125" s="549">
        <f>+(R125+Q125+P125+O125)/N125</f>
        <v>0.5</v>
      </c>
      <c r="U125" s="184">
        <v>45689</v>
      </c>
      <c r="V125" s="184">
        <v>46022</v>
      </c>
      <c r="W125" s="171">
        <v>213</v>
      </c>
      <c r="X125" s="171">
        <v>1059626</v>
      </c>
      <c r="Y125" s="171" t="s">
        <v>772</v>
      </c>
      <c r="Z125" s="171" t="s">
        <v>910</v>
      </c>
      <c r="AA125" s="194" t="s">
        <v>923</v>
      </c>
      <c r="AB125" s="181" t="s">
        <v>924</v>
      </c>
      <c r="AC125" s="171" t="s">
        <v>529</v>
      </c>
      <c r="AD125" s="195" t="s">
        <v>925</v>
      </c>
      <c r="AE125" s="243">
        <v>324050000</v>
      </c>
      <c r="AF125" s="171" t="s">
        <v>531</v>
      </c>
      <c r="AG125" s="171" t="s">
        <v>515</v>
      </c>
      <c r="AH125" s="184">
        <v>45698</v>
      </c>
      <c r="AI125" s="197"/>
      <c r="AJ125" s="197"/>
      <c r="AK125" s="186"/>
      <c r="AL125" s="219"/>
      <c r="AM125" s="219"/>
      <c r="AN125" s="187"/>
      <c r="AO125" s="188"/>
      <c r="AP125" s="231"/>
      <c r="AQ125" s="231"/>
      <c r="AR125" s="231"/>
      <c r="AS125" s="231"/>
      <c r="AT125" s="231"/>
      <c r="AU125" s="288"/>
      <c r="AV125" s="188"/>
      <c r="AW125" s="171"/>
      <c r="AX125" s="918"/>
      <c r="AY125" s="951"/>
      <c r="AZ125" s="945"/>
      <c r="BA125" s="834"/>
      <c r="BB125" s="671"/>
      <c r="BC125" s="671"/>
      <c r="BD125" s="671"/>
      <c r="BE125" s="671"/>
      <c r="BF125" s="955"/>
      <c r="BG125" s="955"/>
      <c r="BH125" s="955"/>
      <c r="BI125" s="412"/>
      <c r="BJ125" s="412"/>
      <c r="BK125" s="412"/>
      <c r="BL125" s="412"/>
      <c r="BM125" s="412"/>
      <c r="BN125" s="412"/>
      <c r="BO125" s="412"/>
      <c r="BP125" s="412"/>
      <c r="BQ125" s="412"/>
      <c r="BR125" s="412"/>
      <c r="BS125" s="412"/>
      <c r="BT125" s="412"/>
      <c r="BU125" s="412"/>
      <c r="BV125" s="412"/>
      <c r="BW125" s="412"/>
      <c r="BX125" s="412"/>
      <c r="BY125" s="412"/>
      <c r="BZ125" s="412"/>
      <c r="CA125" s="412"/>
      <c r="CB125" s="412"/>
      <c r="CC125" s="412"/>
      <c r="CD125" s="412"/>
      <c r="CE125" s="412"/>
      <c r="CF125" s="412"/>
      <c r="CG125" s="412"/>
      <c r="CH125" s="412"/>
      <c r="CI125" s="412"/>
      <c r="CJ125" s="412"/>
      <c r="CK125" s="412"/>
      <c r="CL125" s="412"/>
      <c r="CM125" s="412"/>
      <c r="CN125" s="412"/>
      <c r="CO125" s="412"/>
      <c r="CP125" s="412"/>
      <c r="CQ125" s="412"/>
      <c r="CR125" s="412"/>
      <c r="CS125" s="412"/>
      <c r="CT125" s="412"/>
      <c r="CU125" s="412"/>
      <c r="CV125" s="412"/>
      <c r="CW125" s="412"/>
      <c r="CX125" s="412"/>
      <c r="CY125" s="412"/>
      <c r="CZ125" s="412"/>
      <c r="DA125" s="412"/>
      <c r="DB125" s="412"/>
      <c r="DC125" s="412"/>
      <c r="DD125" s="412"/>
      <c r="DE125" s="412"/>
      <c r="DF125" s="412"/>
      <c r="DG125" s="412"/>
      <c r="DH125" s="412"/>
      <c r="DI125" s="412"/>
      <c r="DJ125" s="412"/>
      <c r="DK125" s="412"/>
      <c r="DL125" s="412"/>
      <c r="DM125" s="412"/>
      <c r="DN125" s="412"/>
      <c r="DO125" s="412"/>
      <c r="DP125" s="412"/>
      <c r="DQ125" s="412"/>
      <c r="DR125" s="412"/>
      <c r="DS125" s="412"/>
      <c r="DT125" s="412"/>
      <c r="DU125" s="412"/>
      <c r="DV125" s="412"/>
      <c r="DW125" s="412"/>
      <c r="DX125" s="412"/>
      <c r="DY125" s="412"/>
      <c r="DZ125" s="412"/>
      <c r="EA125" s="412"/>
      <c r="EB125" s="412"/>
      <c r="EC125" s="412"/>
      <c r="ED125" s="412"/>
      <c r="EE125" s="412"/>
      <c r="EF125" s="412"/>
      <c r="EG125" s="412"/>
      <c r="EH125" s="412"/>
      <c r="EI125" s="412"/>
      <c r="EJ125" s="412"/>
      <c r="EK125" s="412"/>
      <c r="EL125" s="412"/>
      <c r="EM125" s="412"/>
      <c r="EN125" s="412"/>
      <c r="EO125" s="412"/>
      <c r="EP125" s="412"/>
      <c r="EQ125" s="412"/>
      <c r="ER125" s="412"/>
      <c r="ES125" s="412"/>
      <c r="ET125" s="412"/>
      <c r="EU125" s="412"/>
      <c r="EV125" s="412"/>
      <c r="EW125" s="412"/>
      <c r="EX125" s="412"/>
      <c r="EY125" s="412"/>
      <c r="EZ125" s="412"/>
      <c r="FA125" s="412"/>
      <c r="FB125" s="412"/>
      <c r="FC125" s="412"/>
      <c r="FD125" s="412"/>
      <c r="FE125" s="412"/>
      <c r="FF125" s="412"/>
      <c r="FG125" s="412"/>
      <c r="FH125" s="412"/>
      <c r="FI125" s="412"/>
      <c r="FJ125" s="412"/>
      <c r="FK125" s="412"/>
      <c r="FL125" s="412"/>
      <c r="FM125" s="412"/>
      <c r="FN125" s="412"/>
      <c r="FO125" s="412"/>
      <c r="FP125" s="412"/>
      <c r="FQ125" s="412"/>
      <c r="FR125" s="412"/>
      <c r="FS125" s="412"/>
      <c r="FT125" s="412"/>
      <c r="FU125" s="412"/>
      <c r="FV125" s="412"/>
      <c r="FW125" s="412"/>
      <c r="FX125" s="412"/>
      <c r="FY125" s="412"/>
      <c r="FZ125" s="412"/>
      <c r="GA125" s="412"/>
      <c r="GB125" s="412"/>
      <c r="GC125" s="412"/>
      <c r="GD125" s="412"/>
      <c r="GE125" s="412"/>
      <c r="GF125" s="412"/>
      <c r="GG125" s="412"/>
      <c r="GH125" s="412"/>
      <c r="GI125" s="412"/>
      <c r="GJ125" s="412"/>
      <c r="GK125" s="412"/>
      <c r="GL125" s="412"/>
      <c r="GM125" s="412"/>
      <c r="GN125" s="412"/>
      <c r="GO125" s="412"/>
      <c r="GP125" s="412"/>
      <c r="GQ125" s="412"/>
      <c r="GR125" s="412"/>
      <c r="GS125" s="412"/>
      <c r="GT125" s="412"/>
      <c r="GU125" s="412"/>
      <c r="GV125" s="412"/>
      <c r="GW125" s="412"/>
      <c r="GX125" s="412"/>
      <c r="GY125" s="412"/>
      <c r="GZ125" s="412"/>
      <c r="HA125" s="412"/>
      <c r="HB125" s="412"/>
      <c r="HC125" s="412"/>
      <c r="HD125" s="412"/>
      <c r="HE125" s="412"/>
      <c r="HF125" s="412"/>
      <c r="HG125" s="412"/>
      <c r="HH125" s="412"/>
    </row>
    <row r="126" spans="1:216" s="170" customFormat="1" ht="65.099999999999994" customHeight="1">
      <c r="A126" s="649" t="s">
        <v>201</v>
      </c>
      <c r="B126" s="1073"/>
      <c r="C126" s="193" t="s">
        <v>224</v>
      </c>
      <c r="D126" s="1019"/>
      <c r="E126" s="216" t="s">
        <v>904</v>
      </c>
      <c r="F126" s="207">
        <v>2024130010146</v>
      </c>
      <c r="G126" s="181" t="s">
        <v>905</v>
      </c>
      <c r="H126" s="190" t="s">
        <v>906</v>
      </c>
      <c r="I126" s="190" t="s">
        <v>907</v>
      </c>
      <c r="J126" s="190"/>
      <c r="K126" s="841" t="s">
        <v>926</v>
      </c>
      <c r="L126" s="853"/>
      <c r="M126" s="832" t="s">
        <v>927</v>
      </c>
      <c r="N126" s="845">
        <v>1</v>
      </c>
      <c r="O126" s="845">
        <v>0.13</v>
      </c>
      <c r="P126" s="845">
        <v>0.31</v>
      </c>
      <c r="Q126" s="845"/>
      <c r="R126" s="845"/>
      <c r="S126" s="845">
        <f>+P126+O126</f>
        <v>0.44</v>
      </c>
      <c r="T126" s="834">
        <f>+(R126+Q126+P126+O126)/N126</f>
        <v>0.44</v>
      </c>
      <c r="U126" s="184">
        <v>45689</v>
      </c>
      <c r="V126" s="184">
        <v>46022</v>
      </c>
      <c r="W126" s="171">
        <v>213</v>
      </c>
      <c r="X126" s="171">
        <v>1059626</v>
      </c>
      <c r="Y126" s="171" t="s">
        <v>772</v>
      </c>
      <c r="Z126" s="833" t="s">
        <v>910</v>
      </c>
      <c r="AA126" s="841" t="s">
        <v>928</v>
      </c>
      <c r="AB126" s="891" t="s">
        <v>929</v>
      </c>
      <c r="AC126" s="171" t="s">
        <v>529</v>
      </c>
      <c r="AD126" s="847" t="s">
        <v>930</v>
      </c>
      <c r="AE126" s="244"/>
      <c r="AF126" s="171" t="s">
        <v>531</v>
      </c>
      <c r="AG126" s="171" t="s">
        <v>515</v>
      </c>
      <c r="AH126" s="184">
        <v>45698</v>
      </c>
      <c r="AI126" s="197"/>
      <c r="AJ126" s="197"/>
      <c r="AK126" s="186"/>
      <c r="AL126" s="219"/>
      <c r="AM126" s="219"/>
      <c r="AN126" s="187"/>
      <c r="AO126" s="188"/>
      <c r="AP126" s="231"/>
      <c r="AQ126" s="231"/>
      <c r="AR126" s="231"/>
      <c r="AS126" s="231"/>
      <c r="AT126" s="231"/>
      <c r="AU126" s="288"/>
      <c r="AV126" s="188"/>
      <c r="AW126" s="171"/>
      <c r="AX126" s="918"/>
      <c r="AY126" s="951"/>
      <c r="AZ126" s="945"/>
      <c r="BA126" s="834"/>
      <c r="BB126" s="671"/>
      <c r="BC126" s="671"/>
      <c r="BD126" s="671"/>
      <c r="BE126" s="671"/>
      <c r="BF126" s="955"/>
      <c r="BG126" s="955"/>
      <c r="BH126" s="955"/>
      <c r="BI126" s="412"/>
      <c r="BJ126" s="412"/>
      <c r="BK126" s="412"/>
      <c r="BL126" s="412"/>
      <c r="BM126" s="412"/>
      <c r="BN126" s="412"/>
      <c r="BO126" s="412"/>
      <c r="BP126" s="412"/>
      <c r="BQ126" s="412"/>
      <c r="BR126" s="412"/>
      <c r="BS126" s="412"/>
      <c r="BT126" s="412"/>
      <c r="BU126" s="412"/>
      <c r="BV126" s="412"/>
      <c r="BW126" s="412"/>
      <c r="BX126" s="412"/>
      <c r="BY126" s="412"/>
      <c r="BZ126" s="412"/>
      <c r="CA126" s="412"/>
      <c r="CB126" s="412"/>
      <c r="CC126" s="412"/>
      <c r="CD126" s="412"/>
      <c r="CE126" s="412"/>
      <c r="CF126" s="412"/>
      <c r="CG126" s="412"/>
      <c r="CH126" s="412"/>
      <c r="CI126" s="412"/>
      <c r="CJ126" s="412"/>
      <c r="CK126" s="412"/>
      <c r="CL126" s="412"/>
      <c r="CM126" s="412"/>
      <c r="CN126" s="412"/>
      <c r="CO126" s="412"/>
      <c r="CP126" s="412"/>
      <c r="CQ126" s="412"/>
      <c r="CR126" s="412"/>
      <c r="CS126" s="412"/>
      <c r="CT126" s="412"/>
      <c r="CU126" s="412"/>
      <c r="CV126" s="412"/>
      <c r="CW126" s="412"/>
      <c r="CX126" s="412"/>
      <c r="CY126" s="412"/>
      <c r="CZ126" s="412"/>
      <c r="DA126" s="412"/>
      <c r="DB126" s="412"/>
      <c r="DC126" s="412"/>
      <c r="DD126" s="412"/>
      <c r="DE126" s="412"/>
      <c r="DF126" s="412"/>
      <c r="DG126" s="412"/>
      <c r="DH126" s="412"/>
      <c r="DI126" s="412"/>
      <c r="DJ126" s="412"/>
      <c r="DK126" s="412"/>
      <c r="DL126" s="412"/>
      <c r="DM126" s="412"/>
      <c r="DN126" s="412"/>
      <c r="DO126" s="412"/>
      <c r="DP126" s="412"/>
      <c r="DQ126" s="412"/>
      <c r="DR126" s="412"/>
      <c r="DS126" s="412"/>
      <c r="DT126" s="412"/>
      <c r="DU126" s="412"/>
      <c r="DV126" s="412"/>
      <c r="DW126" s="412"/>
      <c r="DX126" s="412"/>
      <c r="DY126" s="412"/>
      <c r="DZ126" s="412"/>
      <c r="EA126" s="412"/>
      <c r="EB126" s="412"/>
      <c r="EC126" s="412"/>
      <c r="ED126" s="412"/>
      <c r="EE126" s="412"/>
      <c r="EF126" s="412"/>
      <c r="EG126" s="412"/>
      <c r="EH126" s="412"/>
      <c r="EI126" s="412"/>
      <c r="EJ126" s="412"/>
      <c r="EK126" s="412"/>
      <c r="EL126" s="412"/>
      <c r="EM126" s="412"/>
      <c r="EN126" s="412"/>
      <c r="EO126" s="412"/>
      <c r="EP126" s="412"/>
      <c r="EQ126" s="412"/>
      <c r="ER126" s="412"/>
      <c r="ES126" s="412"/>
      <c r="ET126" s="412"/>
      <c r="EU126" s="412"/>
      <c r="EV126" s="412"/>
      <c r="EW126" s="412"/>
      <c r="EX126" s="412"/>
      <c r="EY126" s="412"/>
      <c r="EZ126" s="412"/>
      <c r="FA126" s="412"/>
      <c r="FB126" s="412"/>
      <c r="FC126" s="412"/>
      <c r="FD126" s="412"/>
      <c r="FE126" s="412"/>
      <c r="FF126" s="412"/>
      <c r="FG126" s="412"/>
      <c r="FH126" s="412"/>
      <c r="FI126" s="412"/>
      <c r="FJ126" s="412"/>
      <c r="FK126" s="412"/>
      <c r="FL126" s="412"/>
      <c r="FM126" s="412"/>
      <c r="FN126" s="412"/>
      <c r="FO126" s="412"/>
      <c r="FP126" s="412"/>
      <c r="FQ126" s="412"/>
      <c r="FR126" s="412"/>
      <c r="FS126" s="412"/>
      <c r="FT126" s="412"/>
      <c r="FU126" s="412"/>
      <c r="FV126" s="412"/>
      <c r="FW126" s="412"/>
      <c r="FX126" s="412"/>
      <c r="FY126" s="412"/>
      <c r="FZ126" s="412"/>
      <c r="GA126" s="412"/>
      <c r="GB126" s="412"/>
      <c r="GC126" s="412"/>
      <c r="GD126" s="412"/>
      <c r="GE126" s="412"/>
      <c r="GF126" s="412"/>
      <c r="GG126" s="412"/>
      <c r="GH126" s="412"/>
      <c r="GI126" s="412"/>
      <c r="GJ126" s="412"/>
      <c r="GK126" s="412"/>
      <c r="GL126" s="412"/>
      <c r="GM126" s="412"/>
      <c r="GN126" s="412"/>
      <c r="GO126" s="412"/>
      <c r="GP126" s="412"/>
      <c r="GQ126" s="412"/>
      <c r="GR126" s="412"/>
      <c r="GS126" s="412"/>
      <c r="GT126" s="412"/>
      <c r="GU126" s="412"/>
      <c r="GV126" s="412"/>
      <c r="GW126" s="412"/>
      <c r="GX126" s="412"/>
      <c r="GY126" s="412"/>
      <c r="GZ126" s="412"/>
      <c r="HA126" s="412"/>
      <c r="HB126" s="412"/>
      <c r="HC126" s="412"/>
      <c r="HD126" s="412"/>
      <c r="HE126" s="412"/>
      <c r="HF126" s="412"/>
      <c r="HG126" s="412"/>
      <c r="HH126" s="412"/>
    </row>
    <row r="127" spans="1:216" s="170" customFormat="1" ht="65.099999999999994" customHeight="1">
      <c r="A127" s="649" t="s">
        <v>201</v>
      </c>
      <c r="B127" s="1073"/>
      <c r="C127" s="193" t="s">
        <v>224</v>
      </c>
      <c r="D127" s="1019"/>
      <c r="E127" s="216" t="s">
        <v>904</v>
      </c>
      <c r="F127" s="207">
        <v>2024130010146</v>
      </c>
      <c r="G127" s="181" t="s">
        <v>905</v>
      </c>
      <c r="H127" s="190" t="s">
        <v>906</v>
      </c>
      <c r="I127" s="190" t="s">
        <v>907</v>
      </c>
      <c r="J127" s="190"/>
      <c r="K127" s="841"/>
      <c r="L127" s="853"/>
      <c r="M127" s="832"/>
      <c r="N127" s="845"/>
      <c r="O127" s="845"/>
      <c r="P127" s="845"/>
      <c r="Q127" s="845"/>
      <c r="R127" s="845"/>
      <c r="S127" s="845"/>
      <c r="T127" s="834"/>
      <c r="U127" s="184"/>
      <c r="V127" s="184"/>
      <c r="W127" s="171"/>
      <c r="X127" s="171"/>
      <c r="Y127" s="171"/>
      <c r="Z127" s="833"/>
      <c r="AA127" s="841"/>
      <c r="AB127" s="891"/>
      <c r="AC127" s="171" t="s">
        <v>529</v>
      </c>
      <c r="AD127" s="847"/>
      <c r="AE127" s="243">
        <v>161500000</v>
      </c>
      <c r="AF127" s="171" t="s">
        <v>531</v>
      </c>
      <c r="AG127" s="171" t="s">
        <v>515</v>
      </c>
      <c r="AH127" s="184">
        <v>45698</v>
      </c>
      <c r="AI127" s="197"/>
      <c r="AJ127" s="197"/>
      <c r="AK127" s="186"/>
      <c r="AL127" s="219"/>
      <c r="AM127" s="219"/>
      <c r="AN127" s="187"/>
      <c r="AO127" s="188"/>
      <c r="AP127" s="231"/>
      <c r="AQ127" s="231"/>
      <c r="AR127" s="231"/>
      <c r="AS127" s="231"/>
      <c r="AT127" s="231"/>
      <c r="AU127" s="288"/>
      <c r="AV127" s="188"/>
      <c r="AW127" s="171"/>
      <c r="AX127" s="918"/>
      <c r="AY127" s="951"/>
      <c r="AZ127" s="945"/>
      <c r="BA127" s="834"/>
      <c r="BB127" s="671"/>
      <c r="BC127" s="671"/>
      <c r="BD127" s="671"/>
      <c r="BE127" s="671"/>
      <c r="BF127" s="955"/>
      <c r="BG127" s="955"/>
      <c r="BH127" s="955"/>
      <c r="BI127" s="412"/>
      <c r="BJ127" s="412"/>
      <c r="BK127" s="412"/>
      <c r="BL127" s="412"/>
      <c r="BM127" s="412"/>
      <c r="BN127" s="412"/>
      <c r="BO127" s="412"/>
      <c r="BP127" s="412"/>
      <c r="BQ127" s="412"/>
      <c r="BR127" s="412"/>
      <c r="BS127" s="412"/>
      <c r="BT127" s="412"/>
      <c r="BU127" s="412"/>
      <c r="BV127" s="412"/>
      <c r="BW127" s="412"/>
      <c r="BX127" s="412"/>
      <c r="BY127" s="412"/>
      <c r="BZ127" s="412"/>
      <c r="CA127" s="412"/>
      <c r="CB127" s="412"/>
      <c r="CC127" s="412"/>
      <c r="CD127" s="412"/>
      <c r="CE127" s="412"/>
      <c r="CF127" s="412"/>
      <c r="CG127" s="412"/>
      <c r="CH127" s="412"/>
      <c r="CI127" s="412"/>
      <c r="CJ127" s="412"/>
      <c r="CK127" s="412"/>
      <c r="CL127" s="412"/>
      <c r="CM127" s="412"/>
      <c r="CN127" s="412"/>
      <c r="CO127" s="412"/>
      <c r="CP127" s="412"/>
      <c r="CQ127" s="412"/>
      <c r="CR127" s="412"/>
      <c r="CS127" s="412"/>
      <c r="CT127" s="412"/>
      <c r="CU127" s="412"/>
      <c r="CV127" s="412"/>
      <c r="CW127" s="412"/>
      <c r="CX127" s="412"/>
      <c r="CY127" s="412"/>
      <c r="CZ127" s="412"/>
      <c r="DA127" s="412"/>
      <c r="DB127" s="412"/>
      <c r="DC127" s="412"/>
      <c r="DD127" s="412"/>
      <c r="DE127" s="412"/>
      <c r="DF127" s="412"/>
      <c r="DG127" s="412"/>
      <c r="DH127" s="412"/>
      <c r="DI127" s="412"/>
      <c r="DJ127" s="412"/>
      <c r="DK127" s="412"/>
      <c r="DL127" s="412"/>
      <c r="DM127" s="412"/>
      <c r="DN127" s="412"/>
      <c r="DO127" s="412"/>
      <c r="DP127" s="412"/>
      <c r="DQ127" s="412"/>
      <c r="DR127" s="412"/>
      <c r="DS127" s="412"/>
      <c r="DT127" s="412"/>
      <c r="DU127" s="412"/>
      <c r="DV127" s="412"/>
      <c r="DW127" s="412"/>
      <c r="DX127" s="412"/>
      <c r="DY127" s="412"/>
      <c r="DZ127" s="412"/>
      <c r="EA127" s="412"/>
      <c r="EB127" s="412"/>
      <c r="EC127" s="412"/>
      <c r="ED127" s="412"/>
      <c r="EE127" s="412"/>
      <c r="EF127" s="412"/>
      <c r="EG127" s="412"/>
      <c r="EH127" s="412"/>
      <c r="EI127" s="412"/>
      <c r="EJ127" s="412"/>
      <c r="EK127" s="412"/>
      <c r="EL127" s="412"/>
      <c r="EM127" s="412"/>
      <c r="EN127" s="412"/>
      <c r="EO127" s="412"/>
      <c r="EP127" s="412"/>
      <c r="EQ127" s="412"/>
      <c r="ER127" s="412"/>
      <c r="ES127" s="412"/>
      <c r="ET127" s="412"/>
      <c r="EU127" s="412"/>
      <c r="EV127" s="412"/>
      <c r="EW127" s="412"/>
      <c r="EX127" s="412"/>
      <c r="EY127" s="412"/>
      <c r="EZ127" s="412"/>
      <c r="FA127" s="412"/>
      <c r="FB127" s="412"/>
      <c r="FC127" s="412"/>
      <c r="FD127" s="412"/>
      <c r="FE127" s="412"/>
      <c r="FF127" s="412"/>
      <c r="FG127" s="412"/>
      <c r="FH127" s="412"/>
      <c r="FI127" s="412"/>
      <c r="FJ127" s="412"/>
      <c r="FK127" s="412"/>
      <c r="FL127" s="412"/>
      <c r="FM127" s="412"/>
      <c r="FN127" s="412"/>
      <c r="FO127" s="412"/>
      <c r="FP127" s="412"/>
      <c r="FQ127" s="412"/>
      <c r="FR127" s="412"/>
      <c r="FS127" s="412"/>
      <c r="FT127" s="412"/>
      <c r="FU127" s="412"/>
      <c r="FV127" s="412"/>
      <c r="FW127" s="412"/>
      <c r="FX127" s="412"/>
      <c r="FY127" s="412"/>
      <c r="FZ127" s="412"/>
      <c r="GA127" s="412"/>
      <c r="GB127" s="412"/>
      <c r="GC127" s="412"/>
      <c r="GD127" s="412"/>
      <c r="GE127" s="412"/>
      <c r="GF127" s="412"/>
      <c r="GG127" s="412"/>
      <c r="GH127" s="412"/>
      <c r="GI127" s="412"/>
      <c r="GJ127" s="412"/>
      <c r="GK127" s="412"/>
      <c r="GL127" s="412"/>
      <c r="GM127" s="412"/>
      <c r="GN127" s="412"/>
      <c r="GO127" s="412"/>
      <c r="GP127" s="412"/>
      <c r="GQ127" s="412"/>
      <c r="GR127" s="412"/>
      <c r="GS127" s="412"/>
      <c r="GT127" s="412"/>
      <c r="GU127" s="412"/>
      <c r="GV127" s="412"/>
      <c r="GW127" s="412"/>
      <c r="GX127" s="412"/>
      <c r="GY127" s="412"/>
      <c r="GZ127" s="412"/>
      <c r="HA127" s="412"/>
      <c r="HB127" s="412"/>
      <c r="HC127" s="412"/>
      <c r="HD127" s="412"/>
      <c r="HE127" s="412"/>
      <c r="HF127" s="412"/>
      <c r="HG127" s="412"/>
      <c r="HH127" s="412"/>
    </row>
    <row r="128" spans="1:216" s="170" customFormat="1" ht="65.099999999999994" customHeight="1">
      <c r="A128" s="649" t="s">
        <v>201</v>
      </c>
      <c r="B128" s="1073"/>
      <c r="C128" s="193" t="s">
        <v>224</v>
      </c>
      <c r="D128" s="1019"/>
      <c r="E128" s="216" t="s">
        <v>904</v>
      </c>
      <c r="F128" s="207">
        <v>2024130010146</v>
      </c>
      <c r="G128" s="181" t="s">
        <v>905</v>
      </c>
      <c r="H128" s="190" t="s">
        <v>906</v>
      </c>
      <c r="I128" s="190" t="s">
        <v>907</v>
      </c>
      <c r="J128" s="190"/>
      <c r="K128" s="211" t="s">
        <v>931</v>
      </c>
      <c r="L128" s="853"/>
      <c r="M128" s="192" t="s">
        <v>932</v>
      </c>
      <c r="N128" s="245">
        <v>52</v>
      </c>
      <c r="O128" s="245">
        <v>12</v>
      </c>
      <c r="P128" s="245">
        <v>14</v>
      </c>
      <c r="Q128" s="246"/>
      <c r="R128" s="186"/>
      <c r="S128" s="193">
        <f>+P128+O128</f>
        <v>26</v>
      </c>
      <c r="T128" s="549">
        <f>+(O128+P128+Q128+R128)/N128</f>
        <v>0.5</v>
      </c>
      <c r="U128" s="184">
        <v>45689</v>
      </c>
      <c r="V128" s="184">
        <v>46022</v>
      </c>
      <c r="W128" s="171">
        <v>213</v>
      </c>
      <c r="X128" s="171">
        <v>1059626</v>
      </c>
      <c r="Y128" s="171" t="s">
        <v>772</v>
      </c>
      <c r="Z128" s="171" t="s">
        <v>910</v>
      </c>
      <c r="AA128" s="186"/>
      <c r="AB128" s="186"/>
      <c r="AC128" s="171" t="s">
        <v>529</v>
      </c>
      <c r="AD128" s="195" t="s">
        <v>933</v>
      </c>
      <c r="AE128" s="243">
        <v>63000000</v>
      </c>
      <c r="AF128" s="171" t="s">
        <v>531</v>
      </c>
      <c r="AG128" s="171" t="s">
        <v>515</v>
      </c>
      <c r="AH128" s="184">
        <v>45698</v>
      </c>
      <c r="AI128" s="197"/>
      <c r="AJ128" s="197"/>
      <c r="AK128" s="186"/>
      <c r="AL128" s="219"/>
      <c r="AM128" s="219"/>
      <c r="AN128" s="187"/>
      <c r="AO128" s="188"/>
      <c r="AP128" s="231"/>
      <c r="AQ128" s="231"/>
      <c r="AR128" s="231"/>
      <c r="AS128" s="231"/>
      <c r="AT128" s="231"/>
      <c r="AU128" s="288"/>
      <c r="AV128" s="188"/>
      <c r="AW128" s="171"/>
      <c r="AX128" s="918"/>
      <c r="AY128" s="951"/>
      <c r="AZ128" s="945"/>
      <c r="BA128" s="834"/>
      <c r="BB128" s="671"/>
      <c r="BC128" s="671"/>
      <c r="BD128" s="671"/>
      <c r="BE128" s="671"/>
      <c r="BF128" s="955"/>
      <c r="BG128" s="955"/>
      <c r="BH128" s="955"/>
      <c r="BI128" s="412"/>
      <c r="BJ128" s="412"/>
      <c r="BK128" s="412"/>
      <c r="BL128" s="412"/>
      <c r="BM128" s="412"/>
      <c r="BN128" s="412"/>
      <c r="BO128" s="412"/>
      <c r="BP128" s="412"/>
      <c r="BQ128" s="412"/>
      <c r="BR128" s="412"/>
      <c r="BS128" s="412"/>
      <c r="BT128" s="412"/>
      <c r="BU128" s="412"/>
      <c r="BV128" s="412"/>
      <c r="BW128" s="412"/>
      <c r="BX128" s="412"/>
      <c r="BY128" s="412"/>
      <c r="BZ128" s="412"/>
      <c r="CA128" s="412"/>
      <c r="CB128" s="412"/>
      <c r="CC128" s="412"/>
      <c r="CD128" s="412"/>
      <c r="CE128" s="412"/>
      <c r="CF128" s="412"/>
      <c r="CG128" s="412"/>
      <c r="CH128" s="412"/>
      <c r="CI128" s="412"/>
      <c r="CJ128" s="412"/>
      <c r="CK128" s="412"/>
      <c r="CL128" s="412"/>
      <c r="CM128" s="412"/>
      <c r="CN128" s="412"/>
      <c r="CO128" s="412"/>
      <c r="CP128" s="412"/>
      <c r="CQ128" s="412"/>
      <c r="CR128" s="412"/>
      <c r="CS128" s="412"/>
      <c r="CT128" s="412"/>
      <c r="CU128" s="412"/>
      <c r="CV128" s="412"/>
      <c r="CW128" s="412"/>
      <c r="CX128" s="412"/>
      <c r="CY128" s="412"/>
      <c r="CZ128" s="412"/>
      <c r="DA128" s="412"/>
      <c r="DB128" s="412"/>
      <c r="DC128" s="412"/>
      <c r="DD128" s="412"/>
      <c r="DE128" s="412"/>
      <c r="DF128" s="412"/>
      <c r="DG128" s="412"/>
      <c r="DH128" s="412"/>
      <c r="DI128" s="412"/>
      <c r="DJ128" s="412"/>
      <c r="DK128" s="412"/>
      <c r="DL128" s="412"/>
      <c r="DM128" s="412"/>
      <c r="DN128" s="412"/>
      <c r="DO128" s="412"/>
      <c r="DP128" s="412"/>
      <c r="DQ128" s="412"/>
      <c r="DR128" s="412"/>
      <c r="DS128" s="412"/>
      <c r="DT128" s="412"/>
      <c r="DU128" s="412"/>
      <c r="DV128" s="412"/>
      <c r="DW128" s="412"/>
      <c r="DX128" s="412"/>
      <c r="DY128" s="412"/>
      <c r="DZ128" s="412"/>
      <c r="EA128" s="412"/>
      <c r="EB128" s="412"/>
      <c r="EC128" s="412"/>
      <c r="ED128" s="412"/>
      <c r="EE128" s="412"/>
      <c r="EF128" s="412"/>
      <c r="EG128" s="412"/>
      <c r="EH128" s="412"/>
      <c r="EI128" s="412"/>
      <c r="EJ128" s="412"/>
      <c r="EK128" s="412"/>
      <c r="EL128" s="412"/>
      <c r="EM128" s="412"/>
      <c r="EN128" s="412"/>
      <c r="EO128" s="412"/>
      <c r="EP128" s="412"/>
      <c r="EQ128" s="412"/>
      <c r="ER128" s="412"/>
      <c r="ES128" s="412"/>
      <c r="ET128" s="412"/>
      <c r="EU128" s="412"/>
      <c r="EV128" s="412"/>
      <c r="EW128" s="412"/>
      <c r="EX128" s="412"/>
      <c r="EY128" s="412"/>
      <c r="EZ128" s="412"/>
      <c r="FA128" s="412"/>
      <c r="FB128" s="412"/>
      <c r="FC128" s="412"/>
      <c r="FD128" s="412"/>
      <c r="FE128" s="412"/>
      <c r="FF128" s="412"/>
      <c r="FG128" s="412"/>
      <c r="FH128" s="412"/>
      <c r="FI128" s="412"/>
      <c r="FJ128" s="412"/>
      <c r="FK128" s="412"/>
      <c r="FL128" s="412"/>
      <c r="FM128" s="412"/>
      <c r="FN128" s="412"/>
      <c r="FO128" s="412"/>
      <c r="FP128" s="412"/>
      <c r="FQ128" s="412"/>
      <c r="FR128" s="412"/>
      <c r="FS128" s="412"/>
      <c r="FT128" s="412"/>
      <c r="FU128" s="412"/>
      <c r="FV128" s="412"/>
      <c r="FW128" s="412"/>
      <c r="FX128" s="412"/>
      <c r="FY128" s="412"/>
      <c r="FZ128" s="412"/>
      <c r="GA128" s="412"/>
      <c r="GB128" s="412"/>
      <c r="GC128" s="412"/>
      <c r="GD128" s="412"/>
      <c r="GE128" s="412"/>
      <c r="GF128" s="412"/>
      <c r="GG128" s="412"/>
      <c r="GH128" s="412"/>
      <c r="GI128" s="412"/>
      <c r="GJ128" s="412"/>
      <c r="GK128" s="412"/>
      <c r="GL128" s="412"/>
      <c r="GM128" s="412"/>
      <c r="GN128" s="412"/>
      <c r="GO128" s="412"/>
      <c r="GP128" s="412"/>
      <c r="GQ128" s="412"/>
      <c r="GR128" s="412"/>
      <c r="GS128" s="412"/>
      <c r="GT128" s="412"/>
      <c r="GU128" s="412"/>
      <c r="GV128" s="412"/>
      <c r="GW128" s="412"/>
      <c r="GX128" s="412"/>
      <c r="GY128" s="412"/>
      <c r="GZ128" s="412"/>
      <c r="HA128" s="412"/>
      <c r="HB128" s="412"/>
      <c r="HC128" s="412"/>
      <c r="HD128" s="412"/>
      <c r="HE128" s="412"/>
      <c r="HF128" s="412"/>
      <c r="HG128" s="412"/>
      <c r="HH128" s="412"/>
    </row>
    <row r="129" spans="1:216" s="170" customFormat="1" ht="65.099999999999994" customHeight="1">
      <c r="A129" s="649" t="s">
        <v>201</v>
      </c>
      <c r="B129" s="1073"/>
      <c r="C129" s="193" t="s">
        <v>224</v>
      </c>
      <c r="D129" s="1019"/>
      <c r="E129" s="216" t="s">
        <v>904</v>
      </c>
      <c r="F129" s="207">
        <v>2024130010146</v>
      </c>
      <c r="G129" s="181" t="s">
        <v>905</v>
      </c>
      <c r="H129" s="190" t="s">
        <v>906</v>
      </c>
      <c r="I129" s="190" t="s">
        <v>907</v>
      </c>
      <c r="J129" s="190"/>
      <c r="K129" s="853" t="s">
        <v>934</v>
      </c>
      <c r="L129" s="853"/>
      <c r="M129" s="836" t="s">
        <v>935</v>
      </c>
      <c r="N129" s="1023">
        <v>1</v>
      </c>
      <c r="O129" s="1023">
        <v>0</v>
      </c>
      <c r="P129" s="1023">
        <v>0</v>
      </c>
      <c r="Q129" s="1023"/>
      <c r="R129" s="1023"/>
      <c r="S129" s="1023">
        <f>+O129+P129</f>
        <v>0</v>
      </c>
      <c r="T129" s="834">
        <f>+(R129+Q129+P129+O129)/N129</f>
        <v>0</v>
      </c>
      <c r="U129" s="184"/>
      <c r="V129" s="184"/>
      <c r="W129" s="171"/>
      <c r="X129" s="171"/>
      <c r="Y129" s="171"/>
      <c r="Z129" s="833" t="s">
        <v>910</v>
      </c>
      <c r="AA129" s="855"/>
      <c r="AB129" s="855"/>
      <c r="AC129" s="833" t="s">
        <v>529</v>
      </c>
      <c r="AD129" s="905" t="s">
        <v>936</v>
      </c>
      <c r="AE129" s="243">
        <v>75600000</v>
      </c>
      <c r="AF129" s="171" t="s">
        <v>531</v>
      </c>
      <c r="AG129" s="171" t="s">
        <v>515</v>
      </c>
      <c r="AH129" s="184">
        <v>45698</v>
      </c>
      <c r="AI129" s="197"/>
      <c r="AJ129" s="197"/>
      <c r="AK129" s="186"/>
      <c r="AL129" s="219"/>
      <c r="AM129" s="219"/>
      <c r="AN129" s="187"/>
      <c r="AO129" s="188"/>
      <c r="AP129" s="231"/>
      <c r="AQ129" s="231"/>
      <c r="AR129" s="231"/>
      <c r="AS129" s="231"/>
      <c r="AT129" s="231"/>
      <c r="AU129" s="288"/>
      <c r="AV129" s="188"/>
      <c r="AW129" s="171"/>
      <c r="AX129" s="918"/>
      <c r="AY129" s="951"/>
      <c r="AZ129" s="945"/>
      <c r="BA129" s="834"/>
      <c r="BB129" s="671"/>
      <c r="BC129" s="671"/>
      <c r="BD129" s="671"/>
      <c r="BE129" s="671"/>
      <c r="BF129" s="955"/>
      <c r="BG129" s="955"/>
      <c r="BH129" s="955"/>
      <c r="BI129" s="412"/>
      <c r="BJ129" s="412"/>
      <c r="BK129" s="412"/>
      <c r="BL129" s="412"/>
      <c r="BM129" s="412"/>
      <c r="BN129" s="412"/>
      <c r="BO129" s="412"/>
      <c r="BP129" s="412"/>
      <c r="BQ129" s="412"/>
      <c r="BR129" s="412"/>
      <c r="BS129" s="412"/>
      <c r="BT129" s="412"/>
      <c r="BU129" s="412"/>
      <c r="BV129" s="412"/>
      <c r="BW129" s="412"/>
      <c r="BX129" s="412"/>
      <c r="BY129" s="412"/>
      <c r="BZ129" s="412"/>
      <c r="CA129" s="412"/>
      <c r="CB129" s="412"/>
      <c r="CC129" s="412"/>
      <c r="CD129" s="412"/>
      <c r="CE129" s="412"/>
      <c r="CF129" s="412"/>
      <c r="CG129" s="412"/>
      <c r="CH129" s="412"/>
      <c r="CI129" s="412"/>
      <c r="CJ129" s="412"/>
      <c r="CK129" s="412"/>
      <c r="CL129" s="412"/>
      <c r="CM129" s="412"/>
      <c r="CN129" s="412"/>
      <c r="CO129" s="412"/>
      <c r="CP129" s="412"/>
      <c r="CQ129" s="412"/>
      <c r="CR129" s="412"/>
      <c r="CS129" s="412"/>
      <c r="CT129" s="412"/>
      <c r="CU129" s="412"/>
      <c r="CV129" s="412"/>
      <c r="CW129" s="412"/>
      <c r="CX129" s="412"/>
      <c r="CY129" s="412"/>
      <c r="CZ129" s="412"/>
      <c r="DA129" s="412"/>
      <c r="DB129" s="412"/>
      <c r="DC129" s="412"/>
      <c r="DD129" s="412"/>
      <c r="DE129" s="412"/>
      <c r="DF129" s="412"/>
      <c r="DG129" s="412"/>
      <c r="DH129" s="412"/>
      <c r="DI129" s="412"/>
      <c r="DJ129" s="412"/>
      <c r="DK129" s="412"/>
      <c r="DL129" s="412"/>
      <c r="DM129" s="412"/>
      <c r="DN129" s="412"/>
      <c r="DO129" s="412"/>
      <c r="DP129" s="412"/>
      <c r="DQ129" s="412"/>
      <c r="DR129" s="412"/>
      <c r="DS129" s="412"/>
      <c r="DT129" s="412"/>
      <c r="DU129" s="412"/>
      <c r="DV129" s="412"/>
      <c r="DW129" s="412"/>
      <c r="DX129" s="412"/>
      <c r="DY129" s="412"/>
      <c r="DZ129" s="412"/>
      <c r="EA129" s="412"/>
      <c r="EB129" s="412"/>
      <c r="EC129" s="412"/>
      <c r="ED129" s="412"/>
      <c r="EE129" s="412"/>
      <c r="EF129" s="412"/>
      <c r="EG129" s="412"/>
      <c r="EH129" s="412"/>
      <c r="EI129" s="412"/>
      <c r="EJ129" s="412"/>
      <c r="EK129" s="412"/>
      <c r="EL129" s="412"/>
      <c r="EM129" s="412"/>
      <c r="EN129" s="412"/>
      <c r="EO129" s="412"/>
      <c r="EP129" s="412"/>
      <c r="EQ129" s="412"/>
      <c r="ER129" s="412"/>
      <c r="ES129" s="412"/>
      <c r="ET129" s="412"/>
      <c r="EU129" s="412"/>
      <c r="EV129" s="412"/>
      <c r="EW129" s="412"/>
      <c r="EX129" s="412"/>
      <c r="EY129" s="412"/>
      <c r="EZ129" s="412"/>
      <c r="FA129" s="412"/>
      <c r="FB129" s="412"/>
      <c r="FC129" s="412"/>
      <c r="FD129" s="412"/>
      <c r="FE129" s="412"/>
      <c r="FF129" s="412"/>
      <c r="FG129" s="412"/>
      <c r="FH129" s="412"/>
      <c r="FI129" s="412"/>
      <c r="FJ129" s="412"/>
      <c r="FK129" s="412"/>
      <c r="FL129" s="412"/>
      <c r="FM129" s="412"/>
      <c r="FN129" s="412"/>
      <c r="FO129" s="412"/>
      <c r="FP129" s="412"/>
      <c r="FQ129" s="412"/>
      <c r="FR129" s="412"/>
      <c r="FS129" s="412"/>
      <c r="FT129" s="412"/>
      <c r="FU129" s="412"/>
      <c r="FV129" s="412"/>
      <c r="FW129" s="412"/>
      <c r="FX129" s="412"/>
      <c r="FY129" s="412"/>
      <c r="FZ129" s="412"/>
      <c r="GA129" s="412"/>
      <c r="GB129" s="412"/>
      <c r="GC129" s="412"/>
      <c r="GD129" s="412"/>
      <c r="GE129" s="412"/>
      <c r="GF129" s="412"/>
      <c r="GG129" s="412"/>
      <c r="GH129" s="412"/>
      <c r="GI129" s="412"/>
      <c r="GJ129" s="412"/>
      <c r="GK129" s="412"/>
      <c r="GL129" s="412"/>
      <c r="GM129" s="412"/>
      <c r="GN129" s="412"/>
      <c r="GO129" s="412"/>
      <c r="GP129" s="412"/>
      <c r="GQ129" s="412"/>
      <c r="GR129" s="412"/>
      <c r="GS129" s="412"/>
      <c r="GT129" s="412"/>
      <c r="GU129" s="412"/>
      <c r="GV129" s="412"/>
      <c r="GW129" s="412"/>
      <c r="GX129" s="412"/>
      <c r="GY129" s="412"/>
      <c r="GZ129" s="412"/>
      <c r="HA129" s="412"/>
      <c r="HB129" s="412"/>
      <c r="HC129" s="412"/>
      <c r="HD129" s="412"/>
      <c r="HE129" s="412"/>
      <c r="HF129" s="412"/>
      <c r="HG129" s="412"/>
      <c r="HH129" s="412"/>
    </row>
    <row r="130" spans="1:216" s="170" customFormat="1" ht="65.099999999999994" customHeight="1">
      <c r="A130" s="649" t="s">
        <v>201</v>
      </c>
      <c r="B130" s="1073"/>
      <c r="C130" s="193" t="s">
        <v>224</v>
      </c>
      <c r="D130" s="1019"/>
      <c r="E130" s="216" t="s">
        <v>904</v>
      </c>
      <c r="F130" s="207">
        <v>2024130010146</v>
      </c>
      <c r="G130" s="181" t="s">
        <v>905</v>
      </c>
      <c r="H130" s="190" t="s">
        <v>906</v>
      </c>
      <c r="I130" s="190" t="s">
        <v>907</v>
      </c>
      <c r="J130" s="190"/>
      <c r="K130" s="853"/>
      <c r="L130" s="853"/>
      <c r="M130" s="836"/>
      <c r="N130" s="1023"/>
      <c r="O130" s="1023"/>
      <c r="P130" s="1023"/>
      <c r="Q130" s="1023"/>
      <c r="R130" s="1023"/>
      <c r="S130" s="1023"/>
      <c r="T130" s="834"/>
      <c r="U130" s="184"/>
      <c r="V130" s="184"/>
      <c r="W130" s="171"/>
      <c r="X130" s="171"/>
      <c r="Y130" s="171"/>
      <c r="Z130" s="833"/>
      <c r="AA130" s="855"/>
      <c r="AB130" s="855"/>
      <c r="AC130" s="833"/>
      <c r="AD130" s="905"/>
      <c r="AE130" s="182"/>
      <c r="AF130" s="171" t="s">
        <v>531</v>
      </c>
      <c r="AG130" s="171" t="s">
        <v>515</v>
      </c>
      <c r="AH130" s="184">
        <v>45698</v>
      </c>
      <c r="AI130" s="197"/>
      <c r="AJ130" s="197"/>
      <c r="AK130" s="186"/>
      <c r="AL130" s="219"/>
      <c r="AM130" s="219"/>
      <c r="AN130" s="187"/>
      <c r="AO130" s="188"/>
      <c r="AP130" s="231"/>
      <c r="AQ130" s="231"/>
      <c r="AR130" s="231"/>
      <c r="AS130" s="231"/>
      <c r="AT130" s="231"/>
      <c r="AU130" s="288"/>
      <c r="AV130" s="188"/>
      <c r="AW130" s="171"/>
      <c r="AX130" s="918"/>
      <c r="AY130" s="951"/>
      <c r="AZ130" s="945"/>
      <c r="BA130" s="834"/>
      <c r="BB130" s="671"/>
      <c r="BC130" s="671"/>
      <c r="BD130" s="671"/>
      <c r="BE130" s="671"/>
      <c r="BF130" s="955"/>
      <c r="BG130" s="955"/>
      <c r="BH130" s="955"/>
      <c r="BI130" s="412"/>
      <c r="BJ130" s="412"/>
      <c r="BK130" s="412"/>
      <c r="BL130" s="412"/>
      <c r="BM130" s="412"/>
      <c r="BN130" s="412"/>
      <c r="BO130" s="412"/>
      <c r="BP130" s="412"/>
      <c r="BQ130" s="412"/>
      <c r="BR130" s="412"/>
      <c r="BS130" s="412"/>
      <c r="BT130" s="412"/>
      <c r="BU130" s="412"/>
      <c r="BV130" s="412"/>
      <c r="BW130" s="412"/>
      <c r="BX130" s="412"/>
      <c r="BY130" s="412"/>
      <c r="BZ130" s="412"/>
      <c r="CA130" s="412"/>
      <c r="CB130" s="412"/>
      <c r="CC130" s="412"/>
      <c r="CD130" s="412"/>
      <c r="CE130" s="412"/>
      <c r="CF130" s="412"/>
      <c r="CG130" s="412"/>
      <c r="CH130" s="412"/>
      <c r="CI130" s="412"/>
      <c r="CJ130" s="412"/>
      <c r="CK130" s="412"/>
      <c r="CL130" s="412"/>
      <c r="CM130" s="412"/>
      <c r="CN130" s="412"/>
      <c r="CO130" s="412"/>
      <c r="CP130" s="412"/>
      <c r="CQ130" s="412"/>
      <c r="CR130" s="412"/>
      <c r="CS130" s="412"/>
      <c r="CT130" s="412"/>
      <c r="CU130" s="412"/>
      <c r="CV130" s="412"/>
      <c r="CW130" s="412"/>
      <c r="CX130" s="412"/>
      <c r="CY130" s="412"/>
      <c r="CZ130" s="412"/>
      <c r="DA130" s="412"/>
      <c r="DB130" s="412"/>
      <c r="DC130" s="412"/>
      <c r="DD130" s="412"/>
      <c r="DE130" s="412"/>
      <c r="DF130" s="412"/>
      <c r="DG130" s="412"/>
      <c r="DH130" s="412"/>
      <c r="DI130" s="412"/>
      <c r="DJ130" s="412"/>
      <c r="DK130" s="412"/>
      <c r="DL130" s="412"/>
      <c r="DM130" s="412"/>
      <c r="DN130" s="412"/>
      <c r="DO130" s="412"/>
      <c r="DP130" s="412"/>
      <c r="DQ130" s="412"/>
      <c r="DR130" s="412"/>
      <c r="DS130" s="412"/>
      <c r="DT130" s="412"/>
      <c r="DU130" s="412"/>
      <c r="DV130" s="412"/>
      <c r="DW130" s="412"/>
      <c r="DX130" s="412"/>
      <c r="DY130" s="412"/>
      <c r="DZ130" s="412"/>
      <c r="EA130" s="412"/>
      <c r="EB130" s="412"/>
      <c r="EC130" s="412"/>
      <c r="ED130" s="412"/>
      <c r="EE130" s="412"/>
      <c r="EF130" s="412"/>
      <c r="EG130" s="412"/>
      <c r="EH130" s="412"/>
      <c r="EI130" s="412"/>
      <c r="EJ130" s="412"/>
      <c r="EK130" s="412"/>
      <c r="EL130" s="412"/>
      <c r="EM130" s="412"/>
      <c r="EN130" s="412"/>
      <c r="EO130" s="412"/>
      <c r="EP130" s="412"/>
      <c r="EQ130" s="412"/>
      <c r="ER130" s="412"/>
      <c r="ES130" s="412"/>
      <c r="ET130" s="412"/>
      <c r="EU130" s="412"/>
      <c r="EV130" s="412"/>
      <c r="EW130" s="412"/>
      <c r="EX130" s="412"/>
      <c r="EY130" s="412"/>
      <c r="EZ130" s="412"/>
      <c r="FA130" s="412"/>
      <c r="FB130" s="412"/>
      <c r="FC130" s="412"/>
      <c r="FD130" s="412"/>
      <c r="FE130" s="412"/>
      <c r="FF130" s="412"/>
      <c r="FG130" s="412"/>
      <c r="FH130" s="412"/>
      <c r="FI130" s="412"/>
      <c r="FJ130" s="412"/>
      <c r="FK130" s="412"/>
      <c r="FL130" s="412"/>
      <c r="FM130" s="412"/>
      <c r="FN130" s="412"/>
      <c r="FO130" s="412"/>
      <c r="FP130" s="412"/>
      <c r="FQ130" s="412"/>
      <c r="FR130" s="412"/>
      <c r="FS130" s="412"/>
      <c r="FT130" s="412"/>
      <c r="FU130" s="412"/>
      <c r="FV130" s="412"/>
      <c r="FW130" s="412"/>
      <c r="FX130" s="412"/>
      <c r="FY130" s="412"/>
      <c r="FZ130" s="412"/>
      <c r="GA130" s="412"/>
      <c r="GB130" s="412"/>
      <c r="GC130" s="412"/>
      <c r="GD130" s="412"/>
      <c r="GE130" s="412"/>
      <c r="GF130" s="412"/>
      <c r="GG130" s="412"/>
      <c r="GH130" s="412"/>
      <c r="GI130" s="412"/>
      <c r="GJ130" s="412"/>
      <c r="GK130" s="412"/>
      <c r="GL130" s="412"/>
      <c r="GM130" s="412"/>
      <c r="GN130" s="412"/>
      <c r="GO130" s="412"/>
      <c r="GP130" s="412"/>
      <c r="GQ130" s="412"/>
      <c r="GR130" s="412"/>
      <c r="GS130" s="412"/>
      <c r="GT130" s="412"/>
      <c r="GU130" s="412"/>
      <c r="GV130" s="412"/>
      <c r="GW130" s="412"/>
      <c r="GX130" s="412"/>
      <c r="GY130" s="412"/>
      <c r="GZ130" s="412"/>
      <c r="HA130" s="412"/>
      <c r="HB130" s="412"/>
      <c r="HC130" s="412"/>
      <c r="HD130" s="412"/>
      <c r="HE130" s="412"/>
      <c r="HF130" s="412"/>
      <c r="HG130" s="412"/>
      <c r="HH130" s="412"/>
    </row>
    <row r="131" spans="1:216" s="170" customFormat="1" ht="65.099999999999994" customHeight="1">
      <c r="A131" s="649" t="s">
        <v>201</v>
      </c>
      <c r="B131" s="1073"/>
      <c r="C131" s="193" t="s">
        <v>224</v>
      </c>
      <c r="D131" s="1019"/>
      <c r="E131" s="216" t="s">
        <v>904</v>
      </c>
      <c r="F131" s="207">
        <v>2024130010146</v>
      </c>
      <c r="G131" s="181" t="s">
        <v>905</v>
      </c>
      <c r="H131" s="190" t="s">
        <v>906</v>
      </c>
      <c r="I131" s="190" t="s">
        <v>907</v>
      </c>
      <c r="J131" s="190"/>
      <c r="K131" s="853"/>
      <c r="L131" s="853"/>
      <c r="M131" s="836"/>
      <c r="N131" s="1023"/>
      <c r="O131" s="1023"/>
      <c r="P131" s="1023"/>
      <c r="Q131" s="1023"/>
      <c r="R131" s="1023"/>
      <c r="S131" s="1023"/>
      <c r="T131" s="834"/>
      <c r="U131" s="184">
        <v>45689</v>
      </c>
      <c r="V131" s="184">
        <v>46022</v>
      </c>
      <c r="W131" s="171">
        <v>213</v>
      </c>
      <c r="X131" s="171">
        <v>1059626</v>
      </c>
      <c r="Y131" s="171" t="s">
        <v>772</v>
      </c>
      <c r="Z131" s="833"/>
      <c r="AA131" s="855"/>
      <c r="AB131" s="855"/>
      <c r="AC131" s="171" t="s">
        <v>529</v>
      </c>
      <c r="AD131" s="189" t="s">
        <v>937</v>
      </c>
      <c r="AE131" s="243">
        <v>25000000</v>
      </c>
      <c r="AF131" s="171" t="s">
        <v>531</v>
      </c>
      <c r="AG131" s="171" t="s">
        <v>938</v>
      </c>
      <c r="AH131" s="184">
        <v>45698</v>
      </c>
      <c r="AI131" s="197"/>
      <c r="AJ131" s="197"/>
      <c r="AK131" s="186"/>
      <c r="AL131" s="219"/>
      <c r="AM131" s="219"/>
      <c r="AN131" s="187"/>
      <c r="AO131" s="188"/>
      <c r="AP131" s="231"/>
      <c r="AQ131" s="231"/>
      <c r="AR131" s="231"/>
      <c r="AS131" s="231"/>
      <c r="AT131" s="231"/>
      <c r="AU131" s="288"/>
      <c r="AV131" s="188"/>
      <c r="AW131" s="171"/>
      <c r="AX131" s="918"/>
      <c r="AY131" s="951"/>
      <c r="AZ131" s="945"/>
      <c r="BA131" s="834"/>
      <c r="BB131" s="671"/>
      <c r="BC131" s="671"/>
      <c r="BD131" s="671"/>
      <c r="BE131" s="671"/>
      <c r="BF131" s="955"/>
      <c r="BG131" s="955"/>
      <c r="BH131" s="955"/>
      <c r="BI131" s="412"/>
      <c r="BJ131" s="412"/>
      <c r="BK131" s="412"/>
      <c r="BL131" s="412"/>
      <c r="BM131" s="412"/>
      <c r="BN131" s="412"/>
      <c r="BO131" s="412"/>
      <c r="BP131" s="412"/>
      <c r="BQ131" s="412"/>
      <c r="BR131" s="412"/>
      <c r="BS131" s="412"/>
      <c r="BT131" s="412"/>
      <c r="BU131" s="412"/>
      <c r="BV131" s="412"/>
      <c r="BW131" s="412"/>
      <c r="BX131" s="412"/>
      <c r="BY131" s="412"/>
      <c r="BZ131" s="412"/>
      <c r="CA131" s="412"/>
      <c r="CB131" s="412"/>
      <c r="CC131" s="412"/>
      <c r="CD131" s="412"/>
      <c r="CE131" s="412"/>
      <c r="CF131" s="412"/>
      <c r="CG131" s="412"/>
      <c r="CH131" s="412"/>
      <c r="CI131" s="412"/>
      <c r="CJ131" s="412"/>
      <c r="CK131" s="412"/>
      <c r="CL131" s="412"/>
      <c r="CM131" s="412"/>
      <c r="CN131" s="412"/>
      <c r="CO131" s="412"/>
      <c r="CP131" s="412"/>
      <c r="CQ131" s="412"/>
      <c r="CR131" s="412"/>
      <c r="CS131" s="412"/>
      <c r="CT131" s="412"/>
      <c r="CU131" s="412"/>
      <c r="CV131" s="412"/>
      <c r="CW131" s="412"/>
      <c r="CX131" s="412"/>
      <c r="CY131" s="412"/>
      <c r="CZ131" s="412"/>
      <c r="DA131" s="412"/>
      <c r="DB131" s="412"/>
      <c r="DC131" s="412"/>
      <c r="DD131" s="412"/>
      <c r="DE131" s="412"/>
      <c r="DF131" s="412"/>
      <c r="DG131" s="412"/>
      <c r="DH131" s="412"/>
      <c r="DI131" s="412"/>
      <c r="DJ131" s="412"/>
      <c r="DK131" s="412"/>
      <c r="DL131" s="412"/>
      <c r="DM131" s="412"/>
      <c r="DN131" s="412"/>
      <c r="DO131" s="412"/>
      <c r="DP131" s="412"/>
      <c r="DQ131" s="412"/>
      <c r="DR131" s="412"/>
      <c r="DS131" s="412"/>
      <c r="DT131" s="412"/>
      <c r="DU131" s="412"/>
      <c r="DV131" s="412"/>
      <c r="DW131" s="412"/>
      <c r="DX131" s="412"/>
      <c r="DY131" s="412"/>
      <c r="DZ131" s="412"/>
      <c r="EA131" s="412"/>
      <c r="EB131" s="412"/>
      <c r="EC131" s="412"/>
      <c r="ED131" s="412"/>
      <c r="EE131" s="412"/>
      <c r="EF131" s="412"/>
      <c r="EG131" s="412"/>
      <c r="EH131" s="412"/>
      <c r="EI131" s="412"/>
      <c r="EJ131" s="412"/>
      <c r="EK131" s="412"/>
      <c r="EL131" s="412"/>
      <c r="EM131" s="412"/>
      <c r="EN131" s="412"/>
      <c r="EO131" s="412"/>
      <c r="EP131" s="412"/>
      <c r="EQ131" s="412"/>
      <c r="ER131" s="412"/>
      <c r="ES131" s="412"/>
      <c r="ET131" s="412"/>
      <c r="EU131" s="412"/>
      <c r="EV131" s="412"/>
      <c r="EW131" s="412"/>
      <c r="EX131" s="412"/>
      <c r="EY131" s="412"/>
      <c r="EZ131" s="412"/>
      <c r="FA131" s="412"/>
      <c r="FB131" s="412"/>
      <c r="FC131" s="412"/>
      <c r="FD131" s="412"/>
      <c r="FE131" s="412"/>
      <c r="FF131" s="412"/>
      <c r="FG131" s="412"/>
      <c r="FH131" s="412"/>
      <c r="FI131" s="412"/>
      <c r="FJ131" s="412"/>
      <c r="FK131" s="412"/>
      <c r="FL131" s="412"/>
      <c r="FM131" s="412"/>
      <c r="FN131" s="412"/>
      <c r="FO131" s="412"/>
      <c r="FP131" s="412"/>
      <c r="FQ131" s="412"/>
      <c r="FR131" s="412"/>
      <c r="FS131" s="412"/>
      <c r="FT131" s="412"/>
      <c r="FU131" s="412"/>
      <c r="FV131" s="412"/>
      <c r="FW131" s="412"/>
      <c r="FX131" s="412"/>
      <c r="FY131" s="412"/>
      <c r="FZ131" s="412"/>
      <c r="GA131" s="412"/>
      <c r="GB131" s="412"/>
      <c r="GC131" s="412"/>
      <c r="GD131" s="412"/>
      <c r="GE131" s="412"/>
      <c r="GF131" s="412"/>
      <c r="GG131" s="412"/>
      <c r="GH131" s="412"/>
      <c r="GI131" s="412"/>
      <c r="GJ131" s="412"/>
      <c r="GK131" s="412"/>
      <c r="GL131" s="412"/>
      <c r="GM131" s="412"/>
      <c r="GN131" s="412"/>
      <c r="GO131" s="412"/>
      <c r="GP131" s="412"/>
      <c r="GQ131" s="412"/>
      <c r="GR131" s="412"/>
      <c r="GS131" s="412"/>
      <c r="GT131" s="412"/>
      <c r="GU131" s="412"/>
      <c r="GV131" s="412"/>
      <c r="GW131" s="412"/>
      <c r="GX131" s="412"/>
      <c r="GY131" s="412"/>
      <c r="GZ131" s="412"/>
      <c r="HA131" s="412"/>
      <c r="HB131" s="412"/>
      <c r="HC131" s="412"/>
      <c r="HD131" s="412"/>
      <c r="HE131" s="412"/>
      <c r="HF131" s="412"/>
      <c r="HG131" s="412"/>
      <c r="HH131" s="412"/>
    </row>
    <row r="132" spans="1:216" s="170" customFormat="1" ht="65.099999999999994" customHeight="1">
      <c r="A132" s="649" t="s">
        <v>201</v>
      </c>
      <c r="B132" s="1073"/>
      <c r="C132" s="193" t="s">
        <v>224</v>
      </c>
      <c r="D132" s="1019"/>
      <c r="E132" s="216" t="s">
        <v>904</v>
      </c>
      <c r="F132" s="207">
        <v>2024130010146</v>
      </c>
      <c r="G132" s="181" t="s">
        <v>905</v>
      </c>
      <c r="H132" s="190" t="s">
        <v>906</v>
      </c>
      <c r="I132" s="190" t="s">
        <v>907</v>
      </c>
      <c r="J132" s="190"/>
      <c r="K132" s="247" t="s">
        <v>939</v>
      </c>
      <c r="L132" s="853"/>
      <c r="M132" s="186" t="s">
        <v>940</v>
      </c>
      <c r="N132" s="193">
        <v>1</v>
      </c>
      <c r="O132" s="193">
        <v>0</v>
      </c>
      <c r="P132" s="193">
        <v>0</v>
      </c>
      <c r="Q132" s="171"/>
      <c r="R132" s="186"/>
      <c r="S132" s="193">
        <f>+O132+P132</f>
        <v>0</v>
      </c>
      <c r="T132" s="549">
        <f>+(O132+P132+Q132+R132)/N132</f>
        <v>0</v>
      </c>
      <c r="U132" s="184">
        <v>45690</v>
      </c>
      <c r="V132" s="184">
        <v>45658</v>
      </c>
      <c r="W132" s="171"/>
      <c r="X132" s="171"/>
      <c r="Y132" s="171"/>
      <c r="Z132" s="171" t="s">
        <v>910</v>
      </c>
      <c r="AA132" s="248"/>
      <c r="AB132" s="248"/>
      <c r="AC132" s="171" t="s">
        <v>529</v>
      </c>
      <c r="AD132" s="189" t="s">
        <v>941</v>
      </c>
      <c r="AE132" s="243">
        <v>25000000</v>
      </c>
      <c r="AF132" s="171"/>
      <c r="AG132" s="171" t="s">
        <v>938</v>
      </c>
      <c r="AH132" s="184">
        <v>45698</v>
      </c>
      <c r="AI132" s="197"/>
      <c r="AJ132" s="197"/>
      <c r="AK132" s="186"/>
      <c r="AL132" s="219"/>
      <c r="AM132" s="219"/>
      <c r="AN132" s="187"/>
      <c r="AO132" s="188"/>
      <c r="AP132" s="231"/>
      <c r="AQ132" s="231"/>
      <c r="AR132" s="231"/>
      <c r="AS132" s="231"/>
      <c r="AT132" s="231"/>
      <c r="AU132" s="288"/>
      <c r="AV132" s="188"/>
      <c r="AW132" s="171"/>
      <c r="AX132" s="918"/>
      <c r="AY132" s="951"/>
      <c r="AZ132" s="945"/>
      <c r="BA132" s="834"/>
      <c r="BB132" s="671"/>
      <c r="BC132" s="671"/>
      <c r="BD132" s="671"/>
      <c r="BE132" s="671"/>
      <c r="BF132" s="955"/>
      <c r="BG132" s="955"/>
      <c r="BH132" s="955"/>
      <c r="BI132" s="412"/>
      <c r="BJ132" s="412"/>
      <c r="BK132" s="412"/>
      <c r="BL132" s="412"/>
      <c r="BM132" s="412"/>
      <c r="BN132" s="412"/>
      <c r="BO132" s="412"/>
      <c r="BP132" s="412"/>
      <c r="BQ132" s="412"/>
      <c r="BR132" s="412"/>
      <c r="BS132" s="412"/>
      <c r="BT132" s="412"/>
      <c r="BU132" s="412"/>
      <c r="BV132" s="412"/>
      <c r="BW132" s="412"/>
      <c r="BX132" s="412"/>
      <c r="BY132" s="412"/>
      <c r="BZ132" s="412"/>
      <c r="CA132" s="412"/>
      <c r="CB132" s="412"/>
      <c r="CC132" s="412"/>
      <c r="CD132" s="412"/>
      <c r="CE132" s="412"/>
      <c r="CF132" s="412"/>
      <c r="CG132" s="412"/>
      <c r="CH132" s="412"/>
      <c r="CI132" s="412"/>
      <c r="CJ132" s="412"/>
      <c r="CK132" s="412"/>
      <c r="CL132" s="412"/>
      <c r="CM132" s="412"/>
      <c r="CN132" s="412"/>
      <c r="CO132" s="412"/>
      <c r="CP132" s="412"/>
      <c r="CQ132" s="412"/>
      <c r="CR132" s="412"/>
      <c r="CS132" s="412"/>
      <c r="CT132" s="412"/>
      <c r="CU132" s="412"/>
      <c r="CV132" s="412"/>
      <c r="CW132" s="412"/>
      <c r="CX132" s="412"/>
      <c r="CY132" s="412"/>
      <c r="CZ132" s="412"/>
      <c r="DA132" s="412"/>
      <c r="DB132" s="412"/>
      <c r="DC132" s="412"/>
      <c r="DD132" s="412"/>
      <c r="DE132" s="412"/>
      <c r="DF132" s="412"/>
      <c r="DG132" s="412"/>
      <c r="DH132" s="412"/>
      <c r="DI132" s="412"/>
      <c r="DJ132" s="412"/>
      <c r="DK132" s="412"/>
      <c r="DL132" s="412"/>
      <c r="DM132" s="412"/>
      <c r="DN132" s="412"/>
      <c r="DO132" s="412"/>
      <c r="DP132" s="412"/>
      <c r="DQ132" s="412"/>
      <c r="DR132" s="412"/>
      <c r="DS132" s="412"/>
      <c r="DT132" s="412"/>
      <c r="DU132" s="412"/>
      <c r="DV132" s="412"/>
      <c r="DW132" s="412"/>
      <c r="DX132" s="412"/>
      <c r="DY132" s="412"/>
      <c r="DZ132" s="412"/>
      <c r="EA132" s="412"/>
      <c r="EB132" s="412"/>
      <c r="EC132" s="412"/>
      <c r="ED132" s="412"/>
      <c r="EE132" s="412"/>
      <c r="EF132" s="412"/>
      <c r="EG132" s="412"/>
      <c r="EH132" s="412"/>
      <c r="EI132" s="412"/>
      <c r="EJ132" s="412"/>
      <c r="EK132" s="412"/>
      <c r="EL132" s="412"/>
      <c r="EM132" s="412"/>
      <c r="EN132" s="412"/>
      <c r="EO132" s="412"/>
      <c r="EP132" s="412"/>
      <c r="EQ132" s="412"/>
      <c r="ER132" s="412"/>
      <c r="ES132" s="412"/>
      <c r="ET132" s="412"/>
      <c r="EU132" s="412"/>
      <c r="EV132" s="412"/>
      <c r="EW132" s="412"/>
      <c r="EX132" s="412"/>
      <c r="EY132" s="412"/>
      <c r="EZ132" s="412"/>
      <c r="FA132" s="412"/>
      <c r="FB132" s="412"/>
      <c r="FC132" s="412"/>
      <c r="FD132" s="412"/>
      <c r="FE132" s="412"/>
      <c r="FF132" s="412"/>
      <c r="FG132" s="412"/>
      <c r="FH132" s="412"/>
      <c r="FI132" s="412"/>
      <c r="FJ132" s="412"/>
      <c r="FK132" s="412"/>
      <c r="FL132" s="412"/>
      <c r="FM132" s="412"/>
      <c r="FN132" s="412"/>
      <c r="FO132" s="412"/>
      <c r="FP132" s="412"/>
      <c r="FQ132" s="412"/>
      <c r="FR132" s="412"/>
      <c r="FS132" s="412"/>
      <c r="FT132" s="412"/>
      <c r="FU132" s="412"/>
      <c r="FV132" s="412"/>
      <c r="FW132" s="412"/>
      <c r="FX132" s="412"/>
      <c r="FY132" s="412"/>
      <c r="FZ132" s="412"/>
      <c r="GA132" s="412"/>
      <c r="GB132" s="412"/>
      <c r="GC132" s="412"/>
      <c r="GD132" s="412"/>
      <c r="GE132" s="412"/>
      <c r="GF132" s="412"/>
      <c r="GG132" s="412"/>
      <c r="GH132" s="412"/>
      <c r="GI132" s="412"/>
      <c r="GJ132" s="412"/>
      <c r="GK132" s="412"/>
      <c r="GL132" s="412"/>
      <c r="GM132" s="412"/>
      <c r="GN132" s="412"/>
      <c r="GO132" s="412"/>
      <c r="GP132" s="412"/>
      <c r="GQ132" s="412"/>
      <c r="GR132" s="412"/>
      <c r="GS132" s="412"/>
      <c r="GT132" s="412"/>
      <c r="GU132" s="412"/>
      <c r="GV132" s="412"/>
      <c r="GW132" s="412"/>
      <c r="GX132" s="412"/>
      <c r="GY132" s="412"/>
      <c r="GZ132" s="412"/>
      <c r="HA132" s="412"/>
      <c r="HB132" s="412"/>
      <c r="HC132" s="412"/>
      <c r="HD132" s="412"/>
      <c r="HE132" s="412"/>
      <c r="HF132" s="412"/>
      <c r="HG132" s="412"/>
      <c r="HH132" s="412"/>
    </row>
    <row r="133" spans="1:216" s="170" customFormat="1" ht="65.099999999999994" customHeight="1" thickBot="1">
      <c r="A133" s="649" t="s">
        <v>201</v>
      </c>
      <c r="B133" s="1073"/>
      <c r="C133" s="193" t="s">
        <v>224</v>
      </c>
      <c r="D133" s="1020"/>
      <c r="E133" s="217" t="s">
        <v>904</v>
      </c>
      <c r="F133" s="581">
        <v>2024130010146</v>
      </c>
      <c r="G133" s="249" t="s">
        <v>905</v>
      </c>
      <c r="H133" s="203" t="s">
        <v>906</v>
      </c>
      <c r="I133" s="203" t="s">
        <v>907</v>
      </c>
      <c r="J133" s="203"/>
      <c r="K133" s="250" t="s">
        <v>942</v>
      </c>
      <c r="L133" s="1022"/>
      <c r="M133" s="218" t="s">
        <v>940</v>
      </c>
      <c r="N133" s="251">
        <v>1</v>
      </c>
      <c r="O133" s="251">
        <v>0.25</v>
      </c>
      <c r="P133" s="251">
        <v>0.25</v>
      </c>
      <c r="Q133" s="252"/>
      <c r="R133" s="218"/>
      <c r="S133" s="251">
        <f>+O133+P133</f>
        <v>0.5</v>
      </c>
      <c r="T133" s="554">
        <f>+(O133+P133+Q133+R133)/N133</f>
        <v>0.5</v>
      </c>
      <c r="U133" s="184">
        <v>45691</v>
      </c>
      <c r="V133" s="184">
        <v>45659</v>
      </c>
      <c r="W133" s="171"/>
      <c r="X133" s="171"/>
      <c r="Y133" s="171"/>
      <c r="Z133" s="171" t="s">
        <v>910</v>
      </c>
      <c r="AA133" s="248"/>
      <c r="AB133" s="248"/>
      <c r="AC133" s="171" t="s">
        <v>529</v>
      </c>
      <c r="AD133" s="189" t="s">
        <v>943</v>
      </c>
      <c r="AE133" s="243">
        <v>25850000</v>
      </c>
      <c r="AF133" s="171"/>
      <c r="AG133" s="171" t="s">
        <v>938</v>
      </c>
      <c r="AH133" s="184">
        <v>45698</v>
      </c>
      <c r="AI133" s="197"/>
      <c r="AJ133" s="197"/>
      <c r="AK133" s="186"/>
      <c r="AL133" s="219"/>
      <c r="AM133" s="219"/>
      <c r="AN133" s="187"/>
      <c r="AO133" s="188"/>
      <c r="AP133" s="231"/>
      <c r="AQ133" s="231"/>
      <c r="AR133" s="231"/>
      <c r="AS133" s="231"/>
      <c r="AT133" s="231"/>
      <c r="AU133" s="288"/>
      <c r="AV133" s="188"/>
      <c r="AW133" s="171"/>
      <c r="AX133" s="918"/>
      <c r="AY133" s="951"/>
      <c r="AZ133" s="945"/>
      <c r="BA133" s="834"/>
      <c r="BB133" s="671"/>
      <c r="BC133" s="671"/>
      <c r="BD133" s="671"/>
      <c r="BE133" s="671"/>
      <c r="BF133" s="955"/>
      <c r="BG133" s="955"/>
      <c r="BH133" s="955"/>
      <c r="BI133" s="412"/>
      <c r="BJ133" s="412"/>
      <c r="BK133" s="412"/>
      <c r="BL133" s="412"/>
      <c r="BM133" s="412"/>
      <c r="BN133" s="412"/>
      <c r="BO133" s="412"/>
      <c r="BP133" s="412"/>
      <c r="BQ133" s="412"/>
      <c r="BR133" s="412"/>
      <c r="BS133" s="412"/>
      <c r="BT133" s="412"/>
      <c r="BU133" s="412"/>
      <c r="BV133" s="412"/>
      <c r="BW133" s="412"/>
      <c r="BX133" s="412"/>
      <c r="BY133" s="412"/>
      <c r="BZ133" s="412"/>
      <c r="CA133" s="412"/>
      <c r="CB133" s="412"/>
      <c r="CC133" s="412"/>
      <c r="CD133" s="412"/>
      <c r="CE133" s="412"/>
      <c r="CF133" s="412"/>
      <c r="CG133" s="412"/>
      <c r="CH133" s="412"/>
      <c r="CI133" s="412"/>
      <c r="CJ133" s="412"/>
      <c r="CK133" s="412"/>
      <c r="CL133" s="412"/>
      <c r="CM133" s="412"/>
      <c r="CN133" s="412"/>
      <c r="CO133" s="412"/>
      <c r="CP133" s="412"/>
      <c r="CQ133" s="412"/>
      <c r="CR133" s="412"/>
      <c r="CS133" s="412"/>
      <c r="CT133" s="412"/>
      <c r="CU133" s="412"/>
      <c r="CV133" s="412"/>
      <c r="CW133" s="412"/>
      <c r="CX133" s="412"/>
      <c r="CY133" s="412"/>
      <c r="CZ133" s="412"/>
      <c r="DA133" s="412"/>
      <c r="DB133" s="412"/>
      <c r="DC133" s="412"/>
      <c r="DD133" s="412"/>
      <c r="DE133" s="412"/>
      <c r="DF133" s="412"/>
      <c r="DG133" s="412"/>
      <c r="DH133" s="412"/>
      <c r="DI133" s="412"/>
      <c r="DJ133" s="412"/>
      <c r="DK133" s="412"/>
      <c r="DL133" s="412"/>
      <c r="DM133" s="412"/>
      <c r="DN133" s="412"/>
      <c r="DO133" s="412"/>
      <c r="DP133" s="412"/>
      <c r="DQ133" s="412"/>
      <c r="DR133" s="412"/>
      <c r="DS133" s="412"/>
      <c r="DT133" s="412"/>
      <c r="DU133" s="412"/>
      <c r="DV133" s="412"/>
      <c r="DW133" s="412"/>
      <c r="DX133" s="412"/>
      <c r="DY133" s="412"/>
      <c r="DZ133" s="412"/>
      <c r="EA133" s="412"/>
      <c r="EB133" s="412"/>
      <c r="EC133" s="412"/>
      <c r="ED133" s="412"/>
      <c r="EE133" s="412"/>
      <c r="EF133" s="412"/>
      <c r="EG133" s="412"/>
      <c r="EH133" s="412"/>
      <c r="EI133" s="412"/>
      <c r="EJ133" s="412"/>
      <c r="EK133" s="412"/>
      <c r="EL133" s="412"/>
      <c r="EM133" s="412"/>
      <c r="EN133" s="412"/>
      <c r="EO133" s="412"/>
      <c r="EP133" s="412"/>
      <c r="EQ133" s="412"/>
      <c r="ER133" s="412"/>
      <c r="ES133" s="412"/>
      <c r="ET133" s="412"/>
      <c r="EU133" s="412"/>
      <c r="EV133" s="412"/>
      <c r="EW133" s="412"/>
      <c r="EX133" s="412"/>
      <c r="EY133" s="412"/>
      <c r="EZ133" s="412"/>
      <c r="FA133" s="412"/>
      <c r="FB133" s="412"/>
      <c r="FC133" s="412"/>
      <c r="FD133" s="412"/>
      <c r="FE133" s="412"/>
      <c r="FF133" s="412"/>
      <c r="FG133" s="412"/>
      <c r="FH133" s="412"/>
      <c r="FI133" s="412"/>
      <c r="FJ133" s="412"/>
      <c r="FK133" s="412"/>
      <c r="FL133" s="412"/>
      <c r="FM133" s="412"/>
      <c r="FN133" s="412"/>
      <c r="FO133" s="412"/>
      <c r="FP133" s="412"/>
      <c r="FQ133" s="412"/>
      <c r="FR133" s="412"/>
      <c r="FS133" s="412"/>
      <c r="FT133" s="412"/>
      <c r="FU133" s="412"/>
      <c r="FV133" s="412"/>
      <c r="FW133" s="412"/>
      <c r="FX133" s="412"/>
      <c r="FY133" s="412"/>
      <c r="FZ133" s="412"/>
      <c r="GA133" s="412"/>
      <c r="GB133" s="412"/>
      <c r="GC133" s="412"/>
      <c r="GD133" s="412"/>
      <c r="GE133" s="412"/>
      <c r="GF133" s="412"/>
      <c r="GG133" s="412"/>
      <c r="GH133" s="412"/>
      <c r="GI133" s="412"/>
      <c r="GJ133" s="412"/>
      <c r="GK133" s="412"/>
      <c r="GL133" s="412"/>
      <c r="GM133" s="412"/>
      <c r="GN133" s="412"/>
      <c r="GO133" s="412"/>
      <c r="GP133" s="412"/>
      <c r="GQ133" s="412"/>
      <c r="GR133" s="412"/>
      <c r="GS133" s="412"/>
      <c r="GT133" s="412"/>
      <c r="GU133" s="412"/>
      <c r="GV133" s="412"/>
      <c r="GW133" s="412"/>
      <c r="GX133" s="412"/>
      <c r="GY133" s="412"/>
      <c r="GZ133" s="412"/>
      <c r="HA133" s="412"/>
      <c r="HB133" s="412"/>
      <c r="HC133" s="412"/>
      <c r="HD133" s="412"/>
      <c r="HE133" s="412"/>
      <c r="HF133" s="412"/>
      <c r="HG133" s="412"/>
      <c r="HH133" s="412"/>
    </row>
    <row r="134" spans="1:216" s="170" customFormat="1" ht="65.099999999999994" customHeight="1" thickBot="1">
      <c r="A134" s="649"/>
      <c r="B134" s="1073"/>
      <c r="C134" s="193" t="s">
        <v>224</v>
      </c>
      <c r="D134" s="872" t="s">
        <v>904</v>
      </c>
      <c r="E134" s="873"/>
      <c r="F134" s="873"/>
      <c r="G134" s="873"/>
      <c r="H134" s="873"/>
      <c r="I134" s="873"/>
      <c r="J134" s="873"/>
      <c r="K134" s="873"/>
      <c r="L134" s="873"/>
      <c r="M134" s="873"/>
      <c r="N134" s="873"/>
      <c r="O134" s="873"/>
      <c r="P134" s="873"/>
      <c r="Q134" s="873"/>
      <c r="R134" s="873"/>
      <c r="S134" s="874"/>
      <c r="T134" s="639">
        <f>AVERAGE(T116:T133)</f>
        <v>0.35730158730158734</v>
      </c>
      <c r="U134" s="226"/>
      <c r="V134" s="184"/>
      <c r="W134" s="171"/>
      <c r="X134" s="171"/>
      <c r="Y134" s="171"/>
      <c r="Z134" s="171"/>
      <c r="AA134" s="248"/>
      <c r="AB134" s="248"/>
      <c r="AC134" s="171"/>
      <c r="AD134" s="189"/>
      <c r="AE134" s="243"/>
      <c r="AF134" s="171"/>
      <c r="AG134" s="171"/>
      <c r="AH134" s="184"/>
      <c r="AI134" s="197"/>
      <c r="AJ134" s="197"/>
      <c r="AK134" s="555">
        <v>1823100000</v>
      </c>
      <c r="AL134" s="555"/>
      <c r="AM134" s="555"/>
      <c r="AN134" s="611"/>
      <c r="AO134" s="188"/>
      <c r="AP134" s="231"/>
      <c r="AQ134" s="231"/>
      <c r="AR134" s="231"/>
      <c r="AS134" s="231"/>
      <c r="AT134" s="619">
        <v>1184127000</v>
      </c>
      <c r="AU134" s="549">
        <f>+AT134/AK134</f>
        <v>0.64951291755800555</v>
      </c>
      <c r="AV134" s="555">
        <v>360422000</v>
      </c>
      <c r="AW134" s="549">
        <f>+AV134/AK134</f>
        <v>0.19769732872579671</v>
      </c>
      <c r="AX134" s="918"/>
      <c r="AY134" s="951"/>
      <c r="AZ134" s="945"/>
      <c r="BA134" s="1051"/>
      <c r="BB134" s="694"/>
      <c r="BC134" s="695"/>
      <c r="BD134" s="695"/>
      <c r="BE134" s="696"/>
      <c r="BF134" s="693"/>
      <c r="BG134" s="206"/>
      <c r="BH134" s="206"/>
      <c r="BI134" s="412"/>
      <c r="BJ134" s="412"/>
      <c r="BK134" s="412"/>
      <c r="BL134" s="412"/>
      <c r="BM134" s="412"/>
      <c r="BN134" s="412"/>
      <c r="BO134" s="412"/>
      <c r="BP134" s="412"/>
      <c r="BQ134" s="412"/>
      <c r="BR134" s="412"/>
      <c r="BS134" s="412"/>
      <c r="BT134" s="412"/>
      <c r="BU134" s="412"/>
      <c r="BV134" s="412"/>
      <c r="BW134" s="412"/>
      <c r="BX134" s="412"/>
      <c r="BY134" s="412"/>
      <c r="BZ134" s="412"/>
      <c r="CA134" s="412"/>
      <c r="CB134" s="412"/>
      <c r="CC134" s="412"/>
      <c r="CD134" s="412"/>
      <c r="CE134" s="412"/>
      <c r="CF134" s="412"/>
      <c r="CG134" s="412"/>
      <c r="CH134" s="412"/>
      <c r="CI134" s="412"/>
      <c r="CJ134" s="412"/>
      <c r="CK134" s="412"/>
      <c r="CL134" s="412"/>
      <c r="CM134" s="412"/>
      <c r="CN134" s="412"/>
      <c r="CO134" s="412"/>
      <c r="CP134" s="412"/>
      <c r="CQ134" s="412"/>
      <c r="CR134" s="412"/>
      <c r="CS134" s="412"/>
      <c r="CT134" s="412"/>
      <c r="CU134" s="412"/>
      <c r="CV134" s="412"/>
      <c r="CW134" s="412"/>
      <c r="CX134" s="412"/>
      <c r="CY134" s="412"/>
      <c r="CZ134" s="412"/>
      <c r="DA134" s="412"/>
      <c r="DB134" s="412"/>
      <c r="DC134" s="412"/>
      <c r="DD134" s="412"/>
      <c r="DE134" s="412"/>
      <c r="DF134" s="412"/>
      <c r="DG134" s="412"/>
      <c r="DH134" s="412"/>
      <c r="DI134" s="412"/>
      <c r="DJ134" s="412"/>
      <c r="DK134" s="412"/>
      <c r="DL134" s="412"/>
      <c r="DM134" s="412"/>
      <c r="DN134" s="412"/>
      <c r="DO134" s="412"/>
      <c r="DP134" s="412"/>
      <c r="DQ134" s="412"/>
      <c r="DR134" s="412"/>
      <c r="DS134" s="412"/>
      <c r="DT134" s="412"/>
      <c r="DU134" s="412"/>
      <c r="DV134" s="412"/>
      <c r="DW134" s="412"/>
      <c r="DX134" s="412"/>
      <c r="DY134" s="412"/>
      <c r="DZ134" s="412"/>
      <c r="EA134" s="412"/>
      <c r="EB134" s="412"/>
      <c r="EC134" s="412"/>
      <c r="ED134" s="412"/>
      <c r="EE134" s="412"/>
      <c r="EF134" s="412"/>
      <c r="EG134" s="412"/>
      <c r="EH134" s="412"/>
      <c r="EI134" s="412"/>
      <c r="EJ134" s="412"/>
      <c r="EK134" s="412"/>
      <c r="EL134" s="412"/>
      <c r="EM134" s="412"/>
      <c r="EN134" s="412"/>
      <c r="EO134" s="412"/>
      <c r="EP134" s="412"/>
      <c r="EQ134" s="412"/>
      <c r="ER134" s="412"/>
      <c r="ES134" s="412"/>
      <c r="ET134" s="412"/>
      <c r="EU134" s="412"/>
      <c r="EV134" s="412"/>
      <c r="EW134" s="412"/>
      <c r="EX134" s="412"/>
      <c r="EY134" s="412"/>
      <c r="EZ134" s="412"/>
      <c r="FA134" s="412"/>
      <c r="FB134" s="412"/>
      <c r="FC134" s="412"/>
      <c r="FD134" s="412"/>
      <c r="FE134" s="412"/>
      <c r="FF134" s="412"/>
      <c r="FG134" s="412"/>
      <c r="FH134" s="412"/>
      <c r="FI134" s="412"/>
      <c r="FJ134" s="412"/>
      <c r="FK134" s="412"/>
      <c r="FL134" s="412"/>
      <c r="FM134" s="412"/>
      <c r="FN134" s="412"/>
      <c r="FO134" s="412"/>
      <c r="FP134" s="412"/>
      <c r="FQ134" s="412"/>
      <c r="FR134" s="412"/>
      <c r="FS134" s="412"/>
      <c r="FT134" s="412"/>
      <c r="FU134" s="412"/>
      <c r="FV134" s="412"/>
      <c r="FW134" s="412"/>
      <c r="FX134" s="412"/>
      <c r="FY134" s="412"/>
      <c r="FZ134" s="412"/>
      <c r="GA134" s="412"/>
      <c r="GB134" s="412"/>
      <c r="GC134" s="412"/>
      <c r="GD134" s="412"/>
      <c r="GE134" s="412"/>
      <c r="GF134" s="412"/>
      <c r="GG134" s="412"/>
      <c r="GH134" s="412"/>
      <c r="GI134" s="412"/>
      <c r="GJ134" s="412"/>
      <c r="GK134" s="412"/>
      <c r="GL134" s="412"/>
      <c r="GM134" s="412"/>
      <c r="GN134" s="412"/>
      <c r="GO134" s="412"/>
      <c r="GP134" s="412"/>
      <c r="GQ134" s="412"/>
      <c r="GR134" s="412"/>
      <c r="GS134" s="412"/>
      <c r="GT134" s="412"/>
      <c r="GU134" s="412"/>
      <c r="GV134" s="412"/>
      <c r="GW134" s="412"/>
      <c r="GX134" s="412"/>
      <c r="GY134" s="412"/>
      <c r="GZ134" s="412"/>
      <c r="HA134" s="412"/>
      <c r="HB134" s="412"/>
      <c r="HC134" s="412"/>
      <c r="HD134" s="412"/>
      <c r="HE134" s="412"/>
      <c r="HF134" s="412"/>
      <c r="HG134" s="412"/>
      <c r="HH134" s="412"/>
    </row>
    <row r="135" spans="1:216" s="170" customFormat="1" ht="65.099999999999994" customHeight="1">
      <c r="A135" s="649" t="s">
        <v>201</v>
      </c>
      <c r="B135" s="1073"/>
      <c r="C135" s="193" t="s">
        <v>224</v>
      </c>
      <c r="D135" s="863" t="s">
        <v>252</v>
      </c>
      <c r="E135" s="173" t="s">
        <v>944</v>
      </c>
      <c r="F135" s="580">
        <v>2024130010150</v>
      </c>
      <c r="G135" s="172" t="s">
        <v>422</v>
      </c>
      <c r="H135" s="172" t="s">
        <v>945</v>
      </c>
      <c r="I135" s="172" t="s">
        <v>946</v>
      </c>
      <c r="J135" s="172"/>
      <c r="K135" s="253" t="s">
        <v>947</v>
      </c>
      <c r="L135" s="842"/>
      <c r="M135" s="254" t="s">
        <v>948</v>
      </c>
      <c r="N135" s="177">
        <v>64</v>
      </c>
      <c r="O135" s="177">
        <v>0</v>
      </c>
      <c r="P135" s="177">
        <v>0</v>
      </c>
      <c r="Q135" s="177"/>
      <c r="R135" s="177"/>
      <c r="S135" s="177">
        <f t="shared" ref="S135:S149" si="4">+O135+P135</f>
        <v>0</v>
      </c>
      <c r="T135" s="548">
        <f>+(O135+P135+Q135+R135)/N135</f>
        <v>0</v>
      </c>
      <c r="U135" s="184">
        <v>45689</v>
      </c>
      <c r="V135" s="184">
        <v>46022</v>
      </c>
      <c r="W135" s="171">
        <v>213</v>
      </c>
      <c r="X135" s="171">
        <v>1</v>
      </c>
      <c r="Y135" s="171" t="s">
        <v>772</v>
      </c>
      <c r="Z135" s="171" t="s">
        <v>949</v>
      </c>
      <c r="AA135" s="247" t="s">
        <v>950</v>
      </c>
      <c r="AB135" s="181" t="s">
        <v>951</v>
      </c>
      <c r="AC135" s="171" t="s">
        <v>529</v>
      </c>
      <c r="AD135" s="247" t="s">
        <v>952</v>
      </c>
      <c r="AE135" s="255">
        <v>50000000</v>
      </c>
      <c r="AF135" s="171" t="s">
        <v>531</v>
      </c>
      <c r="AG135" s="171" t="s">
        <v>515</v>
      </c>
      <c r="AH135" s="256">
        <v>45698</v>
      </c>
      <c r="AI135" s="257">
        <v>1185999741</v>
      </c>
      <c r="AJ135" s="257"/>
      <c r="AK135" s="257">
        <v>1185999741</v>
      </c>
      <c r="AL135" s="599"/>
      <c r="AM135" s="599"/>
      <c r="AN135" s="259" t="s">
        <v>777</v>
      </c>
      <c r="AO135" s="264" t="s">
        <v>944</v>
      </c>
      <c r="AP135" s="631"/>
      <c r="AQ135" s="631"/>
      <c r="AR135" s="631"/>
      <c r="AS135" s="631"/>
      <c r="AT135" s="620"/>
      <c r="AU135" s="300"/>
      <c r="AV135" s="258"/>
      <c r="AW135" s="171"/>
      <c r="AX135" s="918"/>
      <c r="AY135" s="951"/>
      <c r="AZ135" s="945"/>
      <c r="BA135" s="834"/>
      <c r="BB135" s="671"/>
      <c r="BC135" s="671"/>
      <c r="BD135" s="671"/>
      <c r="BE135" s="671"/>
      <c r="BF135" s="957" t="s">
        <v>953</v>
      </c>
      <c r="BG135" s="957"/>
      <c r="BH135" s="957"/>
      <c r="BI135" s="412"/>
      <c r="BJ135" s="412"/>
      <c r="BK135" s="412"/>
      <c r="BL135" s="412"/>
      <c r="BM135" s="412"/>
      <c r="BN135" s="412"/>
      <c r="BO135" s="412"/>
      <c r="BP135" s="412"/>
      <c r="BQ135" s="412"/>
      <c r="BR135" s="412"/>
      <c r="BS135" s="412"/>
      <c r="BT135" s="412"/>
      <c r="BU135" s="412"/>
      <c r="BV135" s="412"/>
      <c r="BW135" s="412"/>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412"/>
      <c r="CV135" s="412"/>
      <c r="CW135" s="412"/>
      <c r="CX135" s="412"/>
      <c r="CY135" s="412"/>
      <c r="CZ135" s="412"/>
      <c r="DA135" s="412"/>
      <c r="DB135" s="412"/>
      <c r="DC135" s="412"/>
      <c r="DD135" s="412"/>
      <c r="DE135" s="412"/>
      <c r="DF135" s="412"/>
      <c r="DG135" s="412"/>
      <c r="DH135" s="412"/>
      <c r="DI135" s="412"/>
      <c r="DJ135" s="412"/>
      <c r="DK135" s="412"/>
      <c r="DL135" s="412"/>
      <c r="DM135" s="412"/>
      <c r="DN135" s="412"/>
      <c r="DO135" s="412"/>
      <c r="DP135" s="412"/>
      <c r="DQ135" s="412"/>
      <c r="DR135" s="412"/>
      <c r="DS135" s="412"/>
      <c r="DT135" s="412"/>
      <c r="DU135" s="412"/>
      <c r="DV135" s="412"/>
      <c r="DW135" s="412"/>
      <c r="DX135" s="412"/>
      <c r="DY135" s="412"/>
      <c r="DZ135" s="412"/>
      <c r="EA135" s="412"/>
      <c r="EB135" s="412"/>
      <c r="EC135" s="412"/>
      <c r="ED135" s="412"/>
      <c r="EE135" s="412"/>
      <c r="EF135" s="412"/>
      <c r="EG135" s="412"/>
      <c r="EH135" s="412"/>
      <c r="EI135" s="412"/>
      <c r="EJ135" s="412"/>
      <c r="EK135" s="412"/>
      <c r="EL135" s="412"/>
      <c r="EM135" s="412"/>
      <c r="EN135" s="412"/>
      <c r="EO135" s="412"/>
      <c r="EP135" s="412"/>
      <c r="EQ135" s="412"/>
      <c r="ER135" s="412"/>
      <c r="ES135" s="412"/>
      <c r="ET135" s="412"/>
      <c r="EU135" s="412"/>
      <c r="EV135" s="412"/>
      <c r="EW135" s="412"/>
      <c r="EX135" s="412"/>
      <c r="EY135" s="412"/>
      <c r="EZ135" s="412"/>
      <c r="FA135" s="412"/>
      <c r="FB135" s="412"/>
      <c r="FC135" s="412"/>
      <c r="FD135" s="412"/>
      <c r="FE135" s="412"/>
      <c r="FF135" s="412"/>
      <c r="FG135" s="412"/>
      <c r="FH135" s="412"/>
      <c r="FI135" s="412"/>
      <c r="FJ135" s="412"/>
      <c r="FK135" s="412"/>
      <c r="FL135" s="412"/>
      <c r="FM135" s="412"/>
      <c r="FN135" s="412"/>
      <c r="FO135" s="412"/>
      <c r="FP135" s="412"/>
      <c r="FQ135" s="412"/>
      <c r="FR135" s="412"/>
      <c r="FS135" s="412"/>
      <c r="FT135" s="412"/>
      <c r="FU135" s="412"/>
      <c r="FV135" s="412"/>
      <c r="FW135" s="412"/>
      <c r="FX135" s="412"/>
      <c r="FY135" s="412"/>
      <c r="FZ135" s="412"/>
      <c r="GA135" s="412"/>
      <c r="GB135" s="412"/>
      <c r="GC135" s="412"/>
      <c r="GD135" s="412"/>
      <c r="GE135" s="412"/>
      <c r="GF135" s="412"/>
      <c r="GG135" s="412"/>
      <c r="GH135" s="412"/>
      <c r="GI135" s="412"/>
      <c r="GJ135" s="412"/>
      <c r="GK135" s="412"/>
      <c r="GL135" s="412"/>
      <c r="GM135" s="412"/>
      <c r="GN135" s="412"/>
      <c r="GO135" s="412"/>
      <c r="GP135" s="412"/>
      <c r="GQ135" s="412"/>
      <c r="GR135" s="412"/>
      <c r="GS135" s="412"/>
      <c r="GT135" s="412"/>
      <c r="GU135" s="412"/>
      <c r="GV135" s="412"/>
      <c r="GW135" s="412"/>
      <c r="GX135" s="412"/>
      <c r="GY135" s="412"/>
      <c r="GZ135" s="412"/>
      <c r="HA135" s="412"/>
      <c r="HB135" s="412"/>
      <c r="HC135" s="412"/>
      <c r="HD135" s="412"/>
      <c r="HE135" s="412"/>
      <c r="HF135" s="412"/>
      <c r="HG135" s="412"/>
      <c r="HH135" s="412"/>
    </row>
    <row r="136" spans="1:216" s="170" customFormat="1" ht="65.099999999999994" customHeight="1">
      <c r="A136" s="649" t="s">
        <v>201</v>
      </c>
      <c r="B136" s="1073"/>
      <c r="C136" s="193" t="s">
        <v>224</v>
      </c>
      <c r="D136" s="864"/>
      <c r="E136" s="189" t="s">
        <v>944</v>
      </c>
      <c r="F136" s="207">
        <v>2024130010151</v>
      </c>
      <c r="G136" s="188" t="s">
        <v>422</v>
      </c>
      <c r="H136" s="188" t="s">
        <v>945</v>
      </c>
      <c r="I136" s="188" t="s">
        <v>946</v>
      </c>
      <c r="J136" s="188"/>
      <c r="K136" s="189" t="s">
        <v>954</v>
      </c>
      <c r="L136" s="833"/>
      <c r="M136" s="260" t="s">
        <v>955</v>
      </c>
      <c r="N136" s="193">
        <v>64</v>
      </c>
      <c r="O136" s="193">
        <v>0</v>
      </c>
      <c r="P136" s="193">
        <v>0</v>
      </c>
      <c r="Q136" s="193"/>
      <c r="R136" s="193"/>
      <c r="S136" s="193">
        <f t="shared" si="4"/>
        <v>0</v>
      </c>
      <c r="T136" s="549">
        <f t="shared" ref="T136:T150" si="5">+(O136+P136+Q136+R136)/N136</f>
        <v>0</v>
      </c>
      <c r="U136" s="184">
        <v>45690</v>
      </c>
      <c r="V136" s="184">
        <v>46022</v>
      </c>
      <c r="W136" s="171">
        <v>213</v>
      </c>
      <c r="X136" s="171">
        <v>1</v>
      </c>
      <c r="Y136" s="171" t="s">
        <v>772</v>
      </c>
      <c r="Z136" s="171" t="s">
        <v>949</v>
      </c>
      <c r="AA136" s="247" t="s">
        <v>956</v>
      </c>
      <c r="AB136" s="181" t="s">
        <v>843</v>
      </c>
      <c r="AC136" s="171" t="s">
        <v>529</v>
      </c>
      <c r="AD136" s="247" t="s">
        <v>957</v>
      </c>
      <c r="AE136" s="183">
        <v>58000000</v>
      </c>
      <c r="AF136" s="171" t="s">
        <v>531</v>
      </c>
      <c r="AG136" s="171" t="s">
        <v>515</v>
      </c>
      <c r="AH136" s="261">
        <v>45698</v>
      </c>
      <c r="AI136" s="262"/>
      <c r="AJ136" s="262"/>
      <c r="AK136" s="263"/>
      <c r="AL136" s="600"/>
      <c r="AM136" s="600"/>
      <c r="AN136" s="259" t="s">
        <v>777</v>
      </c>
      <c r="AO136" s="630" t="s">
        <v>958</v>
      </c>
      <c r="AP136" s="632"/>
      <c r="AQ136" s="632"/>
      <c r="AR136" s="632"/>
      <c r="AS136" s="632"/>
      <c r="AT136" s="620"/>
      <c r="AU136" s="300"/>
      <c r="AV136" s="258"/>
      <c r="AW136" s="171"/>
      <c r="AX136" s="918"/>
      <c r="AY136" s="951"/>
      <c r="AZ136" s="945"/>
      <c r="BA136" s="834"/>
      <c r="BB136" s="671"/>
      <c r="BC136" s="671"/>
      <c r="BD136" s="671"/>
      <c r="BE136" s="671"/>
      <c r="BF136" s="957"/>
      <c r="BG136" s="957"/>
      <c r="BH136" s="957"/>
      <c r="BI136" s="412"/>
      <c r="BJ136" s="412"/>
      <c r="BK136" s="412"/>
      <c r="BL136" s="412"/>
      <c r="BM136" s="412"/>
      <c r="BN136" s="412"/>
      <c r="BO136" s="412"/>
      <c r="BP136" s="412"/>
      <c r="BQ136" s="412"/>
      <c r="BR136" s="412"/>
      <c r="BS136" s="412"/>
      <c r="BT136" s="412"/>
      <c r="BU136" s="412"/>
      <c r="BV136" s="412"/>
      <c r="BW136" s="412"/>
      <c r="BX136" s="412"/>
      <c r="BY136" s="412"/>
      <c r="BZ136" s="412"/>
      <c r="CA136" s="412"/>
      <c r="CB136" s="412"/>
      <c r="CC136" s="412"/>
      <c r="CD136" s="412"/>
      <c r="CE136" s="412"/>
      <c r="CF136" s="412"/>
      <c r="CG136" s="412"/>
      <c r="CH136" s="412"/>
      <c r="CI136" s="412"/>
      <c r="CJ136" s="412"/>
      <c r="CK136" s="412"/>
      <c r="CL136" s="412"/>
      <c r="CM136" s="412"/>
      <c r="CN136" s="412"/>
      <c r="CO136" s="412"/>
      <c r="CP136" s="412"/>
      <c r="CQ136" s="412"/>
      <c r="CR136" s="412"/>
      <c r="CS136" s="412"/>
      <c r="CT136" s="412"/>
      <c r="CU136" s="412"/>
      <c r="CV136" s="412"/>
      <c r="CW136" s="412"/>
      <c r="CX136" s="412"/>
      <c r="CY136" s="412"/>
      <c r="CZ136" s="412"/>
      <c r="DA136" s="412"/>
      <c r="DB136" s="412"/>
      <c r="DC136" s="412"/>
      <c r="DD136" s="412"/>
      <c r="DE136" s="412"/>
      <c r="DF136" s="412"/>
      <c r="DG136" s="412"/>
      <c r="DH136" s="412"/>
      <c r="DI136" s="412"/>
      <c r="DJ136" s="412"/>
      <c r="DK136" s="412"/>
      <c r="DL136" s="412"/>
      <c r="DM136" s="412"/>
      <c r="DN136" s="412"/>
      <c r="DO136" s="412"/>
      <c r="DP136" s="412"/>
      <c r="DQ136" s="412"/>
      <c r="DR136" s="412"/>
      <c r="DS136" s="412"/>
      <c r="DT136" s="412"/>
      <c r="DU136" s="412"/>
      <c r="DV136" s="412"/>
      <c r="DW136" s="412"/>
      <c r="DX136" s="412"/>
      <c r="DY136" s="412"/>
      <c r="DZ136" s="412"/>
      <c r="EA136" s="412"/>
      <c r="EB136" s="412"/>
      <c r="EC136" s="412"/>
      <c r="ED136" s="412"/>
      <c r="EE136" s="412"/>
      <c r="EF136" s="412"/>
      <c r="EG136" s="412"/>
      <c r="EH136" s="412"/>
      <c r="EI136" s="412"/>
      <c r="EJ136" s="412"/>
      <c r="EK136" s="412"/>
      <c r="EL136" s="412"/>
      <c r="EM136" s="412"/>
      <c r="EN136" s="412"/>
      <c r="EO136" s="412"/>
      <c r="EP136" s="412"/>
      <c r="EQ136" s="412"/>
      <c r="ER136" s="412"/>
      <c r="ES136" s="412"/>
      <c r="ET136" s="412"/>
      <c r="EU136" s="412"/>
      <c r="EV136" s="412"/>
      <c r="EW136" s="412"/>
      <c r="EX136" s="412"/>
      <c r="EY136" s="412"/>
      <c r="EZ136" s="412"/>
      <c r="FA136" s="412"/>
      <c r="FB136" s="412"/>
      <c r="FC136" s="412"/>
      <c r="FD136" s="412"/>
      <c r="FE136" s="412"/>
      <c r="FF136" s="412"/>
      <c r="FG136" s="412"/>
      <c r="FH136" s="412"/>
      <c r="FI136" s="412"/>
      <c r="FJ136" s="412"/>
      <c r="FK136" s="412"/>
      <c r="FL136" s="412"/>
      <c r="FM136" s="412"/>
      <c r="FN136" s="412"/>
      <c r="FO136" s="412"/>
      <c r="FP136" s="412"/>
      <c r="FQ136" s="412"/>
      <c r="FR136" s="412"/>
      <c r="FS136" s="412"/>
      <c r="FT136" s="412"/>
      <c r="FU136" s="412"/>
      <c r="FV136" s="412"/>
      <c r="FW136" s="412"/>
      <c r="FX136" s="412"/>
      <c r="FY136" s="412"/>
      <c r="FZ136" s="412"/>
      <c r="GA136" s="412"/>
      <c r="GB136" s="412"/>
      <c r="GC136" s="412"/>
      <c r="GD136" s="412"/>
      <c r="GE136" s="412"/>
      <c r="GF136" s="412"/>
      <c r="GG136" s="412"/>
      <c r="GH136" s="412"/>
      <c r="GI136" s="412"/>
      <c r="GJ136" s="412"/>
      <c r="GK136" s="412"/>
      <c r="GL136" s="412"/>
      <c r="GM136" s="412"/>
      <c r="GN136" s="412"/>
      <c r="GO136" s="412"/>
      <c r="GP136" s="412"/>
      <c r="GQ136" s="412"/>
      <c r="GR136" s="412"/>
      <c r="GS136" s="412"/>
      <c r="GT136" s="412"/>
      <c r="GU136" s="412"/>
      <c r="GV136" s="412"/>
      <c r="GW136" s="412"/>
      <c r="GX136" s="412"/>
      <c r="GY136" s="412"/>
      <c r="GZ136" s="412"/>
      <c r="HA136" s="412"/>
      <c r="HB136" s="412"/>
      <c r="HC136" s="412"/>
      <c r="HD136" s="412"/>
      <c r="HE136" s="412"/>
      <c r="HF136" s="412"/>
      <c r="HG136" s="412"/>
      <c r="HH136" s="412"/>
    </row>
    <row r="137" spans="1:216" s="170" customFormat="1" ht="65.099999999999994" customHeight="1">
      <c r="A137" s="649" t="s">
        <v>201</v>
      </c>
      <c r="B137" s="1073"/>
      <c r="C137" s="193" t="s">
        <v>224</v>
      </c>
      <c r="D137" s="864"/>
      <c r="E137" s="189" t="s">
        <v>944</v>
      </c>
      <c r="F137" s="207">
        <v>2024130010152</v>
      </c>
      <c r="G137" s="188" t="s">
        <v>422</v>
      </c>
      <c r="H137" s="188" t="s">
        <v>945</v>
      </c>
      <c r="I137" s="188" t="s">
        <v>946</v>
      </c>
      <c r="J137" s="188"/>
      <c r="K137" s="864" t="s">
        <v>959</v>
      </c>
      <c r="L137" s="833"/>
      <c r="M137" s="864" t="s">
        <v>960</v>
      </c>
      <c r="N137" s="832">
        <v>1200</v>
      </c>
      <c r="O137" s="832">
        <v>0</v>
      </c>
      <c r="P137" s="832">
        <v>729</v>
      </c>
      <c r="Q137" s="832"/>
      <c r="R137" s="832"/>
      <c r="S137" s="193">
        <f t="shared" si="4"/>
        <v>729</v>
      </c>
      <c r="T137" s="834">
        <f t="shared" si="5"/>
        <v>0.60750000000000004</v>
      </c>
      <c r="U137" s="856">
        <v>45690</v>
      </c>
      <c r="V137" s="856">
        <v>46022</v>
      </c>
      <c r="W137" s="833">
        <v>213</v>
      </c>
      <c r="X137" s="171">
        <v>42</v>
      </c>
      <c r="Y137" s="171" t="s">
        <v>772</v>
      </c>
      <c r="Z137" s="833" t="s">
        <v>949</v>
      </c>
      <c r="AA137" s="841" t="s">
        <v>961</v>
      </c>
      <c r="AB137" s="891" t="s">
        <v>843</v>
      </c>
      <c r="AC137" s="833" t="s">
        <v>529</v>
      </c>
      <c r="AD137" s="841" t="s">
        <v>962</v>
      </c>
      <c r="AE137" s="902">
        <v>50000000</v>
      </c>
      <c r="AF137" s="171" t="s">
        <v>531</v>
      </c>
      <c r="AG137" s="171" t="s">
        <v>515</v>
      </c>
      <c r="AH137" s="261">
        <v>45698</v>
      </c>
      <c r="AI137" s="262"/>
      <c r="AJ137" s="262"/>
      <c r="AK137" s="263"/>
      <c r="AL137" s="600"/>
      <c r="AM137" s="600"/>
      <c r="AN137" s="259" t="s">
        <v>777</v>
      </c>
      <c r="AO137" s="630"/>
      <c r="AP137" s="632"/>
      <c r="AQ137" s="632"/>
      <c r="AR137" s="632"/>
      <c r="AS137" s="632"/>
      <c r="AT137" s="620"/>
      <c r="AU137" s="300"/>
      <c r="AV137" s="258"/>
      <c r="AW137" s="171"/>
      <c r="AX137" s="918"/>
      <c r="AY137" s="951"/>
      <c r="AZ137" s="945"/>
      <c r="BA137" s="834"/>
      <c r="BB137" s="671"/>
      <c r="BC137" s="671"/>
      <c r="BD137" s="671"/>
      <c r="BE137" s="671"/>
      <c r="BF137" s="957"/>
      <c r="BG137" s="957"/>
      <c r="BH137" s="957"/>
      <c r="BI137" s="412"/>
      <c r="BJ137" s="412"/>
      <c r="BK137" s="412"/>
      <c r="BL137" s="412"/>
      <c r="BM137" s="412"/>
      <c r="BN137" s="412"/>
      <c r="BO137" s="412"/>
      <c r="BP137" s="412"/>
      <c r="BQ137" s="412"/>
      <c r="BR137" s="412"/>
      <c r="BS137" s="412"/>
      <c r="BT137" s="412"/>
      <c r="BU137" s="412"/>
      <c r="BV137" s="412"/>
      <c r="BW137" s="412"/>
      <c r="BX137" s="412"/>
      <c r="BY137" s="412"/>
      <c r="BZ137" s="412"/>
      <c r="CA137" s="412"/>
      <c r="CB137" s="412"/>
      <c r="CC137" s="412"/>
      <c r="CD137" s="412"/>
      <c r="CE137" s="412"/>
      <c r="CF137" s="412"/>
      <c r="CG137" s="412"/>
      <c r="CH137" s="412"/>
      <c r="CI137" s="412"/>
      <c r="CJ137" s="412"/>
      <c r="CK137" s="412"/>
      <c r="CL137" s="412"/>
      <c r="CM137" s="412"/>
      <c r="CN137" s="412"/>
      <c r="CO137" s="412"/>
      <c r="CP137" s="412"/>
      <c r="CQ137" s="412"/>
      <c r="CR137" s="412"/>
      <c r="CS137" s="412"/>
      <c r="CT137" s="412"/>
      <c r="CU137" s="412"/>
      <c r="CV137" s="412"/>
      <c r="CW137" s="412"/>
      <c r="CX137" s="412"/>
      <c r="CY137" s="412"/>
      <c r="CZ137" s="412"/>
      <c r="DA137" s="412"/>
      <c r="DB137" s="412"/>
      <c r="DC137" s="412"/>
      <c r="DD137" s="412"/>
      <c r="DE137" s="412"/>
      <c r="DF137" s="412"/>
      <c r="DG137" s="412"/>
      <c r="DH137" s="412"/>
      <c r="DI137" s="412"/>
      <c r="DJ137" s="412"/>
      <c r="DK137" s="412"/>
      <c r="DL137" s="412"/>
      <c r="DM137" s="412"/>
      <c r="DN137" s="412"/>
      <c r="DO137" s="412"/>
      <c r="DP137" s="412"/>
      <c r="DQ137" s="412"/>
      <c r="DR137" s="412"/>
      <c r="DS137" s="412"/>
      <c r="DT137" s="412"/>
      <c r="DU137" s="412"/>
      <c r="DV137" s="412"/>
      <c r="DW137" s="412"/>
      <c r="DX137" s="412"/>
      <c r="DY137" s="412"/>
      <c r="DZ137" s="412"/>
      <c r="EA137" s="412"/>
      <c r="EB137" s="412"/>
      <c r="EC137" s="412"/>
      <c r="ED137" s="412"/>
      <c r="EE137" s="412"/>
      <c r="EF137" s="412"/>
      <c r="EG137" s="412"/>
      <c r="EH137" s="412"/>
      <c r="EI137" s="412"/>
      <c r="EJ137" s="412"/>
      <c r="EK137" s="412"/>
      <c r="EL137" s="412"/>
      <c r="EM137" s="412"/>
      <c r="EN137" s="412"/>
      <c r="EO137" s="412"/>
      <c r="EP137" s="412"/>
      <c r="EQ137" s="412"/>
      <c r="ER137" s="412"/>
      <c r="ES137" s="412"/>
      <c r="ET137" s="412"/>
      <c r="EU137" s="412"/>
      <c r="EV137" s="412"/>
      <c r="EW137" s="412"/>
      <c r="EX137" s="412"/>
      <c r="EY137" s="412"/>
      <c r="EZ137" s="412"/>
      <c r="FA137" s="412"/>
      <c r="FB137" s="412"/>
      <c r="FC137" s="412"/>
      <c r="FD137" s="412"/>
      <c r="FE137" s="412"/>
      <c r="FF137" s="412"/>
      <c r="FG137" s="412"/>
      <c r="FH137" s="412"/>
      <c r="FI137" s="412"/>
      <c r="FJ137" s="412"/>
      <c r="FK137" s="412"/>
      <c r="FL137" s="412"/>
      <c r="FM137" s="412"/>
      <c r="FN137" s="412"/>
      <c r="FO137" s="412"/>
      <c r="FP137" s="412"/>
      <c r="FQ137" s="412"/>
      <c r="FR137" s="412"/>
      <c r="FS137" s="412"/>
      <c r="FT137" s="412"/>
      <c r="FU137" s="412"/>
      <c r="FV137" s="412"/>
      <c r="FW137" s="412"/>
      <c r="FX137" s="412"/>
      <c r="FY137" s="412"/>
      <c r="FZ137" s="412"/>
      <c r="GA137" s="412"/>
      <c r="GB137" s="412"/>
      <c r="GC137" s="412"/>
      <c r="GD137" s="412"/>
      <c r="GE137" s="412"/>
      <c r="GF137" s="412"/>
      <c r="GG137" s="412"/>
      <c r="GH137" s="412"/>
      <c r="GI137" s="412"/>
      <c r="GJ137" s="412"/>
      <c r="GK137" s="412"/>
      <c r="GL137" s="412"/>
      <c r="GM137" s="412"/>
      <c r="GN137" s="412"/>
      <c r="GO137" s="412"/>
      <c r="GP137" s="412"/>
      <c r="GQ137" s="412"/>
      <c r="GR137" s="412"/>
      <c r="GS137" s="412"/>
      <c r="GT137" s="412"/>
      <c r="GU137" s="412"/>
      <c r="GV137" s="412"/>
      <c r="GW137" s="412"/>
      <c r="GX137" s="412"/>
      <c r="GY137" s="412"/>
      <c r="GZ137" s="412"/>
      <c r="HA137" s="412"/>
      <c r="HB137" s="412"/>
      <c r="HC137" s="412"/>
      <c r="HD137" s="412"/>
      <c r="HE137" s="412"/>
      <c r="HF137" s="412"/>
      <c r="HG137" s="412"/>
      <c r="HH137" s="412"/>
    </row>
    <row r="138" spans="1:216" s="170" customFormat="1" ht="65.099999999999994" customHeight="1">
      <c r="A138" s="649" t="s">
        <v>201</v>
      </c>
      <c r="B138" s="1073"/>
      <c r="C138" s="193" t="s">
        <v>224</v>
      </c>
      <c r="D138" s="864"/>
      <c r="E138" s="189" t="s">
        <v>944</v>
      </c>
      <c r="F138" s="207">
        <v>2024130010153</v>
      </c>
      <c r="G138" s="188" t="s">
        <v>422</v>
      </c>
      <c r="H138" s="188" t="s">
        <v>945</v>
      </c>
      <c r="I138" s="188" t="s">
        <v>946</v>
      </c>
      <c r="J138" s="188"/>
      <c r="K138" s="864"/>
      <c r="L138" s="833"/>
      <c r="M138" s="864"/>
      <c r="N138" s="832"/>
      <c r="O138" s="832"/>
      <c r="P138" s="832"/>
      <c r="Q138" s="832"/>
      <c r="R138" s="832"/>
      <c r="S138" s="193">
        <f t="shared" si="4"/>
        <v>0</v>
      </c>
      <c r="T138" s="834"/>
      <c r="U138" s="856"/>
      <c r="V138" s="856"/>
      <c r="W138" s="833"/>
      <c r="X138" s="833"/>
      <c r="Y138" s="833"/>
      <c r="Z138" s="833"/>
      <c r="AA138" s="841"/>
      <c r="AB138" s="891"/>
      <c r="AC138" s="833"/>
      <c r="AD138" s="841"/>
      <c r="AE138" s="902"/>
      <c r="AF138" s="171"/>
      <c r="AG138" s="171"/>
      <c r="AH138" s="261">
        <v>45698</v>
      </c>
      <c r="AI138" s="262"/>
      <c r="AJ138" s="262"/>
      <c r="AK138" s="263"/>
      <c r="AL138" s="600"/>
      <c r="AM138" s="600"/>
      <c r="AN138" s="259"/>
      <c r="AO138" s="630"/>
      <c r="AP138" s="632"/>
      <c r="AQ138" s="632"/>
      <c r="AR138" s="632"/>
      <c r="AS138" s="632"/>
      <c r="AT138" s="620"/>
      <c r="AU138" s="300"/>
      <c r="AV138" s="258"/>
      <c r="AW138" s="171"/>
      <c r="AX138" s="918"/>
      <c r="AY138" s="951"/>
      <c r="AZ138" s="945"/>
      <c r="BA138" s="834"/>
      <c r="BB138" s="671"/>
      <c r="BC138" s="671"/>
      <c r="BD138" s="671"/>
      <c r="BE138" s="671"/>
      <c r="BF138" s="957"/>
      <c r="BG138" s="957"/>
      <c r="BH138" s="957"/>
      <c r="BI138" s="412"/>
      <c r="BJ138" s="412"/>
      <c r="BK138" s="412"/>
      <c r="BL138" s="412"/>
      <c r="BM138" s="412"/>
      <c r="BN138" s="412"/>
      <c r="BO138" s="412"/>
      <c r="BP138" s="412"/>
      <c r="BQ138" s="412"/>
      <c r="BR138" s="412"/>
      <c r="BS138" s="412"/>
      <c r="BT138" s="412"/>
      <c r="BU138" s="412"/>
      <c r="BV138" s="412"/>
      <c r="BW138" s="412"/>
      <c r="BX138" s="412"/>
      <c r="BY138" s="412"/>
      <c r="BZ138" s="412"/>
      <c r="CA138" s="412"/>
      <c r="CB138" s="412"/>
      <c r="CC138" s="412"/>
      <c r="CD138" s="412"/>
      <c r="CE138" s="412"/>
      <c r="CF138" s="412"/>
      <c r="CG138" s="412"/>
      <c r="CH138" s="412"/>
      <c r="CI138" s="412"/>
      <c r="CJ138" s="412"/>
      <c r="CK138" s="412"/>
      <c r="CL138" s="412"/>
      <c r="CM138" s="412"/>
      <c r="CN138" s="412"/>
      <c r="CO138" s="412"/>
      <c r="CP138" s="412"/>
      <c r="CQ138" s="412"/>
      <c r="CR138" s="412"/>
      <c r="CS138" s="412"/>
      <c r="CT138" s="412"/>
      <c r="CU138" s="412"/>
      <c r="CV138" s="412"/>
      <c r="CW138" s="412"/>
      <c r="CX138" s="412"/>
      <c r="CY138" s="412"/>
      <c r="CZ138" s="412"/>
      <c r="DA138" s="412"/>
      <c r="DB138" s="412"/>
      <c r="DC138" s="412"/>
      <c r="DD138" s="412"/>
      <c r="DE138" s="412"/>
      <c r="DF138" s="412"/>
      <c r="DG138" s="412"/>
      <c r="DH138" s="412"/>
      <c r="DI138" s="412"/>
      <c r="DJ138" s="412"/>
      <c r="DK138" s="412"/>
      <c r="DL138" s="412"/>
      <c r="DM138" s="412"/>
      <c r="DN138" s="412"/>
      <c r="DO138" s="412"/>
      <c r="DP138" s="412"/>
      <c r="DQ138" s="412"/>
      <c r="DR138" s="412"/>
      <c r="DS138" s="412"/>
      <c r="DT138" s="412"/>
      <c r="DU138" s="412"/>
      <c r="DV138" s="412"/>
      <c r="DW138" s="412"/>
      <c r="DX138" s="412"/>
      <c r="DY138" s="412"/>
      <c r="DZ138" s="412"/>
      <c r="EA138" s="412"/>
      <c r="EB138" s="412"/>
      <c r="EC138" s="412"/>
      <c r="ED138" s="412"/>
      <c r="EE138" s="412"/>
      <c r="EF138" s="412"/>
      <c r="EG138" s="412"/>
      <c r="EH138" s="412"/>
      <c r="EI138" s="412"/>
      <c r="EJ138" s="412"/>
      <c r="EK138" s="412"/>
      <c r="EL138" s="412"/>
      <c r="EM138" s="412"/>
      <c r="EN138" s="412"/>
      <c r="EO138" s="412"/>
      <c r="EP138" s="412"/>
      <c r="EQ138" s="412"/>
      <c r="ER138" s="412"/>
      <c r="ES138" s="412"/>
      <c r="ET138" s="412"/>
      <c r="EU138" s="412"/>
      <c r="EV138" s="412"/>
      <c r="EW138" s="412"/>
      <c r="EX138" s="412"/>
      <c r="EY138" s="412"/>
      <c r="EZ138" s="412"/>
      <c r="FA138" s="412"/>
      <c r="FB138" s="412"/>
      <c r="FC138" s="412"/>
      <c r="FD138" s="412"/>
      <c r="FE138" s="412"/>
      <c r="FF138" s="412"/>
      <c r="FG138" s="412"/>
      <c r="FH138" s="412"/>
      <c r="FI138" s="412"/>
      <c r="FJ138" s="412"/>
      <c r="FK138" s="412"/>
      <c r="FL138" s="412"/>
      <c r="FM138" s="412"/>
      <c r="FN138" s="412"/>
      <c r="FO138" s="412"/>
      <c r="FP138" s="412"/>
      <c r="FQ138" s="412"/>
      <c r="FR138" s="412"/>
      <c r="FS138" s="412"/>
      <c r="FT138" s="412"/>
      <c r="FU138" s="412"/>
      <c r="FV138" s="412"/>
      <c r="FW138" s="412"/>
      <c r="FX138" s="412"/>
      <c r="FY138" s="412"/>
      <c r="FZ138" s="412"/>
      <c r="GA138" s="412"/>
      <c r="GB138" s="412"/>
      <c r="GC138" s="412"/>
      <c r="GD138" s="412"/>
      <c r="GE138" s="412"/>
      <c r="GF138" s="412"/>
      <c r="GG138" s="412"/>
      <c r="GH138" s="412"/>
      <c r="GI138" s="412"/>
      <c r="GJ138" s="412"/>
      <c r="GK138" s="412"/>
      <c r="GL138" s="412"/>
      <c r="GM138" s="412"/>
      <c r="GN138" s="412"/>
      <c r="GO138" s="412"/>
      <c r="GP138" s="412"/>
      <c r="GQ138" s="412"/>
      <c r="GR138" s="412"/>
      <c r="GS138" s="412"/>
      <c r="GT138" s="412"/>
      <c r="GU138" s="412"/>
      <c r="GV138" s="412"/>
      <c r="GW138" s="412"/>
      <c r="GX138" s="412"/>
      <c r="GY138" s="412"/>
      <c r="GZ138" s="412"/>
      <c r="HA138" s="412"/>
      <c r="HB138" s="412"/>
      <c r="HC138" s="412"/>
      <c r="HD138" s="412"/>
      <c r="HE138" s="412"/>
      <c r="HF138" s="412"/>
      <c r="HG138" s="412"/>
      <c r="HH138" s="412"/>
    </row>
    <row r="139" spans="1:216" s="170" customFormat="1" ht="65.099999999999994" customHeight="1">
      <c r="A139" s="649" t="s">
        <v>201</v>
      </c>
      <c r="B139" s="1073"/>
      <c r="C139" s="193" t="s">
        <v>224</v>
      </c>
      <c r="D139" s="864"/>
      <c r="E139" s="189" t="s">
        <v>944</v>
      </c>
      <c r="F139" s="207">
        <v>2024130010154</v>
      </c>
      <c r="G139" s="188" t="s">
        <v>422</v>
      </c>
      <c r="H139" s="188" t="s">
        <v>945</v>
      </c>
      <c r="I139" s="188" t="s">
        <v>946</v>
      </c>
      <c r="J139" s="188"/>
      <c r="K139" s="864"/>
      <c r="L139" s="833"/>
      <c r="M139" s="864"/>
      <c r="N139" s="832"/>
      <c r="O139" s="832"/>
      <c r="P139" s="832"/>
      <c r="Q139" s="832"/>
      <c r="R139" s="832"/>
      <c r="S139" s="193">
        <f t="shared" si="4"/>
        <v>0</v>
      </c>
      <c r="T139" s="834"/>
      <c r="U139" s="261"/>
      <c r="V139" s="261"/>
      <c r="W139" s="171"/>
      <c r="X139" s="833"/>
      <c r="Y139" s="833"/>
      <c r="Z139" s="171"/>
      <c r="AA139" s="247"/>
      <c r="AB139" s="264"/>
      <c r="AC139" s="171"/>
      <c r="AD139" s="247" t="s">
        <v>963</v>
      </c>
      <c r="AE139" s="213">
        <v>46000000</v>
      </c>
      <c r="AF139" s="171" t="s">
        <v>531</v>
      </c>
      <c r="AG139" s="171" t="s">
        <v>515</v>
      </c>
      <c r="AH139" s="261">
        <v>45698</v>
      </c>
      <c r="AI139" s="262"/>
      <c r="AJ139" s="262"/>
      <c r="AK139" s="263"/>
      <c r="AL139" s="600"/>
      <c r="AM139" s="600"/>
      <c r="AN139" s="259"/>
      <c r="AO139" s="630"/>
      <c r="AP139" s="632"/>
      <c r="AQ139" s="632"/>
      <c r="AR139" s="632"/>
      <c r="AS139" s="632"/>
      <c r="AT139" s="620"/>
      <c r="AU139" s="300"/>
      <c r="AV139" s="258"/>
      <c r="AW139" s="171"/>
      <c r="AX139" s="918"/>
      <c r="AY139" s="951"/>
      <c r="AZ139" s="945"/>
      <c r="BA139" s="834"/>
      <c r="BB139" s="671"/>
      <c r="BC139" s="671"/>
      <c r="BD139" s="671"/>
      <c r="BE139" s="671"/>
      <c r="BF139" s="957"/>
      <c r="BG139" s="957"/>
      <c r="BH139" s="957"/>
      <c r="BI139" s="412"/>
      <c r="BJ139" s="412"/>
      <c r="BK139" s="412"/>
      <c r="BL139" s="412"/>
      <c r="BM139" s="412"/>
      <c r="BN139" s="412"/>
      <c r="BO139" s="412"/>
      <c r="BP139" s="412"/>
      <c r="BQ139" s="412"/>
      <c r="BR139" s="412"/>
      <c r="BS139" s="412"/>
      <c r="BT139" s="412"/>
      <c r="BU139" s="412"/>
      <c r="BV139" s="412"/>
      <c r="BW139" s="412"/>
      <c r="BX139" s="412"/>
      <c r="BY139" s="412"/>
      <c r="BZ139" s="412"/>
      <c r="CA139" s="412"/>
      <c r="CB139" s="412"/>
      <c r="CC139" s="412"/>
      <c r="CD139" s="412"/>
      <c r="CE139" s="412"/>
      <c r="CF139" s="412"/>
      <c r="CG139" s="412"/>
      <c r="CH139" s="412"/>
      <c r="CI139" s="412"/>
      <c r="CJ139" s="412"/>
      <c r="CK139" s="412"/>
      <c r="CL139" s="412"/>
      <c r="CM139" s="412"/>
      <c r="CN139" s="412"/>
      <c r="CO139" s="412"/>
      <c r="CP139" s="412"/>
      <c r="CQ139" s="412"/>
      <c r="CR139" s="412"/>
      <c r="CS139" s="412"/>
      <c r="CT139" s="412"/>
      <c r="CU139" s="412"/>
      <c r="CV139" s="412"/>
      <c r="CW139" s="412"/>
      <c r="CX139" s="412"/>
      <c r="CY139" s="412"/>
      <c r="CZ139" s="412"/>
      <c r="DA139" s="412"/>
      <c r="DB139" s="412"/>
      <c r="DC139" s="412"/>
      <c r="DD139" s="412"/>
      <c r="DE139" s="412"/>
      <c r="DF139" s="412"/>
      <c r="DG139" s="412"/>
      <c r="DH139" s="412"/>
      <c r="DI139" s="412"/>
      <c r="DJ139" s="412"/>
      <c r="DK139" s="412"/>
      <c r="DL139" s="412"/>
      <c r="DM139" s="412"/>
      <c r="DN139" s="412"/>
      <c r="DO139" s="412"/>
      <c r="DP139" s="412"/>
      <c r="DQ139" s="412"/>
      <c r="DR139" s="412"/>
      <c r="DS139" s="412"/>
      <c r="DT139" s="412"/>
      <c r="DU139" s="412"/>
      <c r="DV139" s="412"/>
      <c r="DW139" s="412"/>
      <c r="DX139" s="412"/>
      <c r="DY139" s="412"/>
      <c r="DZ139" s="412"/>
      <c r="EA139" s="412"/>
      <c r="EB139" s="412"/>
      <c r="EC139" s="412"/>
      <c r="ED139" s="412"/>
      <c r="EE139" s="412"/>
      <c r="EF139" s="412"/>
      <c r="EG139" s="412"/>
      <c r="EH139" s="412"/>
      <c r="EI139" s="412"/>
      <c r="EJ139" s="412"/>
      <c r="EK139" s="412"/>
      <c r="EL139" s="412"/>
      <c r="EM139" s="412"/>
      <c r="EN139" s="412"/>
      <c r="EO139" s="412"/>
      <c r="EP139" s="412"/>
      <c r="EQ139" s="412"/>
      <c r="ER139" s="412"/>
      <c r="ES139" s="412"/>
      <c r="ET139" s="412"/>
      <c r="EU139" s="412"/>
      <c r="EV139" s="412"/>
      <c r="EW139" s="412"/>
      <c r="EX139" s="412"/>
      <c r="EY139" s="412"/>
      <c r="EZ139" s="412"/>
      <c r="FA139" s="412"/>
      <c r="FB139" s="412"/>
      <c r="FC139" s="412"/>
      <c r="FD139" s="412"/>
      <c r="FE139" s="412"/>
      <c r="FF139" s="412"/>
      <c r="FG139" s="412"/>
      <c r="FH139" s="412"/>
      <c r="FI139" s="412"/>
      <c r="FJ139" s="412"/>
      <c r="FK139" s="412"/>
      <c r="FL139" s="412"/>
      <c r="FM139" s="412"/>
      <c r="FN139" s="412"/>
      <c r="FO139" s="412"/>
      <c r="FP139" s="412"/>
      <c r="FQ139" s="412"/>
      <c r="FR139" s="412"/>
      <c r="FS139" s="412"/>
      <c r="FT139" s="412"/>
      <c r="FU139" s="412"/>
      <c r="FV139" s="412"/>
      <c r="FW139" s="412"/>
      <c r="FX139" s="412"/>
      <c r="FY139" s="412"/>
      <c r="FZ139" s="412"/>
      <c r="GA139" s="412"/>
      <c r="GB139" s="412"/>
      <c r="GC139" s="412"/>
      <c r="GD139" s="412"/>
      <c r="GE139" s="412"/>
      <c r="GF139" s="412"/>
      <c r="GG139" s="412"/>
      <c r="GH139" s="412"/>
      <c r="GI139" s="412"/>
      <c r="GJ139" s="412"/>
      <c r="GK139" s="412"/>
      <c r="GL139" s="412"/>
      <c r="GM139" s="412"/>
      <c r="GN139" s="412"/>
      <c r="GO139" s="412"/>
      <c r="GP139" s="412"/>
      <c r="GQ139" s="412"/>
      <c r="GR139" s="412"/>
      <c r="GS139" s="412"/>
      <c r="GT139" s="412"/>
      <c r="GU139" s="412"/>
      <c r="GV139" s="412"/>
      <c r="GW139" s="412"/>
      <c r="GX139" s="412"/>
      <c r="GY139" s="412"/>
      <c r="GZ139" s="412"/>
      <c r="HA139" s="412"/>
      <c r="HB139" s="412"/>
      <c r="HC139" s="412"/>
      <c r="HD139" s="412"/>
      <c r="HE139" s="412"/>
      <c r="HF139" s="412"/>
      <c r="HG139" s="412"/>
      <c r="HH139" s="412"/>
    </row>
    <row r="140" spans="1:216" s="170" customFormat="1" ht="65.099999999999994" customHeight="1">
      <c r="A140" s="649" t="s">
        <v>201</v>
      </c>
      <c r="B140" s="1073"/>
      <c r="C140" s="193" t="s">
        <v>224</v>
      </c>
      <c r="D140" s="864"/>
      <c r="E140" s="189" t="s">
        <v>944</v>
      </c>
      <c r="F140" s="207">
        <v>2024130010155</v>
      </c>
      <c r="G140" s="188" t="s">
        <v>422</v>
      </c>
      <c r="H140" s="188" t="s">
        <v>945</v>
      </c>
      <c r="I140" s="188" t="s">
        <v>946</v>
      </c>
      <c r="J140" s="188"/>
      <c r="K140" s="260" t="s">
        <v>964</v>
      </c>
      <c r="L140" s="833"/>
      <c r="M140" s="193" t="s">
        <v>771</v>
      </c>
      <c r="N140" s="193">
        <v>4</v>
      </c>
      <c r="O140" s="193">
        <v>0</v>
      </c>
      <c r="P140" s="193">
        <v>0</v>
      </c>
      <c r="Q140" s="193"/>
      <c r="R140" s="193"/>
      <c r="S140" s="193">
        <f t="shared" si="4"/>
        <v>0</v>
      </c>
      <c r="T140" s="549">
        <f t="shared" si="5"/>
        <v>0</v>
      </c>
      <c r="U140" s="261"/>
      <c r="V140" s="261"/>
      <c r="W140" s="171"/>
      <c r="X140" s="171"/>
      <c r="Y140" s="171"/>
      <c r="Z140" s="171"/>
      <c r="AA140" s="247"/>
      <c r="AB140" s="264"/>
      <c r="AC140" s="171"/>
      <c r="AD140" s="247" t="s">
        <v>965</v>
      </c>
      <c r="AE140" s="265">
        <v>46000000</v>
      </c>
      <c r="AF140" s="171" t="s">
        <v>531</v>
      </c>
      <c r="AG140" s="171" t="s">
        <v>515</v>
      </c>
      <c r="AH140" s="261">
        <v>45698</v>
      </c>
      <c r="AI140" s="262"/>
      <c r="AJ140" s="262"/>
      <c r="AK140" s="263"/>
      <c r="AL140" s="600"/>
      <c r="AM140" s="600"/>
      <c r="AN140" s="259"/>
      <c r="AO140" s="630"/>
      <c r="AP140" s="632"/>
      <c r="AQ140" s="632"/>
      <c r="AR140" s="632"/>
      <c r="AS140" s="632"/>
      <c r="AT140" s="620"/>
      <c r="AU140" s="300"/>
      <c r="AV140" s="258"/>
      <c r="AW140" s="171"/>
      <c r="AX140" s="918"/>
      <c r="AY140" s="951"/>
      <c r="AZ140" s="945"/>
      <c r="BA140" s="834"/>
      <c r="BB140" s="671"/>
      <c r="BC140" s="671"/>
      <c r="BD140" s="671"/>
      <c r="BE140" s="671"/>
      <c r="BF140" s="957"/>
      <c r="BG140" s="957"/>
      <c r="BH140" s="957"/>
      <c r="BI140" s="412"/>
      <c r="BJ140" s="412"/>
      <c r="BK140" s="412"/>
      <c r="BL140" s="412"/>
      <c r="BM140" s="412"/>
      <c r="BN140" s="412"/>
      <c r="BO140" s="412"/>
      <c r="BP140" s="412"/>
      <c r="BQ140" s="412"/>
      <c r="BR140" s="412"/>
      <c r="BS140" s="412"/>
      <c r="BT140" s="412"/>
      <c r="BU140" s="412"/>
      <c r="BV140" s="412"/>
      <c r="BW140" s="412"/>
      <c r="BX140" s="412"/>
      <c r="BY140" s="412"/>
      <c r="BZ140" s="412"/>
      <c r="CA140" s="412"/>
      <c r="CB140" s="412"/>
      <c r="CC140" s="412"/>
      <c r="CD140" s="412"/>
      <c r="CE140" s="412"/>
      <c r="CF140" s="412"/>
      <c r="CG140" s="412"/>
      <c r="CH140" s="412"/>
      <c r="CI140" s="412"/>
      <c r="CJ140" s="412"/>
      <c r="CK140" s="412"/>
      <c r="CL140" s="412"/>
      <c r="CM140" s="412"/>
      <c r="CN140" s="412"/>
      <c r="CO140" s="412"/>
      <c r="CP140" s="412"/>
      <c r="CQ140" s="412"/>
      <c r="CR140" s="412"/>
      <c r="CS140" s="412"/>
      <c r="CT140" s="412"/>
      <c r="CU140" s="412"/>
      <c r="CV140" s="412"/>
      <c r="CW140" s="412"/>
      <c r="CX140" s="412"/>
      <c r="CY140" s="412"/>
      <c r="CZ140" s="412"/>
      <c r="DA140" s="412"/>
      <c r="DB140" s="412"/>
      <c r="DC140" s="412"/>
      <c r="DD140" s="412"/>
      <c r="DE140" s="412"/>
      <c r="DF140" s="412"/>
      <c r="DG140" s="412"/>
      <c r="DH140" s="412"/>
      <c r="DI140" s="412"/>
      <c r="DJ140" s="412"/>
      <c r="DK140" s="412"/>
      <c r="DL140" s="412"/>
      <c r="DM140" s="412"/>
      <c r="DN140" s="412"/>
      <c r="DO140" s="412"/>
      <c r="DP140" s="412"/>
      <c r="DQ140" s="412"/>
      <c r="DR140" s="412"/>
      <c r="DS140" s="412"/>
      <c r="DT140" s="412"/>
      <c r="DU140" s="412"/>
      <c r="DV140" s="412"/>
      <c r="DW140" s="412"/>
      <c r="DX140" s="412"/>
      <c r="DY140" s="412"/>
      <c r="DZ140" s="412"/>
      <c r="EA140" s="412"/>
      <c r="EB140" s="412"/>
      <c r="EC140" s="412"/>
      <c r="ED140" s="412"/>
      <c r="EE140" s="412"/>
      <c r="EF140" s="412"/>
      <c r="EG140" s="412"/>
      <c r="EH140" s="412"/>
      <c r="EI140" s="412"/>
      <c r="EJ140" s="412"/>
      <c r="EK140" s="412"/>
      <c r="EL140" s="412"/>
      <c r="EM140" s="412"/>
      <c r="EN140" s="412"/>
      <c r="EO140" s="412"/>
      <c r="EP140" s="412"/>
      <c r="EQ140" s="412"/>
      <c r="ER140" s="412"/>
      <c r="ES140" s="412"/>
      <c r="ET140" s="412"/>
      <c r="EU140" s="412"/>
      <c r="EV140" s="412"/>
      <c r="EW140" s="412"/>
      <c r="EX140" s="412"/>
      <c r="EY140" s="412"/>
      <c r="EZ140" s="412"/>
      <c r="FA140" s="412"/>
      <c r="FB140" s="412"/>
      <c r="FC140" s="412"/>
      <c r="FD140" s="412"/>
      <c r="FE140" s="412"/>
      <c r="FF140" s="412"/>
      <c r="FG140" s="412"/>
      <c r="FH140" s="412"/>
      <c r="FI140" s="412"/>
      <c r="FJ140" s="412"/>
      <c r="FK140" s="412"/>
      <c r="FL140" s="412"/>
      <c r="FM140" s="412"/>
      <c r="FN140" s="412"/>
      <c r="FO140" s="412"/>
      <c r="FP140" s="412"/>
      <c r="FQ140" s="412"/>
      <c r="FR140" s="412"/>
      <c r="FS140" s="412"/>
      <c r="FT140" s="412"/>
      <c r="FU140" s="412"/>
      <c r="FV140" s="412"/>
      <c r="FW140" s="412"/>
      <c r="FX140" s="412"/>
      <c r="FY140" s="412"/>
      <c r="FZ140" s="412"/>
      <c r="GA140" s="412"/>
      <c r="GB140" s="412"/>
      <c r="GC140" s="412"/>
      <c r="GD140" s="412"/>
      <c r="GE140" s="412"/>
      <c r="GF140" s="412"/>
      <c r="GG140" s="412"/>
      <c r="GH140" s="412"/>
      <c r="GI140" s="412"/>
      <c r="GJ140" s="412"/>
      <c r="GK140" s="412"/>
      <c r="GL140" s="412"/>
      <c r="GM140" s="412"/>
      <c r="GN140" s="412"/>
      <c r="GO140" s="412"/>
      <c r="GP140" s="412"/>
      <c r="GQ140" s="412"/>
      <c r="GR140" s="412"/>
      <c r="GS140" s="412"/>
      <c r="GT140" s="412"/>
      <c r="GU140" s="412"/>
      <c r="GV140" s="412"/>
      <c r="GW140" s="412"/>
      <c r="GX140" s="412"/>
      <c r="GY140" s="412"/>
      <c r="GZ140" s="412"/>
      <c r="HA140" s="412"/>
      <c r="HB140" s="412"/>
      <c r="HC140" s="412"/>
      <c r="HD140" s="412"/>
      <c r="HE140" s="412"/>
      <c r="HF140" s="412"/>
      <c r="HG140" s="412"/>
      <c r="HH140" s="412"/>
    </row>
    <row r="141" spans="1:216" s="170" customFormat="1" ht="65.099999999999994" customHeight="1">
      <c r="A141" s="649" t="s">
        <v>201</v>
      </c>
      <c r="B141" s="1073"/>
      <c r="C141" s="193" t="s">
        <v>224</v>
      </c>
      <c r="D141" s="864"/>
      <c r="E141" s="189" t="s">
        <v>944</v>
      </c>
      <c r="F141" s="207">
        <v>2024130010156</v>
      </c>
      <c r="G141" s="188" t="s">
        <v>422</v>
      </c>
      <c r="H141" s="188" t="s">
        <v>945</v>
      </c>
      <c r="I141" s="188" t="s">
        <v>946</v>
      </c>
      <c r="J141" s="186"/>
      <c r="K141" s="195" t="s">
        <v>966</v>
      </c>
      <c r="L141" s="833"/>
      <c r="M141" s="193" t="s">
        <v>771</v>
      </c>
      <c r="N141" s="193">
        <v>64</v>
      </c>
      <c r="O141" s="193">
        <v>0</v>
      </c>
      <c r="P141" s="193">
        <v>25</v>
      </c>
      <c r="Q141" s="193"/>
      <c r="R141" s="193"/>
      <c r="S141" s="193">
        <f t="shared" si="4"/>
        <v>25</v>
      </c>
      <c r="T141" s="549">
        <f t="shared" si="5"/>
        <v>0.390625</v>
      </c>
      <c r="U141" s="184">
        <v>45690</v>
      </c>
      <c r="V141" s="184">
        <v>46022</v>
      </c>
      <c r="W141" s="171">
        <v>213</v>
      </c>
      <c r="X141" s="171" t="s">
        <v>967</v>
      </c>
      <c r="Y141" s="171" t="s">
        <v>772</v>
      </c>
      <c r="Z141" s="171" t="s">
        <v>949</v>
      </c>
      <c r="AA141" s="258"/>
      <c r="AB141" s="258"/>
      <c r="AC141" s="171" t="s">
        <v>529</v>
      </c>
      <c r="AD141" s="247" t="s">
        <v>968</v>
      </c>
      <c r="AE141" s="266">
        <v>150000000</v>
      </c>
      <c r="AF141" s="171" t="s">
        <v>531</v>
      </c>
      <c r="AG141" s="171" t="s">
        <v>515</v>
      </c>
      <c r="AH141" s="261">
        <v>45699</v>
      </c>
      <c r="AI141" s="262"/>
      <c r="AJ141" s="262"/>
      <c r="AK141" s="263"/>
      <c r="AL141" s="600"/>
      <c r="AM141" s="600"/>
      <c r="AN141" s="259" t="s">
        <v>777</v>
      </c>
      <c r="AO141" s="630"/>
      <c r="AP141" s="632"/>
      <c r="AQ141" s="632"/>
      <c r="AR141" s="632"/>
      <c r="AS141" s="632"/>
      <c r="AT141" s="620"/>
      <c r="AU141" s="300"/>
      <c r="AV141" s="258"/>
      <c r="AW141" s="171"/>
      <c r="AX141" s="918"/>
      <c r="AY141" s="951"/>
      <c r="AZ141" s="945"/>
      <c r="BA141" s="834"/>
      <c r="BB141" s="671"/>
      <c r="BC141" s="671"/>
      <c r="BD141" s="671"/>
      <c r="BE141" s="671"/>
      <c r="BF141" s="957"/>
      <c r="BG141" s="957"/>
      <c r="BH141" s="957"/>
      <c r="BI141" s="412"/>
      <c r="BJ141" s="412"/>
      <c r="BK141" s="412"/>
      <c r="BL141" s="412"/>
      <c r="BM141" s="412"/>
      <c r="BN141" s="412"/>
      <c r="BO141" s="412"/>
      <c r="BP141" s="412"/>
      <c r="BQ141" s="412"/>
      <c r="BR141" s="412"/>
      <c r="BS141" s="412"/>
      <c r="BT141" s="412"/>
      <c r="BU141" s="412"/>
      <c r="BV141" s="412"/>
      <c r="BW141" s="412"/>
      <c r="BX141" s="412"/>
      <c r="BY141" s="412"/>
      <c r="BZ141" s="412"/>
      <c r="CA141" s="412"/>
      <c r="CB141" s="412"/>
      <c r="CC141" s="412"/>
      <c r="CD141" s="412"/>
      <c r="CE141" s="412"/>
      <c r="CF141" s="412"/>
      <c r="CG141" s="412"/>
      <c r="CH141" s="412"/>
      <c r="CI141" s="412"/>
      <c r="CJ141" s="412"/>
      <c r="CK141" s="412"/>
      <c r="CL141" s="412"/>
      <c r="CM141" s="412"/>
      <c r="CN141" s="412"/>
      <c r="CO141" s="412"/>
      <c r="CP141" s="412"/>
      <c r="CQ141" s="412"/>
      <c r="CR141" s="412"/>
      <c r="CS141" s="412"/>
      <c r="CT141" s="412"/>
      <c r="CU141" s="412"/>
      <c r="CV141" s="412"/>
      <c r="CW141" s="412"/>
      <c r="CX141" s="412"/>
      <c r="CY141" s="412"/>
      <c r="CZ141" s="412"/>
      <c r="DA141" s="412"/>
      <c r="DB141" s="412"/>
      <c r="DC141" s="412"/>
      <c r="DD141" s="412"/>
      <c r="DE141" s="412"/>
      <c r="DF141" s="412"/>
      <c r="DG141" s="412"/>
      <c r="DH141" s="412"/>
      <c r="DI141" s="412"/>
      <c r="DJ141" s="412"/>
      <c r="DK141" s="412"/>
      <c r="DL141" s="412"/>
      <c r="DM141" s="412"/>
      <c r="DN141" s="412"/>
      <c r="DO141" s="412"/>
      <c r="DP141" s="412"/>
      <c r="DQ141" s="412"/>
      <c r="DR141" s="412"/>
      <c r="DS141" s="412"/>
      <c r="DT141" s="412"/>
      <c r="DU141" s="412"/>
      <c r="DV141" s="412"/>
      <c r="DW141" s="412"/>
      <c r="DX141" s="412"/>
      <c r="DY141" s="412"/>
      <c r="DZ141" s="412"/>
      <c r="EA141" s="412"/>
      <c r="EB141" s="412"/>
      <c r="EC141" s="412"/>
      <c r="ED141" s="412"/>
      <c r="EE141" s="412"/>
      <c r="EF141" s="412"/>
      <c r="EG141" s="412"/>
      <c r="EH141" s="412"/>
      <c r="EI141" s="412"/>
      <c r="EJ141" s="412"/>
      <c r="EK141" s="412"/>
      <c r="EL141" s="412"/>
      <c r="EM141" s="412"/>
      <c r="EN141" s="412"/>
      <c r="EO141" s="412"/>
      <c r="EP141" s="412"/>
      <c r="EQ141" s="412"/>
      <c r="ER141" s="412"/>
      <c r="ES141" s="412"/>
      <c r="ET141" s="412"/>
      <c r="EU141" s="412"/>
      <c r="EV141" s="412"/>
      <c r="EW141" s="412"/>
      <c r="EX141" s="412"/>
      <c r="EY141" s="412"/>
      <c r="EZ141" s="412"/>
      <c r="FA141" s="412"/>
      <c r="FB141" s="412"/>
      <c r="FC141" s="412"/>
      <c r="FD141" s="412"/>
      <c r="FE141" s="412"/>
      <c r="FF141" s="412"/>
      <c r="FG141" s="412"/>
      <c r="FH141" s="412"/>
      <c r="FI141" s="412"/>
      <c r="FJ141" s="412"/>
      <c r="FK141" s="412"/>
      <c r="FL141" s="412"/>
      <c r="FM141" s="412"/>
      <c r="FN141" s="412"/>
      <c r="FO141" s="412"/>
      <c r="FP141" s="412"/>
      <c r="FQ141" s="412"/>
      <c r="FR141" s="412"/>
      <c r="FS141" s="412"/>
      <c r="FT141" s="412"/>
      <c r="FU141" s="412"/>
      <c r="FV141" s="412"/>
      <c r="FW141" s="412"/>
      <c r="FX141" s="412"/>
      <c r="FY141" s="412"/>
      <c r="FZ141" s="412"/>
      <c r="GA141" s="412"/>
      <c r="GB141" s="412"/>
      <c r="GC141" s="412"/>
      <c r="GD141" s="412"/>
      <c r="GE141" s="412"/>
      <c r="GF141" s="412"/>
      <c r="GG141" s="412"/>
      <c r="GH141" s="412"/>
      <c r="GI141" s="412"/>
      <c r="GJ141" s="412"/>
      <c r="GK141" s="412"/>
      <c r="GL141" s="412"/>
      <c r="GM141" s="412"/>
      <c r="GN141" s="412"/>
      <c r="GO141" s="412"/>
      <c r="GP141" s="412"/>
      <c r="GQ141" s="412"/>
      <c r="GR141" s="412"/>
      <c r="GS141" s="412"/>
      <c r="GT141" s="412"/>
      <c r="GU141" s="412"/>
      <c r="GV141" s="412"/>
      <c r="GW141" s="412"/>
      <c r="GX141" s="412"/>
      <c r="GY141" s="412"/>
      <c r="GZ141" s="412"/>
      <c r="HA141" s="412"/>
      <c r="HB141" s="412"/>
      <c r="HC141" s="412"/>
      <c r="HD141" s="412"/>
      <c r="HE141" s="412"/>
      <c r="HF141" s="412"/>
      <c r="HG141" s="412"/>
      <c r="HH141" s="412"/>
    </row>
    <row r="142" spans="1:216" s="170" customFormat="1" ht="65.099999999999994" customHeight="1">
      <c r="A142" s="649" t="s">
        <v>201</v>
      </c>
      <c r="B142" s="1073"/>
      <c r="C142" s="193" t="s">
        <v>224</v>
      </c>
      <c r="D142" s="864"/>
      <c r="E142" s="189" t="s">
        <v>944</v>
      </c>
      <c r="F142" s="207">
        <v>2024130010157</v>
      </c>
      <c r="G142" s="188" t="s">
        <v>422</v>
      </c>
      <c r="H142" s="188" t="s">
        <v>945</v>
      </c>
      <c r="I142" s="188" t="s">
        <v>946</v>
      </c>
      <c r="J142" s="186"/>
      <c r="K142" s="194" t="s">
        <v>969</v>
      </c>
      <c r="L142" s="833"/>
      <c r="M142" s="260" t="s">
        <v>970</v>
      </c>
      <c r="N142" s="193">
        <v>64</v>
      </c>
      <c r="O142" s="193">
        <v>0</v>
      </c>
      <c r="P142" s="193">
        <v>0</v>
      </c>
      <c r="Q142" s="193"/>
      <c r="R142" s="193"/>
      <c r="S142" s="193">
        <f t="shared" si="4"/>
        <v>0</v>
      </c>
      <c r="T142" s="549">
        <f t="shared" si="5"/>
        <v>0</v>
      </c>
      <c r="U142" s="184">
        <v>45690</v>
      </c>
      <c r="V142" s="184">
        <v>46022</v>
      </c>
      <c r="W142" s="171">
        <v>213</v>
      </c>
      <c r="X142" s="171"/>
      <c r="Y142" s="171" t="s">
        <v>772</v>
      </c>
      <c r="Z142" s="171" t="s">
        <v>949</v>
      </c>
      <c r="AA142" s="258"/>
      <c r="AB142" s="258"/>
      <c r="AC142" s="171" t="s">
        <v>529</v>
      </c>
      <c r="AD142" s="247" t="s">
        <v>971</v>
      </c>
      <c r="AE142" s="266">
        <v>46000000</v>
      </c>
      <c r="AF142" s="171" t="s">
        <v>531</v>
      </c>
      <c r="AG142" s="171" t="s">
        <v>515</v>
      </c>
      <c r="AH142" s="261">
        <v>45700</v>
      </c>
      <c r="AI142" s="262"/>
      <c r="AJ142" s="262"/>
      <c r="AK142" s="263"/>
      <c r="AL142" s="600"/>
      <c r="AM142" s="600"/>
      <c r="AN142" s="259" t="s">
        <v>777</v>
      </c>
      <c r="AO142" s="630"/>
      <c r="AP142" s="632"/>
      <c r="AQ142" s="632"/>
      <c r="AR142" s="632"/>
      <c r="AS142" s="632"/>
      <c r="AT142" s="620"/>
      <c r="AU142" s="300"/>
      <c r="AV142" s="258"/>
      <c r="AW142" s="171"/>
      <c r="AX142" s="918"/>
      <c r="AY142" s="951"/>
      <c r="AZ142" s="945"/>
      <c r="BA142" s="834"/>
      <c r="BB142" s="671"/>
      <c r="BC142" s="671"/>
      <c r="BD142" s="671"/>
      <c r="BE142" s="671"/>
      <c r="BF142" s="957"/>
      <c r="BG142" s="957"/>
      <c r="BH142" s="957"/>
      <c r="BI142" s="412"/>
      <c r="BJ142" s="412"/>
      <c r="BK142" s="412"/>
      <c r="BL142" s="412"/>
      <c r="BM142" s="412"/>
      <c r="BN142" s="412"/>
      <c r="BO142" s="412"/>
      <c r="BP142" s="412"/>
      <c r="BQ142" s="412"/>
      <c r="BR142" s="412"/>
      <c r="BS142" s="412"/>
      <c r="BT142" s="412"/>
      <c r="BU142" s="412"/>
      <c r="BV142" s="412"/>
      <c r="BW142" s="412"/>
      <c r="BX142" s="412"/>
      <c r="BY142" s="412"/>
      <c r="BZ142" s="412"/>
      <c r="CA142" s="412"/>
      <c r="CB142" s="412"/>
      <c r="CC142" s="412"/>
      <c r="CD142" s="412"/>
      <c r="CE142" s="412"/>
      <c r="CF142" s="412"/>
      <c r="CG142" s="412"/>
      <c r="CH142" s="412"/>
      <c r="CI142" s="412"/>
      <c r="CJ142" s="412"/>
      <c r="CK142" s="412"/>
      <c r="CL142" s="412"/>
      <c r="CM142" s="412"/>
      <c r="CN142" s="412"/>
      <c r="CO142" s="412"/>
      <c r="CP142" s="412"/>
      <c r="CQ142" s="412"/>
      <c r="CR142" s="412"/>
      <c r="CS142" s="412"/>
      <c r="CT142" s="412"/>
      <c r="CU142" s="412"/>
      <c r="CV142" s="412"/>
      <c r="CW142" s="412"/>
      <c r="CX142" s="412"/>
      <c r="CY142" s="412"/>
      <c r="CZ142" s="412"/>
      <c r="DA142" s="412"/>
      <c r="DB142" s="412"/>
      <c r="DC142" s="412"/>
      <c r="DD142" s="412"/>
      <c r="DE142" s="412"/>
      <c r="DF142" s="412"/>
      <c r="DG142" s="412"/>
      <c r="DH142" s="412"/>
      <c r="DI142" s="412"/>
      <c r="DJ142" s="412"/>
      <c r="DK142" s="412"/>
      <c r="DL142" s="412"/>
      <c r="DM142" s="412"/>
      <c r="DN142" s="412"/>
      <c r="DO142" s="412"/>
      <c r="DP142" s="412"/>
      <c r="DQ142" s="412"/>
      <c r="DR142" s="412"/>
      <c r="DS142" s="412"/>
      <c r="DT142" s="412"/>
      <c r="DU142" s="412"/>
      <c r="DV142" s="412"/>
      <c r="DW142" s="412"/>
      <c r="DX142" s="412"/>
      <c r="DY142" s="412"/>
      <c r="DZ142" s="412"/>
      <c r="EA142" s="412"/>
      <c r="EB142" s="412"/>
      <c r="EC142" s="412"/>
      <c r="ED142" s="412"/>
      <c r="EE142" s="412"/>
      <c r="EF142" s="412"/>
      <c r="EG142" s="412"/>
      <c r="EH142" s="412"/>
      <c r="EI142" s="412"/>
      <c r="EJ142" s="412"/>
      <c r="EK142" s="412"/>
      <c r="EL142" s="412"/>
      <c r="EM142" s="412"/>
      <c r="EN142" s="412"/>
      <c r="EO142" s="412"/>
      <c r="EP142" s="412"/>
      <c r="EQ142" s="412"/>
      <c r="ER142" s="412"/>
      <c r="ES142" s="412"/>
      <c r="ET142" s="412"/>
      <c r="EU142" s="412"/>
      <c r="EV142" s="412"/>
      <c r="EW142" s="412"/>
      <c r="EX142" s="412"/>
      <c r="EY142" s="412"/>
      <c r="EZ142" s="412"/>
      <c r="FA142" s="412"/>
      <c r="FB142" s="412"/>
      <c r="FC142" s="412"/>
      <c r="FD142" s="412"/>
      <c r="FE142" s="412"/>
      <c r="FF142" s="412"/>
      <c r="FG142" s="412"/>
      <c r="FH142" s="412"/>
      <c r="FI142" s="412"/>
      <c r="FJ142" s="412"/>
      <c r="FK142" s="412"/>
      <c r="FL142" s="412"/>
      <c r="FM142" s="412"/>
      <c r="FN142" s="412"/>
      <c r="FO142" s="412"/>
      <c r="FP142" s="412"/>
      <c r="FQ142" s="412"/>
      <c r="FR142" s="412"/>
      <c r="FS142" s="412"/>
      <c r="FT142" s="412"/>
      <c r="FU142" s="412"/>
      <c r="FV142" s="412"/>
      <c r="FW142" s="412"/>
      <c r="FX142" s="412"/>
      <c r="FY142" s="412"/>
      <c r="FZ142" s="412"/>
      <c r="GA142" s="412"/>
      <c r="GB142" s="412"/>
      <c r="GC142" s="412"/>
      <c r="GD142" s="412"/>
      <c r="GE142" s="412"/>
      <c r="GF142" s="412"/>
      <c r="GG142" s="412"/>
      <c r="GH142" s="412"/>
      <c r="GI142" s="412"/>
      <c r="GJ142" s="412"/>
      <c r="GK142" s="412"/>
      <c r="GL142" s="412"/>
      <c r="GM142" s="412"/>
      <c r="GN142" s="412"/>
      <c r="GO142" s="412"/>
      <c r="GP142" s="412"/>
      <c r="GQ142" s="412"/>
      <c r="GR142" s="412"/>
      <c r="GS142" s="412"/>
      <c r="GT142" s="412"/>
      <c r="GU142" s="412"/>
      <c r="GV142" s="412"/>
      <c r="GW142" s="412"/>
      <c r="GX142" s="412"/>
      <c r="GY142" s="412"/>
      <c r="GZ142" s="412"/>
      <c r="HA142" s="412"/>
      <c r="HB142" s="412"/>
      <c r="HC142" s="412"/>
      <c r="HD142" s="412"/>
      <c r="HE142" s="412"/>
      <c r="HF142" s="412"/>
      <c r="HG142" s="412"/>
      <c r="HH142" s="412"/>
    </row>
    <row r="143" spans="1:216" s="170" customFormat="1" ht="65.099999999999994" customHeight="1">
      <c r="A143" s="649" t="s">
        <v>201</v>
      </c>
      <c r="B143" s="1073"/>
      <c r="C143" s="193" t="s">
        <v>224</v>
      </c>
      <c r="D143" s="864"/>
      <c r="E143" s="189" t="s">
        <v>944</v>
      </c>
      <c r="F143" s="207">
        <v>2024130010158</v>
      </c>
      <c r="G143" s="188" t="s">
        <v>422</v>
      </c>
      <c r="H143" s="188" t="s">
        <v>945</v>
      </c>
      <c r="I143" s="188" t="s">
        <v>946</v>
      </c>
      <c r="J143" s="186"/>
      <c r="K143" s="195" t="s">
        <v>972</v>
      </c>
      <c r="L143" s="833"/>
      <c r="M143" s="260" t="s">
        <v>973</v>
      </c>
      <c r="N143" s="193">
        <v>20</v>
      </c>
      <c r="O143" s="193">
        <v>0</v>
      </c>
      <c r="P143" s="193">
        <v>0</v>
      </c>
      <c r="Q143" s="193"/>
      <c r="R143" s="193"/>
      <c r="S143" s="193">
        <f t="shared" si="4"/>
        <v>0</v>
      </c>
      <c r="T143" s="549">
        <f t="shared" si="5"/>
        <v>0</v>
      </c>
      <c r="U143" s="184">
        <v>45690</v>
      </c>
      <c r="V143" s="184">
        <v>46022</v>
      </c>
      <c r="W143" s="171">
        <v>213</v>
      </c>
      <c r="X143" s="171"/>
      <c r="Y143" s="171" t="s">
        <v>772</v>
      </c>
      <c r="Z143" s="171" t="s">
        <v>949</v>
      </c>
      <c r="AA143" s="258"/>
      <c r="AB143" s="258"/>
      <c r="AC143" s="171" t="s">
        <v>529</v>
      </c>
      <c r="AD143" s="247" t="s">
        <v>974</v>
      </c>
      <c r="AE143" s="266">
        <v>58000000</v>
      </c>
      <c r="AF143" s="171" t="s">
        <v>531</v>
      </c>
      <c r="AG143" s="171" t="s">
        <v>515</v>
      </c>
      <c r="AH143" s="261">
        <v>45698</v>
      </c>
      <c r="AI143" s="262"/>
      <c r="AJ143" s="262"/>
      <c r="AK143" s="263"/>
      <c r="AL143" s="600"/>
      <c r="AM143" s="600"/>
      <c r="AN143" s="259" t="s">
        <v>777</v>
      </c>
      <c r="AO143" s="232"/>
      <c r="AP143" s="633"/>
      <c r="AQ143" s="633"/>
      <c r="AR143" s="633"/>
      <c r="AS143" s="633"/>
      <c r="AT143" s="620"/>
      <c r="AU143" s="300"/>
      <c r="AV143" s="258"/>
      <c r="AW143" s="171"/>
      <c r="AX143" s="918"/>
      <c r="AY143" s="951"/>
      <c r="AZ143" s="945"/>
      <c r="BA143" s="834"/>
      <c r="BB143" s="671"/>
      <c r="BC143" s="671"/>
      <c r="BD143" s="671"/>
      <c r="BE143" s="671"/>
      <c r="BF143" s="957"/>
      <c r="BG143" s="957"/>
      <c r="BH143" s="957"/>
      <c r="BI143" s="412"/>
      <c r="BJ143" s="412"/>
      <c r="BK143" s="412"/>
      <c r="BL143" s="412"/>
      <c r="BM143" s="412"/>
      <c r="BN143" s="412"/>
      <c r="BO143" s="412"/>
      <c r="BP143" s="412"/>
      <c r="BQ143" s="412"/>
      <c r="BR143" s="412"/>
      <c r="BS143" s="412"/>
      <c r="BT143" s="412"/>
      <c r="BU143" s="412"/>
      <c r="BV143" s="412"/>
      <c r="BW143" s="412"/>
      <c r="BX143" s="412"/>
      <c r="BY143" s="412"/>
      <c r="BZ143" s="412"/>
      <c r="CA143" s="412"/>
      <c r="CB143" s="412"/>
      <c r="CC143" s="412"/>
      <c r="CD143" s="412"/>
      <c r="CE143" s="412"/>
      <c r="CF143" s="412"/>
      <c r="CG143" s="412"/>
      <c r="CH143" s="412"/>
      <c r="CI143" s="412"/>
      <c r="CJ143" s="412"/>
      <c r="CK143" s="412"/>
      <c r="CL143" s="412"/>
      <c r="CM143" s="412"/>
      <c r="CN143" s="412"/>
      <c r="CO143" s="412"/>
      <c r="CP143" s="412"/>
      <c r="CQ143" s="412"/>
      <c r="CR143" s="412"/>
      <c r="CS143" s="412"/>
      <c r="CT143" s="412"/>
      <c r="CU143" s="412"/>
      <c r="CV143" s="412"/>
      <c r="CW143" s="412"/>
      <c r="CX143" s="412"/>
      <c r="CY143" s="412"/>
      <c r="CZ143" s="412"/>
      <c r="DA143" s="412"/>
      <c r="DB143" s="412"/>
      <c r="DC143" s="412"/>
      <c r="DD143" s="412"/>
      <c r="DE143" s="412"/>
      <c r="DF143" s="412"/>
      <c r="DG143" s="412"/>
      <c r="DH143" s="412"/>
      <c r="DI143" s="412"/>
      <c r="DJ143" s="412"/>
      <c r="DK143" s="412"/>
      <c r="DL143" s="412"/>
      <c r="DM143" s="412"/>
      <c r="DN143" s="412"/>
      <c r="DO143" s="412"/>
      <c r="DP143" s="412"/>
      <c r="DQ143" s="412"/>
      <c r="DR143" s="412"/>
      <c r="DS143" s="412"/>
      <c r="DT143" s="412"/>
      <c r="DU143" s="412"/>
      <c r="DV143" s="412"/>
      <c r="DW143" s="412"/>
      <c r="DX143" s="412"/>
      <c r="DY143" s="412"/>
      <c r="DZ143" s="412"/>
      <c r="EA143" s="412"/>
      <c r="EB143" s="412"/>
      <c r="EC143" s="412"/>
      <c r="ED143" s="412"/>
      <c r="EE143" s="412"/>
      <c r="EF143" s="412"/>
      <c r="EG143" s="412"/>
      <c r="EH143" s="412"/>
      <c r="EI143" s="412"/>
      <c r="EJ143" s="412"/>
      <c r="EK143" s="412"/>
      <c r="EL143" s="412"/>
      <c r="EM143" s="412"/>
      <c r="EN143" s="412"/>
      <c r="EO143" s="412"/>
      <c r="EP143" s="412"/>
      <c r="EQ143" s="412"/>
      <c r="ER143" s="412"/>
      <c r="ES143" s="412"/>
      <c r="ET143" s="412"/>
      <c r="EU143" s="412"/>
      <c r="EV143" s="412"/>
      <c r="EW143" s="412"/>
      <c r="EX143" s="412"/>
      <c r="EY143" s="412"/>
      <c r="EZ143" s="412"/>
      <c r="FA143" s="412"/>
      <c r="FB143" s="412"/>
      <c r="FC143" s="412"/>
      <c r="FD143" s="412"/>
      <c r="FE143" s="412"/>
      <c r="FF143" s="412"/>
      <c r="FG143" s="412"/>
      <c r="FH143" s="412"/>
      <c r="FI143" s="412"/>
      <c r="FJ143" s="412"/>
      <c r="FK143" s="412"/>
      <c r="FL143" s="412"/>
      <c r="FM143" s="412"/>
      <c r="FN143" s="412"/>
      <c r="FO143" s="412"/>
      <c r="FP143" s="412"/>
      <c r="FQ143" s="412"/>
      <c r="FR143" s="412"/>
      <c r="FS143" s="412"/>
      <c r="FT143" s="412"/>
      <c r="FU143" s="412"/>
      <c r="FV143" s="412"/>
      <c r="FW143" s="412"/>
      <c r="FX143" s="412"/>
      <c r="FY143" s="412"/>
      <c r="FZ143" s="412"/>
      <c r="GA143" s="412"/>
      <c r="GB143" s="412"/>
      <c r="GC143" s="412"/>
      <c r="GD143" s="412"/>
      <c r="GE143" s="412"/>
      <c r="GF143" s="412"/>
      <c r="GG143" s="412"/>
      <c r="GH143" s="412"/>
      <c r="GI143" s="412"/>
      <c r="GJ143" s="412"/>
      <c r="GK143" s="412"/>
      <c r="GL143" s="412"/>
      <c r="GM143" s="412"/>
      <c r="GN143" s="412"/>
      <c r="GO143" s="412"/>
      <c r="GP143" s="412"/>
      <c r="GQ143" s="412"/>
      <c r="GR143" s="412"/>
      <c r="GS143" s="412"/>
      <c r="GT143" s="412"/>
      <c r="GU143" s="412"/>
      <c r="GV143" s="412"/>
      <c r="GW143" s="412"/>
      <c r="GX143" s="412"/>
      <c r="GY143" s="412"/>
      <c r="GZ143" s="412"/>
      <c r="HA143" s="412"/>
      <c r="HB143" s="412"/>
      <c r="HC143" s="412"/>
      <c r="HD143" s="412"/>
      <c r="HE143" s="412"/>
      <c r="HF143" s="412"/>
      <c r="HG143" s="412"/>
      <c r="HH143" s="412"/>
    </row>
    <row r="144" spans="1:216" s="170" customFormat="1" ht="65.099999999999994" customHeight="1">
      <c r="A144" s="649" t="s">
        <v>201</v>
      </c>
      <c r="B144" s="1073"/>
      <c r="C144" s="193" t="s">
        <v>224</v>
      </c>
      <c r="D144" s="864"/>
      <c r="E144" s="189" t="s">
        <v>944</v>
      </c>
      <c r="F144" s="207">
        <v>2024130010159</v>
      </c>
      <c r="G144" s="188" t="s">
        <v>422</v>
      </c>
      <c r="H144" s="188" t="s">
        <v>945</v>
      </c>
      <c r="I144" s="188" t="s">
        <v>946</v>
      </c>
      <c r="J144" s="186"/>
      <c r="K144" s="195" t="s">
        <v>975</v>
      </c>
      <c r="L144" s="833"/>
      <c r="M144" s="260" t="s">
        <v>976</v>
      </c>
      <c r="N144" s="193">
        <v>64</v>
      </c>
      <c r="O144" s="193">
        <v>0</v>
      </c>
      <c r="P144" s="193">
        <v>18</v>
      </c>
      <c r="Q144" s="193"/>
      <c r="R144" s="193"/>
      <c r="S144" s="193">
        <f t="shared" si="4"/>
        <v>18</v>
      </c>
      <c r="T144" s="549">
        <f t="shared" si="5"/>
        <v>0.28125</v>
      </c>
      <c r="U144" s="184">
        <v>45690</v>
      </c>
      <c r="V144" s="184">
        <v>46022</v>
      </c>
      <c r="W144" s="171">
        <v>213</v>
      </c>
      <c r="X144" s="171"/>
      <c r="Y144" s="171" t="s">
        <v>772</v>
      </c>
      <c r="Z144" s="171" t="s">
        <v>949</v>
      </c>
      <c r="AA144" s="258"/>
      <c r="AB144" s="258"/>
      <c r="AC144" s="171" t="s">
        <v>529</v>
      </c>
      <c r="AD144" s="247" t="s">
        <v>977</v>
      </c>
      <c r="AE144" s="266">
        <v>46000000</v>
      </c>
      <c r="AF144" s="171" t="s">
        <v>531</v>
      </c>
      <c r="AG144" s="171" t="s">
        <v>515</v>
      </c>
      <c r="AH144" s="261">
        <v>45698</v>
      </c>
      <c r="AI144" s="262"/>
      <c r="AJ144" s="262"/>
      <c r="AK144" s="263"/>
      <c r="AL144" s="600"/>
      <c r="AM144" s="600"/>
      <c r="AN144" s="259" t="s">
        <v>777</v>
      </c>
      <c r="AO144" s="232"/>
      <c r="AP144" s="633"/>
      <c r="AQ144" s="633"/>
      <c r="AR144" s="633"/>
      <c r="AS144" s="633"/>
      <c r="AT144" s="620"/>
      <c r="AU144" s="300"/>
      <c r="AV144" s="258"/>
      <c r="AW144" s="171"/>
      <c r="AX144" s="918"/>
      <c r="AY144" s="951"/>
      <c r="AZ144" s="945"/>
      <c r="BA144" s="834"/>
      <c r="BB144" s="671"/>
      <c r="BC144" s="671"/>
      <c r="BD144" s="671"/>
      <c r="BE144" s="671"/>
      <c r="BF144" s="957"/>
      <c r="BG144" s="957"/>
      <c r="BH144" s="957"/>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2"/>
      <c r="CP144" s="412"/>
      <c r="CQ144" s="412"/>
      <c r="CR144" s="412"/>
      <c r="CS144" s="412"/>
      <c r="CT144" s="412"/>
      <c r="CU144" s="412"/>
      <c r="CV144" s="412"/>
      <c r="CW144" s="412"/>
      <c r="CX144" s="412"/>
      <c r="CY144" s="412"/>
      <c r="CZ144" s="412"/>
      <c r="DA144" s="412"/>
      <c r="DB144" s="412"/>
      <c r="DC144" s="412"/>
      <c r="DD144" s="412"/>
      <c r="DE144" s="412"/>
      <c r="DF144" s="412"/>
      <c r="DG144" s="412"/>
      <c r="DH144" s="412"/>
      <c r="DI144" s="412"/>
      <c r="DJ144" s="412"/>
      <c r="DK144" s="412"/>
      <c r="DL144" s="412"/>
      <c r="DM144" s="412"/>
      <c r="DN144" s="412"/>
      <c r="DO144" s="412"/>
      <c r="DP144" s="412"/>
      <c r="DQ144" s="412"/>
      <c r="DR144" s="412"/>
      <c r="DS144" s="412"/>
      <c r="DT144" s="412"/>
      <c r="DU144" s="412"/>
      <c r="DV144" s="412"/>
      <c r="DW144" s="412"/>
      <c r="DX144" s="412"/>
      <c r="DY144" s="412"/>
      <c r="DZ144" s="412"/>
      <c r="EA144" s="412"/>
      <c r="EB144" s="412"/>
      <c r="EC144" s="412"/>
      <c r="ED144" s="412"/>
      <c r="EE144" s="412"/>
      <c r="EF144" s="412"/>
      <c r="EG144" s="412"/>
      <c r="EH144" s="412"/>
      <c r="EI144" s="412"/>
      <c r="EJ144" s="412"/>
      <c r="EK144" s="412"/>
      <c r="EL144" s="412"/>
      <c r="EM144" s="412"/>
      <c r="EN144" s="412"/>
      <c r="EO144" s="412"/>
      <c r="EP144" s="412"/>
      <c r="EQ144" s="412"/>
      <c r="ER144" s="412"/>
      <c r="ES144" s="412"/>
      <c r="ET144" s="412"/>
      <c r="EU144" s="412"/>
      <c r="EV144" s="412"/>
      <c r="EW144" s="412"/>
      <c r="EX144" s="412"/>
      <c r="EY144" s="412"/>
      <c r="EZ144" s="412"/>
      <c r="FA144" s="412"/>
      <c r="FB144" s="412"/>
      <c r="FC144" s="412"/>
      <c r="FD144" s="412"/>
      <c r="FE144" s="412"/>
      <c r="FF144" s="412"/>
      <c r="FG144" s="412"/>
      <c r="FH144" s="412"/>
      <c r="FI144" s="412"/>
      <c r="FJ144" s="412"/>
      <c r="FK144" s="412"/>
      <c r="FL144" s="412"/>
      <c r="FM144" s="412"/>
      <c r="FN144" s="412"/>
      <c r="FO144" s="412"/>
      <c r="FP144" s="412"/>
      <c r="FQ144" s="412"/>
      <c r="FR144" s="412"/>
      <c r="FS144" s="412"/>
      <c r="FT144" s="412"/>
      <c r="FU144" s="412"/>
      <c r="FV144" s="412"/>
      <c r="FW144" s="412"/>
      <c r="FX144" s="412"/>
      <c r="FY144" s="412"/>
      <c r="FZ144" s="412"/>
      <c r="GA144" s="412"/>
      <c r="GB144" s="412"/>
      <c r="GC144" s="412"/>
      <c r="GD144" s="412"/>
      <c r="GE144" s="412"/>
      <c r="GF144" s="412"/>
      <c r="GG144" s="412"/>
      <c r="GH144" s="412"/>
      <c r="GI144" s="412"/>
      <c r="GJ144" s="412"/>
      <c r="GK144" s="412"/>
      <c r="GL144" s="412"/>
      <c r="GM144" s="412"/>
      <c r="GN144" s="412"/>
      <c r="GO144" s="412"/>
      <c r="GP144" s="412"/>
      <c r="GQ144" s="412"/>
      <c r="GR144" s="412"/>
      <c r="GS144" s="412"/>
      <c r="GT144" s="412"/>
      <c r="GU144" s="412"/>
      <c r="GV144" s="412"/>
      <c r="GW144" s="412"/>
      <c r="GX144" s="412"/>
      <c r="GY144" s="412"/>
      <c r="GZ144" s="412"/>
      <c r="HA144" s="412"/>
      <c r="HB144" s="412"/>
      <c r="HC144" s="412"/>
      <c r="HD144" s="412"/>
      <c r="HE144" s="412"/>
      <c r="HF144" s="412"/>
      <c r="HG144" s="412"/>
      <c r="HH144" s="412"/>
    </row>
    <row r="145" spans="1:216" s="170" customFormat="1" ht="65.099999999999994" customHeight="1">
      <c r="A145" s="649" t="s">
        <v>201</v>
      </c>
      <c r="B145" s="1073"/>
      <c r="C145" s="193" t="s">
        <v>224</v>
      </c>
      <c r="D145" s="864"/>
      <c r="E145" s="189" t="s">
        <v>944</v>
      </c>
      <c r="F145" s="207">
        <v>2024130010160</v>
      </c>
      <c r="G145" s="188" t="s">
        <v>422</v>
      </c>
      <c r="H145" s="188" t="s">
        <v>945</v>
      </c>
      <c r="I145" s="188" t="s">
        <v>946</v>
      </c>
      <c r="J145" s="186"/>
      <c r="K145" s="195" t="s">
        <v>978</v>
      </c>
      <c r="L145" s="833"/>
      <c r="M145" s="864" t="s">
        <v>976</v>
      </c>
      <c r="N145" s="832">
        <v>64</v>
      </c>
      <c r="O145" s="832">
        <v>0</v>
      </c>
      <c r="P145" s="832">
        <v>15</v>
      </c>
      <c r="Q145" s="832"/>
      <c r="R145" s="832"/>
      <c r="S145" s="193">
        <f t="shared" si="4"/>
        <v>15</v>
      </c>
      <c r="T145" s="834">
        <f t="shared" si="5"/>
        <v>0.234375</v>
      </c>
      <c r="U145" s="856">
        <v>45690</v>
      </c>
      <c r="V145" s="856">
        <v>46022</v>
      </c>
      <c r="W145" s="833">
        <v>213</v>
      </c>
      <c r="X145" s="171"/>
      <c r="Y145" s="171" t="s">
        <v>772</v>
      </c>
      <c r="Z145" s="833" t="s">
        <v>949</v>
      </c>
      <c r="AA145" s="833"/>
      <c r="AB145" s="833"/>
      <c r="AC145" s="833" t="s">
        <v>529</v>
      </c>
      <c r="AD145" s="841" t="s">
        <v>979</v>
      </c>
      <c r="AE145" s="903">
        <v>46000000</v>
      </c>
      <c r="AF145" s="171" t="s">
        <v>531</v>
      </c>
      <c r="AG145" s="171" t="s">
        <v>515</v>
      </c>
      <c r="AH145" s="261">
        <v>45698</v>
      </c>
      <c r="AI145" s="262">
        <v>27000000</v>
      </c>
      <c r="AJ145" s="262"/>
      <c r="AK145" s="263">
        <v>27000000</v>
      </c>
      <c r="AL145" s="600"/>
      <c r="AM145" s="600"/>
      <c r="AN145" s="259" t="s">
        <v>777</v>
      </c>
      <c r="AO145" s="232"/>
      <c r="AP145" s="633"/>
      <c r="AQ145" s="633"/>
      <c r="AR145" s="633"/>
      <c r="AS145" s="633"/>
      <c r="AT145" s="620"/>
      <c r="AU145" s="300"/>
      <c r="AV145" s="258"/>
      <c r="AW145" s="171"/>
      <c r="AX145" s="918"/>
      <c r="AY145" s="951"/>
      <c r="AZ145" s="945"/>
      <c r="BA145" s="834"/>
      <c r="BB145" s="671"/>
      <c r="BC145" s="671"/>
      <c r="BD145" s="671"/>
      <c r="BE145" s="671"/>
      <c r="BF145" s="957"/>
      <c r="BG145" s="957"/>
      <c r="BH145" s="957"/>
      <c r="BI145" s="412"/>
      <c r="BJ145" s="412"/>
      <c r="BK145" s="412"/>
      <c r="BL145" s="412"/>
      <c r="BM145" s="412"/>
      <c r="BN145" s="412"/>
      <c r="BO145" s="412"/>
      <c r="BP145" s="412"/>
      <c r="BQ145" s="412"/>
      <c r="BR145" s="412"/>
      <c r="BS145" s="412"/>
      <c r="BT145" s="412"/>
      <c r="BU145" s="412"/>
      <c r="BV145" s="412"/>
      <c r="BW145" s="412"/>
      <c r="BX145" s="412"/>
      <c r="BY145" s="412"/>
      <c r="BZ145" s="412"/>
      <c r="CA145" s="412"/>
      <c r="CB145" s="412"/>
      <c r="CC145" s="412"/>
      <c r="CD145" s="412"/>
      <c r="CE145" s="412"/>
      <c r="CF145" s="412"/>
      <c r="CG145" s="412"/>
      <c r="CH145" s="412"/>
      <c r="CI145" s="412"/>
      <c r="CJ145" s="412"/>
      <c r="CK145" s="412"/>
      <c r="CL145" s="412"/>
      <c r="CM145" s="412"/>
      <c r="CN145" s="412"/>
      <c r="CO145" s="412"/>
      <c r="CP145" s="412"/>
      <c r="CQ145" s="412"/>
      <c r="CR145" s="412"/>
      <c r="CS145" s="412"/>
      <c r="CT145" s="412"/>
      <c r="CU145" s="412"/>
      <c r="CV145" s="412"/>
      <c r="CW145" s="412"/>
      <c r="CX145" s="412"/>
      <c r="CY145" s="412"/>
      <c r="CZ145" s="412"/>
      <c r="DA145" s="412"/>
      <c r="DB145" s="412"/>
      <c r="DC145" s="412"/>
      <c r="DD145" s="412"/>
      <c r="DE145" s="412"/>
      <c r="DF145" s="412"/>
      <c r="DG145" s="412"/>
      <c r="DH145" s="412"/>
      <c r="DI145" s="412"/>
      <c r="DJ145" s="412"/>
      <c r="DK145" s="412"/>
      <c r="DL145" s="412"/>
      <c r="DM145" s="412"/>
      <c r="DN145" s="412"/>
      <c r="DO145" s="412"/>
      <c r="DP145" s="412"/>
      <c r="DQ145" s="412"/>
      <c r="DR145" s="412"/>
      <c r="DS145" s="412"/>
      <c r="DT145" s="412"/>
      <c r="DU145" s="412"/>
      <c r="DV145" s="412"/>
      <c r="DW145" s="412"/>
      <c r="DX145" s="412"/>
      <c r="DY145" s="412"/>
      <c r="DZ145" s="412"/>
      <c r="EA145" s="412"/>
      <c r="EB145" s="412"/>
      <c r="EC145" s="412"/>
      <c r="ED145" s="412"/>
      <c r="EE145" s="412"/>
      <c r="EF145" s="412"/>
      <c r="EG145" s="412"/>
      <c r="EH145" s="412"/>
      <c r="EI145" s="412"/>
      <c r="EJ145" s="412"/>
      <c r="EK145" s="412"/>
      <c r="EL145" s="412"/>
      <c r="EM145" s="412"/>
      <c r="EN145" s="412"/>
      <c r="EO145" s="412"/>
      <c r="EP145" s="412"/>
      <c r="EQ145" s="412"/>
      <c r="ER145" s="412"/>
      <c r="ES145" s="412"/>
      <c r="ET145" s="412"/>
      <c r="EU145" s="412"/>
      <c r="EV145" s="412"/>
      <c r="EW145" s="412"/>
      <c r="EX145" s="412"/>
      <c r="EY145" s="412"/>
      <c r="EZ145" s="412"/>
      <c r="FA145" s="412"/>
      <c r="FB145" s="412"/>
      <c r="FC145" s="412"/>
      <c r="FD145" s="412"/>
      <c r="FE145" s="412"/>
      <c r="FF145" s="412"/>
      <c r="FG145" s="412"/>
      <c r="FH145" s="412"/>
      <c r="FI145" s="412"/>
      <c r="FJ145" s="412"/>
      <c r="FK145" s="412"/>
      <c r="FL145" s="412"/>
      <c r="FM145" s="412"/>
      <c r="FN145" s="412"/>
      <c r="FO145" s="412"/>
      <c r="FP145" s="412"/>
      <c r="FQ145" s="412"/>
      <c r="FR145" s="412"/>
      <c r="FS145" s="412"/>
      <c r="FT145" s="412"/>
      <c r="FU145" s="412"/>
      <c r="FV145" s="412"/>
      <c r="FW145" s="412"/>
      <c r="FX145" s="412"/>
      <c r="FY145" s="412"/>
      <c r="FZ145" s="412"/>
      <c r="GA145" s="412"/>
      <c r="GB145" s="412"/>
      <c r="GC145" s="412"/>
      <c r="GD145" s="412"/>
      <c r="GE145" s="412"/>
      <c r="GF145" s="412"/>
      <c r="GG145" s="412"/>
      <c r="GH145" s="412"/>
      <c r="GI145" s="412"/>
      <c r="GJ145" s="412"/>
      <c r="GK145" s="412"/>
      <c r="GL145" s="412"/>
      <c r="GM145" s="412"/>
      <c r="GN145" s="412"/>
      <c r="GO145" s="412"/>
      <c r="GP145" s="412"/>
      <c r="GQ145" s="412"/>
      <c r="GR145" s="412"/>
      <c r="GS145" s="412"/>
      <c r="GT145" s="412"/>
      <c r="GU145" s="412"/>
      <c r="GV145" s="412"/>
      <c r="GW145" s="412"/>
      <c r="GX145" s="412"/>
      <c r="GY145" s="412"/>
      <c r="GZ145" s="412"/>
      <c r="HA145" s="412"/>
      <c r="HB145" s="412"/>
      <c r="HC145" s="412"/>
      <c r="HD145" s="412"/>
      <c r="HE145" s="412"/>
      <c r="HF145" s="412"/>
      <c r="HG145" s="412"/>
      <c r="HH145" s="412"/>
    </row>
    <row r="146" spans="1:216" s="170" customFormat="1" ht="65.099999999999994" customHeight="1">
      <c r="A146" s="649" t="s">
        <v>201</v>
      </c>
      <c r="B146" s="1073"/>
      <c r="C146" s="193" t="s">
        <v>224</v>
      </c>
      <c r="D146" s="864"/>
      <c r="E146" s="189" t="s">
        <v>944</v>
      </c>
      <c r="F146" s="207">
        <v>2024130010161</v>
      </c>
      <c r="G146" s="188" t="s">
        <v>422</v>
      </c>
      <c r="H146" s="188" t="s">
        <v>945</v>
      </c>
      <c r="I146" s="188" t="s">
        <v>946</v>
      </c>
      <c r="J146" s="186"/>
      <c r="K146" s="195" t="s">
        <v>980</v>
      </c>
      <c r="L146" s="833"/>
      <c r="M146" s="864"/>
      <c r="N146" s="832"/>
      <c r="O146" s="832">
        <v>0</v>
      </c>
      <c r="P146" s="832">
        <v>10</v>
      </c>
      <c r="Q146" s="832"/>
      <c r="R146" s="832"/>
      <c r="S146" s="193">
        <f t="shared" si="4"/>
        <v>10</v>
      </c>
      <c r="T146" s="834"/>
      <c r="U146" s="856"/>
      <c r="V146" s="856"/>
      <c r="W146" s="833"/>
      <c r="X146" s="833"/>
      <c r="Y146" s="833"/>
      <c r="Z146" s="833"/>
      <c r="AA146" s="833"/>
      <c r="AB146" s="833"/>
      <c r="AC146" s="833"/>
      <c r="AD146" s="841"/>
      <c r="AE146" s="903"/>
      <c r="AF146" s="171"/>
      <c r="AG146" s="171"/>
      <c r="AH146" s="261">
        <v>45698</v>
      </c>
      <c r="AI146" s="262"/>
      <c r="AJ146" s="262"/>
      <c r="AK146" s="263"/>
      <c r="AL146" s="600"/>
      <c r="AM146" s="600"/>
      <c r="AN146" s="259"/>
      <c r="AO146" s="232"/>
      <c r="AP146" s="633"/>
      <c r="AQ146" s="633"/>
      <c r="AR146" s="633"/>
      <c r="AS146" s="633"/>
      <c r="AT146" s="620"/>
      <c r="AU146" s="300"/>
      <c r="AV146" s="258"/>
      <c r="AW146" s="171"/>
      <c r="AX146" s="918"/>
      <c r="AY146" s="951"/>
      <c r="AZ146" s="945"/>
      <c r="BA146" s="834"/>
      <c r="BB146" s="671"/>
      <c r="BC146" s="671"/>
      <c r="BD146" s="671"/>
      <c r="BE146" s="671"/>
      <c r="BF146" s="957"/>
      <c r="BG146" s="957"/>
      <c r="BH146" s="957"/>
      <c r="BI146" s="412"/>
      <c r="BJ146" s="412"/>
      <c r="BK146" s="412"/>
      <c r="BL146" s="412"/>
      <c r="BM146" s="412"/>
      <c r="BN146" s="412"/>
      <c r="BO146" s="412"/>
      <c r="BP146" s="412"/>
      <c r="BQ146" s="412"/>
      <c r="BR146" s="412"/>
      <c r="BS146" s="412"/>
      <c r="BT146" s="412"/>
      <c r="BU146" s="412"/>
      <c r="BV146" s="412"/>
      <c r="BW146" s="412"/>
      <c r="BX146" s="412"/>
      <c r="BY146" s="412"/>
      <c r="BZ146" s="412"/>
      <c r="CA146" s="412"/>
      <c r="CB146" s="412"/>
      <c r="CC146" s="412"/>
      <c r="CD146" s="412"/>
      <c r="CE146" s="412"/>
      <c r="CF146" s="412"/>
      <c r="CG146" s="412"/>
      <c r="CH146" s="412"/>
      <c r="CI146" s="412"/>
      <c r="CJ146" s="412"/>
      <c r="CK146" s="412"/>
      <c r="CL146" s="412"/>
      <c r="CM146" s="412"/>
      <c r="CN146" s="412"/>
      <c r="CO146" s="412"/>
      <c r="CP146" s="412"/>
      <c r="CQ146" s="412"/>
      <c r="CR146" s="412"/>
      <c r="CS146" s="412"/>
      <c r="CT146" s="412"/>
      <c r="CU146" s="412"/>
      <c r="CV146" s="412"/>
      <c r="CW146" s="412"/>
      <c r="CX146" s="412"/>
      <c r="CY146" s="412"/>
      <c r="CZ146" s="412"/>
      <c r="DA146" s="412"/>
      <c r="DB146" s="412"/>
      <c r="DC146" s="412"/>
      <c r="DD146" s="412"/>
      <c r="DE146" s="412"/>
      <c r="DF146" s="412"/>
      <c r="DG146" s="412"/>
      <c r="DH146" s="412"/>
      <c r="DI146" s="412"/>
      <c r="DJ146" s="412"/>
      <c r="DK146" s="412"/>
      <c r="DL146" s="412"/>
      <c r="DM146" s="412"/>
      <c r="DN146" s="412"/>
      <c r="DO146" s="412"/>
      <c r="DP146" s="412"/>
      <c r="DQ146" s="412"/>
      <c r="DR146" s="412"/>
      <c r="DS146" s="412"/>
      <c r="DT146" s="412"/>
      <c r="DU146" s="412"/>
      <c r="DV146" s="412"/>
      <c r="DW146" s="412"/>
      <c r="DX146" s="412"/>
      <c r="DY146" s="412"/>
      <c r="DZ146" s="412"/>
      <c r="EA146" s="412"/>
      <c r="EB146" s="412"/>
      <c r="EC146" s="412"/>
      <c r="ED146" s="412"/>
      <c r="EE146" s="412"/>
      <c r="EF146" s="412"/>
      <c r="EG146" s="412"/>
      <c r="EH146" s="412"/>
      <c r="EI146" s="412"/>
      <c r="EJ146" s="412"/>
      <c r="EK146" s="412"/>
      <c r="EL146" s="412"/>
      <c r="EM146" s="412"/>
      <c r="EN146" s="412"/>
      <c r="EO146" s="412"/>
      <c r="EP146" s="412"/>
      <c r="EQ146" s="412"/>
      <c r="ER146" s="412"/>
      <c r="ES146" s="412"/>
      <c r="ET146" s="412"/>
      <c r="EU146" s="412"/>
      <c r="EV146" s="412"/>
      <c r="EW146" s="412"/>
      <c r="EX146" s="412"/>
      <c r="EY146" s="412"/>
      <c r="EZ146" s="412"/>
      <c r="FA146" s="412"/>
      <c r="FB146" s="412"/>
      <c r="FC146" s="412"/>
      <c r="FD146" s="412"/>
      <c r="FE146" s="412"/>
      <c r="FF146" s="412"/>
      <c r="FG146" s="412"/>
      <c r="FH146" s="412"/>
      <c r="FI146" s="412"/>
      <c r="FJ146" s="412"/>
      <c r="FK146" s="412"/>
      <c r="FL146" s="412"/>
      <c r="FM146" s="412"/>
      <c r="FN146" s="412"/>
      <c r="FO146" s="412"/>
      <c r="FP146" s="412"/>
      <c r="FQ146" s="412"/>
      <c r="FR146" s="412"/>
      <c r="FS146" s="412"/>
      <c r="FT146" s="412"/>
      <c r="FU146" s="412"/>
      <c r="FV146" s="412"/>
      <c r="FW146" s="412"/>
      <c r="FX146" s="412"/>
      <c r="FY146" s="412"/>
      <c r="FZ146" s="412"/>
      <c r="GA146" s="412"/>
      <c r="GB146" s="412"/>
      <c r="GC146" s="412"/>
      <c r="GD146" s="412"/>
      <c r="GE146" s="412"/>
      <c r="GF146" s="412"/>
      <c r="GG146" s="412"/>
      <c r="GH146" s="412"/>
      <c r="GI146" s="412"/>
      <c r="GJ146" s="412"/>
      <c r="GK146" s="412"/>
      <c r="GL146" s="412"/>
      <c r="GM146" s="412"/>
      <c r="GN146" s="412"/>
      <c r="GO146" s="412"/>
      <c r="GP146" s="412"/>
      <c r="GQ146" s="412"/>
      <c r="GR146" s="412"/>
      <c r="GS146" s="412"/>
      <c r="GT146" s="412"/>
      <c r="GU146" s="412"/>
      <c r="GV146" s="412"/>
      <c r="GW146" s="412"/>
      <c r="GX146" s="412"/>
      <c r="GY146" s="412"/>
      <c r="GZ146" s="412"/>
      <c r="HA146" s="412"/>
      <c r="HB146" s="412"/>
      <c r="HC146" s="412"/>
      <c r="HD146" s="412"/>
      <c r="HE146" s="412"/>
      <c r="HF146" s="412"/>
      <c r="HG146" s="412"/>
      <c r="HH146" s="412"/>
    </row>
    <row r="147" spans="1:216" s="170" customFormat="1" ht="65.099999999999994" customHeight="1">
      <c r="A147" s="649" t="s">
        <v>201</v>
      </c>
      <c r="B147" s="1073"/>
      <c r="C147" s="193" t="s">
        <v>224</v>
      </c>
      <c r="D147" s="864"/>
      <c r="E147" s="189" t="s">
        <v>944</v>
      </c>
      <c r="F147" s="207">
        <v>2024130010162</v>
      </c>
      <c r="G147" s="188" t="s">
        <v>422</v>
      </c>
      <c r="H147" s="188" t="s">
        <v>945</v>
      </c>
      <c r="I147" s="188" t="s">
        <v>946</v>
      </c>
      <c r="J147" s="186"/>
      <c r="K147" s="195" t="s">
        <v>981</v>
      </c>
      <c r="L147" s="833"/>
      <c r="M147" s="260" t="s">
        <v>976</v>
      </c>
      <c r="N147" s="193">
        <v>50</v>
      </c>
      <c r="O147" s="193">
        <v>0</v>
      </c>
      <c r="P147" s="193">
        <v>17</v>
      </c>
      <c r="Q147" s="193"/>
      <c r="R147" s="193"/>
      <c r="S147" s="193">
        <f t="shared" si="4"/>
        <v>17</v>
      </c>
      <c r="T147" s="549">
        <f t="shared" si="5"/>
        <v>0.34</v>
      </c>
      <c r="U147" s="184">
        <v>45690</v>
      </c>
      <c r="V147" s="184">
        <v>46022</v>
      </c>
      <c r="W147" s="171">
        <v>213</v>
      </c>
      <c r="X147" s="833"/>
      <c r="Y147" s="833" t="s">
        <v>772</v>
      </c>
      <c r="Z147" s="171" t="s">
        <v>949</v>
      </c>
      <c r="AA147" s="258"/>
      <c r="AB147" s="258"/>
      <c r="AC147" s="171" t="s">
        <v>529</v>
      </c>
      <c r="AD147" s="247" t="s">
        <v>982</v>
      </c>
      <c r="AE147" s="266">
        <v>46000000</v>
      </c>
      <c r="AF147" s="171" t="s">
        <v>531</v>
      </c>
      <c r="AG147" s="171" t="s">
        <v>515</v>
      </c>
      <c r="AH147" s="261">
        <v>45698</v>
      </c>
      <c r="AI147" s="262"/>
      <c r="AJ147" s="262"/>
      <c r="AK147" s="263"/>
      <c r="AL147" s="600"/>
      <c r="AM147" s="600"/>
      <c r="AN147" s="259" t="s">
        <v>777</v>
      </c>
      <c r="AO147" s="232"/>
      <c r="AP147" s="633"/>
      <c r="AQ147" s="633"/>
      <c r="AR147" s="633"/>
      <c r="AS147" s="633"/>
      <c r="AT147" s="620"/>
      <c r="AU147" s="300"/>
      <c r="AV147" s="258"/>
      <c r="AW147" s="171"/>
      <c r="AX147" s="918"/>
      <c r="AY147" s="951"/>
      <c r="AZ147" s="945"/>
      <c r="BA147" s="834"/>
      <c r="BB147" s="671"/>
      <c r="BC147" s="671"/>
      <c r="BD147" s="671"/>
      <c r="BE147" s="671"/>
      <c r="BF147" s="957"/>
      <c r="BG147" s="957"/>
      <c r="BH147" s="957"/>
      <c r="BI147" s="412"/>
      <c r="BJ147" s="412"/>
      <c r="BK147" s="412"/>
      <c r="BL147" s="412"/>
      <c r="BM147" s="412"/>
      <c r="BN147" s="412"/>
      <c r="BO147" s="412"/>
      <c r="BP147" s="412"/>
      <c r="BQ147" s="412"/>
      <c r="BR147" s="412"/>
      <c r="BS147" s="412"/>
      <c r="BT147" s="412"/>
      <c r="BU147" s="412"/>
      <c r="BV147" s="412"/>
      <c r="BW147" s="412"/>
      <c r="BX147" s="412"/>
      <c r="BY147" s="412"/>
      <c r="BZ147" s="412"/>
      <c r="CA147" s="412"/>
      <c r="CB147" s="412"/>
      <c r="CC147" s="412"/>
      <c r="CD147" s="412"/>
      <c r="CE147" s="412"/>
      <c r="CF147" s="412"/>
      <c r="CG147" s="412"/>
      <c r="CH147" s="412"/>
      <c r="CI147" s="412"/>
      <c r="CJ147" s="412"/>
      <c r="CK147" s="412"/>
      <c r="CL147" s="412"/>
      <c r="CM147" s="412"/>
      <c r="CN147" s="412"/>
      <c r="CO147" s="412"/>
      <c r="CP147" s="412"/>
      <c r="CQ147" s="412"/>
      <c r="CR147" s="412"/>
      <c r="CS147" s="412"/>
      <c r="CT147" s="412"/>
      <c r="CU147" s="412"/>
      <c r="CV147" s="412"/>
      <c r="CW147" s="412"/>
      <c r="CX147" s="412"/>
      <c r="CY147" s="412"/>
      <c r="CZ147" s="412"/>
      <c r="DA147" s="412"/>
      <c r="DB147" s="412"/>
      <c r="DC147" s="412"/>
      <c r="DD147" s="412"/>
      <c r="DE147" s="412"/>
      <c r="DF147" s="412"/>
      <c r="DG147" s="412"/>
      <c r="DH147" s="412"/>
      <c r="DI147" s="412"/>
      <c r="DJ147" s="412"/>
      <c r="DK147" s="412"/>
      <c r="DL147" s="412"/>
      <c r="DM147" s="412"/>
      <c r="DN147" s="412"/>
      <c r="DO147" s="412"/>
      <c r="DP147" s="412"/>
      <c r="DQ147" s="412"/>
      <c r="DR147" s="412"/>
      <c r="DS147" s="412"/>
      <c r="DT147" s="412"/>
      <c r="DU147" s="412"/>
      <c r="DV147" s="412"/>
      <c r="DW147" s="412"/>
      <c r="DX147" s="412"/>
      <c r="DY147" s="412"/>
      <c r="DZ147" s="412"/>
      <c r="EA147" s="412"/>
      <c r="EB147" s="412"/>
      <c r="EC147" s="412"/>
      <c r="ED147" s="412"/>
      <c r="EE147" s="412"/>
      <c r="EF147" s="412"/>
      <c r="EG147" s="412"/>
      <c r="EH147" s="412"/>
      <c r="EI147" s="412"/>
      <c r="EJ147" s="412"/>
      <c r="EK147" s="412"/>
      <c r="EL147" s="412"/>
      <c r="EM147" s="412"/>
      <c r="EN147" s="412"/>
      <c r="EO147" s="412"/>
      <c r="EP147" s="412"/>
      <c r="EQ147" s="412"/>
      <c r="ER147" s="412"/>
      <c r="ES147" s="412"/>
      <c r="ET147" s="412"/>
      <c r="EU147" s="412"/>
      <c r="EV147" s="412"/>
      <c r="EW147" s="412"/>
      <c r="EX147" s="412"/>
      <c r="EY147" s="412"/>
      <c r="EZ147" s="412"/>
      <c r="FA147" s="412"/>
      <c r="FB147" s="412"/>
      <c r="FC147" s="412"/>
      <c r="FD147" s="412"/>
      <c r="FE147" s="412"/>
      <c r="FF147" s="412"/>
      <c r="FG147" s="412"/>
      <c r="FH147" s="412"/>
      <c r="FI147" s="412"/>
      <c r="FJ147" s="412"/>
      <c r="FK147" s="412"/>
      <c r="FL147" s="412"/>
      <c r="FM147" s="412"/>
      <c r="FN147" s="412"/>
      <c r="FO147" s="412"/>
      <c r="FP147" s="412"/>
      <c r="FQ147" s="412"/>
      <c r="FR147" s="412"/>
      <c r="FS147" s="412"/>
      <c r="FT147" s="412"/>
      <c r="FU147" s="412"/>
      <c r="FV147" s="412"/>
      <c r="FW147" s="412"/>
      <c r="FX147" s="412"/>
      <c r="FY147" s="412"/>
      <c r="FZ147" s="412"/>
      <c r="GA147" s="412"/>
      <c r="GB147" s="412"/>
      <c r="GC147" s="412"/>
      <c r="GD147" s="412"/>
      <c r="GE147" s="412"/>
      <c r="GF147" s="412"/>
      <c r="GG147" s="412"/>
      <c r="GH147" s="412"/>
      <c r="GI147" s="412"/>
      <c r="GJ147" s="412"/>
      <c r="GK147" s="412"/>
      <c r="GL147" s="412"/>
      <c r="GM147" s="412"/>
      <c r="GN147" s="412"/>
      <c r="GO147" s="412"/>
      <c r="GP147" s="412"/>
      <c r="GQ147" s="412"/>
      <c r="GR147" s="412"/>
      <c r="GS147" s="412"/>
      <c r="GT147" s="412"/>
      <c r="GU147" s="412"/>
      <c r="GV147" s="412"/>
      <c r="GW147" s="412"/>
      <c r="GX147" s="412"/>
      <c r="GY147" s="412"/>
      <c r="GZ147" s="412"/>
      <c r="HA147" s="412"/>
      <c r="HB147" s="412"/>
      <c r="HC147" s="412"/>
      <c r="HD147" s="412"/>
      <c r="HE147" s="412"/>
      <c r="HF147" s="412"/>
      <c r="HG147" s="412"/>
      <c r="HH147" s="412"/>
    </row>
    <row r="148" spans="1:216" s="170" customFormat="1" ht="65.099999999999994" customHeight="1">
      <c r="A148" s="649" t="s">
        <v>201</v>
      </c>
      <c r="B148" s="1073"/>
      <c r="C148" s="193" t="s">
        <v>224</v>
      </c>
      <c r="D148" s="864"/>
      <c r="E148" s="189" t="s">
        <v>944</v>
      </c>
      <c r="F148" s="207">
        <v>2024130010163</v>
      </c>
      <c r="G148" s="188" t="s">
        <v>422</v>
      </c>
      <c r="H148" s="188" t="s">
        <v>945</v>
      </c>
      <c r="I148" s="188" t="s">
        <v>946</v>
      </c>
      <c r="J148" s="186"/>
      <c r="K148" s="195" t="s">
        <v>983</v>
      </c>
      <c r="L148" s="833"/>
      <c r="M148" s="260" t="s">
        <v>976</v>
      </c>
      <c r="N148" s="193">
        <v>3</v>
      </c>
      <c r="O148" s="193">
        <v>0</v>
      </c>
      <c r="P148" s="193">
        <v>0</v>
      </c>
      <c r="Q148" s="193"/>
      <c r="R148" s="193"/>
      <c r="S148" s="193">
        <f t="shared" si="4"/>
        <v>0</v>
      </c>
      <c r="T148" s="549">
        <f t="shared" si="5"/>
        <v>0</v>
      </c>
      <c r="U148" s="184">
        <v>45690</v>
      </c>
      <c r="V148" s="184">
        <v>46022</v>
      </c>
      <c r="W148" s="171">
        <v>213</v>
      </c>
      <c r="X148" s="171"/>
      <c r="Y148" s="171" t="s">
        <v>772</v>
      </c>
      <c r="Z148" s="171" t="s">
        <v>949</v>
      </c>
      <c r="AA148" s="258"/>
      <c r="AB148" s="258"/>
      <c r="AC148" s="171" t="s">
        <v>529</v>
      </c>
      <c r="AD148" s="247" t="s">
        <v>984</v>
      </c>
      <c r="AE148" s="265">
        <v>50000000</v>
      </c>
      <c r="AF148" s="171" t="s">
        <v>531</v>
      </c>
      <c r="AG148" s="171" t="s">
        <v>515</v>
      </c>
      <c r="AH148" s="261">
        <v>45698</v>
      </c>
      <c r="AI148" s="262">
        <v>13500000</v>
      </c>
      <c r="AJ148" s="262"/>
      <c r="AK148" s="263">
        <v>13500000</v>
      </c>
      <c r="AL148" s="600"/>
      <c r="AM148" s="600"/>
      <c r="AN148" s="259" t="s">
        <v>777</v>
      </c>
      <c r="AO148" s="232"/>
      <c r="AP148" s="633"/>
      <c r="AQ148" s="633"/>
      <c r="AR148" s="633"/>
      <c r="AS148" s="633"/>
      <c r="AT148" s="620"/>
      <c r="AU148" s="300"/>
      <c r="AV148" s="258"/>
      <c r="AW148" s="171"/>
      <c r="AX148" s="918"/>
      <c r="AY148" s="951"/>
      <c r="AZ148" s="945"/>
      <c r="BA148" s="834"/>
      <c r="BB148" s="671"/>
      <c r="BC148" s="671"/>
      <c r="BD148" s="671"/>
      <c r="BE148" s="671"/>
      <c r="BF148" s="957"/>
      <c r="BG148" s="957"/>
      <c r="BH148" s="957"/>
      <c r="BI148" s="412"/>
      <c r="BJ148" s="412"/>
      <c r="BK148" s="412"/>
      <c r="BL148" s="412"/>
      <c r="BM148" s="412"/>
      <c r="BN148" s="412"/>
      <c r="BO148" s="412"/>
      <c r="BP148" s="412"/>
      <c r="BQ148" s="412"/>
      <c r="BR148" s="412"/>
      <c r="BS148" s="412"/>
      <c r="BT148" s="412"/>
      <c r="BU148" s="412"/>
      <c r="BV148" s="412"/>
      <c r="BW148" s="412"/>
      <c r="BX148" s="412"/>
      <c r="BY148" s="412"/>
      <c r="BZ148" s="412"/>
      <c r="CA148" s="412"/>
      <c r="CB148" s="412"/>
      <c r="CC148" s="412"/>
      <c r="CD148" s="412"/>
      <c r="CE148" s="412"/>
      <c r="CF148" s="412"/>
      <c r="CG148" s="412"/>
      <c r="CH148" s="412"/>
      <c r="CI148" s="412"/>
      <c r="CJ148" s="412"/>
      <c r="CK148" s="412"/>
      <c r="CL148" s="412"/>
      <c r="CM148" s="412"/>
      <c r="CN148" s="412"/>
      <c r="CO148" s="412"/>
      <c r="CP148" s="412"/>
      <c r="CQ148" s="412"/>
      <c r="CR148" s="412"/>
      <c r="CS148" s="412"/>
      <c r="CT148" s="412"/>
      <c r="CU148" s="412"/>
      <c r="CV148" s="412"/>
      <c r="CW148" s="412"/>
      <c r="CX148" s="412"/>
      <c r="CY148" s="412"/>
      <c r="CZ148" s="412"/>
      <c r="DA148" s="412"/>
      <c r="DB148" s="412"/>
      <c r="DC148" s="412"/>
      <c r="DD148" s="412"/>
      <c r="DE148" s="412"/>
      <c r="DF148" s="412"/>
      <c r="DG148" s="412"/>
      <c r="DH148" s="412"/>
      <c r="DI148" s="412"/>
      <c r="DJ148" s="412"/>
      <c r="DK148" s="412"/>
      <c r="DL148" s="412"/>
      <c r="DM148" s="412"/>
      <c r="DN148" s="412"/>
      <c r="DO148" s="412"/>
      <c r="DP148" s="412"/>
      <c r="DQ148" s="412"/>
      <c r="DR148" s="412"/>
      <c r="DS148" s="412"/>
      <c r="DT148" s="412"/>
      <c r="DU148" s="412"/>
      <c r="DV148" s="412"/>
      <c r="DW148" s="412"/>
      <c r="DX148" s="412"/>
      <c r="DY148" s="412"/>
      <c r="DZ148" s="412"/>
      <c r="EA148" s="412"/>
      <c r="EB148" s="412"/>
      <c r="EC148" s="412"/>
      <c r="ED148" s="412"/>
      <c r="EE148" s="412"/>
      <c r="EF148" s="412"/>
      <c r="EG148" s="412"/>
      <c r="EH148" s="412"/>
      <c r="EI148" s="412"/>
      <c r="EJ148" s="412"/>
      <c r="EK148" s="412"/>
      <c r="EL148" s="412"/>
      <c r="EM148" s="412"/>
      <c r="EN148" s="412"/>
      <c r="EO148" s="412"/>
      <c r="EP148" s="412"/>
      <c r="EQ148" s="412"/>
      <c r="ER148" s="412"/>
      <c r="ES148" s="412"/>
      <c r="ET148" s="412"/>
      <c r="EU148" s="412"/>
      <c r="EV148" s="412"/>
      <c r="EW148" s="412"/>
      <c r="EX148" s="412"/>
      <c r="EY148" s="412"/>
      <c r="EZ148" s="412"/>
      <c r="FA148" s="412"/>
      <c r="FB148" s="412"/>
      <c r="FC148" s="412"/>
      <c r="FD148" s="412"/>
      <c r="FE148" s="412"/>
      <c r="FF148" s="412"/>
      <c r="FG148" s="412"/>
      <c r="FH148" s="412"/>
      <c r="FI148" s="412"/>
      <c r="FJ148" s="412"/>
      <c r="FK148" s="412"/>
      <c r="FL148" s="412"/>
      <c r="FM148" s="412"/>
      <c r="FN148" s="412"/>
      <c r="FO148" s="412"/>
      <c r="FP148" s="412"/>
      <c r="FQ148" s="412"/>
      <c r="FR148" s="412"/>
      <c r="FS148" s="412"/>
      <c r="FT148" s="412"/>
      <c r="FU148" s="412"/>
      <c r="FV148" s="412"/>
      <c r="FW148" s="412"/>
      <c r="FX148" s="412"/>
      <c r="FY148" s="412"/>
      <c r="FZ148" s="412"/>
      <c r="GA148" s="412"/>
      <c r="GB148" s="412"/>
      <c r="GC148" s="412"/>
      <c r="GD148" s="412"/>
      <c r="GE148" s="412"/>
      <c r="GF148" s="412"/>
      <c r="GG148" s="412"/>
      <c r="GH148" s="412"/>
      <c r="GI148" s="412"/>
      <c r="GJ148" s="412"/>
      <c r="GK148" s="412"/>
      <c r="GL148" s="412"/>
      <c r="GM148" s="412"/>
      <c r="GN148" s="412"/>
      <c r="GO148" s="412"/>
      <c r="GP148" s="412"/>
      <c r="GQ148" s="412"/>
      <c r="GR148" s="412"/>
      <c r="GS148" s="412"/>
      <c r="GT148" s="412"/>
      <c r="GU148" s="412"/>
      <c r="GV148" s="412"/>
      <c r="GW148" s="412"/>
      <c r="GX148" s="412"/>
      <c r="GY148" s="412"/>
      <c r="GZ148" s="412"/>
      <c r="HA148" s="412"/>
      <c r="HB148" s="412"/>
      <c r="HC148" s="412"/>
      <c r="HD148" s="412"/>
      <c r="HE148" s="412"/>
      <c r="HF148" s="412"/>
      <c r="HG148" s="412"/>
      <c r="HH148" s="412"/>
    </row>
    <row r="149" spans="1:216" s="170" customFormat="1" ht="65.099999999999994" customHeight="1">
      <c r="A149" s="649" t="s">
        <v>201</v>
      </c>
      <c r="B149" s="1073"/>
      <c r="C149" s="193" t="s">
        <v>224</v>
      </c>
      <c r="D149" s="864"/>
      <c r="E149" s="189" t="s">
        <v>944</v>
      </c>
      <c r="F149" s="207">
        <v>2024130010164</v>
      </c>
      <c r="G149" s="188" t="s">
        <v>422</v>
      </c>
      <c r="H149" s="188" t="s">
        <v>945</v>
      </c>
      <c r="I149" s="188" t="s">
        <v>946</v>
      </c>
      <c r="J149" s="186"/>
      <c r="K149" s="191" t="s">
        <v>985</v>
      </c>
      <c r="L149" s="833"/>
      <c r="M149" s="260" t="s">
        <v>976</v>
      </c>
      <c r="N149" s="193">
        <v>1</v>
      </c>
      <c r="O149" s="193">
        <v>0</v>
      </c>
      <c r="P149" s="193">
        <v>0</v>
      </c>
      <c r="Q149" s="193"/>
      <c r="R149" s="193"/>
      <c r="S149" s="193">
        <f t="shared" si="4"/>
        <v>0</v>
      </c>
      <c r="T149" s="549">
        <f t="shared" si="5"/>
        <v>0</v>
      </c>
      <c r="U149" s="184">
        <v>45690</v>
      </c>
      <c r="V149" s="184">
        <v>46022</v>
      </c>
      <c r="W149" s="171">
        <v>213</v>
      </c>
      <c r="X149" s="171"/>
      <c r="Y149" s="171" t="s">
        <v>772</v>
      </c>
      <c r="Z149" s="171" t="s">
        <v>949</v>
      </c>
      <c r="AA149" s="258"/>
      <c r="AB149" s="258"/>
      <c r="AC149" s="171" t="s">
        <v>529</v>
      </c>
      <c r="AD149" s="247" t="s">
        <v>986</v>
      </c>
      <c r="AE149" s="266">
        <v>46000000</v>
      </c>
      <c r="AF149" s="171" t="s">
        <v>531</v>
      </c>
      <c r="AG149" s="171" t="s">
        <v>515</v>
      </c>
      <c r="AH149" s="261">
        <v>45698</v>
      </c>
      <c r="AI149" s="262"/>
      <c r="AJ149" s="262"/>
      <c r="AK149" s="263"/>
      <c r="AL149" s="600"/>
      <c r="AM149" s="600"/>
      <c r="AN149" s="259"/>
      <c r="AO149" s="258"/>
      <c r="AP149" s="620"/>
      <c r="AQ149" s="620"/>
      <c r="AR149" s="620"/>
      <c r="AS149" s="620"/>
      <c r="AT149" s="620"/>
      <c r="AU149" s="300"/>
      <c r="AV149" s="258"/>
      <c r="AW149" s="171"/>
      <c r="AX149" s="918"/>
      <c r="AY149" s="951"/>
      <c r="AZ149" s="945"/>
      <c r="BA149" s="834"/>
      <c r="BB149" s="671"/>
      <c r="BC149" s="671"/>
      <c r="BD149" s="671"/>
      <c r="BE149" s="671"/>
      <c r="BF149" s="957"/>
      <c r="BG149" s="957"/>
      <c r="BH149" s="957"/>
      <c r="BI149" s="412"/>
      <c r="BJ149" s="412"/>
      <c r="BK149" s="412"/>
      <c r="BL149" s="412"/>
      <c r="BM149" s="412"/>
      <c r="BN149" s="412"/>
      <c r="BO149" s="412"/>
      <c r="BP149" s="412"/>
      <c r="BQ149" s="412"/>
      <c r="BR149" s="412"/>
      <c r="BS149" s="412"/>
      <c r="BT149" s="412"/>
      <c r="BU149" s="412"/>
      <c r="BV149" s="412"/>
      <c r="BW149" s="412"/>
      <c r="BX149" s="412"/>
      <c r="BY149" s="412"/>
      <c r="BZ149" s="412"/>
      <c r="CA149" s="412"/>
      <c r="CB149" s="412"/>
      <c r="CC149" s="412"/>
      <c r="CD149" s="412"/>
      <c r="CE149" s="412"/>
      <c r="CF149" s="412"/>
      <c r="CG149" s="412"/>
      <c r="CH149" s="412"/>
      <c r="CI149" s="412"/>
      <c r="CJ149" s="412"/>
      <c r="CK149" s="412"/>
      <c r="CL149" s="412"/>
      <c r="CM149" s="412"/>
      <c r="CN149" s="412"/>
      <c r="CO149" s="412"/>
      <c r="CP149" s="412"/>
      <c r="CQ149" s="412"/>
      <c r="CR149" s="412"/>
      <c r="CS149" s="412"/>
      <c r="CT149" s="412"/>
      <c r="CU149" s="412"/>
      <c r="CV149" s="412"/>
      <c r="CW149" s="412"/>
      <c r="CX149" s="412"/>
      <c r="CY149" s="412"/>
      <c r="CZ149" s="412"/>
      <c r="DA149" s="412"/>
      <c r="DB149" s="412"/>
      <c r="DC149" s="412"/>
      <c r="DD149" s="412"/>
      <c r="DE149" s="412"/>
      <c r="DF149" s="412"/>
      <c r="DG149" s="412"/>
      <c r="DH149" s="412"/>
      <c r="DI149" s="412"/>
      <c r="DJ149" s="412"/>
      <c r="DK149" s="412"/>
      <c r="DL149" s="412"/>
      <c r="DM149" s="412"/>
      <c r="DN149" s="412"/>
      <c r="DO149" s="412"/>
      <c r="DP149" s="412"/>
      <c r="DQ149" s="412"/>
      <c r="DR149" s="412"/>
      <c r="DS149" s="412"/>
      <c r="DT149" s="412"/>
      <c r="DU149" s="412"/>
      <c r="DV149" s="412"/>
      <c r="DW149" s="412"/>
      <c r="DX149" s="412"/>
      <c r="DY149" s="412"/>
      <c r="DZ149" s="412"/>
      <c r="EA149" s="412"/>
      <c r="EB149" s="412"/>
      <c r="EC149" s="412"/>
      <c r="ED149" s="412"/>
      <c r="EE149" s="412"/>
      <c r="EF149" s="412"/>
      <c r="EG149" s="412"/>
      <c r="EH149" s="412"/>
      <c r="EI149" s="412"/>
      <c r="EJ149" s="412"/>
      <c r="EK149" s="412"/>
      <c r="EL149" s="412"/>
      <c r="EM149" s="412"/>
      <c r="EN149" s="412"/>
      <c r="EO149" s="412"/>
      <c r="EP149" s="412"/>
      <c r="EQ149" s="412"/>
      <c r="ER149" s="412"/>
      <c r="ES149" s="412"/>
      <c r="ET149" s="412"/>
      <c r="EU149" s="412"/>
      <c r="EV149" s="412"/>
      <c r="EW149" s="412"/>
      <c r="EX149" s="412"/>
      <c r="EY149" s="412"/>
      <c r="EZ149" s="412"/>
      <c r="FA149" s="412"/>
      <c r="FB149" s="412"/>
      <c r="FC149" s="412"/>
      <c r="FD149" s="412"/>
      <c r="FE149" s="412"/>
      <c r="FF149" s="412"/>
      <c r="FG149" s="412"/>
      <c r="FH149" s="412"/>
      <c r="FI149" s="412"/>
      <c r="FJ149" s="412"/>
      <c r="FK149" s="412"/>
      <c r="FL149" s="412"/>
      <c r="FM149" s="412"/>
      <c r="FN149" s="412"/>
      <c r="FO149" s="412"/>
      <c r="FP149" s="412"/>
      <c r="FQ149" s="412"/>
      <c r="FR149" s="412"/>
      <c r="FS149" s="412"/>
      <c r="FT149" s="412"/>
      <c r="FU149" s="412"/>
      <c r="FV149" s="412"/>
      <c r="FW149" s="412"/>
      <c r="FX149" s="412"/>
      <c r="FY149" s="412"/>
      <c r="FZ149" s="412"/>
      <c r="GA149" s="412"/>
      <c r="GB149" s="412"/>
      <c r="GC149" s="412"/>
      <c r="GD149" s="412"/>
      <c r="GE149" s="412"/>
      <c r="GF149" s="412"/>
      <c r="GG149" s="412"/>
      <c r="GH149" s="412"/>
      <c r="GI149" s="412"/>
      <c r="GJ149" s="412"/>
      <c r="GK149" s="412"/>
      <c r="GL149" s="412"/>
      <c r="GM149" s="412"/>
      <c r="GN149" s="412"/>
      <c r="GO149" s="412"/>
      <c r="GP149" s="412"/>
      <c r="GQ149" s="412"/>
      <c r="GR149" s="412"/>
      <c r="GS149" s="412"/>
      <c r="GT149" s="412"/>
      <c r="GU149" s="412"/>
      <c r="GV149" s="412"/>
      <c r="GW149" s="412"/>
      <c r="GX149" s="412"/>
      <c r="GY149" s="412"/>
      <c r="GZ149" s="412"/>
      <c r="HA149" s="412"/>
      <c r="HB149" s="412"/>
      <c r="HC149" s="412"/>
      <c r="HD149" s="412"/>
      <c r="HE149" s="412"/>
      <c r="HF149" s="412"/>
      <c r="HG149" s="412"/>
      <c r="HH149" s="412"/>
    </row>
    <row r="150" spans="1:216" s="170" customFormat="1" ht="65.099999999999994" customHeight="1">
      <c r="A150" s="649" t="s">
        <v>201</v>
      </c>
      <c r="B150" s="1073"/>
      <c r="C150" s="193" t="s">
        <v>224</v>
      </c>
      <c r="D150" s="864"/>
      <c r="E150" s="189" t="s">
        <v>944</v>
      </c>
      <c r="F150" s="207">
        <v>2024130010165</v>
      </c>
      <c r="G150" s="188" t="s">
        <v>422</v>
      </c>
      <c r="H150" s="188" t="s">
        <v>945</v>
      </c>
      <c r="I150" s="188" t="s">
        <v>946</v>
      </c>
      <c r="J150" s="186"/>
      <c r="K150" s="864" t="s">
        <v>987</v>
      </c>
      <c r="L150" s="833"/>
      <c r="M150" s="847" t="s">
        <v>976</v>
      </c>
      <c r="N150" s="832">
        <v>7</v>
      </c>
      <c r="O150" s="832">
        <v>0</v>
      </c>
      <c r="P150" s="832">
        <v>0</v>
      </c>
      <c r="Q150" s="832"/>
      <c r="R150" s="832"/>
      <c r="S150" s="832">
        <f>+O150+P150</f>
        <v>0</v>
      </c>
      <c r="T150" s="834">
        <f t="shared" si="5"/>
        <v>0</v>
      </c>
      <c r="U150" s="184">
        <v>45690</v>
      </c>
      <c r="V150" s="184">
        <v>46022</v>
      </c>
      <c r="W150" s="171">
        <v>213</v>
      </c>
      <c r="X150" s="171"/>
      <c r="Y150" s="171" t="s">
        <v>772</v>
      </c>
      <c r="Z150" s="171" t="s">
        <v>949</v>
      </c>
      <c r="AA150" s="258"/>
      <c r="AB150" s="258"/>
      <c r="AC150" s="171" t="s">
        <v>529</v>
      </c>
      <c r="AD150" s="267" t="s">
        <v>988</v>
      </c>
      <c r="AE150" s="266">
        <v>46000000</v>
      </c>
      <c r="AF150" s="171" t="s">
        <v>531</v>
      </c>
      <c r="AG150" s="171" t="s">
        <v>515</v>
      </c>
      <c r="AH150" s="261">
        <v>45698</v>
      </c>
      <c r="AI150" s="262"/>
      <c r="AJ150" s="262"/>
      <c r="AK150" s="263"/>
      <c r="AL150" s="600"/>
      <c r="AM150" s="600"/>
      <c r="AN150" s="259"/>
      <c r="AO150" s="258"/>
      <c r="AP150" s="620"/>
      <c r="AQ150" s="620"/>
      <c r="AR150" s="620"/>
      <c r="AS150" s="620"/>
      <c r="AT150" s="620"/>
      <c r="AU150" s="300"/>
      <c r="AV150" s="258"/>
      <c r="AW150" s="171"/>
      <c r="AX150" s="918"/>
      <c r="AY150" s="951"/>
      <c r="AZ150" s="945"/>
      <c r="BA150" s="834"/>
      <c r="BB150" s="671"/>
      <c r="BC150" s="671"/>
      <c r="BD150" s="671"/>
      <c r="BE150" s="671"/>
      <c r="BF150" s="957"/>
      <c r="BG150" s="957"/>
      <c r="BH150" s="957"/>
      <c r="BI150" s="412"/>
      <c r="BJ150" s="412"/>
      <c r="BK150" s="412"/>
      <c r="BL150" s="412"/>
      <c r="BM150" s="412"/>
      <c r="BN150" s="412"/>
      <c r="BO150" s="412"/>
      <c r="BP150" s="412"/>
      <c r="BQ150" s="412"/>
      <c r="BR150" s="412"/>
      <c r="BS150" s="412"/>
      <c r="BT150" s="412"/>
      <c r="BU150" s="412"/>
      <c r="BV150" s="412"/>
      <c r="BW150" s="412"/>
      <c r="BX150" s="412"/>
      <c r="BY150" s="412"/>
      <c r="BZ150" s="412"/>
      <c r="CA150" s="412"/>
      <c r="CB150" s="412"/>
      <c r="CC150" s="412"/>
      <c r="CD150" s="412"/>
      <c r="CE150" s="412"/>
      <c r="CF150" s="412"/>
      <c r="CG150" s="412"/>
      <c r="CH150" s="412"/>
      <c r="CI150" s="412"/>
      <c r="CJ150" s="412"/>
      <c r="CK150" s="412"/>
      <c r="CL150" s="412"/>
      <c r="CM150" s="412"/>
      <c r="CN150" s="412"/>
      <c r="CO150" s="412"/>
      <c r="CP150" s="412"/>
      <c r="CQ150" s="412"/>
      <c r="CR150" s="412"/>
      <c r="CS150" s="412"/>
      <c r="CT150" s="412"/>
      <c r="CU150" s="412"/>
      <c r="CV150" s="412"/>
      <c r="CW150" s="412"/>
      <c r="CX150" s="412"/>
      <c r="CY150" s="412"/>
      <c r="CZ150" s="412"/>
      <c r="DA150" s="412"/>
      <c r="DB150" s="412"/>
      <c r="DC150" s="412"/>
      <c r="DD150" s="412"/>
      <c r="DE150" s="412"/>
      <c r="DF150" s="412"/>
      <c r="DG150" s="412"/>
      <c r="DH150" s="412"/>
      <c r="DI150" s="412"/>
      <c r="DJ150" s="412"/>
      <c r="DK150" s="412"/>
      <c r="DL150" s="412"/>
      <c r="DM150" s="412"/>
      <c r="DN150" s="412"/>
      <c r="DO150" s="412"/>
      <c r="DP150" s="412"/>
      <c r="DQ150" s="412"/>
      <c r="DR150" s="412"/>
      <c r="DS150" s="412"/>
      <c r="DT150" s="412"/>
      <c r="DU150" s="412"/>
      <c r="DV150" s="412"/>
      <c r="DW150" s="412"/>
      <c r="DX150" s="412"/>
      <c r="DY150" s="412"/>
      <c r="DZ150" s="412"/>
      <c r="EA150" s="412"/>
      <c r="EB150" s="412"/>
      <c r="EC150" s="412"/>
      <c r="ED150" s="412"/>
      <c r="EE150" s="412"/>
      <c r="EF150" s="412"/>
      <c r="EG150" s="412"/>
      <c r="EH150" s="412"/>
      <c r="EI150" s="412"/>
      <c r="EJ150" s="412"/>
      <c r="EK150" s="412"/>
      <c r="EL150" s="412"/>
      <c r="EM150" s="412"/>
      <c r="EN150" s="412"/>
      <c r="EO150" s="412"/>
      <c r="EP150" s="412"/>
      <c r="EQ150" s="412"/>
      <c r="ER150" s="412"/>
      <c r="ES150" s="412"/>
      <c r="ET150" s="412"/>
      <c r="EU150" s="412"/>
      <c r="EV150" s="412"/>
      <c r="EW150" s="412"/>
      <c r="EX150" s="412"/>
      <c r="EY150" s="412"/>
      <c r="EZ150" s="412"/>
      <c r="FA150" s="412"/>
      <c r="FB150" s="412"/>
      <c r="FC150" s="412"/>
      <c r="FD150" s="412"/>
      <c r="FE150" s="412"/>
      <c r="FF150" s="412"/>
      <c r="FG150" s="412"/>
      <c r="FH150" s="412"/>
      <c r="FI150" s="412"/>
      <c r="FJ150" s="412"/>
      <c r="FK150" s="412"/>
      <c r="FL150" s="412"/>
      <c r="FM150" s="412"/>
      <c r="FN150" s="412"/>
      <c r="FO150" s="412"/>
      <c r="FP150" s="412"/>
      <c r="FQ150" s="412"/>
      <c r="FR150" s="412"/>
      <c r="FS150" s="412"/>
      <c r="FT150" s="412"/>
      <c r="FU150" s="412"/>
      <c r="FV150" s="412"/>
      <c r="FW150" s="412"/>
      <c r="FX150" s="412"/>
      <c r="FY150" s="412"/>
      <c r="FZ150" s="412"/>
      <c r="GA150" s="412"/>
      <c r="GB150" s="412"/>
      <c r="GC150" s="412"/>
      <c r="GD150" s="412"/>
      <c r="GE150" s="412"/>
      <c r="GF150" s="412"/>
      <c r="GG150" s="412"/>
      <c r="GH150" s="412"/>
      <c r="GI150" s="412"/>
      <c r="GJ150" s="412"/>
      <c r="GK150" s="412"/>
      <c r="GL150" s="412"/>
      <c r="GM150" s="412"/>
      <c r="GN150" s="412"/>
      <c r="GO150" s="412"/>
      <c r="GP150" s="412"/>
      <c r="GQ150" s="412"/>
      <c r="GR150" s="412"/>
      <c r="GS150" s="412"/>
      <c r="GT150" s="412"/>
      <c r="GU150" s="412"/>
      <c r="GV150" s="412"/>
      <c r="GW150" s="412"/>
      <c r="GX150" s="412"/>
      <c r="GY150" s="412"/>
      <c r="GZ150" s="412"/>
      <c r="HA150" s="412"/>
      <c r="HB150" s="412"/>
      <c r="HC150" s="412"/>
      <c r="HD150" s="412"/>
      <c r="HE150" s="412"/>
      <c r="HF150" s="412"/>
      <c r="HG150" s="412"/>
      <c r="HH150" s="412"/>
    </row>
    <row r="151" spans="1:216" s="170" customFormat="1" ht="65.099999999999994" customHeight="1">
      <c r="A151" s="649" t="s">
        <v>201</v>
      </c>
      <c r="B151" s="1073"/>
      <c r="C151" s="193" t="s">
        <v>224</v>
      </c>
      <c r="D151" s="864"/>
      <c r="E151" s="189" t="s">
        <v>944</v>
      </c>
      <c r="F151" s="207">
        <v>2024130010166</v>
      </c>
      <c r="G151" s="188" t="s">
        <v>422</v>
      </c>
      <c r="H151" s="188" t="s">
        <v>945</v>
      </c>
      <c r="I151" s="188" t="s">
        <v>946</v>
      </c>
      <c r="J151" s="186"/>
      <c r="K151" s="864"/>
      <c r="L151" s="833"/>
      <c r="M151" s="847"/>
      <c r="N151" s="832"/>
      <c r="O151" s="832"/>
      <c r="P151" s="832"/>
      <c r="Q151" s="832"/>
      <c r="R151" s="832"/>
      <c r="S151" s="832"/>
      <c r="T151" s="834"/>
      <c r="U151" s="184"/>
      <c r="V151" s="184"/>
      <c r="W151" s="171"/>
      <c r="X151" s="171"/>
      <c r="Y151" s="171"/>
      <c r="Z151" s="171"/>
      <c r="AA151" s="258"/>
      <c r="AB151" s="258"/>
      <c r="AC151" s="171" t="s">
        <v>529</v>
      </c>
      <c r="AD151" s="267" t="s">
        <v>989</v>
      </c>
      <c r="AE151" s="266">
        <v>46000000</v>
      </c>
      <c r="AF151" s="171" t="s">
        <v>531</v>
      </c>
      <c r="AG151" s="171" t="s">
        <v>515</v>
      </c>
      <c r="AH151" s="261">
        <v>45698</v>
      </c>
      <c r="AI151" s="262"/>
      <c r="AJ151" s="262"/>
      <c r="AK151" s="263"/>
      <c r="AL151" s="600"/>
      <c r="AM151" s="600"/>
      <c r="AN151" s="259"/>
      <c r="AO151" s="258"/>
      <c r="AP151" s="620"/>
      <c r="AQ151" s="620"/>
      <c r="AR151" s="620"/>
      <c r="AS151" s="620"/>
      <c r="AT151" s="620"/>
      <c r="AU151" s="300"/>
      <c r="AV151" s="258"/>
      <c r="AW151" s="171"/>
      <c r="AX151" s="918"/>
      <c r="AY151" s="951"/>
      <c r="AZ151" s="945"/>
      <c r="BA151" s="834"/>
      <c r="BB151" s="671"/>
      <c r="BC151" s="671"/>
      <c r="BD151" s="671"/>
      <c r="BE151" s="671"/>
      <c r="BF151" s="957"/>
      <c r="BG151" s="957"/>
      <c r="BH151" s="957"/>
      <c r="BI151" s="412"/>
      <c r="BJ151" s="412"/>
      <c r="BK151" s="412"/>
      <c r="BL151" s="412"/>
      <c r="BM151" s="412"/>
      <c r="BN151" s="412"/>
      <c r="BO151" s="412"/>
      <c r="BP151" s="412"/>
      <c r="BQ151" s="412"/>
      <c r="BR151" s="412"/>
      <c r="BS151" s="412"/>
      <c r="BT151" s="412"/>
      <c r="BU151" s="412"/>
      <c r="BV151" s="412"/>
      <c r="BW151" s="412"/>
      <c r="BX151" s="412"/>
      <c r="BY151" s="412"/>
      <c r="BZ151" s="412"/>
      <c r="CA151" s="412"/>
      <c r="CB151" s="412"/>
      <c r="CC151" s="412"/>
      <c r="CD151" s="412"/>
      <c r="CE151" s="412"/>
      <c r="CF151" s="412"/>
      <c r="CG151" s="412"/>
      <c r="CH151" s="412"/>
      <c r="CI151" s="412"/>
      <c r="CJ151" s="412"/>
      <c r="CK151" s="412"/>
      <c r="CL151" s="412"/>
      <c r="CM151" s="412"/>
      <c r="CN151" s="412"/>
      <c r="CO151" s="412"/>
      <c r="CP151" s="412"/>
      <c r="CQ151" s="412"/>
      <c r="CR151" s="412"/>
      <c r="CS151" s="412"/>
      <c r="CT151" s="412"/>
      <c r="CU151" s="412"/>
      <c r="CV151" s="412"/>
      <c r="CW151" s="412"/>
      <c r="CX151" s="412"/>
      <c r="CY151" s="412"/>
      <c r="CZ151" s="412"/>
      <c r="DA151" s="412"/>
      <c r="DB151" s="412"/>
      <c r="DC151" s="412"/>
      <c r="DD151" s="412"/>
      <c r="DE151" s="412"/>
      <c r="DF151" s="412"/>
      <c r="DG151" s="412"/>
      <c r="DH151" s="412"/>
      <c r="DI151" s="412"/>
      <c r="DJ151" s="412"/>
      <c r="DK151" s="412"/>
      <c r="DL151" s="412"/>
      <c r="DM151" s="412"/>
      <c r="DN151" s="412"/>
      <c r="DO151" s="412"/>
      <c r="DP151" s="412"/>
      <c r="DQ151" s="412"/>
      <c r="DR151" s="412"/>
      <c r="DS151" s="412"/>
      <c r="DT151" s="412"/>
      <c r="DU151" s="412"/>
      <c r="DV151" s="412"/>
      <c r="DW151" s="412"/>
      <c r="DX151" s="412"/>
      <c r="DY151" s="412"/>
      <c r="DZ151" s="412"/>
      <c r="EA151" s="412"/>
      <c r="EB151" s="412"/>
      <c r="EC151" s="412"/>
      <c r="ED151" s="412"/>
      <c r="EE151" s="412"/>
      <c r="EF151" s="412"/>
      <c r="EG151" s="412"/>
      <c r="EH151" s="412"/>
      <c r="EI151" s="412"/>
      <c r="EJ151" s="412"/>
      <c r="EK151" s="412"/>
      <c r="EL151" s="412"/>
      <c r="EM151" s="412"/>
      <c r="EN151" s="412"/>
      <c r="EO151" s="412"/>
      <c r="EP151" s="412"/>
      <c r="EQ151" s="412"/>
      <c r="ER151" s="412"/>
      <c r="ES151" s="412"/>
      <c r="ET151" s="412"/>
      <c r="EU151" s="412"/>
      <c r="EV151" s="412"/>
      <c r="EW151" s="412"/>
      <c r="EX151" s="412"/>
      <c r="EY151" s="412"/>
      <c r="EZ151" s="412"/>
      <c r="FA151" s="412"/>
      <c r="FB151" s="412"/>
      <c r="FC151" s="412"/>
      <c r="FD151" s="412"/>
      <c r="FE151" s="412"/>
      <c r="FF151" s="412"/>
      <c r="FG151" s="412"/>
      <c r="FH151" s="412"/>
      <c r="FI151" s="412"/>
      <c r="FJ151" s="412"/>
      <c r="FK151" s="412"/>
      <c r="FL151" s="412"/>
      <c r="FM151" s="412"/>
      <c r="FN151" s="412"/>
      <c r="FO151" s="412"/>
      <c r="FP151" s="412"/>
      <c r="FQ151" s="412"/>
      <c r="FR151" s="412"/>
      <c r="FS151" s="412"/>
      <c r="FT151" s="412"/>
      <c r="FU151" s="412"/>
      <c r="FV151" s="412"/>
      <c r="FW151" s="412"/>
      <c r="FX151" s="412"/>
      <c r="FY151" s="412"/>
      <c r="FZ151" s="412"/>
      <c r="GA151" s="412"/>
      <c r="GB151" s="412"/>
      <c r="GC151" s="412"/>
      <c r="GD151" s="412"/>
      <c r="GE151" s="412"/>
      <c r="GF151" s="412"/>
      <c r="GG151" s="412"/>
      <c r="GH151" s="412"/>
      <c r="GI151" s="412"/>
      <c r="GJ151" s="412"/>
      <c r="GK151" s="412"/>
      <c r="GL151" s="412"/>
      <c r="GM151" s="412"/>
      <c r="GN151" s="412"/>
      <c r="GO151" s="412"/>
      <c r="GP151" s="412"/>
      <c r="GQ151" s="412"/>
      <c r="GR151" s="412"/>
      <c r="GS151" s="412"/>
      <c r="GT151" s="412"/>
      <c r="GU151" s="412"/>
      <c r="GV151" s="412"/>
      <c r="GW151" s="412"/>
      <c r="GX151" s="412"/>
      <c r="GY151" s="412"/>
      <c r="GZ151" s="412"/>
      <c r="HA151" s="412"/>
      <c r="HB151" s="412"/>
      <c r="HC151" s="412"/>
      <c r="HD151" s="412"/>
      <c r="HE151" s="412"/>
      <c r="HF151" s="412"/>
      <c r="HG151" s="412"/>
      <c r="HH151" s="412"/>
    </row>
    <row r="152" spans="1:216" s="170" customFormat="1" ht="65.099999999999994" customHeight="1">
      <c r="A152" s="649" t="s">
        <v>201</v>
      </c>
      <c r="B152" s="1073"/>
      <c r="C152" s="193" t="s">
        <v>224</v>
      </c>
      <c r="D152" s="864"/>
      <c r="E152" s="189" t="s">
        <v>944</v>
      </c>
      <c r="F152" s="207">
        <v>2024130010167</v>
      </c>
      <c r="G152" s="188" t="s">
        <v>422</v>
      </c>
      <c r="H152" s="188" t="s">
        <v>945</v>
      </c>
      <c r="I152" s="188" t="s">
        <v>946</v>
      </c>
      <c r="J152" s="186"/>
      <c r="K152" s="864"/>
      <c r="L152" s="833"/>
      <c r="M152" s="847"/>
      <c r="N152" s="832"/>
      <c r="O152" s="832"/>
      <c r="P152" s="832"/>
      <c r="Q152" s="832"/>
      <c r="R152" s="832"/>
      <c r="S152" s="832"/>
      <c r="T152" s="834"/>
      <c r="U152" s="184"/>
      <c r="V152" s="184"/>
      <c r="W152" s="171"/>
      <c r="X152" s="171"/>
      <c r="Y152" s="171"/>
      <c r="Z152" s="171"/>
      <c r="AA152" s="258"/>
      <c r="AB152" s="258"/>
      <c r="AC152" s="171" t="s">
        <v>529</v>
      </c>
      <c r="AD152" s="267" t="s">
        <v>990</v>
      </c>
      <c r="AE152" s="266">
        <v>155000000</v>
      </c>
      <c r="AF152" s="171" t="s">
        <v>531</v>
      </c>
      <c r="AG152" s="171" t="s">
        <v>515</v>
      </c>
      <c r="AH152" s="261">
        <v>45699</v>
      </c>
      <c r="AI152" s="262"/>
      <c r="AJ152" s="262"/>
      <c r="AK152" s="263"/>
      <c r="AL152" s="600"/>
      <c r="AM152" s="600"/>
      <c r="AN152" s="259"/>
      <c r="AO152" s="258"/>
      <c r="AP152" s="620"/>
      <c r="AQ152" s="620"/>
      <c r="AR152" s="620"/>
      <c r="AS152" s="620"/>
      <c r="AT152" s="620"/>
      <c r="AU152" s="300"/>
      <c r="AV152" s="258"/>
      <c r="AW152" s="171"/>
      <c r="AX152" s="918"/>
      <c r="AY152" s="951"/>
      <c r="AZ152" s="945"/>
      <c r="BA152" s="834"/>
      <c r="BB152" s="671"/>
      <c r="BC152" s="671"/>
      <c r="BD152" s="671"/>
      <c r="BE152" s="671"/>
      <c r="BF152" s="957"/>
      <c r="BG152" s="957"/>
      <c r="BH152" s="957"/>
      <c r="BI152" s="412"/>
      <c r="BJ152" s="412"/>
      <c r="BK152" s="412"/>
      <c r="BL152" s="412"/>
      <c r="BM152" s="412"/>
      <c r="BN152" s="412"/>
      <c r="BO152" s="412"/>
      <c r="BP152" s="412"/>
      <c r="BQ152" s="412"/>
      <c r="BR152" s="412"/>
      <c r="BS152" s="412"/>
      <c r="BT152" s="412"/>
      <c r="BU152" s="412"/>
      <c r="BV152" s="412"/>
      <c r="BW152" s="412"/>
      <c r="BX152" s="412"/>
      <c r="BY152" s="412"/>
      <c r="BZ152" s="412"/>
      <c r="CA152" s="412"/>
      <c r="CB152" s="412"/>
      <c r="CC152" s="412"/>
      <c r="CD152" s="412"/>
      <c r="CE152" s="412"/>
      <c r="CF152" s="412"/>
      <c r="CG152" s="412"/>
      <c r="CH152" s="412"/>
      <c r="CI152" s="412"/>
      <c r="CJ152" s="412"/>
      <c r="CK152" s="412"/>
      <c r="CL152" s="412"/>
      <c r="CM152" s="412"/>
      <c r="CN152" s="412"/>
      <c r="CO152" s="412"/>
      <c r="CP152" s="412"/>
      <c r="CQ152" s="412"/>
      <c r="CR152" s="412"/>
      <c r="CS152" s="412"/>
      <c r="CT152" s="412"/>
      <c r="CU152" s="412"/>
      <c r="CV152" s="412"/>
      <c r="CW152" s="412"/>
      <c r="CX152" s="412"/>
      <c r="CY152" s="412"/>
      <c r="CZ152" s="412"/>
      <c r="DA152" s="412"/>
      <c r="DB152" s="412"/>
      <c r="DC152" s="412"/>
      <c r="DD152" s="412"/>
      <c r="DE152" s="412"/>
      <c r="DF152" s="412"/>
      <c r="DG152" s="412"/>
      <c r="DH152" s="412"/>
      <c r="DI152" s="412"/>
      <c r="DJ152" s="412"/>
      <c r="DK152" s="412"/>
      <c r="DL152" s="412"/>
      <c r="DM152" s="412"/>
      <c r="DN152" s="412"/>
      <c r="DO152" s="412"/>
      <c r="DP152" s="412"/>
      <c r="DQ152" s="412"/>
      <c r="DR152" s="412"/>
      <c r="DS152" s="412"/>
      <c r="DT152" s="412"/>
      <c r="DU152" s="412"/>
      <c r="DV152" s="412"/>
      <c r="DW152" s="412"/>
      <c r="DX152" s="412"/>
      <c r="DY152" s="412"/>
      <c r="DZ152" s="412"/>
      <c r="EA152" s="412"/>
      <c r="EB152" s="412"/>
      <c r="EC152" s="412"/>
      <c r="ED152" s="412"/>
      <c r="EE152" s="412"/>
      <c r="EF152" s="412"/>
      <c r="EG152" s="412"/>
      <c r="EH152" s="412"/>
      <c r="EI152" s="412"/>
      <c r="EJ152" s="412"/>
      <c r="EK152" s="412"/>
      <c r="EL152" s="412"/>
      <c r="EM152" s="412"/>
      <c r="EN152" s="412"/>
      <c r="EO152" s="412"/>
      <c r="EP152" s="412"/>
      <c r="EQ152" s="412"/>
      <c r="ER152" s="412"/>
      <c r="ES152" s="412"/>
      <c r="ET152" s="412"/>
      <c r="EU152" s="412"/>
      <c r="EV152" s="412"/>
      <c r="EW152" s="412"/>
      <c r="EX152" s="412"/>
      <c r="EY152" s="412"/>
      <c r="EZ152" s="412"/>
      <c r="FA152" s="412"/>
      <c r="FB152" s="412"/>
      <c r="FC152" s="412"/>
      <c r="FD152" s="412"/>
      <c r="FE152" s="412"/>
      <c r="FF152" s="412"/>
      <c r="FG152" s="412"/>
      <c r="FH152" s="412"/>
      <c r="FI152" s="412"/>
      <c r="FJ152" s="412"/>
      <c r="FK152" s="412"/>
      <c r="FL152" s="412"/>
      <c r="FM152" s="412"/>
      <c r="FN152" s="412"/>
      <c r="FO152" s="412"/>
      <c r="FP152" s="412"/>
      <c r="FQ152" s="412"/>
      <c r="FR152" s="412"/>
      <c r="FS152" s="412"/>
      <c r="FT152" s="412"/>
      <c r="FU152" s="412"/>
      <c r="FV152" s="412"/>
      <c r="FW152" s="412"/>
      <c r="FX152" s="412"/>
      <c r="FY152" s="412"/>
      <c r="FZ152" s="412"/>
      <c r="GA152" s="412"/>
      <c r="GB152" s="412"/>
      <c r="GC152" s="412"/>
      <c r="GD152" s="412"/>
      <c r="GE152" s="412"/>
      <c r="GF152" s="412"/>
      <c r="GG152" s="412"/>
      <c r="GH152" s="412"/>
      <c r="GI152" s="412"/>
      <c r="GJ152" s="412"/>
      <c r="GK152" s="412"/>
      <c r="GL152" s="412"/>
      <c r="GM152" s="412"/>
      <c r="GN152" s="412"/>
      <c r="GO152" s="412"/>
      <c r="GP152" s="412"/>
      <c r="GQ152" s="412"/>
      <c r="GR152" s="412"/>
      <c r="GS152" s="412"/>
      <c r="GT152" s="412"/>
      <c r="GU152" s="412"/>
      <c r="GV152" s="412"/>
      <c r="GW152" s="412"/>
      <c r="GX152" s="412"/>
      <c r="GY152" s="412"/>
      <c r="GZ152" s="412"/>
      <c r="HA152" s="412"/>
      <c r="HB152" s="412"/>
      <c r="HC152" s="412"/>
      <c r="HD152" s="412"/>
      <c r="HE152" s="412"/>
      <c r="HF152" s="412"/>
      <c r="HG152" s="412"/>
      <c r="HH152" s="412"/>
    </row>
    <row r="153" spans="1:216" s="170" customFormat="1" ht="65.099999999999994" customHeight="1">
      <c r="A153" s="649" t="s">
        <v>201</v>
      </c>
      <c r="B153" s="1073"/>
      <c r="C153" s="193" t="s">
        <v>224</v>
      </c>
      <c r="D153" s="864"/>
      <c r="E153" s="189" t="s">
        <v>944</v>
      </c>
      <c r="F153" s="207">
        <v>2024130010168</v>
      </c>
      <c r="G153" s="188" t="s">
        <v>422</v>
      </c>
      <c r="H153" s="188" t="s">
        <v>945</v>
      </c>
      <c r="I153" s="188" t="s">
        <v>946</v>
      </c>
      <c r="J153" s="186"/>
      <c r="K153" s="864"/>
      <c r="L153" s="833"/>
      <c r="M153" s="847"/>
      <c r="N153" s="832"/>
      <c r="O153" s="832"/>
      <c r="P153" s="832"/>
      <c r="Q153" s="832"/>
      <c r="R153" s="832"/>
      <c r="S153" s="832"/>
      <c r="T153" s="834"/>
      <c r="U153" s="184"/>
      <c r="V153" s="184"/>
      <c r="W153" s="171"/>
      <c r="X153" s="171"/>
      <c r="Y153" s="171"/>
      <c r="Z153" s="171"/>
      <c r="AA153" s="258"/>
      <c r="AB153" s="258"/>
      <c r="AC153" s="171" t="s">
        <v>529</v>
      </c>
      <c r="AD153" s="267" t="s">
        <v>991</v>
      </c>
      <c r="AE153" s="266">
        <v>60069819</v>
      </c>
      <c r="AF153" s="171" t="s">
        <v>531</v>
      </c>
      <c r="AG153" s="171" t="s">
        <v>515</v>
      </c>
      <c r="AH153" s="261">
        <v>45700</v>
      </c>
      <c r="AI153" s="262"/>
      <c r="AJ153" s="262"/>
      <c r="AK153" s="263"/>
      <c r="AL153" s="600"/>
      <c r="AM153" s="600"/>
      <c r="AN153" s="259"/>
      <c r="AO153" s="258"/>
      <c r="AP153" s="620"/>
      <c r="AQ153" s="620"/>
      <c r="AR153" s="620"/>
      <c r="AS153" s="620"/>
      <c r="AT153" s="620"/>
      <c r="AU153" s="300"/>
      <c r="AV153" s="258"/>
      <c r="AW153" s="171"/>
      <c r="AX153" s="918"/>
      <c r="AY153" s="951"/>
      <c r="AZ153" s="945"/>
      <c r="BA153" s="834"/>
      <c r="BB153" s="671"/>
      <c r="BC153" s="671"/>
      <c r="BD153" s="671"/>
      <c r="BE153" s="671"/>
      <c r="BF153" s="957"/>
      <c r="BG153" s="957"/>
      <c r="BH153" s="957"/>
      <c r="BI153" s="412"/>
      <c r="BJ153" s="412"/>
      <c r="BK153" s="412"/>
      <c r="BL153" s="412"/>
      <c r="BM153" s="412"/>
      <c r="BN153" s="412"/>
      <c r="BO153" s="412"/>
      <c r="BP153" s="412"/>
      <c r="BQ153" s="412"/>
      <c r="BR153" s="412"/>
      <c r="BS153" s="412"/>
      <c r="BT153" s="412"/>
      <c r="BU153" s="412"/>
      <c r="BV153" s="412"/>
      <c r="BW153" s="412"/>
      <c r="BX153" s="412"/>
      <c r="BY153" s="412"/>
      <c r="BZ153" s="412"/>
      <c r="CA153" s="412"/>
      <c r="CB153" s="412"/>
      <c r="CC153" s="412"/>
      <c r="CD153" s="412"/>
      <c r="CE153" s="412"/>
      <c r="CF153" s="412"/>
      <c r="CG153" s="412"/>
      <c r="CH153" s="412"/>
      <c r="CI153" s="412"/>
      <c r="CJ153" s="412"/>
      <c r="CK153" s="412"/>
      <c r="CL153" s="412"/>
      <c r="CM153" s="412"/>
      <c r="CN153" s="412"/>
      <c r="CO153" s="412"/>
      <c r="CP153" s="412"/>
      <c r="CQ153" s="412"/>
      <c r="CR153" s="412"/>
      <c r="CS153" s="412"/>
      <c r="CT153" s="412"/>
      <c r="CU153" s="412"/>
      <c r="CV153" s="412"/>
      <c r="CW153" s="412"/>
      <c r="CX153" s="412"/>
      <c r="CY153" s="412"/>
      <c r="CZ153" s="412"/>
      <c r="DA153" s="412"/>
      <c r="DB153" s="412"/>
      <c r="DC153" s="412"/>
      <c r="DD153" s="412"/>
      <c r="DE153" s="412"/>
      <c r="DF153" s="412"/>
      <c r="DG153" s="412"/>
      <c r="DH153" s="412"/>
      <c r="DI153" s="412"/>
      <c r="DJ153" s="412"/>
      <c r="DK153" s="412"/>
      <c r="DL153" s="412"/>
      <c r="DM153" s="412"/>
      <c r="DN153" s="412"/>
      <c r="DO153" s="412"/>
      <c r="DP153" s="412"/>
      <c r="DQ153" s="412"/>
      <c r="DR153" s="412"/>
      <c r="DS153" s="412"/>
      <c r="DT153" s="412"/>
      <c r="DU153" s="412"/>
      <c r="DV153" s="412"/>
      <c r="DW153" s="412"/>
      <c r="DX153" s="412"/>
      <c r="DY153" s="412"/>
      <c r="DZ153" s="412"/>
      <c r="EA153" s="412"/>
      <c r="EB153" s="412"/>
      <c r="EC153" s="412"/>
      <c r="ED153" s="412"/>
      <c r="EE153" s="412"/>
      <c r="EF153" s="412"/>
      <c r="EG153" s="412"/>
      <c r="EH153" s="412"/>
      <c r="EI153" s="412"/>
      <c r="EJ153" s="412"/>
      <c r="EK153" s="412"/>
      <c r="EL153" s="412"/>
      <c r="EM153" s="412"/>
      <c r="EN153" s="412"/>
      <c r="EO153" s="412"/>
      <c r="EP153" s="412"/>
      <c r="EQ153" s="412"/>
      <c r="ER153" s="412"/>
      <c r="ES153" s="412"/>
      <c r="ET153" s="412"/>
      <c r="EU153" s="412"/>
      <c r="EV153" s="412"/>
      <c r="EW153" s="412"/>
      <c r="EX153" s="412"/>
      <c r="EY153" s="412"/>
      <c r="EZ153" s="412"/>
      <c r="FA153" s="412"/>
      <c r="FB153" s="412"/>
      <c r="FC153" s="412"/>
      <c r="FD153" s="412"/>
      <c r="FE153" s="412"/>
      <c r="FF153" s="412"/>
      <c r="FG153" s="412"/>
      <c r="FH153" s="412"/>
      <c r="FI153" s="412"/>
      <c r="FJ153" s="412"/>
      <c r="FK153" s="412"/>
      <c r="FL153" s="412"/>
      <c r="FM153" s="412"/>
      <c r="FN153" s="412"/>
      <c r="FO153" s="412"/>
      <c r="FP153" s="412"/>
      <c r="FQ153" s="412"/>
      <c r="FR153" s="412"/>
      <c r="FS153" s="412"/>
      <c r="FT153" s="412"/>
      <c r="FU153" s="412"/>
      <c r="FV153" s="412"/>
      <c r="FW153" s="412"/>
      <c r="FX153" s="412"/>
      <c r="FY153" s="412"/>
      <c r="FZ153" s="412"/>
      <c r="GA153" s="412"/>
      <c r="GB153" s="412"/>
      <c r="GC153" s="412"/>
      <c r="GD153" s="412"/>
      <c r="GE153" s="412"/>
      <c r="GF153" s="412"/>
      <c r="GG153" s="412"/>
      <c r="GH153" s="412"/>
      <c r="GI153" s="412"/>
      <c r="GJ153" s="412"/>
      <c r="GK153" s="412"/>
      <c r="GL153" s="412"/>
      <c r="GM153" s="412"/>
      <c r="GN153" s="412"/>
      <c r="GO153" s="412"/>
      <c r="GP153" s="412"/>
      <c r="GQ153" s="412"/>
      <c r="GR153" s="412"/>
      <c r="GS153" s="412"/>
      <c r="GT153" s="412"/>
      <c r="GU153" s="412"/>
      <c r="GV153" s="412"/>
      <c r="GW153" s="412"/>
      <c r="GX153" s="412"/>
      <c r="GY153" s="412"/>
      <c r="GZ153" s="412"/>
      <c r="HA153" s="412"/>
      <c r="HB153" s="412"/>
      <c r="HC153" s="412"/>
      <c r="HD153" s="412"/>
      <c r="HE153" s="412"/>
      <c r="HF153" s="412"/>
      <c r="HG153" s="412"/>
      <c r="HH153" s="412"/>
    </row>
    <row r="154" spans="1:216" s="170" customFormat="1" ht="65.099999999999994" customHeight="1" thickBot="1">
      <c r="A154" s="649" t="s">
        <v>201</v>
      </c>
      <c r="B154" s="1073"/>
      <c r="C154" s="193" t="s">
        <v>224</v>
      </c>
      <c r="D154" s="865"/>
      <c r="E154" s="202" t="s">
        <v>944</v>
      </c>
      <c r="F154" s="581">
        <v>2024130010169</v>
      </c>
      <c r="G154" s="204" t="s">
        <v>422</v>
      </c>
      <c r="H154" s="204" t="s">
        <v>945</v>
      </c>
      <c r="I154" s="204" t="s">
        <v>946</v>
      </c>
      <c r="J154" s="218"/>
      <c r="K154" s="865"/>
      <c r="L154" s="1010"/>
      <c r="M154" s="857"/>
      <c r="N154" s="838"/>
      <c r="O154" s="838"/>
      <c r="P154" s="838"/>
      <c r="Q154" s="838"/>
      <c r="R154" s="838"/>
      <c r="S154" s="838"/>
      <c r="T154" s="835"/>
      <c r="U154" s="184"/>
      <c r="V154" s="184"/>
      <c r="W154" s="171"/>
      <c r="X154" s="171"/>
      <c r="Y154" s="171"/>
      <c r="Z154" s="171"/>
      <c r="AA154" s="258"/>
      <c r="AB154" s="258"/>
      <c r="AC154" s="171" t="s">
        <v>529</v>
      </c>
      <c r="AD154" s="267" t="s">
        <v>992</v>
      </c>
      <c r="AE154" s="266">
        <v>140939922</v>
      </c>
      <c r="AF154" s="171" t="s">
        <v>531</v>
      </c>
      <c r="AG154" s="171" t="s">
        <v>515</v>
      </c>
      <c r="AH154" s="261">
        <v>45701</v>
      </c>
      <c r="AI154" s="262"/>
      <c r="AJ154" s="262"/>
      <c r="AK154" s="263"/>
      <c r="AL154" s="263"/>
      <c r="AM154" s="263"/>
      <c r="AN154" s="259"/>
      <c r="AO154" s="258"/>
      <c r="AP154" s="620"/>
      <c r="AQ154" s="620"/>
      <c r="AR154" s="620"/>
      <c r="AS154" s="620"/>
      <c r="AT154" s="620"/>
      <c r="AU154" s="300"/>
      <c r="AV154" s="258"/>
      <c r="AW154" s="171"/>
      <c r="AX154" s="918"/>
      <c r="AY154" s="951"/>
      <c r="AZ154" s="945"/>
      <c r="BA154" s="834"/>
      <c r="BB154" s="671"/>
      <c r="BC154" s="671"/>
      <c r="BD154" s="671"/>
      <c r="BE154" s="671"/>
      <c r="BF154" s="957"/>
      <c r="BG154" s="957"/>
      <c r="BH154" s="957"/>
      <c r="BI154" s="412"/>
      <c r="BJ154" s="412"/>
      <c r="BK154" s="412"/>
      <c r="BL154" s="412"/>
      <c r="BM154" s="412"/>
      <c r="BN154" s="412"/>
      <c r="BO154" s="412"/>
      <c r="BP154" s="412"/>
      <c r="BQ154" s="412"/>
      <c r="BR154" s="412"/>
      <c r="BS154" s="412"/>
      <c r="BT154" s="412"/>
      <c r="BU154" s="412"/>
      <c r="BV154" s="412"/>
      <c r="BW154" s="412"/>
      <c r="BX154" s="412"/>
      <c r="BY154" s="412"/>
      <c r="BZ154" s="412"/>
      <c r="CA154" s="412"/>
      <c r="CB154" s="412"/>
      <c r="CC154" s="412"/>
      <c r="CD154" s="412"/>
      <c r="CE154" s="412"/>
      <c r="CF154" s="412"/>
      <c r="CG154" s="412"/>
      <c r="CH154" s="412"/>
      <c r="CI154" s="412"/>
      <c r="CJ154" s="412"/>
      <c r="CK154" s="412"/>
      <c r="CL154" s="412"/>
      <c r="CM154" s="412"/>
      <c r="CN154" s="412"/>
      <c r="CO154" s="412"/>
      <c r="CP154" s="412"/>
      <c r="CQ154" s="412"/>
      <c r="CR154" s="412"/>
      <c r="CS154" s="412"/>
      <c r="CT154" s="412"/>
      <c r="CU154" s="412"/>
      <c r="CV154" s="412"/>
      <c r="CW154" s="412"/>
      <c r="CX154" s="412"/>
      <c r="CY154" s="412"/>
      <c r="CZ154" s="412"/>
      <c r="DA154" s="412"/>
      <c r="DB154" s="412"/>
      <c r="DC154" s="412"/>
      <c r="DD154" s="412"/>
      <c r="DE154" s="412"/>
      <c r="DF154" s="412"/>
      <c r="DG154" s="412"/>
      <c r="DH154" s="412"/>
      <c r="DI154" s="412"/>
      <c r="DJ154" s="412"/>
      <c r="DK154" s="412"/>
      <c r="DL154" s="412"/>
      <c r="DM154" s="412"/>
      <c r="DN154" s="412"/>
      <c r="DO154" s="412"/>
      <c r="DP154" s="412"/>
      <c r="DQ154" s="412"/>
      <c r="DR154" s="412"/>
      <c r="DS154" s="412"/>
      <c r="DT154" s="412"/>
      <c r="DU154" s="412"/>
      <c r="DV154" s="412"/>
      <c r="DW154" s="412"/>
      <c r="DX154" s="412"/>
      <c r="DY154" s="412"/>
      <c r="DZ154" s="412"/>
      <c r="EA154" s="412"/>
      <c r="EB154" s="412"/>
      <c r="EC154" s="412"/>
      <c r="ED154" s="412"/>
      <c r="EE154" s="412"/>
      <c r="EF154" s="412"/>
      <c r="EG154" s="412"/>
      <c r="EH154" s="412"/>
      <c r="EI154" s="412"/>
      <c r="EJ154" s="412"/>
      <c r="EK154" s="412"/>
      <c r="EL154" s="412"/>
      <c r="EM154" s="412"/>
      <c r="EN154" s="412"/>
      <c r="EO154" s="412"/>
      <c r="EP154" s="412"/>
      <c r="EQ154" s="412"/>
      <c r="ER154" s="412"/>
      <c r="ES154" s="412"/>
      <c r="ET154" s="412"/>
      <c r="EU154" s="412"/>
      <c r="EV154" s="412"/>
      <c r="EW154" s="412"/>
      <c r="EX154" s="412"/>
      <c r="EY154" s="412"/>
      <c r="EZ154" s="412"/>
      <c r="FA154" s="412"/>
      <c r="FB154" s="412"/>
      <c r="FC154" s="412"/>
      <c r="FD154" s="412"/>
      <c r="FE154" s="412"/>
      <c r="FF154" s="412"/>
      <c r="FG154" s="412"/>
      <c r="FH154" s="412"/>
      <c r="FI154" s="412"/>
      <c r="FJ154" s="412"/>
      <c r="FK154" s="412"/>
      <c r="FL154" s="412"/>
      <c r="FM154" s="412"/>
      <c r="FN154" s="412"/>
      <c r="FO154" s="412"/>
      <c r="FP154" s="412"/>
      <c r="FQ154" s="412"/>
      <c r="FR154" s="412"/>
      <c r="FS154" s="412"/>
      <c r="FT154" s="412"/>
      <c r="FU154" s="412"/>
      <c r="FV154" s="412"/>
      <c r="FW154" s="412"/>
      <c r="FX154" s="412"/>
      <c r="FY154" s="412"/>
      <c r="FZ154" s="412"/>
      <c r="GA154" s="412"/>
      <c r="GB154" s="412"/>
      <c r="GC154" s="412"/>
      <c r="GD154" s="412"/>
      <c r="GE154" s="412"/>
      <c r="GF154" s="412"/>
      <c r="GG154" s="412"/>
      <c r="GH154" s="412"/>
      <c r="GI154" s="412"/>
      <c r="GJ154" s="412"/>
      <c r="GK154" s="412"/>
      <c r="GL154" s="412"/>
      <c r="GM154" s="412"/>
      <c r="GN154" s="412"/>
      <c r="GO154" s="412"/>
      <c r="GP154" s="412"/>
      <c r="GQ154" s="412"/>
      <c r="GR154" s="412"/>
      <c r="GS154" s="412"/>
      <c r="GT154" s="412"/>
      <c r="GU154" s="412"/>
      <c r="GV154" s="412"/>
      <c r="GW154" s="412"/>
      <c r="GX154" s="412"/>
      <c r="GY154" s="412"/>
      <c r="GZ154" s="412"/>
      <c r="HA154" s="412"/>
      <c r="HB154" s="412"/>
      <c r="HC154" s="412"/>
      <c r="HD154" s="412"/>
      <c r="HE154" s="412"/>
      <c r="HF154" s="412"/>
      <c r="HG154" s="412"/>
      <c r="HH154" s="412"/>
    </row>
    <row r="155" spans="1:216" s="170" customFormat="1" ht="65.099999999999994" customHeight="1" thickBot="1">
      <c r="A155" s="649"/>
      <c r="B155" s="1073"/>
      <c r="C155" s="193" t="s">
        <v>224</v>
      </c>
      <c r="D155" s="872" t="s">
        <v>944</v>
      </c>
      <c r="E155" s="873"/>
      <c r="F155" s="873"/>
      <c r="G155" s="873"/>
      <c r="H155" s="873"/>
      <c r="I155" s="873"/>
      <c r="J155" s="873"/>
      <c r="K155" s="873"/>
      <c r="L155" s="873"/>
      <c r="M155" s="873"/>
      <c r="N155" s="873"/>
      <c r="O155" s="873"/>
      <c r="P155" s="873"/>
      <c r="Q155" s="873"/>
      <c r="R155" s="873"/>
      <c r="S155" s="874"/>
      <c r="T155" s="639">
        <f>AVERAGE(T135:T154)</f>
        <v>0.14259615384615384</v>
      </c>
      <c r="U155" s="226"/>
      <c r="V155" s="184"/>
      <c r="W155" s="171"/>
      <c r="X155" s="171"/>
      <c r="Y155" s="171"/>
      <c r="Z155" s="171"/>
      <c r="AA155" s="258"/>
      <c r="AB155" s="258"/>
      <c r="AC155" s="171"/>
      <c r="AD155" s="267"/>
      <c r="AE155" s="266"/>
      <c r="AF155" s="171"/>
      <c r="AG155" s="171"/>
      <c r="AH155" s="261"/>
      <c r="AI155" s="262"/>
      <c r="AJ155" s="262"/>
      <c r="AK155" s="555">
        <v>1185999741</v>
      </c>
      <c r="AL155" s="555"/>
      <c r="AM155" s="555"/>
      <c r="AN155" s="611"/>
      <c r="AO155" s="258"/>
      <c r="AP155" s="620"/>
      <c r="AQ155" s="620"/>
      <c r="AR155" s="620"/>
      <c r="AS155" s="620"/>
      <c r="AT155" s="619">
        <v>396200000</v>
      </c>
      <c r="AU155" s="549">
        <f>+AT155/AK155</f>
        <v>0.33406415389765248</v>
      </c>
      <c r="AV155" s="555">
        <v>101200000</v>
      </c>
      <c r="AW155" s="549">
        <f>+AV155/AK155</f>
        <v>8.5328855059168179E-2</v>
      </c>
      <c r="AX155" s="918"/>
      <c r="AY155" s="951"/>
      <c r="AZ155" s="945"/>
      <c r="BA155" s="1051"/>
      <c r="BB155" s="694"/>
      <c r="BC155" s="695"/>
      <c r="BD155" s="695"/>
      <c r="BE155" s="696"/>
      <c r="BF155" s="699"/>
      <c r="BG155" s="268"/>
      <c r="BH155" s="268"/>
      <c r="BI155" s="412"/>
      <c r="BJ155" s="412"/>
      <c r="BK155" s="412"/>
      <c r="BL155" s="412"/>
      <c r="BM155" s="412"/>
      <c r="BN155" s="412"/>
      <c r="BO155" s="412"/>
      <c r="BP155" s="412"/>
      <c r="BQ155" s="412"/>
      <c r="BR155" s="412"/>
      <c r="BS155" s="412"/>
      <c r="BT155" s="412"/>
      <c r="BU155" s="412"/>
      <c r="BV155" s="412"/>
      <c r="BW155" s="412"/>
      <c r="BX155" s="412"/>
      <c r="BY155" s="412"/>
      <c r="BZ155" s="412"/>
      <c r="CA155" s="412"/>
      <c r="CB155" s="412"/>
      <c r="CC155" s="412"/>
      <c r="CD155" s="412"/>
      <c r="CE155" s="412"/>
      <c r="CF155" s="412"/>
      <c r="CG155" s="412"/>
      <c r="CH155" s="412"/>
      <c r="CI155" s="412"/>
      <c r="CJ155" s="412"/>
      <c r="CK155" s="412"/>
      <c r="CL155" s="412"/>
      <c r="CM155" s="412"/>
      <c r="CN155" s="412"/>
      <c r="CO155" s="412"/>
      <c r="CP155" s="412"/>
      <c r="CQ155" s="412"/>
      <c r="CR155" s="412"/>
      <c r="CS155" s="412"/>
      <c r="CT155" s="412"/>
      <c r="CU155" s="412"/>
      <c r="CV155" s="412"/>
      <c r="CW155" s="412"/>
      <c r="CX155" s="412"/>
      <c r="CY155" s="412"/>
      <c r="CZ155" s="412"/>
      <c r="DA155" s="412"/>
      <c r="DB155" s="412"/>
      <c r="DC155" s="412"/>
      <c r="DD155" s="412"/>
      <c r="DE155" s="412"/>
      <c r="DF155" s="412"/>
      <c r="DG155" s="412"/>
      <c r="DH155" s="412"/>
      <c r="DI155" s="412"/>
      <c r="DJ155" s="412"/>
      <c r="DK155" s="412"/>
      <c r="DL155" s="412"/>
      <c r="DM155" s="412"/>
      <c r="DN155" s="412"/>
      <c r="DO155" s="412"/>
      <c r="DP155" s="412"/>
      <c r="DQ155" s="412"/>
      <c r="DR155" s="412"/>
      <c r="DS155" s="412"/>
      <c r="DT155" s="412"/>
      <c r="DU155" s="412"/>
      <c r="DV155" s="412"/>
      <c r="DW155" s="412"/>
      <c r="DX155" s="412"/>
      <c r="DY155" s="412"/>
      <c r="DZ155" s="412"/>
      <c r="EA155" s="412"/>
      <c r="EB155" s="412"/>
      <c r="EC155" s="412"/>
      <c r="ED155" s="412"/>
      <c r="EE155" s="412"/>
      <c r="EF155" s="412"/>
      <c r="EG155" s="412"/>
      <c r="EH155" s="412"/>
      <c r="EI155" s="412"/>
      <c r="EJ155" s="412"/>
      <c r="EK155" s="412"/>
      <c r="EL155" s="412"/>
      <c r="EM155" s="412"/>
      <c r="EN155" s="412"/>
      <c r="EO155" s="412"/>
      <c r="EP155" s="412"/>
      <c r="EQ155" s="412"/>
      <c r="ER155" s="412"/>
      <c r="ES155" s="412"/>
      <c r="ET155" s="412"/>
      <c r="EU155" s="412"/>
      <c r="EV155" s="412"/>
      <c r="EW155" s="412"/>
      <c r="EX155" s="412"/>
      <c r="EY155" s="412"/>
      <c r="EZ155" s="412"/>
      <c r="FA155" s="412"/>
      <c r="FB155" s="412"/>
      <c r="FC155" s="412"/>
      <c r="FD155" s="412"/>
      <c r="FE155" s="412"/>
      <c r="FF155" s="412"/>
      <c r="FG155" s="412"/>
      <c r="FH155" s="412"/>
      <c r="FI155" s="412"/>
      <c r="FJ155" s="412"/>
      <c r="FK155" s="412"/>
      <c r="FL155" s="412"/>
      <c r="FM155" s="412"/>
      <c r="FN155" s="412"/>
      <c r="FO155" s="412"/>
      <c r="FP155" s="412"/>
      <c r="FQ155" s="412"/>
      <c r="FR155" s="412"/>
      <c r="FS155" s="412"/>
      <c r="FT155" s="412"/>
      <c r="FU155" s="412"/>
      <c r="FV155" s="412"/>
      <c r="FW155" s="412"/>
      <c r="FX155" s="412"/>
      <c r="FY155" s="412"/>
      <c r="FZ155" s="412"/>
      <c r="GA155" s="412"/>
      <c r="GB155" s="412"/>
      <c r="GC155" s="412"/>
      <c r="GD155" s="412"/>
      <c r="GE155" s="412"/>
      <c r="GF155" s="412"/>
      <c r="GG155" s="412"/>
      <c r="GH155" s="412"/>
      <c r="GI155" s="412"/>
      <c r="GJ155" s="412"/>
      <c r="GK155" s="412"/>
      <c r="GL155" s="412"/>
      <c r="GM155" s="412"/>
      <c r="GN155" s="412"/>
      <c r="GO155" s="412"/>
      <c r="GP155" s="412"/>
      <c r="GQ155" s="412"/>
      <c r="GR155" s="412"/>
      <c r="GS155" s="412"/>
      <c r="GT155" s="412"/>
      <c r="GU155" s="412"/>
      <c r="GV155" s="412"/>
      <c r="GW155" s="412"/>
      <c r="GX155" s="412"/>
      <c r="GY155" s="412"/>
      <c r="GZ155" s="412"/>
      <c r="HA155" s="412"/>
      <c r="HB155" s="412"/>
      <c r="HC155" s="412"/>
      <c r="HD155" s="412"/>
      <c r="HE155" s="412"/>
      <c r="HF155" s="412"/>
      <c r="HG155" s="412"/>
      <c r="HH155" s="412"/>
    </row>
    <row r="156" spans="1:216" s="170" customFormat="1" ht="65.099999999999994" customHeight="1">
      <c r="A156" s="649" t="s">
        <v>201</v>
      </c>
      <c r="B156" s="1073"/>
      <c r="C156" s="193" t="s">
        <v>224</v>
      </c>
      <c r="D156" s="1075" t="s">
        <v>257</v>
      </c>
      <c r="E156" s="269" t="s">
        <v>993</v>
      </c>
      <c r="F156" s="580">
        <v>2024130010151</v>
      </c>
      <c r="G156" s="242" t="s">
        <v>994</v>
      </c>
      <c r="H156" s="242" t="s">
        <v>995</v>
      </c>
      <c r="I156" s="242" t="s">
        <v>996</v>
      </c>
      <c r="J156" s="842"/>
      <c r="K156" s="270" t="s">
        <v>997</v>
      </c>
      <c r="L156" s="270"/>
      <c r="M156" s="176" t="s">
        <v>998</v>
      </c>
      <c r="N156" s="177">
        <v>4</v>
      </c>
      <c r="O156" s="177">
        <v>0</v>
      </c>
      <c r="P156" s="177">
        <v>0</v>
      </c>
      <c r="Q156" s="177">
        <v>30</v>
      </c>
      <c r="R156" s="176"/>
      <c r="S156" s="177">
        <f>+P156+Q156</f>
        <v>30</v>
      </c>
      <c r="T156" s="548"/>
      <c r="U156" s="184">
        <v>45689</v>
      </c>
      <c r="V156" s="184">
        <v>46022</v>
      </c>
      <c r="W156" s="171">
        <v>213</v>
      </c>
      <c r="X156" s="171">
        <v>1059626</v>
      </c>
      <c r="Y156" s="171" t="s">
        <v>772</v>
      </c>
      <c r="Z156" s="171" t="s">
        <v>999</v>
      </c>
      <c r="AA156" s="194" t="s">
        <v>1000</v>
      </c>
      <c r="AB156" s="181" t="s">
        <v>1001</v>
      </c>
      <c r="AC156" s="171" t="s">
        <v>529</v>
      </c>
      <c r="AD156" s="267" t="s">
        <v>1002</v>
      </c>
      <c r="AE156" s="185">
        <v>62358000</v>
      </c>
      <c r="AF156" s="171" t="s">
        <v>531</v>
      </c>
      <c r="AG156" s="171" t="s">
        <v>515</v>
      </c>
      <c r="AH156" s="261">
        <v>45700</v>
      </c>
      <c r="AI156" s="213">
        <v>1672655800</v>
      </c>
      <c r="AJ156" s="213"/>
      <c r="AK156" s="185">
        <v>1672655800</v>
      </c>
      <c r="AL156" s="595"/>
      <c r="AM156" s="595"/>
      <c r="AN156" s="187" t="s">
        <v>777</v>
      </c>
      <c r="AO156" s="188" t="s">
        <v>993</v>
      </c>
      <c r="AP156" s="231"/>
      <c r="AQ156" s="231"/>
      <c r="AR156" s="231"/>
      <c r="AS156" s="231"/>
      <c r="AT156" s="231"/>
      <c r="AU156" s="288"/>
      <c r="AV156" s="188"/>
      <c r="AW156" s="171"/>
      <c r="AX156" s="918"/>
      <c r="AY156" s="951"/>
      <c r="AZ156" s="945"/>
      <c r="BA156" s="834"/>
      <c r="BB156" s="671"/>
      <c r="BC156" s="671"/>
      <c r="BD156" s="671"/>
      <c r="BE156" s="671"/>
      <c r="BF156" s="955" t="s">
        <v>1003</v>
      </c>
      <c r="BG156" s="955"/>
      <c r="BH156" s="955"/>
      <c r="BI156" s="412"/>
      <c r="BJ156" s="412"/>
      <c r="BK156" s="412"/>
      <c r="BL156" s="412"/>
      <c r="BM156" s="412"/>
      <c r="BN156" s="412"/>
      <c r="BO156" s="412"/>
      <c r="BP156" s="412"/>
      <c r="BQ156" s="412"/>
      <c r="BR156" s="412"/>
      <c r="BS156" s="412"/>
      <c r="BT156" s="412"/>
      <c r="BU156" s="412"/>
      <c r="BV156" s="412"/>
      <c r="BW156" s="412"/>
      <c r="BX156" s="412"/>
      <c r="BY156" s="412"/>
      <c r="BZ156" s="412"/>
      <c r="CA156" s="412"/>
      <c r="CB156" s="412"/>
      <c r="CC156" s="412"/>
      <c r="CD156" s="412"/>
      <c r="CE156" s="412"/>
      <c r="CF156" s="412"/>
      <c r="CG156" s="412"/>
      <c r="CH156" s="412"/>
      <c r="CI156" s="412"/>
      <c r="CJ156" s="412"/>
      <c r="CK156" s="412"/>
      <c r="CL156" s="412"/>
      <c r="CM156" s="412"/>
      <c r="CN156" s="412"/>
      <c r="CO156" s="412"/>
      <c r="CP156" s="412"/>
      <c r="CQ156" s="412"/>
      <c r="CR156" s="412"/>
      <c r="CS156" s="412"/>
      <c r="CT156" s="412"/>
      <c r="CU156" s="412"/>
      <c r="CV156" s="412"/>
      <c r="CW156" s="412"/>
      <c r="CX156" s="412"/>
      <c r="CY156" s="412"/>
      <c r="CZ156" s="412"/>
      <c r="DA156" s="412"/>
      <c r="DB156" s="412"/>
      <c r="DC156" s="412"/>
      <c r="DD156" s="412"/>
      <c r="DE156" s="412"/>
      <c r="DF156" s="412"/>
      <c r="DG156" s="412"/>
      <c r="DH156" s="412"/>
      <c r="DI156" s="412"/>
      <c r="DJ156" s="412"/>
      <c r="DK156" s="412"/>
      <c r="DL156" s="412"/>
      <c r="DM156" s="412"/>
      <c r="DN156" s="412"/>
      <c r="DO156" s="412"/>
      <c r="DP156" s="412"/>
      <c r="DQ156" s="412"/>
      <c r="DR156" s="412"/>
      <c r="DS156" s="412"/>
      <c r="DT156" s="412"/>
      <c r="DU156" s="412"/>
      <c r="DV156" s="412"/>
      <c r="DW156" s="412"/>
      <c r="DX156" s="412"/>
      <c r="DY156" s="412"/>
      <c r="DZ156" s="412"/>
      <c r="EA156" s="412"/>
      <c r="EB156" s="412"/>
      <c r="EC156" s="412"/>
      <c r="ED156" s="412"/>
      <c r="EE156" s="412"/>
      <c r="EF156" s="412"/>
      <c r="EG156" s="412"/>
      <c r="EH156" s="412"/>
      <c r="EI156" s="412"/>
      <c r="EJ156" s="412"/>
      <c r="EK156" s="412"/>
      <c r="EL156" s="412"/>
      <c r="EM156" s="412"/>
      <c r="EN156" s="412"/>
      <c r="EO156" s="412"/>
      <c r="EP156" s="412"/>
      <c r="EQ156" s="412"/>
      <c r="ER156" s="412"/>
      <c r="ES156" s="412"/>
      <c r="ET156" s="412"/>
      <c r="EU156" s="412"/>
      <c r="EV156" s="412"/>
      <c r="EW156" s="412"/>
      <c r="EX156" s="412"/>
      <c r="EY156" s="412"/>
      <c r="EZ156" s="412"/>
      <c r="FA156" s="412"/>
      <c r="FB156" s="412"/>
      <c r="FC156" s="412"/>
      <c r="FD156" s="412"/>
      <c r="FE156" s="412"/>
      <c r="FF156" s="412"/>
      <c r="FG156" s="412"/>
      <c r="FH156" s="412"/>
      <c r="FI156" s="412"/>
      <c r="FJ156" s="412"/>
      <c r="FK156" s="412"/>
      <c r="FL156" s="412"/>
      <c r="FM156" s="412"/>
      <c r="FN156" s="412"/>
      <c r="FO156" s="412"/>
      <c r="FP156" s="412"/>
      <c r="FQ156" s="412"/>
      <c r="FR156" s="412"/>
      <c r="FS156" s="412"/>
      <c r="FT156" s="412"/>
      <c r="FU156" s="412"/>
      <c r="FV156" s="412"/>
      <c r="FW156" s="412"/>
      <c r="FX156" s="412"/>
      <c r="FY156" s="412"/>
      <c r="FZ156" s="412"/>
      <c r="GA156" s="412"/>
      <c r="GB156" s="412"/>
      <c r="GC156" s="412"/>
      <c r="GD156" s="412"/>
      <c r="GE156" s="412"/>
      <c r="GF156" s="412"/>
      <c r="GG156" s="412"/>
      <c r="GH156" s="412"/>
      <c r="GI156" s="412"/>
      <c r="GJ156" s="412"/>
      <c r="GK156" s="412"/>
      <c r="GL156" s="412"/>
      <c r="GM156" s="412"/>
      <c r="GN156" s="412"/>
      <c r="GO156" s="412"/>
      <c r="GP156" s="412"/>
      <c r="GQ156" s="412"/>
      <c r="GR156" s="412"/>
      <c r="GS156" s="412"/>
      <c r="GT156" s="412"/>
      <c r="GU156" s="412"/>
      <c r="GV156" s="412"/>
      <c r="GW156" s="412"/>
      <c r="GX156" s="412"/>
      <c r="GY156" s="412"/>
      <c r="GZ156" s="412"/>
      <c r="HA156" s="412"/>
      <c r="HB156" s="412"/>
      <c r="HC156" s="412"/>
      <c r="HD156" s="412"/>
      <c r="HE156" s="412"/>
      <c r="HF156" s="412"/>
      <c r="HG156" s="412"/>
      <c r="HH156" s="412"/>
    </row>
    <row r="157" spans="1:216" s="170" customFormat="1" ht="65.099999999999994" customHeight="1">
      <c r="A157" s="649" t="s">
        <v>201</v>
      </c>
      <c r="B157" s="1073"/>
      <c r="C157" s="193" t="s">
        <v>224</v>
      </c>
      <c r="D157" s="1076"/>
      <c r="E157" s="271" t="s">
        <v>993</v>
      </c>
      <c r="F157" s="207">
        <v>2024130010152</v>
      </c>
      <c r="G157" s="181" t="s">
        <v>994</v>
      </c>
      <c r="H157" s="181" t="s">
        <v>995</v>
      </c>
      <c r="I157" s="181" t="s">
        <v>996</v>
      </c>
      <c r="J157" s="833"/>
      <c r="K157" s="897" t="s">
        <v>1004</v>
      </c>
      <c r="L157" s="890"/>
      <c r="M157" s="836" t="s">
        <v>892</v>
      </c>
      <c r="N157" s="898">
        <v>45</v>
      </c>
      <c r="O157" s="898">
        <v>0</v>
      </c>
      <c r="P157" s="898">
        <v>29</v>
      </c>
      <c r="Q157" s="272"/>
      <c r="R157" s="832"/>
      <c r="S157" s="898">
        <f>+O157+P157</f>
        <v>29</v>
      </c>
      <c r="T157" s="834">
        <f>+(O157+P157+Q157+R157)/N157</f>
        <v>0.64444444444444449</v>
      </c>
      <c r="U157" s="856">
        <v>45689</v>
      </c>
      <c r="V157" s="856">
        <v>46022</v>
      </c>
      <c r="W157" s="833">
        <v>213</v>
      </c>
      <c r="X157" s="171">
        <v>1059626</v>
      </c>
      <c r="Y157" s="171" t="s">
        <v>772</v>
      </c>
      <c r="Z157" s="833" t="s">
        <v>999</v>
      </c>
      <c r="AA157" s="855"/>
      <c r="AB157" s="855"/>
      <c r="AC157" s="171" t="s">
        <v>529</v>
      </c>
      <c r="AD157" s="267" t="s">
        <v>1005</v>
      </c>
      <c r="AE157" s="185">
        <v>149316000</v>
      </c>
      <c r="AF157" s="171" t="s">
        <v>531</v>
      </c>
      <c r="AG157" s="171" t="s">
        <v>739</v>
      </c>
      <c r="AH157" s="261">
        <v>45700</v>
      </c>
      <c r="AI157" s="213"/>
      <c r="AJ157" s="213"/>
      <c r="AK157" s="185"/>
      <c r="AL157" s="595"/>
      <c r="AM157" s="595"/>
      <c r="AN157" s="187" t="s">
        <v>1006</v>
      </c>
      <c r="AO157" s="188"/>
      <c r="AP157" s="231"/>
      <c r="AQ157" s="231"/>
      <c r="AR157" s="231"/>
      <c r="AS157" s="231"/>
      <c r="AT157" s="231"/>
      <c r="AU157" s="288"/>
      <c r="AV157" s="188"/>
      <c r="AW157" s="171"/>
      <c r="AX157" s="918"/>
      <c r="AY157" s="951"/>
      <c r="AZ157" s="945"/>
      <c r="BA157" s="834"/>
      <c r="BB157" s="671"/>
      <c r="BC157" s="671"/>
      <c r="BD157" s="671"/>
      <c r="BE157" s="671"/>
      <c r="BF157" s="955"/>
      <c r="BG157" s="955"/>
      <c r="BH157" s="955"/>
      <c r="BI157" s="412"/>
      <c r="BJ157" s="412"/>
      <c r="BK157" s="412"/>
      <c r="BL157" s="412"/>
      <c r="BM157" s="412"/>
      <c r="BN157" s="412"/>
      <c r="BO157" s="412"/>
      <c r="BP157" s="412"/>
      <c r="BQ157" s="412"/>
      <c r="BR157" s="412"/>
      <c r="BS157" s="412"/>
      <c r="BT157" s="412"/>
      <c r="BU157" s="412"/>
      <c r="BV157" s="412"/>
      <c r="BW157" s="412"/>
      <c r="BX157" s="412"/>
      <c r="BY157" s="412"/>
      <c r="BZ157" s="412"/>
      <c r="CA157" s="412"/>
      <c r="CB157" s="412"/>
      <c r="CC157" s="412"/>
      <c r="CD157" s="412"/>
      <c r="CE157" s="412"/>
      <c r="CF157" s="412"/>
      <c r="CG157" s="412"/>
      <c r="CH157" s="412"/>
      <c r="CI157" s="412"/>
      <c r="CJ157" s="412"/>
      <c r="CK157" s="412"/>
      <c r="CL157" s="412"/>
      <c r="CM157" s="412"/>
      <c r="CN157" s="412"/>
      <c r="CO157" s="412"/>
      <c r="CP157" s="412"/>
      <c r="CQ157" s="412"/>
      <c r="CR157" s="412"/>
      <c r="CS157" s="412"/>
      <c r="CT157" s="412"/>
      <c r="CU157" s="412"/>
      <c r="CV157" s="412"/>
      <c r="CW157" s="412"/>
      <c r="CX157" s="412"/>
      <c r="CY157" s="412"/>
      <c r="CZ157" s="412"/>
      <c r="DA157" s="412"/>
      <c r="DB157" s="412"/>
      <c r="DC157" s="412"/>
      <c r="DD157" s="412"/>
      <c r="DE157" s="412"/>
      <c r="DF157" s="412"/>
      <c r="DG157" s="412"/>
      <c r="DH157" s="412"/>
      <c r="DI157" s="412"/>
      <c r="DJ157" s="412"/>
      <c r="DK157" s="412"/>
      <c r="DL157" s="412"/>
      <c r="DM157" s="412"/>
      <c r="DN157" s="412"/>
      <c r="DO157" s="412"/>
      <c r="DP157" s="412"/>
      <c r="DQ157" s="412"/>
      <c r="DR157" s="412"/>
      <c r="DS157" s="412"/>
      <c r="DT157" s="412"/>
      <c r="DU157" s="412"/>
      <c r="DV157" s="412"/>
      <c r="DW157" s="412"/>
      <c r="DX157" s="412"/>
      <c r="DY157" s="412"/>
      <c r="DZ157" s="412"/>
      <c r="EA157" s="412"/>
      <c r="EB157" s="412"/>
      <c r="EC157" s="412"/>
      <c r="ED157" s="412"/>
      <c r="EE157" s="412"/>
      <c r="EF157" s="412"/>
      <c r="EG157" s="412"/>
      <c r="EH157" s="412"/>
      <c r="EI157" s="412"/>
      <c r="EJ157" s="412"/>
      <c r="EK157" s="412"/>
      <c r="EL157" s="412"/>
      <c r="EM157" s="412"/>
      <c r="EN157" s="412"/>
      <c r="EO157" s="412"/>
      <c r="EP157" s="412"/>
      <c r="EQ157" s="412"/>
      <c r="ER157" s="412"/>
      <c r="ES157" s="412"/>
      <c r="ET157" s="412"/>
      <c r="EU157" s="412"/>
      <c r="EV157" s="412"/>
      <c r="EW157" s="412"/>
      <c r="EX157" s="412"/>
      <c r="EY157" s="412"/>
      <c r="EZ157" s="412"/>
      <c r="FA157" s="412"/>
      <c r="FB157" s="412"/>
      <c r="FC157" s="412"/>
      <c r="FD157" s="412"/>
      <c r="FE157" s="412"/>
      <c r="FF157" s="412"/>
      <c r="FG157" s="412"/>
      <c r="FH157" s="412"/>
      <c r="FI157" s="412"/>
      <c r="FJ157" s="412"/>
      <c r="FK157" s="412"/>
      <c r="FL157" s="412"/>
      <c r="FM157" s="412"/>
      <c r="FN157" s="412"/>
      <c r="FO157" s="412"/>
      <c r="FP157" s="412"/>
      <c r="FQ157" s="412"/>
      <c r="FR157" s="412"/>
      <c r="FS157" s="412"/>
      <c r="FT157" s="412"/>
      <c r="FU157" s="412"/>
      <c r="FV157" s="412"/>
      <c r="FW157" s="412"/>
      <c r="FX157" s="412"/>
      <c r="FY157" s="412"/>
      <c r="FZ157" s="412"/>
      <c r="GA157" s="412"/>
      <c r="GB157" s="412"/>
      <c r="GC157" s="412"/>
      <c r="GD157" s="412"/>
      <c r="GE157" s="412"/>
      <c r="GF157" s="412"/>
      <c r="GG157" s="412"/>
      <c r="GH157" s="412"/>
      <c r="GI157" s="412"/>
      <c r="GJ157" s="412"/>
      <c r="GK157" s="412"/>
      <c r="GL157" s="412"/>
      <c r="GM157" s="412"/>
      <c r="GN157" s="412"/>
      <c r="GO157" s="412"/>
      <c r="GP157" s="412"/>
      <c r="GQ157" s="412"/>
      <c r="GR157" s="412"/>
      <c r="GS157" s="412"/>
      <c r="GT157" s="412"/>
      <c r="GU157" s="412"/>
      <c r="GV157" s="412"/>
      <c r="GW157" s="412"/>
      <c r="GX157" s="412"/>
      <c r="GY157" s="412"/>
      <c r="GZ157" s="412"/>
      <c r="HA157" s="412"/>
      <c r="HB157" s="412"/>
      <c r="HC157" s="412"/>
      <c r="HD157" s="412"/>
      <c r="HE157" s="412"/>
      <c r="HF157" s="412"/>
      <c r="HG157" s="412"/>
      <c r="HH157" s="412"/>
    </row>
    <row r="158" spans="1:216" s="170" customFormat="1" ht="65.099999999999994" customHeight="1">
      <c r="A158" s="649" t="s">
        <v>201</v>
      </c>
      <c r="B158" s="1073"/>
      <c r="C158" s="193" t="s">
        <v>224</v>
      </c>
      <c r="D158" s="1076"/>
      <c r="E158" s="271" t="s">
        <v>993</v>
      </c>
      <c r="F158" s="207">
        <v>2024130010153</v>
      </c>
      <c r="G158" s="181" t="s">
        <v>994</v>
      </c>
      <c r="H158" s="181" t="s">
        <v>995</v>
      </c>
      <c r="I158" s="181" t="s">
        <v>996</v>
      </c>
      <c r="J158" s="833"/>
      <c r="K158" s="897"/>
      <c r="L158" s="890"/>
      <c r="M158" s="836"/>
      <c r="N158" s="898"/>
      <c r="O158" s="898"/>
      <c r="P158" s="898"/>
      <c r="Q158" s="272"/>
      <c r="R158" s="832"/>
      <c r="S158" s="898"/>
      <c r="T158" s="834"/>
      <c r="U158" s="856"/>
      <c r="V158" s="856"/>
      <c r="W158" s="833"/>
      <c r="X158" s="833"/>
      <c r="Y158" s="833"/>
      <c r="Z158" s="833"/>
      <c r="AA158" s="855"/>
      <c r="AB158" s="855"/>
      <c r="AC158" s="171" t="s">
        <v>529</v>
      </c>
      <c r="AD158" s="267" t="s">
        <v>1007</v>
      </c>
      <c r="AE158" s="185">
        <v>62358000</v>
      </c>
      <c r="AF158" s="171" t="s">
        <v>531</v>
      </c>
      <c r="AG158" s="171" t="s">
        <v>515</v>
      </c>
      <c r="AH158" s="261">
        <v>45700</v>
      </c>
      <c r="AI158" s="197"/>
      <c r="AJ158" s="197"/>
      <c r="AK158" s="186"/>
      <c r="AL158" s="219"/>
      <c r="AM158" s="219"/>
      <c r="AN158" s="187"/>
      <c r="AO158" s="188"/>
      <c r="AP158" s="231"/>
      <c r="AQ158" s="231"/>
      <c r="AR158" s="231"/>
      <c r="AS158" s="231"/>
      <c r="AT158" s="231"/>
      <c r="AU158" s="288"/>
      <c r="AV158" s="188"/>
      <c r="AW158" s="171"/>
      <c r="AX158" s="918"/>
      <c r="AY158" s="951"/>
      <c r="AZ158" s="945"/>
      <c r="BA158" s="834"/>
      <c r="BB158" s="671"/>
      <c r="BC158" s="671"/>
      <c r="BD158" s="671"/>
      <c r="BE158" s="671"/>
      <c r="BF158" s="955"/>
      <c r="BG158" s="955"/>
      <c r="BH158" s="955"/>
      <c r="BI158" s="412"/>
      <c r="BJ158" s="412"/>
      <c r="BK158" s="412"/>
      <c r="BL158" s="412"/>
      <c r="BM158" s="412"/>
      <c r="BN158" s="412"/>
      <c r="BO158" s="412"/>
      <c r="BP158" s="412"/>
      <c r="BQ158" s="412"/>
      <c r="BR158" s="412"/>
      <c r="BS158" s="412"/>
      <c r="BT158" s="412"/>
      <c r="BU158" s="412"/>
      <c r="BV158" s="412"/>
      <c r="BW158" s="412"/>
      <c r="BX158" s="412"/>
      <c r="BY158" s="412"/>
      <c r="BZ158" s="412"/>
      <c r="CA158" s="412"/>
      <c r="CB158" s="412"/>
      <c r="CC158" s="412"/>
      <c r="CD158" s="412"/>
      <c r="CE158" s="412"/>
      <c r="CF158" s="412"/>
      <c r="CG158" s="412"/>
      <c r="CH158" s="412"/>
      <c r="CI158" s="412"/>
      <c r="CJ158" s="412"/>
      <c r="CK158" s="412"/>
      <c r="CL158" s="412"/>
      <c r="CM158" s="412"/>
      <c r="CN158" s="412"/>
      <c r="CO158" s="412"/>
      <c r="CP158" s="412"/>
      <c r="CQ158" s="412"/>
      <c r="CR158" s="412"/>
      <c r="CS158" s="412"/>
      <c r="CT158" s="412"/>
      <c r="CU158" s="412"/>
      <c r="CV158" s="412"/>
      <c r="CW158" s="412"/>
      <c r="CX158" s="412"/>
      <c r="CY158" s="412"/>
      <c r="CZ158" s="412"/>
      <c r="DA158" s="412"/>
      <c r="DB158" s="412"/>
      <c r="DC158" s="412"/>
      <c r="DD158" s="412"/>
      <c r="DE158" s="412"/>
      <c r="DF158" s="412"/>
      <c r="DG158" s="412"/>
      <c r="DH158" s="412"/>
      <c r="DI158" s="412"/>
      <c r="DJ158" s="412"/>
      <c r="DK158" s="412"/>
      <c r="DL158" s="412"/>
      <c r="DM158" s="412"/>
      <c r="DN158" s="412"/>
      <c r="DO158" s="412"/>
      <c r="DP158" s="412"/>
      <c r="DQ158" s="412"/>
      <c r="DR158" s="412"/>
      <c r="DS158" s="412"/>
      <c r="DT158" s="412"/>
      <c r="DU158" s="412"/>
      <c r="DV158" s="412"/>
      <c r="DW158" s="412"/>
      <c r="DX158" s="412"/>
      <c r="DY158" s="412"/>
      <c r="DZ158" s="412"/>
      <c r="EA158" s="412"/>
      <c r="EB158" s="412"/>
      <c r="EC158" s="412"/>
      <c r="ED158" s="412"/>
      <c r="EE158" s="412"/>
      <c r="EF158" s="412"/>
      <c r="EG158" s="412"/>
      <c r="EH158" s="412"/>
      <c r="EI158" s="412"/>
      <c r="EJ158" s="412"/>
      <c r="EK158" s="412"/>
      <c r="EL158" s="412"/>
      <c r="EM158" s="412"/>
      <c r="EN158" s="412"/>
      <c r="EO158" s="412"/>
      <c r="EP158" s="412"/>
      <c r="EQ158" s="412"/>
      <c r="ER158" s="412"/>
      <c r="ES158" s="412"/>
      <c r="ET158" s="412"/>
      <c r="EU158" s="412"/>
      <c r="EV158" s="412"/>
      <c r="EW158" s="412"/>
      <c r="EX158" s="412"/>
      <c r="EY158" s="412"/>
      <c r="EZ158" s="412"/>
      <c r="FA158" s="412"/>
      <c r="FB158" s="412"/>
      <c r="FC158" s="412"/>
      <c r="FD158" s="412"/>
      <c r="FE158" s="412"/>
      <c r="FF158" s="412"/>
      <c r="FG158" s="412"/>
      <c r="FH158" s="412"/>
      <c r="FI158" s="412"/>
      <c r="FJ158" s="412"/>
      <c r="FK158" s="412"/>
      <c r="FL158" s="412"/>
      <c r="FM158" s="412"/>
      <c r="FN158" s="412"/>
      <c r="FO158" s="412"/>
      <c r="FP158" s="412"/>
      <c r="FQ158" s="412"/>
      <c r="FR158" s="412"/>
      <c r="FS158" s="412"/>
      <c r="FT158" s="412"/>
      <c r="FU158" s="412"/>
      <c r="FV158" s="412"/>
      <c r="FW158" s="412"/>
      <c r="FX158" s="412"/>
      <c r="FY158" s="412"/>
      <c r="FZ158" s="412"/>
      <c r="GA158" s="412"/>
      <c r="GB158" s="412"/>
      <c r="GC158" s="412"/>
      <c r="GD158" s="412"/>
      <c r="GE158" s="412"/>
      <c r="GF158" s="412"/>
      <c r="GG158" s="412"/>
      <c r="GH158" s="412"/>
      <c r="GI158" s="412"/>
      <c r="GJ158" s="412"/>
      <c r="GK158" s="412"/>
      <c r="GL158" s="412"/>
      <c r="GM158" s="412"/>
      <c r="GN158" s="412"/>
      <c r="GO158" s="412"/>
      <c r="GP158" s="412"/>
      <c r="GQ158" s="412"/>
      <c r="GR158" s="412"/>
      <c r="GS158" s="412"/>
      <c r="GT158" s="412"/>
      <c r="GU158" s="412"/>
      <c r="GV158" s="412"/>
      <c r="GW158" s="412"/>
      <c r="GX158" s="412"/>
      <c r="GY158" s="412"/>
      <c r="GZ158" s="412"/>
      <c r="HA158" s="412"/>
      <c r="HB158" s="412"/>
      <c r="HC158" s="412"/>
      <c r="HD158" s="412"/>
      <c r="HE158" s="412"/>
      <c r="HF158" s="412"/>
      <c r="HG158" s="412"/>
      <c r="HH158" s="412"/>
    </row>
    <row r="159" spans="1:216" s="170" customFormat="1" ht="65.099999999999994" customHeight="1">
      <c r="A159" s="649" t="s">
        <v>201</v>
      </c>
      <c r="B159" s="1073"/>
      <c r="C159" s="193" t="s">
        <v>224</v>
      </c>
      <c r="D159" s="1076"/>
      <c r="E159" s="271" t="s">
        <v>993</v>
      </c>
      <c r="F159" s="207">
        <v>2024130010154</v>
      </c>
      <c r="G159" s="181" t="s">
        <v>994</v>
      </c>
      <c r="H159" s="181" t="s">
        <v>995</v>
      </c>
      <c r="I159" s="181" t="s">
        <v>996</v>
      </c>
      <c r="J159" s="833"/>
      <c r="K159" s="273" t="s">
        <v>1008</v>
      </c>
      <c r="L159" s="273"/>
      <c r="M159" s="192" t="s">
        <v>1009</v>
      </c>
      <c r="N159" s="193">
        <v>23</v>
      </c>
      <c r="O159" s="193">
        <v>0</v>
      </c>
      <c r="P159" s="193">
        <v>15</v>
      </c>
      <c r="Q159" s="193"/>
      <c r="R159" s="192"/>
      <c r="S159" s="193">
        <f>+O159+P159</f>
        <v>15</v>
      </c>
      <c r="T159" s="549">
        <f>+(O159+P159+Q159+R159)/N159</f>
        <v>0.65217391304347827</v>
      </c>
      <c r="U159" s="184">
        <v>45689</v>
      </c>
      <c r="V159" s="184">
        <v>46022</v>
      </c>
      <c r="W159" s="171">
        <v>213</v>
      </c>
      <c r="X159" s="833">
        <v>1059626</v>
      </c>
      <c r="Y159" s="833" t="s">
        <v>772</v>
      </c>
      <c r="Z159" s="171" t="s">
        <v>999</v>
      </c>
      <c r="AA159" s="186"/>
      <c r="AB159" s="186"/>
      <c r="AC159" s="171" t="s">
        <v>529</v>
      </c>
      <c r="AD159" s="267" t="s">
        <v>1010</v>
      </c>
      <c r="AE159" s="185">
        <v>62358000</v>
      </c>
      <c r="AF159" s="171" t="s">
        <v>531</v>
      </c>
      <c r="AG159" s="171" t="s">
        <v>515</v>
      </c>
      <c r="AH159" s="261">
        <v>45700</v>
      </c>
      <c r="AI159" s="197"/>
      <c r="AJ159" s="197"/>
      <c r="AK159" s="186"/>
      <c r="AL159" s="219"/>
      <c r="AM159" s="219"/>
      <c r="AN159" s="187"/>
      <c r="AO159" s="188"/>
      <c r="AP159" s="231"/>
      <c r="AQ159" s="231"/>
      <c r="AR159" s="231"/>
      <c r="AS159" s="231"/>
      <c r="AT159" s="231"/>
      <c r="AU159" s="288"/>
      <c r="AV159" s="188"/>
      <c r="AW159" s="171"/>
      <c r="AX159" s="918"/>
      <c r="AY159" s="951"/>
      <c r="AZ159" s="945"/>
      <c r="BA159" s="834"/>
      <c r="BB159" s="671"/>
      <c r="BC159" s="671"/>
      <c r="BD159" s="671"/>
      <c r="BE159" s="671"/>
      <c r="BF159" s="955"/>
      <c r="BG159" s="955"/>
      <c r="BH159" s="955"/>
      <c r="BI159" s="412"/>
      <c r="BJ159" s="412"/>
      <c r="BK159" s="412"/>
      <c r="BL159" s="412"/>
      <c r="BM159" s="412"/>
      <c r="BN159" s="412"/>
      <c r="BO159" s="412"/>
      <c r="BP159" s="412"/>
      <c r="BQ159" s="412"/>
      <c r="BR159" s="412"/>
      <c r="BS159" s="412"/>
      <c r="BT159" s="412"/>
      <c r="BU159" s="412"/>
      <c r="BV159" s="412"/>
      <c r="BW159" s="412"/>
      <c r="BX159" s="412"/>
      <c r="BY159" s="412"/>
      <c r="BZ159" s="412"/>
      <c r="CA159" s="412"/>
      <c r="CB159" s="412"/>
      <c r="CC159" s="412"/>
      <c r="CD159" s="412"/>
      <c r="CE159" s="412"/>
      <c r="CF159" s="412"/>
      <c r="CG159" s="412"/>
      <c r="CH159" s="412"/>
      <c r="CI159" s="412"/>
      <c r="CJ159" s="412"/>
      <c r="CK159" s="412"/>
      <c r="CL159" s="412"/>
      <c r="CM159" s="412"/>
      <c r="CN159" s="412"/>
      <c r="CO159" s="412"/>
      <c r="CP159" s="412"/>
      <c r="CQ159" s="412"/>
      <c r="CR159" s="412"/>
      <c r="CS159" s="412"/>
      <c r="CT159" s="412"/>
      <c r="CU159" s="412"/>
      <c r="CV159" s="412"/>
      <c r="CW159" s="412"/>
      <c r="CX159" s="412"/>
      <c r="CY159" s="412"/>
      <c r="CZ159" s="412"/>
      <c r="DA159" s="412"/>
      <c r="DB159" s="412"/>
      <c r="DC159" s="412"/>
      <c r="DD159" s="412"/>
      <c r="DE159" s="412"/>
      <c r="DF159" s="412"/>
      <c r="DG159" s="412"/>
      <c r="DH159" s="412"/>
      <c r="DI159" s="412"/>
      <c r="DJ159" s="412"/>
      <c r="DK159" s="412"/>
      <c r="DL159" s="412"/>
      <c r="DM159" s="412"/>
      <c r="DN159" s="412"/>
      <c r="DO159" s="412"/>
      <c r="DP159" s="412"/>
      <c r="DQ159" s="412"/>
      <c r="DR159" s="412"/>
      <c r="DS159" s="412"/>
      <c r="DT159" s="412"/>
      <c r="DU159" s="412"/>
      <c r="DV159" s="412"/>
      <c r="DW159" s="412"/>
      <c r="DX159" s="412"/>
      <c r="DY159" s="412"/>
      <c r="DZ159" s="412"/>
      <c r="EA159" s="412"/>
      <c r="EB159" s="412"/>
      <c r="EC159" s="412"/>
      <c r="ED159" s="412"/>
      <c r="EE159" s="412"/>
      <c r="EF159" s="412"/>
      <c r="EG159" s="412"/>
      <c r="EH159" s="412"/>
      <c r="EI159" s="412"/>
      <c r="EJ159" s="412"/>
      <c r="EK159" s="412"/>
      <c r="EL159" s="412"/>
      <c r="EM159" s="412"/>
      <c r="EN159" s="412"/>
      <c r="EO159" s="412"/>
      <c r="EP159" s="412"/>
      <c r="EQ159" s="412"/>
      <c r="ER159" s="412"/>
      <c r="ES159" s="412"/>
      <c r="ET159" s="412"/>
      <c r="EU159" s="412"/>
      <c r="EV159" s="412"/>
      <c r="EW159" s="412"/>
      <c r="EX159" s="412"/>
      <c r="EY159" s="412"/>
      <c r="EZ159" s="412"/>
      <c r="FA159" s="412"/>
      <c r="FB159" s="412"/>
      <c r="FC159" s="412"/>
      <c r="FD159" s="412"/>
      <c r="FE159" s="412"/>
      <c r="FF159" s="412"/>
      <c r="FG159" s="412"/>
      <c r="FH159" s="412"/>
      <c r="FI159" s="412"/>
      <c r="FJ159" s="412"/>
      <c r="FK159" s="412"/>
      <c r="FL159" s="412"/>
      <c r="FM159" s="412"/>
      <c r="FN159" s="412"/>
      <c r="FO159" s="412"/>
      <c r="FP159" s="412"/>
      <c r="FQ159" s="412"/>
      <c r="FR159" s="412"/>
      <c r="FS159" s="412"/>
      <c r="FT159" s="412"/>
      <c r="FU159" s="412"/>
      <c r="FV159" s="412"/>
      <c r="FW159" s="412"/>
      <c r="FX159" s="412"/>
      <c r="FY159" s="412"/>
      <c r="FZ159" s="412"/>
      <c r="GA159" s="412"/>
      <c r="GB159" s="412"/>
      <c r="GC159" s="412"/>
      <c r="GD159" s="412"/>
      <c r="GE159" s="412"/>
      <c r="GF159" s="412"/>
      <c r="GG159" s="412"/>
      <c r="GH159" s="412"/>
      <c r="GI159" s="412"/>
      <c r="GJ159" s="412"/>
      <c r="GK159" s="412"/>
      <c r="GL159" s="412"/>
      <c r="GM159" s="412"/>
      <c r="GN159" s="412"/>
      <c r="GO159" s="412"/>
      <c r="GP159" s="412"/>
      <c r="GQ159" s="412"/>
      <c r="GR159" s="412"/>
      <c r="GS159" s="412"/>
      <c r="GT159" s="412"/>
      <c r="GU159" s="412"/>
      <c r="GV159" s="412"/>
      <c r="GW159" s="412"/>
      <c r="GX159" s="412"/>
      <c r="GY159" s="412"/>
      <c r="GZ159" s="412"/>
      <c r="HA159" s="412"/>
      <c r="HB159" s="412"/>
      <c r="HC159" s="412"/>
      <c r="HD159" s="412"/>
      <c r="HE159" s="412"/>
      <c r="HF159" s="412"/>
      <c r="HG159" s="412"/>
      <c r="HH159" s="412"/>
    </row>
    <row r="160" spans="1:216" s="170" customFormat="1" ht="65.099999999999994" customHeight="1">
      <c r="A160" s="649" t="s">
        <v>201</v>
      </c>
      <c r="B160" s="1073"/>
      <c r="C160" s="193" t="s">
        <v>224</v>
      </c>
      <c r="D160" s="1076"/>
      <c r="E160" s="271" t="s">
        <v>993</v>
      </c>
      <c r="F160" s="207">
        <v>2024130010155</v>
      </c>
      <c r="G160" s="181" t="s">
        <v>994</v>
      </c>
      <c r="H160" s="181" t="s">
        <v>995</v>
      </c>
      <c r="I160" s="181" t="s">
        <v>996</v>
      </c>
      <c r="J160" s="833"/>
      <c r="K160" s="273" t="s">
        <v>1011</v>
      </c>
      <c r="L160" s="273"/>
      <c r="M160" s="192" t="s">
        <v>1009</v>
      </c>
      <c r="N160" s="193">
        <v>23</v>
      </c>
      <c r="O160" s="193">
        <v>0</v>
      </c>
      <c r="P160" s="193">
        <v>15</v>
      </c>
      <c r="Q160" s="193"/>
      <c r="R160" s="192"/>
      <c r="S160" s="193">
        <f>+O160+P160</f>
        <v>15</v>
      </c>
      <c r="T160" s="549">
        <f>+(O160+P160+Q160+R160)/N160</f>
        <v>0.65217391304347827</v>
      </c>
      <c r="U160" s="184">
        <v>45690</v>
      </c>
      <c r="V160" s="184">
        <v>46022</v>
      </c>
      <c r="W160" s="171">
        <v>213</v>
      </c>
      <c r="X160" s="171">
        <v>1059626</v>
      </c>
      <c r="Y160" s="171" t="s">
        <v>772</v>
      </c>
      <c r="Z160" s="171" t="s">
        <v>999</v>
      </c>
      <c r="AA160" s="186"/>
      <c r="AB160" s="186"/>
      <c r="AC160" s="171" t="s">
        <v>529</v>
      </c>
      <c r="AD160" s="267" t="s">
        <v>1012</v>
      </c>
      <c r="AE160" s="185">
        <v>49772000</v>
      </c>
      <c r="AF160" s="171" t="s">
        <v>531</v>
      </c>
      <c r="AG160" s="171" t="s">
        <v>515</v>
      </c>
      <c r="AH160" s="261">
        <v>45700</v>
      </c>
      <c r="AI160" s="197"/>
      <c r="AJ160" s="197"/>
      <c r="AK160" s="186"/>
      <c r="AL160" s="219"/>
      <c r="AM160" s="219"/>
      <c r="AN160" s="187"/>
      <c r="AO160" s="188"/>
      <c r="AP160" s="231"/>
      <c r="AQ160" s="231"/>
      <c r="AR160" s="231"/>
      <c r="AS160" s="231"/>
      <c r="AT160" s="231"/>
      <c r="AU160" s="288"/>
      <c r="AV160" s="188"/>
      <c r="AW160" s="171"/>
      <c r="AX160" s="918"/>
      <c r="AY160" s="951"/>
      <c r="AZ160" s="945"/>
      <c r="BA160" s="834"/>
      <c r="BB160" s="671"/>
      <c r="BC160" s="671"/>
      <c r="BD160" s="671"/>
      <c r="BE160" s="671"/>
      <c r="BF160" s="955"/>
      <c r="BG160" s="955"/>
      <c r="BH160" s="955"/>
      <c r="BI160" s="412"/>
      <c r="BJ160" s="412"/>
      <c r="BK160" s="412"/>
      <c r="BL160" s="412"/>
      <c r="BM160" s="412"/>
      <c r="BN160" s="412"/>
      <c r="BO160" s="412"/>
      <c r="BP160" s="412"/>
      <c r="BQ160" s="412"/>
      <c r="BR160" s="412"/>
      <c r="BS160" s="412"/>
      <c r="BT160" s="412"/>
      <c r="BU160" s="412"/>
      <c r="BV160" s="412"/>
      <c r="BW160" s="412"/>
      <c r="BX160" s="412"/>
      <c r="BY160" s="412"/>
      <c r="BZ160" s="412"/>
      <c r="CA160" s="412"/>
      <c r="CB160" s="412"/>
      <c r="CC160" s="412"/>
      <c r="CD160" s="412"/>
      <c r="CE160" s="412"/>
      <c r="CF160" s="412"/>
      <c r="CG160" s="412"/>
      <c r="CH160" s="412"/>
      <c r="CI160" s="412"/>
      <c r="CJ160" s="412"/>
      <c r="CK160" s="412"/>
      <c r="CL160" s="412"/>
      <c r="CM160" s="412"/>
      <c r="CN160" s="412"/>
      <c r="CO160" s="412"/>
      <c r="CP160" s="412"/>
      <c r="CQ160" s="412"/>
      <c r="CR160" s="412"/>
      <c r="CS160" s="412"/>
      <c r="CT160" s="412"/>
      <c r="CU160" s="412"/>
      <c r="CV160" s="412"/>
      <c r="CW160" s="412"/>
      <c r="CX160" s="412"/>
      <c r="CY160" s="412"/>
      <c r="CZ160" s="412"/>
      <c r="DA160" s="412"/>
      <c r="DB160" s="412"/>
      <c r="DC160" s="412"/>
      <c r="DD160" s="412"/>
      <c r="DE160" s="412"/>
      <c r="DF160" s="412"/>
      <c r="DG160" s="412"/>
      <c r="DH160" s="412"/>
      <c r="DI160" s="412"/>
      <c r="DJ160" s="412"/>
      <c r="DK160" s="412"/>
      <c r="DL160" s="412"/>
      <c r="DM160" s="412"/>
      <c r="DN160" s="412"/>
      <c r="DO160" s="412"/>
      <c r="DP160" s="412"/>
      <c r="DQ160" s="412"/>
      <c r="DR160" s="412"/>
      <c r="DS160" s="412"/>
      <c r="DT160" s="412"/>
      <c r="DU160" s="412"/>
      <c r="DV160" s="412"/>
      <c r="DW160" s="412"/>
      <c r="DX160" s="412"/>
      <c r="DY160" s="412"/>
      <c r="DZ160" s="412"/>
      <c r="EA160" s="412"/>
      <c r="EB160" s="412"/>
      <c r="EC160" s="412"/>
      <c r="ED160" s="412"/>
      <c r="EE160" s="412"/>
      <c r="EF160" s="412"/>
      <c r="EG160" s="412"/>
      <c r="EH160" s="412"/>
      <c r="EI160" s="412"/>
      <c r="EJ160" s="412"/>
      <c r="EK160" s="412"/>
      <c r="EL160" s="412"/>
      <c r="EM160" s="412"/>
      <c r="EN160" s="412"/>
      <c r="EO160" s="412"/>
      <c r="EP160" s="412"/>
      <c r="EQ160" s="412"/>
      <c r="ER160" s="412"/>
      <c r="ES160" s="412"/>
      <c r="ET160" s="412"/>
      <c r="EU160" s="412"/>
      <c r="EV160" s="412"/>
      <c r="EW160" s="412"/>
      <c r="EX160" s="412"/>
      <c r="EY160" s="412"/>
      <c r="EZ160" s="412"/>
      <c r="FA160" s="412"/>
      <c r="FB160" s="412"/>
      <c r="FC160" s="412"/>
      <c r="FD160" s="412"/>
      <c r="FE160" s="412"/>
      <c r="FF160" s="412"/>
      <c r="FG160" s="412"/>
      <c r="FH160" s="412"/>
      <c r="FI160" s="412"/>
      <c r="FJ160" s="412"/>
      <c r="FK160" s="412"/>
      <c r="FL160" s="412"/>
      <c r="FM160" s="412"/>
      <c r="FN160" s="412"/>
      <c r="FO160" s="412"/>
      <c r="FP160" s="412"/>
      <c r="FQ160" s="412"/>
      <c r="FR160" s="412"/>
      <c r="FS160" s="412"/>
      <c r="FT160" s="412"/>
      <c r="FU160" s="412"/>
      <c r="FV160" s="412"/>
      <c r="FW160" s="412"/>
      <c r="FX160" s="412"/>
      <c r="FY160" s="412"/>
      <c r="FZ160" s="412"/>
      <c r="GA160" s="412"/>
      <c r="GB160" s="412"/>
      <c r="GC160" s="412"/>
      <c r="GD160" s="412"/>
      <c r="GE160" s="412"/>
      <c r="GF160" s="412"/>
      <c r="GG160" s="412"/>
      <c r="GH160" s="412"/>
      <c r="GI160" s="412"/>
      <c r="GJ160" s="412"/>
      <c r="GK160" s="412"/>
      <c r="GL160" s="412"/>
      <c r="GM160" s="412"/>
      <c r="GN160" s="412"/>
      <c r="GO160" s="412"/>
      <c r="GP160" s="412"/>
      <c r="GQ160" s="412"/>
      <c r="GR160" s="412"/>
      <c r="GS160" s="412"/>
      <c r="GT160" s="412"/>
      <c r="GU160" s="412"/>
      <c r="GV160" s="412"/>
      <c r="GW160" s="412"/>
      <c r="GX160" s="412"/>
      <c r="GY160" s="412"/>
      <c r="GZ160" s="412"/>
      <c r="HA160" s="412"/>
      <c r="HB160" s="412"/>
      <c r="HC160" s="412"/>
      <c r="HD160" s="412"/>
      <c r="HE160" s="412"/>
      <c r="HF160" s="412"/>
      <c r="HG160" s="412"/>
      <c r="HH160" s="412"/>
    </row>
    <row r="161" spans="1:216" s="170" customFormat="1" ht="65.099999999999994" customHeight="1">
      <c r="A161" s="649" t="s">
        <v>201</v>
      </c>
      <c r="B161" s="1073"/>
      <c r="C161" s="193" t="s">
        <v>224</v>
      </c>
      <c r="D161" s="1076"/>
      <c r="E161" s="271" t="s">
        <v>993</v>
      </c>
      <c r="F161" s="207">
        <v>2024130010156</v>
      </c>
      <c r="G161" s="181" t="s">
        <v>994</v>
      </c>
      <c r="H161" s="181" t="s">
        <v>995</v>
      </c>
      <c r="I161" s="181" t="s">
        <v>996</v>
      </c>
      <c r="J161" s="833"/>
      <c r="K161" s="897" t="s">
        <v>1013</v>
      </c>
      <c r="L161" s="890"/>
      <c r="M161" s="836" t="s">
        <v>1009</v>
      </c>
      <c r="N161" s="832">
        <v>23</v>
      </c>
      <c r="O161" s="832">
        <v>0</v>
      </c>
      <c r="P161" s="832">
        <v>15</v>
      </c>
      <c r="Q161" s="832"/>
      <c r="R161" s="832"/>
      <c r="S161" s="832">
        <f>+O161+P161</f>
        <v>15</v>
      </c>
      <c r="T161" s="834">
        <f>+(O161+P161+Q161+R161)/N161</f>
        <v>0.65217391304347827</v>
      </c>
      <c r="U161" s="856">
        <v>45690</v>
      </c>
      <c r="V161" s="856">
        <v>46022</v>
      </c>
      <c r="W161" s="833">
        <v>213</v>
      </c>
      <c r="X161" s="171">
        <v>1059626</v>
      </c>
      <c r="Y161" s="171" t="s">
        <v>772</v>
      </c>
      <c r="Z161" s="833" t="s">
        <v>999</v>
      </c>
      <c r="AA161" s="855"/>
      <c r="AB161" s="855"/>
      <c r="AC161" s="171" t="s">
        <v>529</v>
      </c>
      <c r="AD161" s="267" t="s">
        <v>1014</v>
      </c>
      <c r="AE161" s="185">
        <v>99544000</v>
      </c>
      <c r="AF161" s="171" t="s">
        <v>531</v>
      </c>
      <c r="AG161" s="171" t="s">
        <v>515</v>
      </c>
      <c r="AH161" s="261">
        <v>45700</v>
      </c>
      <c r="AI161" s="197"/>
      <c r="AJ161" s="197"/>
      <c r="AK161" s="186"/>
      <c r="AL161" s="219"/>
      <c r="AM161" s="219"/>
      <c r="AN161" s="187"/>
      <c r="AO161" s="188"/>
      <c r="AP161" s="231"/>
      <c r="AQ161" s="231"/>
      <c r="AR161" s="231"/>
      <c r="AS161" s="231"/>
      <c r="AT161" s="231"/>
      <c r="AU161" s="288"/>
      <c r="AV161" s="188"/>
      <c r="AW161" s="171"/>
      <c r="AX161" s="918"/>
      <c r="AY161" s="951"/>
      <c r="AZ161" s="945"/>
      <c r="BA161" s="834"/>
      <c r="BB161" s="671"/>
      <c r="BC161" s="671"/>
      <c r="BD161" s="671"/>
      <c r="BE161" s="671"/>
      <c r="BF161" s="955"/>
      <c r="BG161" s="955"/>
      <c r="BH161" s="955"/>
      <c r="BI161" s="412"/>
      <c r="BJ161" s="412"/>
      <c r="BK161" s="412"/>
      <c r="BL161" s="412"/>
      <c r="BM161" s="412"/>
      <c r="BN161" s="412"/>
      <c r="BO161" s="412"/>
      <c r="BP161" s="412"/>
      <c r="BQ161" s="412"/>
      <c r="BR161" s="412"/>
      <c r="BS161" s="412"/>
      <c r="BT161" s="412"/>
      <c r="BU161" s="412"/>
      <c r="BV161" s="412"/>
      <c r="BW161" s="412"/>
      <c r="BX161" s="412"/>
      <c r="BY161" s="412"/>
      <c r="BZ161" s="412"/>
      <c r="CA161" s="412"/>
      <c r="CB161" s="412"/>
      <c r="CC161" s="412"/>
      <c r="CD161" s="412"/>
      <c r="CE161" s="412"/>
      <c r="CF161" s="412"/>
      <c r="CG161" s="412"/>
      <c r="CH161" s="412"/>
      <c r="CI161" s="412"/>
      <c r="CJ161" s="412"/>
      <c r="CK161" s="412"/>
      <c r="CL161" s="412"/>
      <c r="CM161" s="412"/>
      <c r="CN161" s="412"/>
      <c r="CO161" s="412"/>
      <c r="CP161" s="412"/>
      <c r="CQ161" s="412"/>
      <c r="CR161" s="412"/>
      <c r="CS161" s="412"/>
      <c r="CT161" s="412"/>
      <c r="CU161" s="412"/>
      <c r="CV161" s="412"/>
      <c r="CW161" s="412"/>
      <c r="CX161" s="412"/>
      <c r="CY161" s="412"/>
      <c r="CZ161" s="412"/>
      <c r="DA161" s="412"/>
      <c r="DB161" s="412"/>
      <c r="DC161" s="412"/>
      <c r="DD161" s="412"/>
      <c r="DE161" s="412"/>
      <c r="DF161" s="412"/>
      <c r="DG161" s="412"/>
      <c r="DH161" s="412"/>
      <c r="DI161" s="412"/>
      <c r="DJ161" s="412"/>
      <c r="DK161" s="412"/>
      <c r="DL161" s="412"/>
      <c r="DM161" s="412"/>
      <c r="DN161" s="412"/>
      <c r="DO161" s="412"/>
      <c r="DP161" s="412"/>
      <c r="DQ161" s="412"/>
      <c r="DR161" s="412"/>
      <c r="DS161" s="412"/>
      <c r="DT161" s="412"/>
      <c r="DU161" s="412"/>
      <c r="DV161" s="412"/>
      <c r="DW161" s="412"/>
      <c r="DX161" s="412"/>
      <c r="DY161" s="412"/>
      <c r="DZ161" s="412"/>
      <c r="EA161" s="412"/>
      <c r="EB161" s="412"/>
      <c r="EC161" s="412"/>
      <c r="ED161" s="412"/>
      <c r="EE161" s="412"/>
      <c r="EF161" s="412"/>
      <c r="EG161" s="412"/>
      <c r="EH161" s="412"/>
      <c r="EI161" s="412"/>
      <c r="EJ161" s="412"/>
      <c r="EK161" s="412"/>
      <c r="EL161" s="412"/>
      <c r="EM161" s="412"/>
      <c r="EN161" s="412"/>
      <c r="EO161" s="412"/>
      <c r="EP161" s="412"/>
      <c r="EQ161" s="412"/>
      <c r="ER161" s="412"/>
      <c r="ES161" s="412"/>
      <c r="ET161" s="412"/>
      <c r="EU161" s="412"/>
      <c r="EV161" s="412"/>
      <c r="EW161" s="412"/>
      <c r="EX161" s="412"/>
      <c r="EY161" s="412"/>
      <c r="EZ161" s="412"/>
      <c r="FA161" s="412"/>
      <c r="FB161" s="412"/>
      <c r="FC161" s="412"/>
      <c r="FD161" s="412"/>
      <c r="FE161" s="412"/>
      <c r="FF161" s="412"/>
      <c r="FG161" s="412"/>
      <c r="FH161" s="412"/>
      <c r="FI161" s="412"/>
      <c r="FJ161" s="412"/>
      <c r="FK161" s="412"/>
      <c r="FL161" s="412"/>
      <c r="FM161" s="412"/>
      <c r="FN161" s="412"/>
      <c r="FO161" s="412"/>
      <c r="FP161" s="412"/>
      <c r="FQ161" s="412"/>
      <c r="FR161" s="412"/>
      <c r="FS161" s="412"/>
      <c r="FT161" s="412"/>
      <c r="FU161" s="412"/>
      <c r="FV161" s="412"/>
      <c r="FW161" s="412"/>
      <c r="FX161" s="412"/>
      <c r="FY161" s="412"/>
      <c r="FZ161" s="412"/>
      <c r="GA161" s="412"/>
      <c r="GB161" s="412"/>
      <c r="GC161" s="412"/>
      <c r="GD161" s="412"/>
      <c r="GE161" s="412"/>
      <c r="GF161" s="412"/>
      <c r="GG161" s="412"/>
      <c r="GH161" s="412"/>
      <c r="GI161" s="412"/>
      <c r="GJ161" s="412"/>
      <c r="GK161" s="412"/>
      <c r="GL161" s="412"/>
      <c r="GM161" s="412"/>
      <c r="GN161" s="412"/>
      <c r="GO161" s="412"/>
      <c r="GP161" s="412"/>
      <c r="GQ161" s="412"/>
      <c r="GR161" s="412"/>
      <c r="GS161" s="412"/>
      <c r="GT161" s="412"/>
      <c r="GU161" s="412"/>
      <c r="GV161" s="412"/>
      <c r="GW161" s="412"/>
      <c r="GX161" s="412"/>
      <c r="GY161" s="412"/>
      <c r="GZ161" s="412"/>
      <c r="HA161" s="412"/>
      <c r="HB161" s="412"/>
      <c r="HC161" s="412"/>
      <c r="HD161" s="412"/>
      <c r="HE161" s="412"/>
      <c r="HF161" s="412"/>
      <c r="HG161" s="412"/>
      <c r="HH161" s="412"/>
    </row>
    <row r="162" spans="1:216" s="170" customFormat="1" ht="65.099999999999994" customHeight="1">
      <c r="A162" s="649" t="s">
        <v>201</v>
      </c>
      <c r="B162" s="1073"/>
      <c r="C162" s="193" t="s">
        <v>224</v>
      </c>
      <c r="D162" s="1076"/>
      <c r="E162" s="271" t="s">
        <v>993</v>
      </c>
      <c r="F162" s="207">
        <v>2024130010157</v>
      </c>
      <c r="G162" s="181" t="s">
        <v>994</v>
      </c>
      <c r="H162" s="181" t="s">
        <v>995</v>
      </c>
      <c r="I162" s="181" t="s">
        <v>996</v>
      </c>
      <c r="J162" s="833"/>
      <c r="K162" s="897"/>
      <c r="L162" s="890"/>
      <c r="M162" s="836"/>
      <c r="N162" s="832"/>
      <c r="O162" s="832"/>
      <c r="P162" s="832"/>
      <c r="Q162" s="832"/>
      <c r="R162" s="832"/>
      <c r="S162" s="832"/>
      <c r="T162" s="834"/>
      <c r="U162" s="856"/>
      <c r="V162" s="856"/>
      <c r="W162" s="833"/>
      <c r="X162" s="833"/>
      <c r="Y162" s="833"/>
      <c r="Z162" s="833"/>
      <c r="AA162" s="855"/>
      <c r="AB162" s="855"/>
      <c r="AC162" s="171" t="s">
        <v>529</v>
      </c>
      <c r="AD162" s="267" t="s">
        <v>1015</v>
      </c>
      <c r="AE162" s="185">
        <v>32117530</v>
      </c>
      <c r="AF162" s="171"/>
      <c r="AG162" s="171" t="s">
        <v>515</v>
      </c>
      <c r="AH162" s="261">
        <v>45700</v>
      </c>
      <c r="AI162" s="197"/>
      <c r="AJ162" s="197"/>
      <c r="AK162" s="186"/>
      <c r="AL162" s="219"/>
      <c r="AM162" s="219"/>
      <c r="AN162" s="187"/>
      <c r="AO162" s="188"/>
      <c r="AP162" s="231"/>
      <c r="AQ162" s="231"/>
      <c r="AR162" s="231"/>
      <c r="AS162" s="231"/>
      <c r="AT162" s="231"/>
      <c r="AU162" s="288"/>
      <c r="AV162" s="188"/>
      <c r="AW162" s="171"/>
      <c r="AX162" s="918"/>
      <c r="AY162" s="951"/>
      <c r="AZ162" s="945"/>
      <c r="BA162" s="834"/>
      <c r="BB162" s="671"/>
      <c r="BC162" s="671"/>
      <c r="BD162" s="671"/>
      <c r="BE162" s="671"/>
      <c r="BF162" s="955"/>
      <c r="BG162" s="955"/>
      <c r="BH162" s="955"/>
      <c r="BI162" s="412"/>
      <c r="BJ162" s="412"/>
      <c r="BK162" s="412"/>
      <c r="BL162" s="412"/>
      <c r="BM162" s="412"/>
      <c r="BN162" s="412"/>
      <c r="BO162" s="412"/>
      <c r="BP162" s="412"/>
      <c r="BQ162" s="412"/>
      <c r="BR162" s="412"/>
      <c r="BS162" s="412"/>
      <c r="BT162" s="412"/>
      <c r="BU162" s="412"/>
      <c r="BV162" s="412"/>
      <c r="BW162" s="412"/>
      <c r="BX162" s="412"/>
      <c r="BY162" s="412"/>
      <c r="BZ162" s="412"/>
      <c r="CA162" s="412"/>
      <c r="CB162" s="412"/>
      <c r="CC162" s="412"/>
      <c r="CD162" s="412"/>
      <c r="CE162" s="412"/>
      <c r="CF162" s="412"/>
      <c r="CG162" s="412"/>
      <c r="CH162" s="412"/>
      <c r="CI162" s="412"/>
      <c r="CJ162" s="412"/>
      <c r="CK162" s="412"/>
      <c r="CL162" s="412"/>
      <c r="CM162" s="412"/>
      <c r="CN162" s="412"/>
      <c r="CO162" s="412"/>
      <c r="CP162" s="412"/>
      <c r="CQ162" s="412"/>
      <c r="CR162" s="412"/>
      <c r="CS162" s="412"/>
      <c r="CT162" s="412"/>
      <c r="CU162" s="412"/>
      <c r="CV162" s="412"/>
      <c r="CW162" s="412"/>
      <c r="CX162" s="412"/>
      <c r="CY162" s="412"/>
      <c r="CZ162" s="412"/>
      <c r="DA162" s="412"/>
      <c r="DB162" s="412"/>
      <c r="DC162" s="412"/>
      <c r="DD162" s="412"/>
      <c r="DE162" s="412"/>
      <c r="DF162" s="412"/>
      <c r="DG162" s="412"/>
      <c r="DH162" s="412"/>
      <c r="DI162" s="412"/>
      <c r="DJ162" s="412"/>
      <c r="DK162" s="412"/>
      <c r="DL162" s="412"/>
      <c r="DM162" s="412"/>
      <c r="DN162" s="412"/>
      <c r="DO162" s="412"/>
      <c r="DP162" s="412"/>
      <c r="DQ162" s="412"/>
      <c r="DR162" s="412"/>
      <c r="DS162" s="412"/>
      <c r="DT162" s="412"/>
      <c r="DU162" s="412"/>
      <c r="DV162" s="412"/>
      <c r="DW162" s="412"/>
      <c r="DX162" s="412"/>
      <c r="DY162" s="412"/>
      <c r="DZ162" s="412"/>
      <c r="EA162" s="412"/>
      <c r="EB162" s="412"/>
      <c r="EC162" s="412"/>
      <c r="ED162" s="412"/>
      <c r="EE162" s="412"/>
      <c r="EF162" s="412"/>
      <c r="EG162" s="412"/>
      <c r="EH162" s="412"/>
      <c r="EI162" s="412"/>
      <c r="EJ162" s="412"/>
      <c r="EK162" s="412"/>
      <c r="EL162" s="412"/>
      <c r="EM162" s="412"/>
      <c r="EN162" s="412"/>
      <c r="EO162" s="412"/>
      <c r="EP162" s="412"/>
      <c r="EQ162" s="412"/>
      <c r="ER162" s="412"/>
      <c r="ES162" s="412"/>
      <c r="ET162" s="412"/>
      <c r="EU162" s="412"/>
      <c r="EV162" s="412"/>
      <c r="EW162" s="412"/>
      <c r="EX162" s="412"/>
      <c r="EY162" s="412"/>
      <c r="EZ162" s="412"/>
      <c r="FA162" s="412"/>
      <c r="FB162" s="412"/>
      <c r="FC162" s="412"/>
      <c r="FD162" s="412"/>
      <c r="FE162" s="412"/>
      <c r="FF162" s="412"/>
      <c r="FG162" s="412"/>
      <c r="FH162" s="412"/>
      <c r="FI162" s="412"/>
      <c r="FJ162" s="412"/>
      <c r="FK162" s="412"/>
      <c r="FL162" s="412"/>
      <c r="FM162" s="412"/>
      <c r="FN162" s="412"/>
      <c r="FO162" s="412"/>
      <c r="FP162" s="412"/>
      <c r="FQ162" s="412"/>
      <c r="FR162" s="412"/>
      <c r="FS162" s="412"/>
      <c r="FT162" s="412"/>
      <c r="FU162" s="412"/>
      <c r="FV162" s="412"/>
      <c r="FW162" s="412"/>
      <c r="FX162" s="412"/>
      <c r="FY162" s="412"/>
      <c r="FZ162" s="412"/>
      <c r="GA162" s="412"/>
      <c r="GB162" s="412"/>
      <c r="GC162" s="412"/>
      <c r="GD162" s="412"/>
      <c r="GE162" s="412"/>
      <c r="GF162" s="412"/>
      <c r="GG162" s="412"/>
      <c r="GH162" s="412"/>
      <c r="GI162" s="412"/>
      <c r="GJ162" s="412"/>
      <c r="GK162" s="412"/>
      <c r="GL162" s="412"/>
      <c r="GM162" s="412"/>
      <c r="GN162" s="412"/>
      <c r="GO162" s="412"/>
      <c r="GP162" s="412"/>
      <c r="GQ162" s="412"/>
      <c r="GR162" s="412"/>
      <c r="GS162" s="412"/>
      <c r="GT162" s="412"/>
      <c r="GU162" s="412"/>
      <c r="GV162" s="412"/>
      <c r="GW162" s="412"/>
      <c r="GX162" s="412"/>
      <c r="GY162" s="412"/>
      <c r="GZ162" s="412"/>
      <c r="HA162" s="412"/>
      <c r="HB162" s="412"/>
      <c r="HC162" s="412"/>
      <c r="HD162" s="412"/>
      <c r="HE162" s="412"/>
      <c r="HF162" s="412"/>
      <c r="HG162" s="412"/>
      <c r="HH162" s="412"/>
    </row>
    <row r="163" spans="1:216" s="170" customFormat="1" ht="65.099999999999994" customHeight="1">
      <c r="A163" s="649" t="s">
        <v>201</v>
      </c>
      <c r="B163" s="1073"/>
      <c r="C163" s="193" t="s">
        <v>224</v>
      </c>
      <c r="D163" s="1076"/>
      <c r="E163" s="271" t="s">
        <v>993</v>
      </c>
      <c r="F163" s="207">
        <v>2024130010158</v>
      </c>
      <c r="G163" s="181" t="s">
        <v>994</v>
      </c>
      <c r="H163" s="181" t="s">
        <v>995</v>
      </c>
      <c r="I163" s="181" t="s">
        <v>996</v>
      </c>
      <c r="J163" s="833"/>
      <c r="K163" s="897" t="s">
        <v>1016</v>
      </c>
      <c r="L163" s="890"/>
      <c r="M163" s="836" t="s">
        <v>1017</v>
      </c>
      <c r="N163" s="832">
        <v>30</v>
      </c>
      <c r="O163" s="832">
        <v>0</v>
      </c>
      <c r="P163" s="832">
        <v>0</v>
      </c>
      <c r="Q163" s="832"/>
      <c r="R163" s="832"/>
      <c r="S163" s="832">
        <f>+O163+P163</f>
        <v>0</v>
      </c>
      <c r="T163" s="834">
        <f>+(O163+P163+Q163+R163)/N163</f>
        <v>0</v>
      </c>
      <c r="U163" s="856">
        <v>45690</v>
      </c>
      <c r="V163" s="856">
        <v>46022</v>
      </c>
      <c r="W163" s="833">
        <v>213</v>
      </c>
      <c r="X163" s="833">
        <v>1059626</v>
      </c>
      <c r="Y163" s="833" t="s">
        <v>772</v>
      </c>
      <c r="Z163" s="833" t="s">
        <v>999</v>
      </c>
      <c r="AA163" s="855"/>
      <c r="AB163" s="855"/>
      <c r="AC163" s="171" t="s">
        <v>529</v>
      </c>
      <c r="AD163" s="267" t="s">
        <v>1018</v>
      </c>
      <c r="AE163" s="185">
        <v>434832270</v>
      </c>
      <c r="AF163" s="171" t="s">
        <v>531</v>
      </c>
      <c r="AG163" s="171" t="s">
        <v>515</v>
      </c>
      <c r="AH163" s="261">
        <v>45700</v>
      </c>
      <c r="AI163" s="197"/>
      <c r="AJ163" s="197"/>
      <c r="AK163" s="186"/>
      <c r="AL163" s="219"/>
      <c r="AM163" s="219"/>
      <c r="AN163" s="187"/>
      <c r="AO163" s="188"/>
      <c r="AP163" s="231"/>
      <c r="AQ163" s="231"/>
      <c r="AR163" s="231"/>
      <c r="AS163" s="231"/>
      <c r="AT163" s="231"/>
      <c r="AU163" s="288"/>
      <c r="AV163" s="188"/>
      <c r="AW163" s="171"/>
      <c r="AX163" s="918"/>
      <c r="AY163" s="951"/>
      <c r="AZ163" s="945"/>
      <c r="BA163" s="834"/>
      <c r="BB163" s="671"/>
      <c r="BC163" s="671"/>
      <c r="BD163" s="671"/>
      <c r="BE163" s="671"/>
      <c r="BF163" s="955"/>
      <c r="BG163" s="955"/>
      <c r="BH163" s="955"/>
      <c r="BI163" s="412"/>
      <c r="BJ163" s="412"/>
      <c r="BK163" s="412"/>
      <c r="BL163" s="412"/>
      <c r="BM163" s="412"/>
      <c r="BN163" s="412"/>
      <c r="BO163" s="412"/>
      <c r="BP163" s="412"/>
      <c r="BQ163" s="412"/>
      <c r="BR163" s="412"/>
      <c r="BS163" s="412"/>
      <c r="BT163" s="412"/>
      <c r="BU163" s="412"/>
      <c r="BV163" s="412"/>
      <c r="BW163" s="412"/>
      <c r="BX163" s="412"/>
      <c r="BY163" s="412"/>
      <c r="BZ163" s="412"/>
      <c r="CA163" s="412"/>
      <c r="CB163" s="412"/>
      <c r="CC163" s="412"/>
      <c r="CD163" s="412"/>
      <c r="CE163" s="412"/>
      <c r="CF163" s="412"/>
      <c r="CG163" s="412"/>
      <c r="CH163" s="412"/>
      <c r="CI163" s="412"/>
      <c r="CJ163" s="412"/>
      <c r="CK163" s="412"/>
      <c r="CL163" s="412"/>
      <c r="CM163" s="412"/>
      <c r="CN163" s="412"/>
      <c r="CO163" s="412"/>
      <c r="CP163" s="412"/>
      <c r="CQ163" s="412"/>
      <c r="CR163" s="412"/>
      <c r="CS163" s="412"/>
      <c r="CT163" s="412"/>
      <c r="CU163" s="412"/>
      <c r="CV163" s="412"/>
      <c r="CW163" s="412"/>
      <c r="CX163" s="412"/>
      <c r="CY163" s="412"/>
      <c r="CZ163" s="412"/>
      <c r="DA163" s="412"/>
      <c r="DB163" s="412"/>
      <c r="DC163" s="412"/>
      <c r="DD163" s="412"/>
      <c r="DE163" s="412"/>
      <c r="DF163" s="412"/>
      <c r="DG163" s="412"/>
      <c r="DH163" s="412"/>
      <c r="DI163" s="412"/>
      <c r="DJ163" s="412"/>
      <c r="DK163" s="412"/>
      <c r="DL163" s="412"/>
      <c r="DM163" s="412"/>
      <c r="DN163" s="412"/>
      <c r="DO163" s="412"/>
      <c r="DP163" s="412"/>
      <c r="DQ163" s="412"/>
      <c r="DR163" s="412"/>
      <c r="DS163" s="412"/>
      <c r="DT163" s="412"/>
      <c r="DU163" s="412"/>
      <c r="DV163" s="412"/>
      <c r="DW163" s="412"/>
      <c r="DX163" s="412"/>
      <c r="DY163" s="412"/>
      <c r="DZ163" s="412"/>
      <c r="EA163" s="412"/>
      <c r="EB163" s="412"/>
      <c r="EC163" s="412"/>
      <c r="ED163" s="412"/>
      <c r="EE163" s="412"/>
      <c r="EF163" s="412"/>
      <c r="EG163" s="412"/>
      <c r="EH163" s="412"/>
      <c r="EI163" s="412"/>
      <c r="EJ163" s="412"/>
      <c r="EK163" s="412"/>
      <c r="EL163" s="412"/>
      <c r="EM163" s="412"/>
      <c r="EN163" s="412"/>
      <c r="EO163" s="412"/>
      <c r="EP163" s="412"/>
      <c r="EQ163" s="412"/>
      <c r="ER163" s="412"/>
      <c r="ES163" s="412"/>
      <c r="ET163" s="412"/>
      <c r="EU163" s="412"/>
      <c r="EV163" s="412"/>
      <c r="EW163" s="412"/>
      <c r="EX163" s="412"/>
      <c r="EY163" s="412"/>
      <c r="EZ163" s="412"/>
      <c r="FA163" s="412"/>
      <c r="FB163" s="412"/>
      <c r="FC163" s="412"/>
      <c r="FD163" s="412"/>
      <c r="FE163" s="412"/>
      <c r="FF163" s="412"/>
      <c r="FG163" s="412"/>
      <c r="FH163" s="412"/>
      <c r="FI163" s="412"/>
      <c r="FJ163" s="412"/>
      <c r="FK163" s="412"/>
      <c r="FL163" s="412"/>
      <c r="FM163" s="412"/>
      <c r="FN163" s="412"/>
      <c r="FO163" s="412"/>
      <c r="FP163" s="412"/>
      <c r="FQ163" s="412"/>
      <c r="FR163" s="412"/>
      <c r="FS163" s="412"/>
      <c r="FT163" s="412"/>
      <c r="FU163" s="412"/>
      <c r="FV163" s="412"/>
      <c r="FW163" s="412"/>
      <c r="FX163" s="412"/>
      <c r="FY163" s="412"/>
      <c r="FZ163" s="412"/>
      <c r="GA163" s="412"/>
      <c r="GB163" s="412"/>
      <c r="GC163" s="412"/>
      <c r="GD163" s="412"/>
      <c r="GE163" s="412"/>
      <c r="GF163" s="412"/>
      <c r="GG163" s="412"/>
      <c r="GH163" s="412"/>
      <c r="GI163" s="412"/>
      <c r="GJ163" s="412"/>
      <c r="GK163" s="412"/>
      <c r="GL163" s="412"/>
      <c r="GM163" s="412"/>
      <c r="GN163" s="412"/>
      <c r="GO163" s="412"/>
      <c r="GP163" s="412"/>
      <c r="GQ163" s="412"/>
      <c r="GR163" s="412"/>
      <c r="GS163" s="412"/>
      <c r="GT163" s="412"/>
      <c r="GU163" s="412"/>
      <c r="GV163" s="412"/>
      <c r="GW163" s="412"/>
      <c r="GX163" s="412"/>
      <c r="GY163" s="412"/>
      <c r="GZ163" s="412"/>
      <c r="HA163" s="412"/>
      <c r="HB163" s="412"/>
      <c r="HC163" s="412"/>
      <c r="HD163" s="412"/>
      <c r="HE163" s="412"/>
      <c r="HF163" s="412"/>
      <c r="HG163" s="412"/>
      <c r="HH163" s="412"/>
    </row>
    <row r="164" spans="1:216" s="170" customFormat="1" ht="65.099999999999994" customHeight="1">
      <c r="A164" s="649" t="s">
        <v>201</v>
      </c>
      <c r="B164" s="1073"/>
      <c r="C164" s="193" t="s">
        <v>224</v>
      </c>
      <c r="D164" s="1076"/>
      <c r="E164" s="271" t="s">
        <v>993</v>
      </c>
      <c r="F164" s="207">
        <v>2024130010159</v>
      </c>
      <c r="G164" s="181" t="s">
        <v>994</v>
      </c>
      <c r="H164" s="181" t="s">
        <v>995</v>
      </c>
      <c r="I164" s="181" t="s">
        <v>996</v>
      </c>
      <c r="J164" s="833"/>
      <c r="K164" s="897"/>
      <c r="L164" s="890"/>
      <c r="M164" s="836"/>
      <c r="N164" s="832"/>
      <c r="O164" s="832"/>
      <c r="P164" s="832"/>
      <c r="Q164" s="832"/>
      <c r="R164" s="832"/>
      <c r="S164" s="832"/>
      <c r="T164" s="834"/>
      <c r="U164" s="856"/>
      <c r="V164" s="856"/>
      <c r="W164" s="833"/>
      <c r="X164" s="833"/>
      <c r="Y164" s="833"/>
      <c r="Z164" s="833"/>
      <c r="AA164" s="855"/>
      <c r="AB164" s="855"/>
      <c r="AC164" s="171" t="s">
        <v>529</v>
      </c>
      <c r="AD164" s="267" t="s">
        <v>1019</v>
      </c>
      <c r="AE164" s="185">
        <v>80000000</v>
      </c>
      <c r="AF164" s="171" t="s">
        <v>531</v>
      </c>
      <c r="AG164" s="171" t="s">
        <v>515</v>
      </c>
      <c r="AH164" s="261">
        <v>45700</v>
      </c>
      <c r="AI164" s="197"/>
      <c r="AJ164" s="197"/>
      <c r="AK164" s="186"/>
      <c r="AL164" s="219"/>
      <c r="AM164" s="219"/>
      <c r="AN164" s="187"/>
      <c r="AO164" s="188"/>
      <c r="AP164" s="231"/>
      <c r="AQ164" s="231"/>
      <c r="AR164" s="231"/>
      <c r="AS164" s="231"/>
      <c r="AT164" s="231"/>
      <c r="AU164" s="288"/>
      <c r="AV164" s="188"/>
      <c r="AW164" s="171"/>
      <c r="AX164" s="918"/>
      <c r="AY164" s="951"/>
      <c r="AZ164" s="945"/>
      <c r="BA164" s="834"/>
      <c r="BB164" s="671"/>
      <c r="BC164" s="671"/>
      <c r="BD164" s="671"/>
      <c r="BE164" s="671"/>
      <c r="BF164" s="955"/>
      <c r="BG164" s="955"/>
      <c r="BH164" s="955"/>
      <c r="BI164" s="412"/>
      <c r="BJ164" s="412"/>
      <c r="BK164" s="412"/>
      <c r="BL164" s="412"/>
      <c r="BM164" s="412"/>
      <c r="BN164" s="412"/>
      <c r="BO164" s="412"/>
      <c r="BP164" s="412"/>
      <c r="BQ164" s="412"/>
      <c r="BR164" s="412"/>
      <c r="BS164" s="412"/>
      <c r="BT164" s="412"/>
      <c r="BU164" s="412"/>
      <c r="BV164" s="412"/>
      <c r="BW164" s="412"/>
      <c r="BX164" s="412"/>
      <c r="BY164" s="412"/>
      <c r="BZ164" s="412"/>
      <c r="CA164" s="412"/>
      <c r="CB164" s="412"/>
      <c r="CC164" s="412"/>
      <c r="CD164" s="412"/>
      <c r="CE164" s="412"/>
      <c r="CF164" s="412"/>
      <c r="CG164" s="412"/>
      <c r="CH164" s="412"/>
      <c r="CI164" s="412"/>
      <c r="CJ164" s="412"/>
      <c r="CK164" s="412"/>
      <c r="CL164" s="412"/>
      <c r="CM164" s="412"/>
      <c r="CN164" s="412"/>
      <c r="CO164" s="412"/>
      <c r="CP164" s="412"/>
      <c r="CQ164" s="412"/>
      <c r="CR164" s="412"/>
      <c r="CS164" s="412"/>
      <c r="CT164" s="412"/>
      <c r="CU164" s="412"/>
      <c r="CV164" s="412"/>
      <c r="CW164" s="412"/>
      <c r="CX164" s="412"/>
      <c r="CY164" s="412"/>
      <c r="CZ164" s="412"/>
      <c r="DA164" s="412"/>
      <c r="DB164" s="412"/>
      <c r="DC164" s="412"/>
      <c r="DD164" s="412"/>
      <c r="DE164" s="412"/>
      <c r="DF164" s="412"/>
      <c r="DG164" s="412"/>
      <c r="DH164" s="412"/>
      <c r="DI164" s="412"/>
      <c r="DJ164" s="412"/>
      <c r="DK164" s="412"/>
      <c r="DL164" s="412"/>
      <c r="DM164" s="412"/>
      <c r="DN164" s="412"/>
      <c r="DO164" s="412"/>
      <c r="DP164" s="412"/>
      <c r="DQ164" s="412"/>
      <c r="DR164" s="412"/>
      <c r="DS164" s="412"/>
      <c r="DT164" s="412"/>
      <c r="DU164" s="412"/>
      <c r="DV164" s="412"/>
      <c r="DW164" s="412"/>
      <c r="DX164" s="412"/>
      <c r="DY164" s="412"/>
      <c r="DZ164" s="412"/>
      <c r="EA164" s="412"/>
      <c r="EB164" s="412"/>
      <c r="EC164" s="412"/>
      <c r="ED164" s="412"/>
      <c r="EE164" s="412"/>
      <c r="EF164" s="412"/>
      <c r="EG164" s="412"/>
      <c r="EH164" s="412"/>
      <c r="EI164" s="412"/>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2"/>
      <c r="FU164" s="412"/>
      <c r="FV164" s="412"/>
      <c r="FW164" s="412"/>
      <c r="FX164" s="412"/>
      <c r="FY164" s="412"/>
      <c r="FZ164" s="412"/>
      <c r="GA164" s="412"/>
      <c r="GB164" s="412"/>
      <c r="GC164" s="412"/>
      <c r="GD164" s="412"/>
      <c r="GE164" s="412"/>
      <c r="GF164" s="412"/>
      <c r="GG164" s="412"/>
      <c r="GH164" s="412"/>
      <c r="GI164" s="412"/>
      <c r="GJ164" s="412"/>
      <c r="GK164" s="412"/>
      <c r="GL164" s="412"/>
      <c r="GM164" s="412"/>
      <c r="GN164" s="412"/>
      <c r="GO164" s="412"/>
      <c r="GP164" s="412"/>
      <c r="GQ164" s="412"/>
      <c r="GR164" s="412"/>
      <c r="GS164" s="412"/>
      <c r="GT164" s="412"/>
      <c r="GU164" s="412"/>
      <c r="GV164" s="412"/>
      <c r="GW164" s="412"/>
      <c r="GX164" s="412"/>
      <c r="GY164" s="412"/>
      <c r="GZ164" s="412"/>
      <c r="HA164" s="412"/>
      <c r="HB164" s="412"/>
      <c r="HC164" s="412"/>
      <c r="HD164" s="412"/>
      <c r="HE164" s="412"/>
      <c r="HF164" s="412"/>
      <c r="HG164" s="412"/>
      <c r="HH164" s="412"/>
    </row>
    <row r="165" spans="1:216" s="170" customFormat="1" ht="65.099999999999994" customHeight="1">
      <c r="A165" s="649" t="s">
        <v>201</v>
      </c>
      <c r="B165" s="1073"/>
      <c r="C165" s="193" t="s">
        <v>224</v>
      </c>
      <c r="D165" s="1076"/>
      <c r="E165" s="271" t="s">
        <v>993</v>
      </c>
      <c r="F165" s="207">
        <v>2024130010160</v>
      </c>
      <c r="G165" s="181" t="s">
        <v>994</v>
      </c>
      <c r="H165" s="181" t="s">
        <v>995</v>
      </c>
      <c r="I165" s="181" t="s">
        <v>996</v>
      </c>
      <c r="J165" s="833"/>
      <c r="K165" s="897"/>
      <c r="L165" s="890"/>
      <c r="M165" s="836"/>
      <c r="N165" s="832"/>
      <c r="O165" s="832"/>
      <c r="P165" s="832"/>
      <c r="Q165" s="832"/>
      <c r="R165" s="832"/>
      <c r="S165" s="832"/>
      <c r="T165" s="834"/>
      <c r="U165" s="856"/>
      <c r="V165" s="856"/>
      <c r="W165" s="833"/>
      <c r="X165" s="833"/>
      <c r="Y165" s="833"/>
      <c r="Z165" s="833"/>
      <c r="AA165" s="855"/>
      <c r="AB165" s="855"/>
      <c r="AC165" s="171" t="s">
        <v>529</v>
      </c>
      <c r="AD165" s="267" t="s">
        <v>1020</v>
      </c>
      <c r="AE165" s="185">
        <v>150000000</v>
      </c>
      <c r="AF165" s="171" t="s">
        <v>531</v>
      </c>
      <c r="AG165" s="171" t="s">
        <v>515</v>
      </c>
      <c r="AH165" s="261">
        <v>45700</v>
      </c>
      <c r="AI165" s="197"/>
      <c r="AJ165" s="197"/>
      <c r="AK165" s="186"/>
      <c r="AL165" s="219"/>
      <c r="AM165" s="219"/>
      <c r="AN165" s="187"/>
      <c r="AO165" s="188"/>
      <c r="AP165" s="231"/>
      <c r="AQ165" s="231"/>
      <c r="AR165" s="231"/>
      <c r="AS165" s="231"/>
      <c r="AT165" s="231"/>
      <c r="AU165" s="288"/>
      <c r="AV165" s="188"/>
      <c r="AW165" s="171"/>
      <c r="AX165" s="918"/>
      <c r="AY165" s="951"/>
      <c r="AZ165" s="945"/>
      <c r="BA165" s="834"/>
      <c r="BB165" s="671"/>
      <c r="BC165" s="671"/>
      <c r="BD165" s="671"/>
      <c r="BE165" s="671"/>
      <c r="BF165" s="955"/>
      <c r="BG165" s="955"/>
      <c r="BH165" s="955"/>
      <c r="BI165" s="412"/>
      <c r="BJ165" s="412"/>
      <c r="BK165" s="412"/>
      <c r="BL165" s="412"/>
      <c r="BM165" s="412"/>
      <c r="BN165" s="412"/>
      <c r="BO165" s="412"/>
      <c r="BP165" s="412"/>
      <c r="BQ165" s="412"/>
      <c r="BR165" s="412"/>
      <c r="BS165" s="412"/>
      <c r="BT165" s="412"/>
      <c r="BU165" s="412"/>
      <c r="BV165" s="412"/>
      <c r="BW165" s="412"/>
      <c r="BX165" s="412"/>
      <c r="BY165" s="412"/>
      <c r="BZ165" s="412"/>
      <c r="CA165" s="412"/>
      <c r="CB165" s="412"/>
      <c r="CC165" s="412"/>
      <c r="CD165" s="412"/>
      <c r="CE165" s="412"/>
      <c r="CF165" s="412"/>
      <c r="CG165" s="412"/>
      <c r="CH165" s="412"/>
      <c r="CI165" s="412"/>
      <c r="CJ165" s="412"/>
      <c r="CK165" s="412"/>
      <c r="CL165" s="412"/>
      <c r="CM165" s="412"/>
      <c r="CN165" s="412"/>
      <c r="CO165" s="412"/>
      <c r="CP165" s="412"/>
      <c r="CQ165" s="412"/>
      <c r="CR165" s="412"/>
      <c r="CS165" s="412"/>
      <c r="CT165" s="412"/>
      <c r="CU165" s="412"/>
      <c r="CV165" s="412"/>
      <c r="CW165" s="412"/>
      <c r="CX165" s="412"/>
      <c r="CY165" s="412"/>
      <c r="CZ165" s="412"/>
      <c r="DA165" s="412"/>
      <c r="DB165" s="412"/>
      <c r="DC165" s="412"/>
      <c r="DD165" s="412"/>
      <c r="DE165" s="412"/>
      <c r="DF165" s="412"/>
      <c r="DG165" s="412"/>
      <c r="DH165" s="412"/>
      <c r="DI165" s="412"/>
      <c r="DJ165" s="412"/>
      <c r="DK165" s="412"/>
      <c r="DL165" s="412"/>
      <c r="DM165" s="412"/>
      <c r="DN165" s="412"/>
      <c r="DO165" s="412"/>
      <c r="DP165" s="412"/>
      <c r="DQ165" s="412"/>
      <c r="DR165" s="412"/>
      <c r="DS165" s="412"/>
      <c r="DT165" s="412"/>
      <c r="DU165" s="412"/>
      <c r="DV165" s="412"/>
      <c r="DW165" s="412"/>
      <c r="DX165" s="412"/>
      <c r="DY165" s="412"/>
      <c r="DZ165" s="412"/>
      <c r="EA165" s="412"/>
      <c r="EB165" s="412"/>
      <c r="EC165" s="412"/>
      <c r="ED165" s="412"/>
      <c r="EE165" s="412"/>
      <c r="EF165" s="412"/>
      <c r="EG165" s="412"/>
      <c r="EH165" s="412"/>
      <c r="EI165" s="412"/>
      <c r="EJ165" s="412"/>
      <c r="EK165" s="412"/>
      <c r="EL165" s="412"/>
      <c r="EM165" s="412"/>
      <c r="EN165" s="412"/>
      <c r="EO165" s="412"/>
      <c r="EP165" s="412"/>
      <c r="EQ165" s="412"/>
      <c r="ER165" s="412"/>
      <c r="ES165" s="412"/>
      <c r="ET165" s="412"/>
      <c r="EU165" s="412"/>
      <c r="EV165" s="412"/>
      <c r="EW165" s="412"/>
      <c r="EX165" s="412"/>
      <c r="EY165" s="412"/>
      <c r="EZ165" s="412"/>
      <c r="FA165" s="412"/>
      <c r="FB165" s="412"/>
      <c r="FC165" s="412"/>
      <c r="FD165" s="412"/>
      <c r="FE165" s="412"/>
      <c r="FF165" s="412"/>
      <c r="FG165" s="412"/>
      <c r="FH165" s="412"/>
      <c r="FI165" s="412"/>
      <c r="FJ165" s="412"/>
      <c r="FK165" s="412"/>
      <c r="FL165" s="412"/>
      <c r="FM165" s="412"/>
      <c r="FN165" s="412"/>
      <c r="FO165" s="412"/>
      <c r="FP165" s="412"/>
      <c r="FQ165" s="412"/>
      <c r="FR165" s="412"/>
      <c r="FS165" s="412"/>
      <c r="FT165" s="412"/>
      <c r="FU165" s="412"/>
      <c r="FV165" s="412"/>
      <c r="FW165" s="412"/>
      <c r="FX165" s="412"/>
      <c r="FY165" s="412"/>
      <c r="FZ165" s="412"/>
      <c r="GA165" s="412"/>
      <c r="GB165" s="412"/>
      <c r="GC165" s="412"/>
      <c r="GD165" s="412"/>
      <c r="GE165" s="412"/>
      <c r="GF165" s="412"/>
      <c r="GG165" s="412"/>
      <c r="GH165" s="412"/>
      <c r="GI165" s="412"/>
      <c r="GJ165" s="412"/>
      <c r="GK165" s="412"/>
      <c r="GL165" s="412"/>
      <c r="GM165" s="412"/>
      <c r="GN165" s="412"/>
      <c r="GO165" s="412"/>
      <c r="GP165" s="412"/>
      <c r="GQ165" s="412"/>
      <c r="GR165" s="412"/>
      <c r="GS165" s="412"/>
      <c r="GT165" s="412"/>
      <c r="GU165" s="412"/>
      <c r="GV165" s="412"/>
      <c r="GW165" s="412"/>
      <c r="GX165" s="412"/>
      <c r="GY165" s="412"/>
      <c r="GZ165" s="412"/>
      <c r="HA165" s="412"/>
      <c r="HB165" s="412"/>
      <c r="HC165" s="412"/>
      <c r="HD165" s="412"/>
      <c r="HE165" s="412"/>
      <c r="HF165" s="412"/>
      <c r="HG165" s="412"/>
      <c r="HH165" s="412"/>
    </row>
    <row r="166" spans="1:216" s="170" customFormat="1" ht="65.099999999999994" customHeight="1">
      <c r="A166" s="649" t="s">
        <v>201</v>
      </c>
      <c r="B166" s="1073"/>
      <c r="C166" s="258"/>
      <c r="D166" s="1076"/>
      <c r="E166" s="271" t="s">
        <v>993</v>
      </c>
      <c r="F166" s="207">
        <v>2024130010161</v>
      </c>
      <c r="G166" s="181" t="s">
        <v>994</v>
      </c>
      <c r="H166" s="181" t="s">
        <v>995</v>
      </c>
      <c r="I166" s="181" t="s">
        <v>996</v>
      </c>
      <c r="J166" s="171"/>
      <c r="K166" s="274" t="s">
        <v>1021</v>
      </c>
      <c r="L166" s="273"/>
      <c r="M166" s="192" t="s">
        <v>1009</v>
      </c>
      <c r="N166" s="193">
        <v>9</v>
      </c>
      <c r="O166" s="193">
        <v>0</v>
      </c>
      <c r="P166" s="193">
        <v>0</v>
      </c>
      <c r="Q166" s="193"/>
      <c r="R166" s="192"/>
      <c r="S166" s="193">
        <f t="shared" ref="S166:S178" si="6">+O166+P166</f>
        <v>0</v>
      </c>
      <c r="T166" s="549">
        <f t="shared" ref="T166:T186" si="7">+(O166+P166+Q166+R166)/N166</f>
        <v>0</v>
      </c>
      <c r="U166" s="184">
        <v>45691</v>
      </c>
      <c r="V166" s="184">
        <v>46022</v>
      </c>
      <c r="W166" s="171">
        <v>213</v>
      </c>
      <c r="X166" s="833">
        <v>1059626</v>
      </c>
      <c r="Y166" s="833" t="s">
        <v>772</v>
      </c>
      <c r="Z166" s="171" t="s">
        <v>999</v>
      </c>
      <c r="AA166" s="248"/>
      <c r="AB166" s="248"/>
      <c r="AC166" s="171" t="s">
        <v>529</v>
      </c>
      <c r="AD166" s="267" t="s">
        <v>1022</v>
      </c>
      <c r="AE166" s="185">
        <v>80000000</v>
      </c>
      <c r="AF166" s="171" t="s">
        <v>531</v>
      </c>
      <c r="AG166" s="171" t="s">
        <v>515</v>
      </c>
      <c r="AH166" s="261">
        <v>45700</v>
      </c>
      <c r="AI166" s="197"/>
      <c r="AJ166" s="197"/>
      <c r="AK166" s="186"/>
      <c r="AL166" s="219"/>
      <c r="AM166" s="219"/>
      <c r="AN166" s="187"/>
      <c r="AO166" s="188"/>
      <c r="AP166" s="231"/>
      <c r="AQ166" s="231"/>
      <c r="AR166" s="231"/>
      <c r="AS166" s="231"/>
      <c r="AT166" s="231"/>
      <c r="AU166" s="288"/>
      <c r="AV166" s="188"/>
      <c r="AW166" s="171"/>
      <c r="AX166" s="918"/>
      <c r="AY166" s="951"/>
      <c r="AZ166" s="945"/>
      <c r="BA166" s="834"/>
      <c r="BB166" s="671"/>
      <c r="BC166" s="671"/>
      <c r="BD166" s="671"/>
      <c r="BE166" s="671"/>
      <c r="BF166" s="955"/>
      <c r="BG166" s="955"/>
      <c r="BH166" s="955"/>
      <c r="BI166" s="412"/>
      <c r="BJ166" s="412"/>
      <c r="BK166" s="412"/>
      <c r="BL166" s="412"/>
      <c r="BM166" s="412"/>
      <c r="BN166" s="412"/>
      <c r="BO166" s="412"/>
      <c r="BP166" s="412"/>
      <c r="BQ166" s="412"/>
      <c r="BR166" s="412"/>
      <c r="BS166" s="412"/>
      <c r="BT166" s="412"/>
      <c r="BU166" s="412"/>
      <c r="BV166" s="412"/>
      <c r="BW166" s="412"/>
      <c r="BX166" s="412"/>
      <c r="BY166" s="412"/>
      <c r="BZ166" s="412"/>
      <c r="CA166" s="412"/>
      <c r="CB166" s="412"/>
      <c r="CC166" s="412"/>
      <c r="CD166" s="412"/>
      <c r="CE166" s="412"/>
      <c r="CF166" s="412"/>
      <c r="CG166" s="412"/>
      <c r="CH166" s="412"/>
      <c r="CI166" s="412"/>
      <c r="CJ166" s="412"/>
      <c r="CK166" s="412"/>
      <c r="CL166" s="412"/>
      <c r="CM166" s="412"/>
      <c r="CN166" s="412"/>
      <c r="CO166" s="412"/>
      <c r="CP166" s="412"/>
      <c r="CQ166" s="412"/>
      <c r="CR166" s="412"/>
      <c r="CS166" s="412"/>
      <c r="CT166" s="412"/>
      <c r="CU166" s="412"/>
      <c r="CV166" s="412"/>
      <c r="CW166" s="412"/>
      <c r="CX166" s="412"/>
      <c r="CY166" s="412"/>
      <c r="CZ166" s="412"/>
      <c r="DA166" s="412"/>
      <c r="DB166" s="412"/>
      <c r="DC166" s="412"/>
      <c r="DD166" s="412"/>
      <c r="DE166" s="412"/>
      <c r="DF166" s="412"/>
      <c r="DG166" s="412"/>
      <c r="DH166" s="412"/>
      <c r="DI166" s="412"/>
      <c r="DJ166" s="412"/>
      <c r="DK166" s="412"/>
      <c r="DL166" s="412"/>
      <c r="DM166" s="412"/>
      <c r="DN166" s="412"/>
      <c r="DO166" s="412"/>
      <c r="DP166" s="412"/>
      <c r="DQ166" s="412"/>
      <c r="DR166" s="412"/>
      <c r="DS166" s="412"/>
      <c r="DT166" s="412"/>
      <c r="DU166" s="412"/>
      <c r="DV166" s="412"/>
      <c r="DW166" s="412"/>
      <c r="DX166" s="412"/>
      <c r="DY166" s="412"/>
      <c r="DZ166" s="412"/>
      <c r="EA166" s="412"/>
      <c r="EB166" s="412"/>
      <c r="EC166" s="412"/>
      <c r="ED166" s="412"/>
      <c r="EE166" s="412"/>
      <c r="EF166" s="412"/>
      <c r="EG166" s="412"/>
      <c r="EH166" s="412"/>
      <c r="EI166" s="412"/>
      <c r="EJ166" s="412"/>
      <c r="EK166" s="412"/>
      <c r="EL166" s="412"/>
      <c r="EM166" s="412"/>
      <c r="EN166" s="412"/>
      <c r="EO166" s="412"/>
      <c r="EP166" s="412"/>
      <c r="EQ166" s="412"/>
      <c r="ER166" s="412"/>
      <c r="ES166" s="412"/>
      <c r="ET166" s="412"/>
      <c r="EU166" s="412"/>
      <c r="EV166" s="412"/>
      <c r="EW166" s="412"/>
      <c r="EX166" s="412"/>
      <c r="EY166" s="412"/>
      <c r="EZ166" s="412"/>
      <c r="FA166" s="412"/>
      <c r="FB166" s="412"/>
      <c r="FC166" s="412"/>
      <c r="FD166" s="412"/>
      <c r="FE166" s="412"/>
      <c r="FF166" s="412"/>
      <c r="FG166" s="412"/>
      <c r="FH166" s="412"/>
      <c r="FI166" s="412"/>
      <c r="FJ166" s="412"/>
      <c r="FK166" s="412"/>
      <c r="FL166" s="412"/>
      <c r="FM166" s="412"/>
      <c r="FN166" s="412"/>
      <c r="FO166" s="412"/>
      <c r="FP166" s="412"/>
      <c r="FQ166" s="412"/>
      <c r="FR166" s="412"/>
      <c r="FS166" s="412"/>
      <c r="FT166" s="412"/>
      <c r="FU166" s="412"/>
      <c r="FV166" s="412"/>
      <c r="FW166" s="412"/>
      <c r="FX166" s="412"/>
      <c r="FY166" s="412"/>
      <c r="FZ166" s="412"/>
      <c r="GA166" s="412"/>
      <c r="GB166" s="412"/>
      <c r="GC166" s="412"/>
      <c r="GD166" s="412"/>
      <c r="GE166" s="412"/>
      <c r="GF166" s="412"/>
      <c r="GG166" s="412"/>
      <c r="GH166" s="412"/>
      <c r="GI166" s="412"/>
      <c r="GJ166" s="412"/>
      <c r="GK166" s="412"/>
      <c r="GL166" s="412"/>
      <c r="GM166" s="412"/>
      <c r="GN166" s="412"/>
      <c r="GO166" s="412"/>
      <c r="GP166" s="412"/>
      <c r="GQ166" s="412"/>
      <c r="GR166" s="412"/>
      <c r="GS166" s="412"/>
      <c r="GT166" s="412"/>
      <c r="GU166" s="412"/>
      <c r="GV166" s="412"/>
      <c r="GW166" s="412"/>
      <c r="GX166" s="412"/>
      <c r="GY166" s="412"/>
      <c r="GZ166" s="412"/>
      <c r="HA166" s="412"/>
      <c r="HB166" s="412"/>
      <c r="HC166" s="412"/>
      <c r="HD166" s="412"/>
      <c r="HE166" s="412"/>
      <c r="HF166" s="412"/>
      <c r="HG166" s="412"/>
      <c r="HH166" s="412"/>
    </row>
    <row r="167" spans="1:216" s="170" customFormat="1" ht="65.099999999999994" customHeight="1">
      <c r="A167" s="649" t="s">
        <v>201</v>
      </c>
      <c r="B167" s="1073"/>
      <c r="C167" s="258"/>
      <c r="D167" s="1076"/>
      <c r="E167" s="271" t="s">
        <v>993</v>
      </c>
      <c r="F167" s="207">
        <v>2024130010162</v>
      </c>
      <c r="G167" s="181" t="s">
        <v>994</v>
      </c>
      <c r="H167" s="181" t="s">
        <v>995</v>
      </c>
      <c r="I167" s="181" t="s">
        <v>996</v>
      </c>
      <c r="J167" s="171"/>
      <c r="K167" s="274" t="s">
        <v>1023</v>
      </c>
      <c r="L167" s="186"/>
      <c r="M167" s="192" t="s">
        <v>1024</v>
      </c>
      <c r="N167" s="193">
        <v>3</v>
      </c>
      <c r="O167" s="193">
        <v>0</v>
      </c>
      <c r="P167" s="193">
        <v>0</v>
      </c>
      <c r="Q167" s="193"/>
      <c r="R167" s="192"/>
      <c r="S167" s="193">
        <f t="shared" si="6"/>
        <v>0</v>
      </c>
      <c r="T167" s="549">
        <f t="shared" si="7"/>
        <v>0</v>
      </c>
      <c r="U167" s="184">
        <v>45844</v>
      </c>
      <c r="V167" s="184">
        <v>46022</v>
      </c>
      <c r="W167" s="171">
        <v>213</v>
      </c>
      <c r="X167" s="171">
        <v>1059626</v>
      </c>
      <c r="Y167" s="171" t="s">
        <v>772</v>
      </c>
      <c r="Z167" s="171" t="s">
        <v>999</v>
      </c>
      <c r="AA167" s="248"/>
      <c r="AB167" s="248"/>
      <c r="AC167" s="171" t="s">
        <v>529</v>
      </c>
      <c r="AD167" s="267"/>
      <c r="AE167" s="182"/>
      <c r="AF167" s="171"/>
      <c r="AG167" s="193"/>
      <c r="AH167" s="182"/>
      <c r="AI167" s="197"/>
      <c r="AJ167" s="197"/>
      <c r="AK167" s="186"/>
      <c r="AL167" s="219"/>
      <c r="AM167" s="219"/>
      <c r="AN167" s="187"/>
      <c r="AO167" s="188"/>
      <c r="AP167" s="231"/>
      <c r="AQ167" s="231"/>
      <c r="AR167" s="231"/>
      <c r="AS167" s="231"/>
      <c r="AT167" s="231"/>
      <c r="AU167" s="288"/>
      <c r="AV167" s="188"/>
      <c r="AW167" s="171"/>
      <c r="AX167" s="918"/>
      <c r="AY167" s="951"/>
      <c r="AZ167" s="945"/>
      <c r="BA167" s="834"/>
      <c r="BB167" s="671"/>
      <c r="BC167" s="671"/>
      <c r="BD167" s="671"/>
      <c r="BE167" s="671"/>
      <c r="BF167" s="955"/>
      <c r="BG167" s="955"/>
      <c r="BH167" s="955"/>
      <c r="BI167" s="412"/>
      <c r="BJ167" s="412"/>
      <c r="BK167" s="412"/>
      <c r="BL167" s="412"/>
      <c r="BM167" s="412"/>
      <c r="BN167" s="412"/>
      <c r="BO167" s="412"/>
      <c r="BP167" s="412"/>
      <c r="BQ167" s="412"/>
      <c r="BR167" s="412"/>
      <c r="BS167" s="412"/>
      <c r="BT167" s="412"/>
      <c r="BU167" s="412"/>
      <c r="BV167" s="412"/>
      <c r="BW167" s="412"/>
      <c r="BX167" s="412"/>
      <c r="BY167" s="412"/>
      <c r="BZ167" s="412"/>
      <c r="CA167" s="412"/>
      <c r="CB167" s="412"/>
      <c r="CC167" s="412"/>
      <c r="CD167" s="412"/>
      <c r="CE167" s="412"/>
      <c r="CF167" s="412"/>
      <c r="CG167" s="412"/>
      <c r="CH167" s="412"/>
      <c r="CI167" s="412"/>
      <c r="CJ167" s="412"/>
      <c r="CK167" s="412"/>
      <c r="CL167" s="412"/>
      <c r="CM167" s="412"/>
      <c r="CN167" s="412"/>
      <c r="CO167" s="412"/>
      <c r="CP167" s="412"/>
      <c r="CQ167" s="412"/>
      <c r="CR167" s="412"/>
      <c r="CS167" s="412"/>
      <c r="CT167" s="412"/>
      <c r="CU167" s="412"/>
      <c r="CV167" s="412"/>
      <c r="CW167" s="412"/>
      <c r="CX167" s="412"/>
      <c r="CY167" s="412"/>
      <c r="CZ167" s="412"/>
      <c r="DA167" s="412"/>
      <c r="DB167" s="412"/>
      <c r="DC167" s="412"/>
      <c r="DD167" s="412"/>
      <c r="DE167" s="412"/>
      <c r="DF167" s="412"/>
      <c r="DG167" s="412"/>
      <c r="DH167" s="412"/>
      <c r="DI167" s="412"/>
      <c r="DJ167" s="412"/>
      <c r="DK167" s="412"/>
      <c r="DL167" s="412"/>
      <c r="DM167" s="412"/>
      <c r="DN167" s="412"/>
      <c r="DO167" s="412"/>
      <c r="DP167" s="412"/>
      <c r="DQ167" s="412"/>
      <c r="DR167" s="412"/>
      <c r="DS167" s="412"/>
      <c r="DT167" s="412"/>
      <c r="DU167" s="412"/>
      <c r="DV167" s="412"/>
      <c r="DW167" s="412"/>
      <c r="DX167" s="412"/>
      <c r="DY167" s="412"/>
      <c r="DZ167" s="412"/>
      <c r="EA167" s="412"/>
      <c r="EB167" s="412"/>
      <c r="EC167" s="412"/>
      <c r="ED167" s="412"/>
      <c r="EE167" s="412"/>
      <c r="EF167" s="412"/>
      <c r="EG167" s="412"/>
      <c r="EH167" s="412"/>
      <c r="EI167" s="412"/>
      <c r="EJ167" s="412"/>
      <c r="EK167" s="412"/>
      <c r="EL167" s="412"/>
      <c r="EM167" s="412"/>
      <c r="EN167" s="412"/>
      <c r="EO167" s="412"/>
      <c r="EP167" s="412"/>
      <c r="EQ167" s="412"/>
      <c r="ER167" s="412"/>
      <c r="ES167" s="412"/>
      <c r="ET167" s="412"/>
      <c r="EU167" s="412"/>
      <c r="EV167" s="412"/>
      <c r="EW167" s="412"/>
      <c r="EX167" s="412"/>
      <c r="EY167" s="412"/>
      <c r="EZ167" s="412"/>
      <c r="FA167" s="412"/>
      <c r="FB167" s="412"/>
      <c r="FC167" s="412"/>
      <c r="FD167" s="412"/>
      <c r="FE167" s="412"/>
      <c r="FF167" s="412"/>
      <c r="FG167" s="412"/>
      <c r="FH167" s="412"/>
      <c r="FI167" s="412"/>
      <c r="FJ167" s="412"/>
      <c r="FK167" s="412"/>
      <c r="FL167" s="412"/>
      <c r="FM167" s="412"/>
      <c r="FN167" s="412"/>
      <c r="FO167" s="412"/>
      <c r="FP167" s="412"/>
      <c r="FQ167" s="412"/>
      <c r="FR167" s="412"/>
      <c r="FS167" s="412"/>
      <c r="FT167" s="412"/>
      <c r="FU167" s="412"/>
      <c r="FV167" s="412"/>
      <c r="FW167" s="412"/>
      <c r="FX167" s="412"/>
      <c r="FY167" s="412"/>
      <c r="FZ167" s="412"/>
      <c r="GA167" s="412"/>
      <c r="GB167" s="412"/>
      <c r="GC167" s="412"/>
      <c r="GD167" s="412"/>
      <c r="GE167" s="412"/>
      <c r="GF167" s="412"/>
      <c r="GG167" s="412"/>
      <c r="GH167" s="412"/>
      <c r="GI167" s="412"/>
      <c r="GJ167" s="412"/>
      <c r="GK167" s="412"/>
      <c r="GL167" s="412"/>
      <c r="GM167" s="412"/>
      <c r="GN167" s="412"/>
      <c r="GO167" s="412"/>
      <c r="GP167" s="412"/>
      <c r="GQ167" s="412"/>
      <c r="GR167" s="412"/>
      <c r="GS167" s="412"/>
      <c r="GT167" s="412"/>
      <c r="GU167" s="412"/>
      <c r="GV167" s="412"/>
      <c r="GW167" s="412"/>
      <c r="GX167" s="412"/>
      <c r="GY167" s="412"/>
      <c r="GZ167" s="412"/>
      <c r="HA167" s="412"/>
      <c r="HB167" s="412"/>
      <c r="HC167" s="412"/>
      <c r="HD167" s="412"/>
      <c r="HE167" s="412"/>
      <c r="HF167" s="412"/>
      <c r="HG167" s="412"/>
      <c r="HH167" s="412"/>
    </row>
    <row r="168" spans="1:216" s="170" customFormat="1" ht="65.099999999999994" customHeight="1">
      <c r="A168" s="649" t="s">
        <v>201</v>
      </c>
      <c r="B168" s="1073"/>
      <c r="C168" s="258"/>
      <c r="D168" s="1076"/>
      <c r="E168" s="271" t="s">
        <v>993</v>
      </c>
      <c r="F168" s="207">
        <v>2024130010163</v>
      </c>
      <c r="G168" s="181" t="s">
        <v>994</v>
      </c>
      <c r="H168" s="181" t="s">
        <v>995</v>
      </c>
      <c r="I168" s="181" t="s">
        <v>996</v>
      </c>
      <c r="J168" s="171"/>
      <c r="K168" s="274" t="s">
        <v>1025</v>
      </c>
      <c r="L168" s="195"/>
      <c r="M168" s="189" t="s">
        <v>1026</v>
      </c>
      <c r="N168" s="193">
        <v>1</v>
      </c>
      <c r="O168" s="193">
        <v>0</v>
      </c>
      <c r="P168" s="193">
        <v>0</v>
      </c>
      <c r="Q168" s="193"/>
      <c r="R168" s="192"/>
      <c r="S168" s="193">
        <f t="shared" si="6"/>
        <v>0</v>
      </c>
      <c r="T168" s="549">
        <f t="shared" si="7"/>
        <v>0</v>
      </c>
      <c r="U168" s="184">
        <v>45845</v>
      </c>
      <c r="V168" s="184">
        <v>46023</v>
      </c>
      <c r="W168" s="171">
        <v>213</v>
      </c>
      <c r="X168" s="171">
        <v>1059627</v>
      </c>
      <c r="Y168" s="171" t="s">
        <v>772</v>
      </c>
      <c r="Z168" s="171" t="s">
        <v>999</v>
      </c>
      <c r="AA168" s="248"/>
      <c r="AB168" s="248"/>
      <c r="AC168" s="171" t="s">
        <v>529</v>
      </c>
      <c r="AD168" s="267"/>
      <c r="AE168" s="182"/>
      <c r="AF168" s="171"/>
      <c r="AG168" s="193"/>
      <c r="AH168" s="182"/>
      <c r="AI168" s="197"/>
      <c r="AJ168" s="197"/>
      <c r="AK168" s="186"/>
      <c r="AL168" s="219"/>
      <c r="AM168" s="219"/>
      <c r="AN168" s="187"/>
      <c r="AO168" s="188"/>
      <c r="AP168" s="231"/>
      <c r="AQ168" s="231"/>
      <c r="AR168" s="231"/>
      <c r="AS168" s="231"/>
      <c r="AT168" s="231"/>
      <c r="AU168" s="288"/>
      <c r="AV168" s="188"/>
      <c r="AW168" s="171"/>
      <c r="AX168" s="918"/>
      <c r="AY168" s="951"/>
      <c r="AZ168" s="945"/>
      <c r="BA168" s="834"/>
      <c r="BB168" s="671"/>
      <c r="BC168" s="671"/>
      <c r="BD168" s="671"/>
      <c r="BE168" s="671"/>
      <c r="BF168" s="955"/>
      <c r="BG168" s="955"/>
      <c r="BH168" s="955"/>
      <c r="BI168" s="412"/>
      <c r="BJ168" s="412"/>
      <c r="BK168" s="412"/>
      <c r="BL168" s="412"/>
      <c r="BM168" s="412"/>
      <c r="BN168" s="412"/>
      <c r="BO168" s="412"/>
      <c r="BP168" s="412"/>
      <c r="BQ168" s="412"/>
      <c r="BR168" s="412"/>
      <c r="BS168" s="412"/>
      <c r="BT168" s="412"/>
      <c r="BU168" s="412"/>
      <c r="BV168" s="412"/>
      <c r="BW168" s="412"/>
      <c r="BX168" s="412"/>
      <c r="BY168" s="412"/>
      <c r="BZ168" s="412"/>
      <c r="CA168" s="412"/>
      <c r="CB168" s="412"/>
      <c r="CC168" s="412"/>
      <c r="CD168" s="412"/>
      <c r="CE168" s="412"/>
      <c r="CF168" s="412"/>
      <c r="CG168" s="412"/>
      <c r="CH168" s="412"/>
      <c r="CI168" s="412"/>
      <c r="CJ168" s="412"/>
      <c r="CK168" s="412"/>
      <c r="CL168" s="412"/>
      <c r="CM168" s="412"/>
      <c r="CN168" s="412"/>
      <c r="CO168" s="412"/>
      <c r="CP168" s="412"/>
      <c r="CQ168" s="412"/>
      <c r="CR168" s="412"/>
      <c r="CS168" s="412"/>
      <c r="CT168" s="412"/>
      <c r="CU168" s="412"/>
      <c r="CV168" s="412"/>
      <c r="CW168" s="412"/>
      <c r="CX168" s="412"/>
      <c r="CY168" s="412"/>
      <c r="CZ168" s="412"/>
      <c r="DA168" s="412"/>
      <c r="DB168" s="412"/>
      <c r="DC168" s="412"/>
      <c r="DD168" s="412"/>
      <c r="DE168" s="412"/>
      <c r="DF168" s="412"/>
      <c r="DG168" s="412"/>
      <c r="DH168" s="412"/>
      <c r="DI168" s="412"/>
      <c r="DJ168" s="412"/>
      <c r="DK168" s="412"/>
      <c r="DL168" s="412"/>
      <c r="DM168" s="412"/>
      <c r="DN168" s="412"/>
      <c r="DO168" s="412"/>
      <c r="DP168" s="412"/>
      <c r="DQ168" s="412"/>
      <c r="DR168" s="412"/>
      <c r="DS168" s="412"/>
      <c r="DT168" s="412"/>
      <c r="DU168" s="412"/>
      <c r="DV168" s="412"/>
      <c r="DW168" s="412"/>
      <c r="DX168" s="412"/>
      <c r="DY168" s="412"/>
      <c r="DZ168" s="412"/>
      <c r="EA168" s="412"/>
      <c r="EB168" s="412"/>
      <c r="EC168" s="412"/>
      <c r="ED168" s="412"/>
      <c r="EE168" s="412"/>
      <c r="EF168" s="412"/>
      <c r="EG168" s="412"/>
      <c r="EH168" s="412"/>
      <c r="EI168" s="412"/>
      <c r="EJ168" s="412"/>
      <c r="EK168" s="412"/>
      <c r="EL168" s="412"/>
      <c r="EM168" s="412"/>
      <c r="EN168" s="412"/>
      <c r="EO168" s="412"/>
      <c r="EP168" s="412"/>
      <c r="EQ168" s="412"/>
      <c r="ER168" s="412"/>
      <c r="ES168" s="412"/>
      <c r="ET168" s="412"/>
      <c r="EU168" s="412"/>
      <c r="EV168" s="412"/>
      <c r="EW168" s="412"/>
      <c r="EX168" s="412"/>
      <c r="EY168" s="412"/>
      <c r="EZ168" s="412"/>
      <c r="FA168" s="412"/>
      <c r="FB168" s="412"/>
      <c r="FC168" s="412"/>
      <c r="FD168" s="412"/>
      <c r="FE168" s="412"/>
      <c r="FF168" s="412"/>
      <c r="FG168" s="412"/>
      <c r="FH168" s="412"/>
      <c r="FI168" s="412"/>
      <c r="FJ168" s="412"/>
      <c r="FK168" s="412"/>
      <c r="FL168" s="412"/>
      <c r="FM168" s="412"/>
      <c r="FN168" s="412"/>
      <c r="FO168" s="412"/>
      <c r="FP168" s="412"/>
      <c r="FQ168" s="412"/>
      <c r="FR168" s="412"/>
      <c r="FS168" s="412"/>
      <c r="FT168" s="412"/>
      <c r="FU168" s="412"/>
      <c r="FV168" s="412"/>
      <c r="FW168" s="412"/>
      <c r="FX168" s="412"/>
      <c r="FY168" s="412"/>
      <c r="FZ168" s="412"/>
      <c r="GA168" s="412"/>
      <c r="GB168" s="412"/>
      <c r="GC168" s="412"/>
      <c r="GD168" s="412"/>
      <c r="GE168" s="412"/>
      <c r="GF168" s="412"/>
      <c r="GG168" s="412"/>
      <c r="GH168" s="412"/>
      <c r="GI168" s="412"/>
      <c r="GJ168" s="412"/>
      <c r="GK168" s="412"/>
      <c r="GL168" s="412"/>
      <c r="GM168" s="412"/>
      <c r="GN168" s="412"/>
      <c r="GO168" s="412"/>
      <c r="GP168" s="412"/>
      <c r="GQ168" s="412"/>
      <c r="GR168" s="412"/>
      <c r="GS168" s="412"/>
      <c r="GT168" s="412"/>
      <c r="GU168" s="412"/>
      <c r="GV168" s="412"/>
      <c r="GW168" s="412"/>
      <c r="GX168" s="412"/>
      <c r="GY168" s="412"/>
      <c r="GZ168" s="412"/>
      <c r="HA168" s="412"/>
      <c r="HB168" s="412"/>
      <c r="HC168" s="412"/>
      <c r="HD168" s="412"/>
      <c r="HE168" s="412"/>
      <c r="HF168" s="412"/>
      <c r="HG168" s="412"/>
      <c r="HH168" s="412"/>
    </row>
    <row r="169" spans="1:216" s="170" customFormat="1" ht="65.099999999999994" customHeight="1" thickBot="1">
      <c r="A169" s="649" t="s">
        <v>201</v>
      </c>
      <c r="B169" s="1073"/>
      <c r="C169" s="258"/>
      <c r="D169" s="1077"/>
      <c r="E169" s="275" t="s">
        <v>993</v>
      </c>
      <c r="F169" s="581">
        <v>2024130010164</v>
      </c>
      <c r="G169" s="249" t="s">
        <v>994</v>
      </c>
      <c r="H169" s="249" t="s">
        <v>995</v>
      </c>
      <c r="I169" s="249" t="s">
        <v>996</v>
      </c>
      <c r="J169" s="225"/>
      <c r="K169" s="276" t="s">
        <v>1027</v>
      </c>
      <c r="L169" s="277"/>
      <c r="M169" s="278" t="s">
        <v>1017</v>
      </c>
      <c r="N169" s="279">
        <v>1</v>
      </c>
      <c r="O169" s="279">
        <v>0</v>
      </c>
      <c r="P169" s="279">
        <v>0</v>
      </c>
      <c r="Q169" s="279"/>
      <c r="R169" s="278"/>
      <c r="S169" s="279">
        <f t="shared" si="6"/>
        <v>0</v>
      </c>
      <c r="T169" s="554">
        <f t="shared" si="7"/>
        <v>0</v>
      </c>
      <c r="U169" s="184">
        <v>45695</v>
      </c>
      <c r="V169" s="184">
        <v>46022</v>
      </c>
      <c r="W169" s="171">
        <v>213</v>
      </c>
      <c r="X169" s="171">
        <v>1059626</v>
      </c>
      <c r="Y169" s="171" t="s">
        <v>772</v>
      </c>
      <c r="Z169" s="171" t="s">
        <v>999</v>
      </c>
      <c r="AA169" s="248"/>
      <c r="AB169" s="248"/>
      <c r="AC169" s="171" t="s">
        <v>529</v>
      </c>
      <c r="AD169" s="267"/>
      <c r="AE169" s="182"/>
      <c r="AF169" s="171"/>
      <c r="AG169" s="193"/>
      <c r="AH169" s="182"/>
      <c r="AI169" s="197"/>
      <c r="AJ169" s="197"/>
      <c r="AK169" s="186"/>
      <c r="AL169" s="219"/>
      <c r="AM169" s="219"/>
      <c r="AN169" s="187"/>
      <c r="AO169" s="188"/>
      <c r="AP169" s="231"/>
      <c r="AQ169" s="231"/>
      <c r="AR169" s="231"/>
      <c r="AS169" s="231"/>
      <c r="AT169" s="231"/>
      <c r="AU169" s="288"/>
      <c r="AV169" s="188"/>
      <c r="AW169" s="171"/>
      <c r="AX169" s="918"/>
      <c r="AY169" s="951"/>
      <c r="AZ169" s="945"/>
      <c r="BA169" s="834"/>
      <c r="BB169" s="671"/>
      <c r="BC169" s="671"/>
      <c r="BD169" s="671"/>
      <c r="BE169" s="671"/>
      <c r="BF169" s="955"/>
      <c r="BG169" s="955"/>
      <c r="BH169" s="955"/>
      <c r="BI169" s="412"/>
      <c r="BJ169" s="412"/>
      <c r="BK169" s="412"/>
      <c r="BL169" s="412"/>
      <c r="BM169" s="412"/>
      <c r="BN169" s="412"/>
      <c r="BO169" s="412"/>
      <c r="BP169" s="412"/>
      <c r="BQ169" s="412"/>
      <c r="BR169" s="412"/>
      <c r="BS169" s="412"/>
      <c r="BT169" s="412"/>
      <c r="BU169" s="412"/>
      <c r="BV169" s="412"/>
      <c r="BW169" s="412"/>
      <c r="BX169" s="412"/>
      <c r="BY169" s="412"/>
      <c r="BZ169" s="412"/>
      <c r="CA169" s="412"/>
      <c r="CB169" s="412"/>
      <c r="CC169" s="412"/>
      <c r="CD169" s="412"/>
      <c r="CE169" s="412"/>
      <c r="CF169" s="412"/>
      <c r="CG169" s="412"/>
      <c r="CH169" s="412"/>
      <c r="CI169" s="412"/>
      <c r="CJ169" s="412"/>
      <c r="CK169" s="412"/>
      <c r="CL169" s="412"/>
      <c r="CM169" s="412"/>
      <c r="CN169" s="412"/>
      <c r="CO169" s="412"/>
      <c r="CP169" s="412"/>
      <c r="CQ169" s="412"/>
      <c r="CR169" s="412"/>
      <c r="CS169" s="412"/>
      <c r="CT169" s="412"/>
      <c r="CU169" s="412"/>
      <c r="CV169" s="412"/>
      <c r="CW169" s="412"/>
      <c r="CX169" s="412"/>
      <c r="CY169" s="412"/>
      <c r="CZ169" s="412"/>
      <c r="DA169" s="412"/>
      <c r="DB169" s="412"/>
      <c r="DC169" s="412"/>
      <c r="DD169" s="412"/>
      <c r="DE169" s="412"/>
      <c r="DF169" s="412"/>
      <c r="DG169" s="412"/>
      <c r="DH169" s="412"/>
      <c r="DI169" s="412"/>
      <c r="DJ169" s="412"/>
      <c r="DK169" s="412"/>
      <c r="DL169" s="412"/>
      <c r="DM169" s="412"/>
      <c r="DN169" s="412"/>
      <c r="DO169" s="412"/>
      <c r="DP169" s="412"/>
      <c r="DQ169" s="412"/>
      <c r="DR169" s="412"/>
      <c r="DS169" s="412"/>
      <c r="DT169" s="412"/>
      <c r="DU169" s="412"/>
      <c r="DV169" s="412"/>
      <c r="DW169" s="412"/>
      <c r="DX169" s="412"/>
      <c r="DY169" s="412"/>
      <c r="DZ169" s="412"/>
      <c r="EA169" s="412"/>
      <c r="EB169" s="412"/>
      <c r="EC169" s="412"/>
      <c r="ED169" s="412"/>
      <c r="EE169" s="412"/>
      <c r="EF169" s="412"/>
      <c r="EG169" s="412"/>
      <c r="EH169" s="412"/>
      <c r="EI169" s="412"/>
      <c r="EJ169" s="412"/>
      <c r="EK169" s="412"/>
      <c r="EL169" s="412"/>
      <c r="EM169" s="412"/>
      <c r="EN169" s="412"/>
      <c r="EO169" s="412"/>
      <c r="EP169" s="412"/>
      <c r="EQ169" s="412"/>
      <c r="ER169" s="412"/>
      <c r="ES169" s="412"/>
      <c r="ET169" s="412"/>
      <c r="EU169" s="412"/>
      <c r="EV169" s="412"/>
      <c r="EW169" s="412"/>
      <c r="EX169" s="412"/>
      <c r="EY169" s="412"/>
      <c r="EZ169" s="412"/>
      <c r="FA169" s="412"/>
      <c r="FB169" s="412"/>
      <c r="FC169" s="412"/>
      <c r="FD169" s="412"/>
      <c r="FE169" s="412"/>
      <c r="FF169" s="412"/>
      <c r="FG169" s="412"/>
      <c r="FH169" s="412"/>
      <c r="FI169" s="412"/>
      <c r="FJ169" s="412"/>
      <c r="FK169" s="412"/>
      <c r="FL169" s="412"/>
      <c r="FM169" s="412"/>
      <c r="FN169" s="412"/>
      <c r="FO169" s="412"/>
      <c r="FP169" s="412"/>
      <c r="FQ169" s="412"/>
      <c r="FR169" s="412"/>
      <c r="FS169" s="412"/>
      <c r="FT169" s="412"/>
      <c r="FU169" s="412"/>
      <c r="FV169" s="412"/>
      <c r="FW169" s="412"/>
      <c r="FX169" s="412"/>
      <c r="FY169" s="412"/>
      <c r="FZ169" s="412"/>
      <c r="GA169" s="412"/>
      <c r="GB169" s="412"/>
      <c r="GC169" s="412"/>
      <c r="GD169" s="412"/>
      <c r="GE169" s="412"/>
      <c r="GF169" s="412"/>
      <c r="GG169" s="412"/>
      <c r="GH169" s="412"/>
      <c r="GI169" s="412"/>
      <c r="GJ169" s="412"/>
      <c r="GK169" s="412"/>
      <c r="GL169" s="412"/>
      <c r="GM169" s="412"/>
      <c r="GN169" s="412"/>
      <c r="GO169" s="412"/>
      <c r="GP169" s="412"/>
      <c r="GQ169" s="412"/>
      <c r="GR169" s="412"/>
      <c r="GS169" s="412"/>
      <c r="GT169" s="412"/>
      <c r="GU169" s="412"/>
      <c r="GV169" s="412"/>
      <c r="GW169" s="412"/>
      <c r="GX169" s="412"/>
      <c r="GY169" s="412"/>
      <c r="GZ169" s="412"/>
      <c r="HA169" s="412"/>
      <c r="HB169" s="412"/>
      <c r="HC169" s="412"/>
      <c r="HD169" s="412"/>
      <c r="HE169" s="412"/>
      <c r="HF169" s="412"/>
      <c r="HG169" s="412"/>
      <c r="HH169" s="412"/>
    </row>
    <row r="170" spans="1:216" s="170" customFormat="1" ht="65.099999999999994" customHeight="1" thickBot="1">
      <c r="A170" s="649"/>
      <c r="B170" s="1073"/>
      <c r="C170" s="259"/>
      <c r="D170" s="872" t="s">
        <v>993</v>
      </c>
      <c r="E170" s="873"/>
      <c r="F170" s="873"/>
      <c r="G170" s="873"/>
      <c r="H170" s="873"/>
      <c r="I170" s="873"/>
      <c r="J170" s="873"/>
      <c r="K170" s="873"/>
      <c r="L170" s="873"/>
      <c r="M170" s="873"/>
      <c r="N170" s="873"/>
      <c r="O170" s="873"/>
      <c r="P170" s="873"/>
      <c r="Q170" s="873"/>
      <c r="R170" s="873"/>
      <c r="S170" s="874"/>
      <c r="T170" s="639">
        <f>AVERAGE(T156:T169)</f>
        <v>0.28899624261943102</v>
      </c>
      <c r="U170" s="226"/>
      <c r="V170" s="184"/>
      <c r="W170" s="171"/>
      <c r="X170" s="171"/>
      <c r="Y170" s="171"/>
      <c r="Z170" s="171"/>
      <c r="AA170" s="248"/>
      <c r="AB170" s="248"/>
      <c r="AC170" s="171"/>
      <c r="AD170" s="267"/>
      <c r="AE170" s="182"/>
      <c r="AF170" s="171"/>
      <c r="AG170" s="193"/>
      <c r="AH170" s="182"/>
      <c r="AI170" s="197"/>
      <c r="AJ170" s="197"/>
      <c r="AK170" s="555">
        <v>1687675800</v>
      </c>
      <c r="AL170" s="555"/>
      <c r="AM170" s="555"/>
      <c r="AN170" s="611"/>
      <c r="AO170" s="188"/>
      <c r="AP170" s="231"/>
      <c r="AQ170" s="231"/>
      <c r="AR170" s="231"/>
      <c r="AS170" s="231"/>
      <c r="AT170" s="619">
        <v>849023341</v>
      </c>
      <c r="AU170" s="549">
        <f>+AT170/AK170</f>
        <v>0.50307253383617878</v>
      </c>
      <c r="AV170" s="555">
        <v>70002906</v>
      </c>
      <c r="AW170" s="549">
        <f>+AV170/AK170</f>
        <v>4.1478882377764731E-2</v>
      </c>
      <c r="AX170" s="918"/>
      <c r="AY170" s="951"/>
      <c r="AZ170" s="945"/>
      <c r="BA170" s="1051"/>
      <c r="BB170" s="694"/>
      <c r="BC170" s="695"/>
      <c r="BD170" s="695"/>
      <c r="BE170" s="696"/>
      <c r="BF170" s="693"/>
      <c r="BG170" s="206"/>
      <c r="BH170" s="206"/>
      <c r="BI170" s="412"/>
      <c r="BJ170" s="412"/>
      <c r="BK170" s="412"/>
      <c r="BL170" s="412"/>
      <c r="BM170" s="412"/>
      <c r="BN170" s="412"/>
      <c r="BO170" s="412"/>
      <c r="BP170" s="412"/>
      <c r="BQ170" s="412"/>
      <c r="BR170" s="412"/>
      <c r="BS170" s="412"/>
      <c r="BT170" s="412"/>
      <c r="BU170" s="412"/>
      <c r="BV170" s="412"/>
      <c r="BW170" s="412"/>
      <c r="BX170" s="412"/>
      <c r="BY170" s="412"/>
      <c r="BZ170" s="412"/>
      <c r="CA170" s="412"/>
      <c r="CB170" s="412"/>
      <c r="CC170" s="412"/>
      <c r="CD170" s="412"/>
      <c r="CE170" s="412"/>
      <c r="CF170" s="412"/>
      <c r="CG170" s="412"/>
      <c r="CH170" s="412"/>
      <c r="CI170" s="412"/>
      <c r="CJ170" s="412"/>
      <c r="CK170" s="412"/>
      <c r="CL170" s="412"/>
      <c r="CM170" s="412"/>
      <c r="CN170" s="412"/>
      <c r="CO170" s="412"/>
      <c r="CP170" s="412"/>
      <c r="CQ170" s="412"/>
      <c r="CR170" s="412"/>
      <c r="CS170" s="412"/>
      <c r="CT170" s="412"/>
      <c r="CU170" s="412"/>
      <c r="CV170" s="412"/>
      <c r="CW170" s="412"/>
      <c r="CX170" s="412"/>
      <c r="CY170" s="412"/>
      <c r="CZ170" s="412"/>
      <c r="DA170" s="412"/>
      <c r="DB170" s="412"/>
      <c r="DC170" s="412"/>
      <c r="DD170" s="412"/>
      <c r="DE170" s="412"/>
      <c r="DF170" s="412"/>
      <c r="DG170" s="412"/>
      <c r="DH170" s="412"/>
      <c r="DI170" s="412"/>
      <c r="DJ170" s="412"/>
      <c r="DK170" s="412"/>
      <c r="DL170" s="412"/>
      <c r="DM170" s="412"/>
      <c r="DN170" s="412"/>
      <c r="DO170" s="412"/>
      <c r="DP170" s="412"/>
      <c r="DQ170" s="412"/>
      <c r="DR170" s="412"/>
      <c r="DS170" s="412"/>
      <c r="DT170" s="412"/>
      <c r="DU170" s="412"/>
      <c r="DV170" s="412"/>
      <c r="DW170" s="412"/>
      <c r="DX170" s="412"/>
      <c r="DY170" s="412"/>
      <c r="DZ170" s="412"/>
      <c r="EA170" s="412"/>
      <c r="EB170" s="412"/>
      <c r="EC170" s="412"/>
      <c r="ED170" s="412"/>
      <c r="EE170" s="412"/>
      <c r="EF170" s="412"/>
      <c r="EG170" s="412"/>
      <c r="EH170" s="412"/>
      <c r="EI170" s="412"/>
      <c r="EJ170" s="412"/>
      <c r="EK170" s="412"/>
      <c r="EL170" s="412"/>
      <c r="EM170" s="412"/>
      <c r="EN170" s="412"/>
      <c r="EO170" s="412"/>
      <c r="EP170" s="412"/>
      <c r="EQ170" s="412"/>
      <c r="ER170" s="412"/>
      <c r="ES170" s="412"/>
      <c r="ET170" s="412"/>
      <c r="EU170" s="412"/>
      <c r="EV170" s="412"/>
      <c r="EW170" s="412"/>
      <c r="EX170" s="412"/>
      <c r="EY170" s="412"/>
      <c r="EZ170" s="412"/>
      <c r="FA170" s="412"/>
      <c r="FB170" s="412"/>
      <c r="FC170" s="412"/>
      <c r="FD170" s="412"/>
      <c r="FE170" s="412"/>
      <c r="FF170" s="412"/>
      <c r="FG170" s="412"/>
      <c r="FH170" s="412"/>
      <c r="FI170" s="412"/>
      <c r="FJ170" s="412"/>
      <c r="FK170" s="412"/>
      <c r="FL170" s="412"/>
      <c r="FM170" s="412"/>
      <c r="FN170" s="412"/>
      <c r="FO170" s="412"/>
      <c r="FP170" s="412"/>
      <c r="FQ170" s="412"/>
      <c r="FR170" s="412"/>
      <c r="FS170" s="412"/>
      <c r="FT170" s="412"/>
      <c r="FU170" s="412"/>
      <c r="FV170" s="412"/>
      <c r="FW170" s="412"/>
      <c r="FX170" s="412"/>
      <c r="FY170" s="412"/>
      <c r="FZ170" s="412"/>
      <c r="GA170" s="412"/>
      <c r="GB170" s="412"/>
      <c r="GC170" s="412"/>
      <c r="GD170" s="412"/>
      <c r="GE170" s="412"/>
      <c r="GF170" s="412"/>
      <c r="GG170" s="412"/>
      <c r="GH170" s="412"/>
      <c r="GI170" s="412"/>
      <c r="GJ170" s="412"/>
      <c r="GK170" s="412"/>
      <c r="GL170" s="412"/>
      <c r="GM170" s="412"/>
      <c r="GN170" s="412"/>
      <c r="GO170" s="412"/>
      <c r="GP170" s="412"/>
      <c r="GQ170" s="412"/>
      <c r="GR170" s="412"/>
      <c r="GS170" s="412"/>
      <c r="GT170" s="412"/>
      <c r="GU170" s="412"/>
      <c r="GV170" s="412"/>
      <c r="GW170" s="412"/>
      <c r="GX170" s="412"/>
      <c r="GY170" s="412"/>
      <c r="GZ170" s="412"/>
      <c r="HA170" s="412"/>
      <c r="HB170" s="412"/>
      <c r="HC170" s="412"/>
      <c r="HD170" s="412"/>
      <c r="HE170" s="412"/>
      <c r="HF170" s="412"/>
      <c r="HG170" s="412"/>
      <c r="HH170" s="412"/>
    </row>
    <row r="171" spans="1:216" s="170" customFormat="1" ht="65.099999999999994" customHeight="1">
      <c r="A171" s="649" t="s">
        <v>201</v>
      </c>
      <c r="B171" s="1073"/>
      <c r="C171" s="285" t="s">
        <v>224</v>
      </c>
      <c r="D171" s="1040" t="s">
        <v>1028</v>
      </c>
      <c r="E171" s="280" t="s">
        <v>1029</v>
      </c>
      <c r="F171" s="582">
        <v>2024130010123</v>
      </c>
      <c r="G171" s="281" t="s">
        <v>1030</v>
      </c>
      <c r="H171" s="281" t="s">
        <v>1031</v>
      </c>
      <c r="I171" s="281" t="s">
        <v>1032</v>
      </c>
      <c r="J171" s="899">
        <v>0.13</v>
      </c>
      <c r="K171" s="172" t="s">
        <v>1033</v>
      </c>
      <c r="L171" s="282" t="s">
        <v>1034</v>
      </c>
      <c r="M171" s="176" t="s">
        <v>1035</v>
      </c>
      <c r="N171" s="177">
        <v>40</v>
      </c>
      <c r="O171" s="177">
        <v>0</v>
      </c>
      <c r="P171" s="177">
        <v>13</v>
      </c>
      <c r="Q171" s="178"/>
      <c r="R171" s="221"/>
      <c r="S171" s="177">
        <f t="shared" si="6"/>
        <v>13</v>
      </c>
      <c r="T171" s="548">
        <f t="shared" si="7"/>
        <v>0.32500000000000001</v>
      </c>
      <c r="U171" s="184">
        <v>45689</v>
      </c>
      <c r="V171" s="184">
        <v>46022</v>
      </c>
      <c r="W171" s="171">
        <v>183</v>
      </c>
      <c r="X171" s="171">
        <v>1059626</v>
      </c>
      <c r="Y171" s="171" t="s">
        <v>772</v>
      </c>
      <c r="Z171" s="171" t="s">
        <v>1036</v>
      </c>
      <c r="AA171" s="194" t="s">
        <v>1037</v>
      </c>
      <c r="AB171" s="181" t="s">
        <v>1038</v>
      </c>
      <c r="AC171" s="171" t="s">
        <v>529</v>
      </c>
      <c r="AD171" s="283" t="s">
        <v>1039</v>
      </c>
      <c r="AE171" s="284">
        <v>108335700</v>
      </c>
      <c r="AF171" s="171" t="s">
        <v>531</v>
      </c>
      <c r="AG171" s="171" t="s">
        <v>515</v>
      </c>
      <c r="AH171" s="184">
        <v>45689</v>
      </c>
      <c r="AI171" s="213">
        <v>440578087</v>
      </c>
      <c r="AJ171" s="213"/>
      <c r="AK171" s="213">
        <v>440578087</v>
      </c>
      <c r="AL171" s="596"/>
      <c r="AM171" s="596"/>
      <c r="AN171" s="187" t="s">
        <v>807</v>
      </c>
      <c r="AO171" s="188" t="s">
        <v>1029</v>
      </c>
      <c r="AP171" s="231"/>
      <c r="AQ171" s="231"/>
      <c r="AR171" s="231"/>
      <c r="AS171" s="231"/>
      <c r="AT171" s="231"/>
      <c r="AU171" s="288"/>
      <c r="AV171" s="188"/>
      <c r="AW171" s="171"/>
      <c r="AX171" s="918"/>
      <c r="AY171" s="951"/>
      <c r="AZ171" s="945"/>
      <c r="BA171" s="834"/>
      <c r="BB171" s="671"/>
      <c r="BC171" s="671"/>
      <c r="BD171" s="671"/>
      <c r="BE171" s="671"/>
      <c r="BF171" s="955" t="s">
        <v>1040</v>
      </c>
      <c r="BG171" s="955"/>
      <c r="BH171" s="955"/>
      <c r="BI171" s="412"/>
      <c r="BJ171" s="412"/>
      <c r="BK171" s="412"/>
      <c r="BL171" s="412"/>
      <c r="BM171" s="412"/>
      <c r="BN171" s="412"/>
      <c r="BO171" s="412"/>
      <c r="BP171" s="412"/>
      <c r="BQ171" s="412"/>
      <c r="BR171" s="412"/>
      <c r="BS171" s="412"/>
      <c r="BT171" s="412"/>
      <c r="BU171" s="412"/>
      <c r="BV171" s="412"/>
      <c r="BW171" s="412"/>
      <c r="BX171" s="412"/>
      <c r="BY171" s="412"/>
      <c r="BZ171" s="412"/>
      <c r="CA171" s="412"/>
      <c r="CB171" s="412"/>
      <c r="CC171" s="412"/>
      <c r="CD171" s="412"/>
      <c r="CE171" s="412"/>
      <c r="CF171" s="412"/>
      <c r="CG171" s="412"/>
      <c r="CH171" s="412"/>
      <c r="CI171" s="412"/>
      <c r="CJ171" s="412"/>
      <c r="CK171" s="412"/>
      <c r="CL171" s="412"/>
      <c r="CM171" s="412"/>
      <c r="CN171" s="412"/>
      <c r="CO171" s="412"/>
      <c r="CP171" s="412"/>
      <c r="CQ171" s="412"/>
      <c r="CR171" s="412"/>
      <c r="CS171" s="412"/>
      <c r="CT171" s="412"/>
      <c r="CU171" s="412"/>
      <c r="CV171" s="412"/>
      <c r="CW171" s="412"/>
      <c r="CX171" s="412"/>
      <c r="CY171" s="412"/>
      <c r="CZ171" s="412"/>
      <c r="DA171" s="412"/>
      <c r="DB171" s="412"/>
      <c r="DC171" s="412"/>
      <c r="DD171" s="412"/>
      <c r="DE171" s="412"/>
      <c r="DF171" s="412"/>
      <c r="DG171" s="412"/>
      <c r="DH171" s="412"/>
      <c r="DI171" s="412"/>
      <c r="DJ171" s="412"/>
      <c r="DK171" s="412"/>
      <c r="DL171" s="412"/>
      <c r="DM171" s="412"/>
      <c r="DN171" s="412"/>
      <c r="DO171" s="412"/>
      <c r="DP171" s="412"/>
      <c r="DQ171" s="412"/>
      <c r="DR171" s="412"/>
      <c r="DS171" s="412"/>
      <c r="DT171" s="412"/>
      <c r="DU171" s="412"/>
      <c r="DV171" s="412"/>
      <c r="DW171" s="412"/>
      <c r="DX171" s="412"/>
      <c r="DY171" s="412"/>
      <c r="DZ171" s="412"/>
      <c r="EA171" s="412"/>
      <c r="EB171" s="412"/>
      <c r="EC171" s="412"/>
      <c r="ED171" s="412"/>
      <c r="EE171" s="412"/>
      <c r="EF171" s="412"/>
      <c r="EG171" s="412"/>
      <c r="EH171" s="412"/>
      <c r="EI171" s="412"/>
      <c r="EJ171" s="412"/>
      <c r="EK171" s="412"/>
      <c r="EL171" s="412"/>
      <c r="EM171" s="412"/>
      <c r="EN171" s="412"/>
      <c r="EO171" s="412"/>
      <c r="EP171" s="412"/>
      <c r="EQ171" s="412"/>
      <c r="ER171" s="412"/>
      <c r="ES171" s="412"/>
      <c r="ET171" s="412"/>
      <c r="EU171" s="412"/>
      <c r="EV171" s="412"/>
      <c r="EW171" s="412"/>
      <c r="EX171" s="412"/>
      <c r="EY171" s="412"/>
      <c r="EZ171" s="412"/>
      <c r="FA171" s="412"/>
      <c r="FB171" s="412"/>
      <c r="FC171" s="412"/>
      <c r="FD171" s="412"/>
      <c r="FE171" s="412"/>
      <c r="FF171" s="412"/>
      <c r="FG171" s="412"/>
      <c r="FH171" s="412"/>
      <c r="FI171" s="412"/>
      <c r="FJ171" s="412"/>
      <c r="FK171" s="412"/>
      <c r="FL171" s="412"/>
      <c r="FM171" s="412"/>
      <c r="FN171" s="412"/>
      <c r="FO171" s="412"/>
      <c r="FP171" s="412"/>
      <c r="FQ171" s="412"/>
      <c r="FR171" s="412"/>
      <c r="FS171" s="412"/>
      <c r="FT171" s="412"/>
      <c r="FU171" s="412"/>
      <c r="FV171" s="412"/>
      <c r="FW171" s="412"/>
      <c r="FX171" s="412"/>
      <c r="FY171" s="412"/>
      <c r="FZ171" s="412"/>
      <c r="GA171" s="412"/>
      <c r="GB171" s="412"/>
      <c r="GC171" s="412"/>
      <c r="GD171" s="412"/>
      <c r="GE171" s="412"/>
      <c r="GF171" s="412"/>
      <c r="GG171" s="412"/>
      <c r="GH171" s="412"/>
      <c r="GI171" s="412"/>
      <c r="GJ171" s="412"/>
      <c r="GK171" s="412"/>
      <c r="GL171" s="412"/>
      <c r="GM171" s="412"/>
      <c r="GN171" s="412"/>
      <c r="GO171" s="412"/>
      <c r="GP171" s="412"/>
      <c r="GQ171" s="412"/>
      <c r="GR171" s="412"/>
      <c r="GS171" s="412"/>
      <c r="GT171" s="412"/>
      <c r="GU171" s="412"/>
      <c r="GV171" s="412"/>
      <c r="GW171" s="412"/>
      <c r="GX171" s="412"/>
      <c r="GY171" s="412"/>
      <c r="GZ171" s="412"/>
      <c r="HA171" s="412"/>
      <c r="HB171" s="412"/>
      <c r="HC171" s="412"/>
      <c r="HD171" s="412"/>
      <c r="HE171" s="412"/>
      <c r="HF171" s="412"/>
      <c r="HG171" s="412"/>
      <c r="HH171" s="412"/>
    </row>
    <row r="172" spans="1:216" s="170" customFormat="1" ht="65.099999999999994" customHeight="1">
      <c r="A172" s="649" t="s">
        <v>201</v>
      </c>
      <c r="B172" s="1073"/>
      <c r="C172" s="285" t="s">
        <v>224</v>
      </c>
      <c r="D172" s="1041"/>
      <c r="E172" s="286" t="s">
        <v>1029</v>
      </c>
      <c r="F172" s="583">
        <v>2024130010124</v>
      </c>
      <c r="G172" s="287" t="s">
        <v>1030</v>
      </c>
      <c r="H172" s="287" t="s">
        <v>1031</v>
      </c>
      <c r="I172" s="287" t="s">
        <v>1032</v>
      </c>
      <c r="J172" s="900"/>
      <c r="K172" s="188" t="s">
        <v>1041</v>
      </c>
      <c r="L172" s="288" t="s">
        <v>1034</v>
      </c>
      <c r="M172" s="192" t="s">
        <v>1035</v>
      </c>
      <c r="N172" s="193">
        <v>90</v>
      </c>
      <c r="O172" s="193">
        <v>0</v>
      </c>
      <c r="P172" s="193">
        <v>29</v>
      </c>
      <c r="Q172" s="171"/>
      <c r="R172" s="186"/>
      <c r="S172" s="193">
        <f t="shared" si="6"/>
        <v>29</v>
      </c>
      <c r="T172" s="549">
        <f t="shared" si="7"/>
        <v>0.32222222222222224</v>
      </c>
      <c r="U172" s="184">
        <v>45689</v>
      </c>
      <c r="V172" s="184">
        <v>46022</v>
      </c>
      <c r="W172" s="171">
        <v>183</v>
      </c>
      <c r="X172" s="171">
        <v>1059626</v>
      </c>
      <c r="Y172" s="171" t="s">
        <v>772</v>
      </c>
      <c r="Z172" s="171" t="s">
        <v>1036</v>
      </c>
      <c r="AA172" s="194" t="s">
        <v>1042</v>
      </c>
      <c r="AB172" s="181" t="s">
        <v>1043</v>
      </c>
      <c r="AC172" s="171" t="s">
        <v>529</v>
      </c>
      <c r="AD172" s="283" t="s">
        <v>1044</v>
      </c>
      <c r="AE172" s="284">
        <v>108335700</v>
      </c>
      <c r="AF172" s="171" t="s">
        <v>531</v>
      </c>
      <c r="AG172" s="171" t="s">
        <v>515</v>
      </c>
      <c r="AH172" s="184">
        <v>45690</v>
      </c>
      <c r="AI172" s="197"/>
      <c r="AJ172" s="197"/>
      <c r="AK172" s="186"/>
      <c r="AL172" s="219"/>
      <c r="AM172" s="219"/>
      <c r="AN172" s="187" t="s">
        <v>807</v>
      </c>
      <c r="AO172" s="188"/>
      <c r="AP172" s="231"/>
      <c r="AQ172" s="231"/>
      <c r="AR172" s="231"/>
      <c r="AS172" s="231"/>
      <c r="AT172" s="231"/>
      <c r="AU172" s="288"/>
      <c r="AV172" s="188"/>
      <c r="AW172" s="171"/>
      <c r="AX172" s="918"/>
      <c r="AY172" s="951"/>
      <c r="AZ172" s="945"/>
      <c r="BA172" s="834"/>
      <c r="BB172" s="671"/>
      <c r="BC172" s="671"/>
      <c r="BD172" s="671"/>
      <c r="BE172" s="671"/>
      <c r="BF172" s="955"/>
      <c r="BG172" s="955"/>
      <c r="BH172" s="955"/>
      <c r="BI172" s="412"/>
      <c r="BJ172" s="412"/>
      <c r="BK172" s="412"/>
      <c r="BL172" s="412"/>
      <c r="BM172" s="412"/>
      <c r="BN172" s="412"/>
      <c r="BO172" s="412"/>
      <c r="BP172" s="412"/>
      <c r="BQ172" s="412"/>
      <c r="BR172" s="412"/>
      <c r="BS172" s="412"/>
      <c r="BT172" s="412"/>
      <c r="BU172" s="412"/>
      <c r="BV172" s="412"/>
      <c r="BW172" s="412"/>
      <c r="BX172" s="412"/>
      <c r="BY172" s="412"/>
      <c r="BZ172" s="412"/>
      <c r="CA172" s="412"/>
      <c r="CB172" s="412"/>
      <c r="CC172" s="412"/>
      <c r="CD172" s="412"/>
      <c r="CE172" s="412"/>
      <c r="CF172" s="412"/>
      <c r="CG172" s="412"/>
      <c r="CH172" s="412"/>
      <c r="CI172" s="412"/>
      <c r="CJ172" s="412"/>
      <c r="CK172" s="412"/>
      <c r="CL172" s="412"/>
      <c r="CM172" s="412"/>
      <c r="CN172" s="412"/>
      <c r="CO172" s="412"/>
      <c r="CP172" s="412"/>
      <c r="CQ172" s="412"/>
      <c r="CR172" s="412"/>
      <c r="CS172" s="412"/>
      <c r="CT172" s="412"/>
      <c r="CU172" s="412"/>
      <c r="CV172" s="412"/>
      <c r="CW172" s="412"/>
      <c r="CX172" s="412"/>
      <c r="CY172" s="412"/>
      <c r="CZ172" s="412"/>
      <c r="DA172" s="412"/>
      <c r="DB172" s="412"/>
      <c r="DC172" s="412"/>
      <c r="DD172" s="412"/>
      <c r="DE172" s="412"/>
      <c r="DF172" s="412"/>
      <c r="DG172" s="412"/>
      <c r="DH172" s="412"/>
      <c r="DI172" s="412"/>
      <c r="DJ172" s="412"/>
      <c r="DK172" s="412"/>
      <c r="DL172" s="412"/>
      <c r="DM172" s="412"/>
      <c r="DN172" s="412"/>
      <c r="DO172" s="412"/>
      <c r="DP172" s="412"/>
      <c r="DQ172" s="412"/>
      <c r="DR172" s="412"/>
      <c r="DS172" s="412"/>
      <c r="DT172" s="412"/>
      <c r="DU172" s="412"/>
      <c r="DV172" s="412"/>
      <c r="DW172" s="412"/>
      <c r="DX172" s="412"/>
      <c r="DY172" s="412"/>
      <c r="DZ172" s="412"/>
      <c r="EA172" s="412"/>
      <c r="EB172" s="412"/>
      <c r="EC172" s="412"/>
      <c r="ED172" s="412"/>
      <c r="EE172" s="412"/>
      <c r="EF172" s="412"/>
      <c r="EG172" s="412"/>
      <c r="EH172" s="412"/>
      <c r="EI172" s="412"/>
      <c r="EJ172" s="412"/>
      <c r="EK172" s="412"/>
      <c r="EL172" s="412"/>
      <c r="EM172" s="412"/>
      <c r="EN172" s="412"/>
      <c r="EO172" s="412"/>
      <c r="EP172" s="412"/>
      <c r="EQ172" s="412"/>
      <c r="ER172" s="412"/>
      <c r="ES172" s="412"/>
      <c r="ET172" s="412"/>
      <c r="EU172" s="412"/>
      <c r="EV172" s="412"/>
      <c r="EW172" s="412"/>
      <c r="EX172" s="412"/>
      <c r="EY172" s="412"/>
      <c r="EZ172" s="412"/>
      <c r="FA172" s="412"/>
      <c r="FB172" s="412"/>
      <c r="FC172" s="412"/>
      <c r="FD172" s="412"/>
      <c r="FE172" s="412"/>
      <c r="FF172" s="412"/>
      <c r="FG172" s="412"/>
      <c r="FH172" s="412"/>
      <c r="FI172" s="412"/>
      <c r="FJ172" s="412"/>
      <c r="FK172" s="412"/>
      <c r="FL172" s="412"/>
      <c r="FM172" s="412"/>
      <c r="FN172" s="412"/>
      <c r="FO172" s="412"/>
      <c r="FP172" s="412"/>
      <c r="FQ172" s="412"/>
      <c r="FR172" s="412"/>
      <c r="FS172" s="412"/>
      <c r="FT172" s="412"/>
      <c r="FU172" s="412"/>
      <c r="FV172" s="412"/>
      <c r="FW172" s="412"/>
      <c r="FX172" s="412"/>
      <c r="FY172" s="412"/>
      <c r="FZ172" s="412"/>
      <c r="GA172" s="412"/>
      <c r="GB172" s="412"/>
      <c r="GC172" s="412"/>
      <c r="GD172" s="412"/>
      <c r="GE172" s="412"/>
      <c r="GF172" s="412"/>
      <c r="GG172" s="412"/>
      <c r="GH172" s="412"/>
      <c r="GI172" s="412"/>
      <c r="GJ172" s="412"/>
      <c r="GK172" s="412"/>
      <c r="GL172" s="412"/>
      <c r="GM172" s="412"/>
      <c r="GN172" s="412"/>
      <c r="GO172" s="412"/>
      <c r="GP172" s="412"/>
      <c r="GQ172" s="412"/>
      <c r="GR172" s="412"/>
      <c r="GS172" s="412"/>
      <c r="GT172" s="412"/>
      <c r="GU172" s="412"/>
      <c r="GV172" s="412"/>
      <c r="GW172" s="412"/>
      <c r="GX172" s="412"/>
      <c r="GY172" s="412"/>
      <c r="GZ172" s="412"/>
      <c r="HA172" s="412"/>
      <c r="HB172" s="412"/>
      <c r="HC172" s="412"/>
      <c r="HD172" s="412"/>
      <c r="HE172" s="412"/>
      <c r="HF172" s="412"/>
      <c r="HG172" s="412"/>
      <c r="HH172" s="412"/>
    </row>
    <row r="173" spans="1:216" s="170" customFormat="1" ht="65.099999999999994" customHeight="1">
      <c r="A173" s="649" t="s">
        <v>201</v>
      </c>
      <c r="B173" s="1073"/>
      <c r="C173" s="285" t="s">
        <v>224</v>
      </c>
      <c r="D173" s="1041"/>
      <c r="E173" s="286" t="s">
        <v>1029</v>
      </c>
      <c r="F173" s="583">
        <v>2024130010125</v>
      </c>
      <c r="G173" s="287" t="s">
        <v>1030</v>
      </c>
      <c r="H173" s="287" t="s">
        <v>1031</v>
      </c>
      <c r="I173" s="287" t="s">
        <v>1032</v>
      </c>
      <c r="J173" s="900"/>
      <c r="K173" s="188" t="s">
        <v>1045</v>
      </c>
      <c r="L173" s="288" t="s">
        <v>1034</v>
      </c>
      <c r="M173" s="192" t="s">
        <v>1046</v>
      </c>
      <c r="N173" s="234">
        <v>1</v>
      </c>
      <c r="O173" s="234">
        <v>0</v>
      </c>
      <c r="P173" s="234">
        <v>0.5</v>
      </c>
      <c r="Q173" s="235"/>
      <c r="R173" s="186"/>
      <c r="S173" s="193">
        <f t="shared" si="6"/>
        <v>0.5</v>
      </c>
      <c r="T173" s="549">
        <f t="shared" si="7"/>
        <v>0.5</v>
      </c>
      <c r="U173" s="184">
        <v>45689</v>
      </c>
      <c r="V173" s="184">
        <v>46022</v>
      </c>
      <c r="W173" s="171">
        <v>183</v>
      </c>
      <c r="X173" s="171">
        <v>1059626</v>
      </c>
      <c r="Y173" s="171" t="s">
        <v>772</v>
      </c>
      <c r="Z173" s="171" t="s">
        <v>1036</v>
      </c>
      <c r="AA173" s="194" t="s">
        <v>1047</v>
      </c>
      <c r="AB173" s="181" t="s">
        <v>1048</v>
      </c>
      <c r="AC173" s="171" t="s">
        <v>529</v>
      </c>
      <c r="AD173" s="283" t="s">
        <v>1049</v>
      </c>
      <c r="AE173" s="284">
        <v>34956317</v>
      </c>
      <c r="AF173" s="171" t="s">
        <v>531</v>
      </c>
      <c r="AG173" s="171" t="s">
        <v>515</v>
      </c>
      <c r="AH173" s="184">
        <v>45691</v>
      </c>
      <c r="AI173" s="197"/>
      <c r="AJ173" s="197"/>
      <c r="AK173" s="186"/>
      <c r="AL173" s="219"/>
      <c r="AM173" s="219"/>
      <c r="AN173" s="187"/>
      <c r="AO173" s="188"/>
      <c r="AP173" s="231"/>
      <c r="AQ173" s="231"/>
      <c r="AR173" s="231"/>
      <c r="AS173" s="231"/>
      <c r="AT173" s="231"/>
      <c r="AU173" s="288"/>
      <c r="AV173" s="188"/>
      <c r="AW173" s="171"/>
      <c r="AX173" s="918"/>
      <c r="AY173" s="951"/>
      <c r="AZ173" s="945"/>
      <c r="BA173" s="834"/>
      <c r="BB173" s="671"/>
      <c r="BC173" s="671"/>
      <c r="BD173" s="671"/>
      <c r="BE173" s="671"/>
      <c r="BF173" s="955"/>
      <c r="BG173" s="955"/>
      <c r="BH173" s="955"/>
      <c r="BI173" s="412"/>
      <c r="BJ173" s="412"/>
      <c r="BK173" s="412"/>
      <c r="BL173" s="412"/>
      <c r="BM173" s="412"/>
      <c r="BN173" s="412"/>
      <c r="BO173" s="412"/>
      <c r="BP173" s="412"/>
      <c r="BQ173" s="412"/>
      <c r="BR173" s="412"/>
      <c r="BS173" s="412"/>
      <c r="BT173" s="412"/>
      <c r="BU173" s="412"/>
      <c r="BV173" s="412"/>
      <c r="BW173" s="412"/>
      <c r="BX173" s="412"/>
      <c r="BY173" s="412"/>
      <c r="BZ173" s="412"/>
      <c r="CA173" s="412"/>
      <c r="CB173" s="412"/>
      <c r="CC173" s="412"/>
      <c r="CD173" s="412"/>
      <c r="CE173" s="412"/>
      <c r="CF173" s="412"/>
      <c r="CG173" s="412"/>
      <c r="CH173" s="412"/>
      <c r="CI173" s="412"/>
      <c r="CJ173" s="412"/>
      <c r="CK173" s="412"/>
      <c r="CL173" s="412"/>
      <c r="CM173" s="412"/>
      <c r="CN173" s="412"/>
      <c r="CO173" s="412"/>
      <c r="CP173" s="412"/>
      <c r="CQ173" s="412"/>
      <c r="CR173" s="412"/>
      <c r="CS173" s="412"/>
      <c r="CT173" s="412"/>
      <c r="CU173" s="412"/>
      <c r="CV173" s="412"/>
      <c r="CW173" s="412"/>
      <c r="CX173" s="412"/>
      <c r="CY173" s="412"/>
      <c r="CZ173" s="412"/>
      <c r="DA173" s="412"/>
      <c r="DB173" s="412"/>
      <c r="DC173" s="412"/>
      <c r="DD173" s="412"/>
      <c r="DE173" s="412"/>
      <c r="DF173" s="412"/>
      <c r="DG173" s="412"/>
      <c r="DH173" s="412"/>
      <c r="DI173" s="412"/>
      <c r="DJ173" s="412"/>
      <c r="DK173" s="412"/>
      <c r="DL173" s="412"/>
      <c r="DM173" s="412"/>
      <c r="DN173" s="412"/>
      <c r="DO173" s="412"/>
      <c r="DP173" s="412"/>
      <c r="DQ173" s="412"/>
      <c r="DR173" s="412"/>
      <c r="DS173" s="412"/>
      <c r="DT173" s="412"/>
      <c r="DU173" s="412"/>
      <c r="DV173" s="412"/>
      <c r="DW173" s="412"/>
      <c r="DX173" s="412"/>
      <c r="DY173" s="412"/>
      <c r="DZ173" s="412"/>
      <c r="EA173" s="412"/>
      <c r="EB173" s="412"/>
      <c r="EC173" s="412"/>
      <c r="ED173" s="412"/>
      <c r="EE173" s="412"/>
      <c r="EF173" s="412"/>
      <c r="EG173" s="412"/>
      <c r="EH173" s="412"/>
      <c r="EI173" s="412"/>
      <c r="EJ173" s="412"/>
      <c r="EK173" s="412"/>
      <c r="EL173" s="412"/>
      <c r="EM173" s="412"/>
      <c r="EN173" s="412"/>
      <c r="EO173" s="412"/>
      <c r="EP173" s="412"/>
      <c r="EQ173" s="412"/>
      <c r="ER173" s="412"/>
      <c r="ES173" s="412"/>
      <c r="ET173" s="412"/>
      <c r="EU173" s="412"/>
      <c r="EV173" s="412"/>
      <c r="EW173" s="412"/>
      <c r="EX173" s="412"/>
      <c r="EY173" s="412"/>
      <c r="EZ173" s="412"/>
      <c r="FA173" s="412"/>
      <c r="FB173" s="412"/>
      <c r="FC173" s="412"/>
      <c r="FD173" s="412"/>
      <c r="FE173" s="412"/>
      <c r="FF173" s="412"/>
      <c r="FG173" s="412"/>
      <c r="FH173" s="412"/>
      <c r="FI173" s="412"/>
      <c r="FJ173" s="412"/>
      <c r="FK173" s="412"/>
      <c r="FL173" s="412"/>
      <c r="FM173" s="412"/>
      <c r="FN173" s="412"/>
      <c r="FO173" s="412"/>
      <c r="FP173" s="412"/>
      <c r="FQ173" s="412"/>
      <c r="FR173" s="412"/>
      <c r="FS173" s="412"/>
      <c r="FT173" s="412"/>
      <c r="FU173" s="412"/>
      <c r="FV173" s="412"/>
      <c r="FW173" s="412"/>
      <c r="FX173" s="412"/>
      <c r="FY173" s="412"/>
      <c r="FZ173" s="412"/>
      <c r="GA173" s="412"/>
      <c r="GB173" s="412"/>
      <c r="GC173" s="412"/>
      <c r="GD173" s="412"/>
      <c r="GE173" s="412"/>
      <c r="GF173" s="412"/>
      <c r="GG173" s="412"/>
      <c r="GH173" s="412"/>
      <c r="GI173" s="412"/>
      <c r="GJ173" s="412"/>
      <c r="GK173" s="412"/>
      <c r="GL173" s="412"/>
      <c r="GM173" s="412"/>
      <c r="GN173" s="412"/>
      <c r="GO173" s="412"/>
      <c r="GP173" s="412"/>
      <c r="GQ173" s="412"/>
      <c r="GR173" s="412"/>
      <c r="GS173" s="412"/>
      <c r="GT173" s="412"/>
      <c r="GU173" s="412"/>
      <c r="GV173" s="412"/>
      <c r="GW173" s="412"/>
      <c r="GX173" s="412"/>
      <c r="GY173" s="412"/>
      <c r="GZ173" s="412"/>
      <c r="HA173" s="412"/>
      <c r="HB173" s="412"/>
      <c r="HC173" s="412"/>
      <c r="HD173" s="412"/>
      <c r="HE173" s="412"/>
      <c r="HF173" s="412"/>
      <c r="HG173" s="412"/>
      <c r="HH173" s="412"/>
    </row>
    <row r="174" spans="1:216" s="170" customFormat="1" ht="65.099999999999994" customHeight="1">
      <c r="A174" s="649" t="s">
        <v>201</v>
      </c>
      <c r="B174" s="1073"/>
      <c r="C174" s="285" t="s">
        <v>224</v>
      </c>
      <c r="D174" s="1041"/>
      <c r="E174" s="286" t="s">
        <v>1029</v>
      </c>
      <c r="F174" s="583">
        <v>2024130010126</v>
      </c>
      <c r="G174" s="287" t="s">
        <v>1030</v>
      </c>
      <c r="H174" s="287" t="s">
        <v>1031</v>
      </c>
      <c r="I174" s="287" t="s">
        <v>1032</v>
      </c>
      <c r="J174" s="900"/>
      <c r="K174" s="847" t="s">
        <v>1050</v>
      </c>
      <c r="L174" s="836" t="s">
        <v>1034</v>
      </c>
      <c r="M174" s="836" t="s">
        <v>1051</v>
      </c>
      <c r="N174" s="896">
        <v>1</v>
      </c>
      <c r="O174" s="896">
        <v>0</v>
      </c>
      <c r="P174" s="896">
        <v>0.5</v>
      </c>
      <c r="Q174" s="200"/>
      <c r="R174" s="855"/>
      <c r="S174" s="193">
        <f t="shared" si="6"/>
        <v>0.5</v>
      </c>
      <c r="T174" s="834">
        <f t="shared" si="7"/>
        <v>0.5</v>
      </c>
      <c r="U174" s="856">
        <v>45689</v>
      </c>
      <c r="V174" s="856">
        <v>46022</v>
      </c>
      <c r="W174" s="833">
        <v>183</v>
      </c>
      <c r="X174" s="171">
        <v>1059626</v>
      </c>
      <c r="Y174" s="171" t="s">
        <v>772</v>
      </c>
      <c r="Z174" s="833" t="s">
        <v>1036</v>
      </c>
      <c r="AA174" s="833"/>
      <c r="AB174" s="853"/>
      <c r="AC174" s="171" t="s">
        <v>529</v>
      </c>
      <c r="AD174" s="892"/>
      <c r="AE174" s="893"/>
      <c r="AF174" s="833"/>
      <c r="AG174" s="833"/>
      <c r="AH174" s="894"/>
      <c r="AI174" s="895"/>
      <c r="AJ174" s="197"/>
      <c r="AK174" s="855"/>
      <c r="AL174" s="362"/>
      <c r="AM174" s="362"/>
      <c r="AN174" s="888"/>
      <c r="AO174" s="833"/>
      <c r="AP174" s="634"/>
      <c r="AQ174" s="634"/>
      <c r="AR174" s="634"/>
      <c r="AS174" s="634"/>
      <c r="AT174" s="621"/>
      <c r="AU174" s="260"/>
      <c r="AV174" s="289"/>
      <c r="AW174" s="289"/>
      <c r="AX174" s="918"/>
      <c r="AY174" s="951"/>
      <c r="AZ174" s="945"/>
      <c r="BA174" s="834"/>
      <c r="BB174" s="671"/>
      <c r="BC174" s="671"/>
      <c r="BD174" s="671"/>
      <c r="BE174" s="671"/>
      <c r="BF174" s="955"/>
      <c r="BG174" s="955"/>
      <c r="BH174" s="955"/>
      <c r="BI174" s="412"/>
      <c r="BJ174" s="412"/>
      <c r="BK174" s="412"/>
      <c r="BL174" s="412"/>
      <c r="BM174" s="412"/>
      <c r="BN174" s="412"/>
      <c r="BO174" s="412"/>
      <c r="BP174" s="412"/>
      <c r="BQ174" s="412"/>
      <c r="BR174" s="412"/>
      <c r="BS174" s="412"/>
      <c r="BT174" s="412"/>
      <c r="BU174" s="412"/>
      <c r="BV174" s="412"/>
      <c r="BW174" s="412"/>
      <c r="BX174" s="412"/>
      <c r="BY174" s="412"/>
      <c r="BZ174" s="412"/>
      <c r="CA174" s="412"/>
      <c r="CB174" s="412"/>
      <c r="CC174" s="412"/>
      <c r="CD174" s="412"/>
      <c r="CE174" s="412"/>
      <c r="CF174" s="412"/>
      <c r="CG174" s="412"/>
      <c r="CH174" s="412"/>
      <c r="CI174" s="412"/>
      <c r="CJ174" s="412"/>
      <c r="CK174" s="412"/>
      <c r="CL174" s="412"/>
      <c r="CM174" s="412"/>
      <c r="CN174" s="412"/>
      <c r="CO174" s="412"/>
      <c r="CP174" s="412"/>
      <c r="CQ174" s="412"/>
      <c r="CR174" s="412"/>
      <c r="CS174" s="412"/>
      <c r="CT174" s="412"/>
      <c r="CU174" s="412"/>
      <c r="CV174" s="412"/>
      <c r="CW174" s="412"/>
      <c r="CX174" s="412"/>
      <c r="CY174" s="412"/>
      <c r="CZ174" s="412"/>
      <c r="DA174" s="412"/>
      <c r="DB174" s="412"/>
      <c r="DC174" s="412"/>
      <c r="DD174" s="412"/>
      <c r="DE174" s="412"/>
      <c r="DF174" s="412"/>
      <c r="DG174" s="412"/>
      <c r="DH174" s="412"/>
      <c r="DI174" s="412"/>
      <c r="DJ174" s="412"/>
      <c r="DK174" s="412"/>
      <c r="DL174" s="412"/>
      <c r="DM174" s="412"/>
      <c r="DN174" s="412"/>
      <c r="DO174" s="412"/>
      <c r="DP174" s="412"/>
      <c r="DQ174" s="412"/>
      <c r="DR174" s="412"/>
      <c r="DS174" s="412"/>
      <c r="DT174" s="412"/>
      <c r="DU174" s="412"/>
      <c r="DV174" s="412"/>
      <c r="DW174" s="412"/>
      <c r="DX174" s="412"/>
      <c r="DY174" s="412"/>
      <c r="DZ174" s="412"/>
      <c r="EA174" s="412"/>
      <c r="EB174" s="412"/>
      <c r="EC174" s="412"/>
      <c r="ED174" s="412"/>
      <c r="EE174" s="412"/>
      <c r="EF174" s="412"/>
      <c r="EG174" s="412"/>
      <c r="EH174" s="412"/>
      <c r="EI174" s="412"/>
      <c r="EJ174" s="412"/>
      <c r="EK174" s="412"/>
      <c r="EL174" s="412"/>
      <c r="EM174" s="412"/>
      <c r="EN174" s="412"/>
      <c r="EO174" s="412"/>
      <c r="EP174" s="412"/>
      <c r="EQ174" s="412"/>
      <c r="ER174" s="412"/>
      <c r="ES174" s="412"/>
      <c r="ET174" s="412"/>
      <c r="EU174" s="412"/>
      <c r="EV174" s="412"/>
      <c r="EW174" s="412"/>
      <c r="EX174" s="412"/>
      <c r="EY174" s="412"/>
      <c r="EZ174" s="412"/>
      <c r="FA174" s="412"/>
      <c r="FB174" s="412"/>
      <c r="FC174" s="412"/>
      <c r="FD174" s="412"/>
      <c r="FE174" s="412"/>
      <c r="FF174" s="412"/>
      <c r="FG174" s="412"/>
      <c r="FH174" s="412"/>
      <c r="FI174" s="412"/>
      <c r="FJ174" s="412"/>
      <c r="FK174" s="412"/>
      <c r="FL174" s="412"/>
      <c r="FM174" s="412"/>
      <c r="FN174" s="412"/>
      <c r="FO174" s="412"/>
      <c r="FP174" s="412"/>
      <c r="FQ174" s="412"/>
      <c r="FR174" s="412"/>
      <c r="FS174" s="412"/>
      <c r="FT174" s="412"/>
      <c r="FU174" s="412"/>
      <c r="FV174" s="412"/>
      <c r="FW174" s="412"/>
      <c r="FX174" s="412"/>
      <c r="FY174" s="412"/>
      <c r="FZ174" s="412"/>
      <c r="GA174" s="412"/>
      <c r="GB174" s="412"/>
      <c r="GC174" s="412"/>
      <c r="GD174" s="412"/>
      <c r="GE174" s="412"/>
      <c r="GF174" s="412"/>
      <c r="GG174" s="412"/>
      <c r="GH174" s="412"/>
      <c r="GI174" s="412"/>
      <c r="GJ174" s="412"/>
      <c r="GK174" s="412"/>
      <c r="GL174" s="412"/>
      <c r="GM174" s="412"/>
      <c r="GN174" s="412"/>
      <c r="GO174" s="412"/>
      <c r="GP174" s="412"/>
      <c r="GQ174" s="412"/>
      <c r="GR174" s="412"/>
      <c r="GS174" s="412"/>
      <c r="GT174" s="412"/>
      <c r="GU174" s="412"/>
      <c r="GV174" s="412"/>
      <c r="GW174" s="412"/>
      <c r="GX174" s="412"/>
      <c r="GY174" s="412"/>
      <c r="GZ174" s="412"/>
      <c r="HA174" s="412"/>
      <c r="HB174" s="412"/>
      <c r="HC174" s="412"/>
      <c r="HD174" s="412"/>
      <c r="HE174" s="412"/>
      <c r="HF174" s="412"/>
      <c r="HG174" s="412"/>
      <c r="HH174" s="412"/>
    </row>
    <row r="175" spans="1:216" s="170" customFormat="1" ht="65.099999999999994" customHeight="1">
      <c r="A175" s="649" t="s">
        <v>201</v>
      </c>
      <c r="B175" s="1073"/>
      <c r="C175" s="285" t="s">
        <v>224</v>
      </c>
      <c r="D175" s="1041"/>
      <c r="E175" s="286" t="s">
        <v>1029</v>
      </c>
      <c r="F175" s="583">
        <v>2024130010127</v>
      </c>
      <c r="G175" s="287" t="s">
        <v>1030</v>
      </c>
      <c r="H175" s="287" t="s">
        <v>1031</v>
      </c>
      <c r="I175" s="287" t="s">
        <v>1032</v>
      </c>
      <c r="J175" s="900"/>
      <c r="K175" s="847"/>
      <c r="L175" s="836"/>
      <c r="M175" s="836"/>
      <c r="N175" s="896"/>
      <c r="O175" s="896"/>
      <c r="P175" s="896"/>
      <c r="Q175" s="200"/>
      <c r="R175" s="855"/>
      <c r="S175" s="193">
        <f t="shared" si="6"/>
        <v>0</v>
      </c>
      <c r="T175" s="834"/>
      <c r="U175" s="856"/>
      <c r="V175" s="856"/>
      <c r="W175" s="833"/>
      <c r="X175" s="833"/>
      <c r="Y175" s="833"/>
      <c r="Z175" s="833"/>
      <c r="AA175" s="833"/>
      <c r="AB175" s="853"/>
      <c r="AC175" s="171" t="s">
        <v>529</v>
      </c>
      <c r="AD175" s="892"/>
      <c r="AE175" s="893"/>
      <c r="AF175" s="833"/>
      <c r="AG175" s="833"/>
      <c r="AH175" s="894"/>
      <c r="AI175" s="895"/>
      <c r="AJ175" s="197"/>
      <c r="AK175" s="855"/>
      <c r="AL175" s="362"/>
      <c r="AM175" s="362"/>
      <c r="AN175" s="888"/>
      <c r="AO175" s="833"/>
      <c r="AP175" s="634"/>
      <c r="AQ175" s="634"/>
      <c r="AR175" s="634"/>
      <c r="AS175" s="634"/>
      <c r="AT175" s="621"/>
      <c r="AU175" s="260"/>
      <c r="AV175" s="289"/>
      <c r="AW175" s="289"/>
      <c r="AX175" s="918"/>
      <c r="AY175" s="951"/>
      <c r="AZ175" s="945"/>
      <c r="BA175" s="834"/>
      <c r="BB175" s="671"/>
      <c r="BC175" s="671"/>
      <c r="BD175" s="671"/>
      <c r="BE175" s="671"/>
      <c r="BF175" s="955"/>
      <c r="BG175" s="955"/>
      <c r="BH175" s="955"/>
      <c r="BI175" s="412"/>
      <c r="BJ175" s="412"/>
      <c r="BK175" s="412"/>
      <c r="BL175" s="412"/>
      <c r="BM175" s="412"/>
      <c r="BN175" s="412"/>
      <c r="BO175" s="412"/>
      <c r="BP175" s="412"/>
      <c r="BQ175" s="412"/>
      <c r="BR175" s="412"/>
      <c r="BS175" s="412"/>
      <c r="BT175" s="412"/>
      <c r="BU175" s="412"/>
      <c r="BV175" s="412"/>
      <c r="BW175" s="412"/>
      <c r="BX175" s="412"/>
      <c r="BY175" s="412"/>
      <c r="BZ175" s="412"/>
      <c r="CA175" s="412"/>
      <c r="CB175" s="412"/>
      <c r="CC175" s="412"/>
      <c r="CD175" s="412"/>
      <c r="CE175" s="412"/>
      <c r="CF175" s="412"/>
      <c r="CG175" s="412"/>
      <c r="CH175" s="412"/>
      <c r="CI175" s="412"/>
      <c r="CJ175" s="412"/>
      <c r="CK175" s="412"/>
      <c r="CL175" s="412"/>
      <c r="CM175" s="412"/>
      <c r="CN175" s="412"/>
      <c r="CO175" s="412"/>
      <c r="CP175" s="412"/>
      <c r="CQ175" s="412"/>
      <c r="CR175" s="412"/>
      <c r="CS175" s="412"/>
      <c r="CT175" s="412"/>
      <c r="CU175" s="412"/>
      <c r="CV175" s="412"/>
      <c r="CW175" s="412"/>
      <c r="CX175" s="412"/>
      <c r="CY175" s="412"/>
      <c r="CZ175" s="412"/>
      <c r="DA175" s="412"/>
      <c r="DB175" s="412"/>
      <c r="DC175" s="412"/>
      <c r="DD175" s="412"/>
      <c r="DE175" s="412"/>
      <c r="DF175" s="412"/>
      <c r="DG175" s="412"/>
      <c r="DH175" s="412"/>
      <c r="DI175" s="412"/>
      <c r="DJ175" s="412"/>
      <c r="DK175" s="412"/>
      <c r="DL175" s="412"/>
      <c r="DM175" s="412"/>
      <c r="DN175" s="412"/>
      <c r="DO175" s="412"/>
      <c r="DP175" s="412"/>
      <c r="DQ175" s="412"/>
      <c r="DR175" s="412"/>
      <c r="DS175" s="412"/>
      <c r="DT175" s="412"/>
      <c r="DU175" s="412"/>
      <c r="DV175" s="412"/>
      <c r="DW175" s="412"/>
      <c r="DX175" s="412"/>
      <c r="DY175" s="412"/>
      <c r="DZ175" s="412"/>
      <c r="EA175" s="412"/>
      <c r="EB175" s="412"/>
      <c r="EC175" s="412"/>
      <c r="ED175" s="412"/>
      <c r="EE175" s="412"/>
      <c r="EF175" s="412"/>
      <c r="EG175" s="412"/>
      <c r="EH175" s="412"/>
      <c r="EI175" s="412"/>
      <c r="EJ175" s="412"/>
      <c r="EK175" s="412"/>
      <c r="EL175" s="412"/>
      <c r="EM175" s="412"/>
      <c r="EN175" s="412"/>
      <c r="EO175" s="412"/>
      <c r="EP175" s="412"/>
      <c r="EQ175" s="412"/>
      <c r="ER175" s="412"/>
      <c r="ES175" s="412"/>
      <c r="ET175" s="412"/>
      <c r="EU175" s="412"/>
      <c r="EV175" s="412"/>
      <c r="EW175" s="412"/>
      <c r="EX175" s="412"/>
      <c r="EY175" s="412"/>
      <c r="EZ175" s="412"/>
      <c r="FA175" s="412"/>
      <c r="FB175" s="412"/>
      <c r="FC175" s="412"/>
      <c r="FD175" s="412"/>
      <c r="FE175" s="412"/>
      <c r="FF175" s="412"/>
      <c r="FG175" s="412"/>
      <c r="FH175" s="412"/>
      <c r="FI175" s="412"/>
      <c r="FJ175" s="412"/>
      <c r="FK175" s="412"/>
      <c r="FL175" s="412"/>
      <c r="FM175" s="412"/>
      <c r="FN175" s="412"/>
      <c r="FO175" s="412"/>
      <c r="FP175" s="412"/>
      <c r="FQ175" s="412"/>
      <c r="FR175" s="412"/>
      <c r="FS175" s="412"/>
      <c r="FT175" s="412"/>
      <c r="FU175" s="412"/>
      <c r="FV175" s="412"/>
      <c r="FW175" s="412"/>
      <c r="FX175" s="412"/>
      <c r="FY175" s="412"/>
      <c r="FZ175" s="412"/>
      <c r="GA175" s="412"/>
      <c r="GB175" s="412"/>
      <c r="GC175" s="412"/>
      <c r="GD175" s="412"/>
      <c r="GE175" s="412"/>
      <c r="GF175" s="412"/>
      <c r="GG175" s="412"/>
      <c r="GH175" s="412"/>
      <c r="GI175" s="412"/>
      <c r="GJ175" s="412"/>
      <c r="GK175" s="412"/>
      <c r="GL175" s="412"/>
      <c r="GM175" s="412"/>
      <c r="GN175" s="412"/>
      <c r="GO175" s="412"/>
      <c r="GP175" s="412"/>
      <c r="GQ175" s="412"/>
      <c r="GR175" s="412"/>
      <c r="GS175" s="412"/>
      <c r="GT175" s="412"/>
      <c r="GU175" s="412"/>
      <c r="GV175" s="412"/>
      <c r="GW175" s="412"/>
      <c r="GX175" s="412"/>
      <c r="GY175" s="412"/>
      <c r="GZ175" s="412"/>
      <c r="HA175" s="412"/>
      <c r="HB175" s="412"/>
      <c r="HC175" s="412"/>
      <c r="HD175" s="412"/>
      <c r="HE175" s="412"/>
      <c r="HF175" s="412"/>
      <c r="HG175" s="412"/>
      <c r="HH175" s="412"/>
    </row>
    <row r="176" spans="1:216" s="170" customFormat="1" ht="65.099999999999994" customHeight="1">
      <c r="A176" s="649" t="s">
        <v>201</v>
      </c>
      <c r="B176" s="1073"/>
      <c r="C176" s="285" t="s">
        <v>224</v>
      </c>
      <c r="D176" s="1041"/>
      <c r="E176" s="286" t="s">
        <v>1029</v>
      </c>
      <c r="F176" s="583">
        <v>2024130010128</v>
      </c>
      <c r="G176" s="287" t="s">
        <v>1030</v>
      </c>
      <c r="H176" s="287" t="s">
        <v>1031</v>
      </c>
      <c r="I176" s="287" t="s">
        <v>1032</v>
      </c>
      <c r="J176" s="900"/>
      <c r="K176" s="847"/>
      <c r="L176" s="836"/>
      <c r="M176" s="836"/>
      <c r="N176" s="896"/>
      <c r="O176" s="896"/>
      <c r="P176" s="896"/>
      <c r="Q176" s="200"/>
      <c r="R176" s="855"/>
      <c r="S176" s="193">
        <f t="shared" si="6"/>
        <v>0</v>
      </c>
      <c r="T176" s="834"/>
      <c r="U176" s="856"/>
      <c r="V176" s="856"/>
      <c r="W176" s="833"/>
      <c r="X176" s="833"/>
      <c r="Y176" s="833"/>
      <c r="Z176" s="833"/>
      <c r="AA176" s="833"/>
      <c r="AB176" s="853"/>
      <c r="AC176" s="171" t="s">
        <v>529</v>
      </c>
      <c r="AD176" s="892"/>
      <c r="AE176" s="893"/>
      <c r="AF176" s="833"/>
      <c r="AG176" s="833"/>
      <c r="AH176" s="894"/>
      <c r="AI176" s="895"/>
      <c r="AJ176" s="197"/>
      <c r="AK176" s="855"/>
      <c r="AL176" s="362"/>
      <c r="AM176" s="362"/>
      <c r="AN176" s="888"/>
      <c r="AO176" s="833"/>
      <c r="AP176" s="634"/>
      <c r="AQ176" s="634"/>
      <c r="AR176" s="634"/>
      <c r="AS176" s="634"/>
      <c r="AT176" s="621"/>
      <c r="AU176" s="260"/>
      <c r="AV176" s="289"/>
      <c r="AW176" s="289"/>
      <c r="AX176" s="918"/>
      <c r="AY176" s="951"/>
      <c r="AZ176" s="945"/>
      <c r="BA176" s="834"/>
      <c r="BB176" s="671"/>
      <c r="BC176" s="671"/>
      <c r="BD176" s="671"/>
      <c r="BE176" s="671"/>
      <c r="BF176" s="955"/>
      <c r="BG176" s="955"/>
      <c r="BH176" s="955"/>
      <c r="BI176" s="412"/>
      <c r="BJ176" s="412"/>
      <c r="BK176" s="412"/>
      <c r="BL176" s="412"/>
      <c r="BM176" s="412"/>
      <c r="BN176" s="412"/>
      <c r="BO176" s="412"/>
      <c r="BP176" s="412"/>
      <c r="BQ176" s="412"/>
      <c r="BR176" s="412"/>
      <c r="BS176" s="412"/>
      <c r="BT176" s="412"/>
      <c r="BU176" s="412"/>
      <c r="BV176" s="412"/>
      <c r="BW176" s="412"/>
      <c r="BX176" s="412"/>
      <c r="BY176" s="412"/>
      <c r="BZ176" s="412"/>
      <c r="CA176" s="412"/>
      <c r="CB176" s="412"/>
      <c r="CC176" s="412"/>
      <c r="CD176" s="412"/>
      <c r="CE176" s="412"/>
      <c r="CF176" s="412"/>
      <c r="CG176" s="412"/>
      <c r="CH176" s="412"/>
      <c r="CI176" s="412"/>
      <c r="CJ176" s="412"/>
      <c r="CK176" s="412"/>
      <c r="CL176" s="412"/>
      <c r="CM176" s="412"/>
      <c r="CN176" s="412"/>
      <c r="CO176" s="412"/>
      <c r="CP176" s="412"/>
      <c r="CQ176" s="412"/>
      <c r="CR176" s="412"/>
      <c r="CS176" s="412"/>
      <c r="CT176" s="412"/>
      <c r="CU176" s="412"/>
      <c r="CV176" s="412"/>
      <c r="CW176" s="412"/>
      <c r="CX176" s="412"/>
      <c r="CY176" s="412"/>
      <c r="CZ176" s="412"/>
      <c r="DA176" s="412"/>
      <c r="DB176" s="412"/>
      <c r="DC176" s="412"/>
      <c r="DD176" s="412"/>
      <c r="DE176" s="412"/>
      <c r="DF176" s="412"/>
      <c r="DG176" s="412"/>
      <c r="DH176" s="412"/>
      <c r="DI176" s="412"/>
      <c r="DJ176" s="412"/>
      <c r="DK176" s="412"/>
      <c r="DL176" s="412"/>
      <c r="DM176" s="412"/>
      <c r="DN176" s="412"/>
      <c r="DO176" s="412"/>
      <c r="DP176" s="412"/>
      <c r="DQ176" s="412"/>
      <c r="DR176" s="412"/>
      <c r="DS176" s="412"/>
      <c r="DT176" s="412"/>
      <c r="DU176" s="412"/>
      <c r="DV176" s="412"/>
      <c r="DW176" s="412"/>
      <c r="DX176" s="412"/>
      <c r="DY176" s="412"/>
      <c r="DZ176" s="412"/>
      <c r="EA176" s="412"/>
      <c r="EB176" s="412"/>
      <c r="EC176" s="412"/>
      <c r="ED176" s="412"/>
      <c r="EE176" s="412"/>
      <c r="EF176" s="412"/>
      <c r="EG176" s="412"/>
      <c r="EH176" s="412"/>
      <c r="EI176" s="412"/>
      <c r="EJ176" s="412"/>
      <c r="EK176" s="412"/>
      <c r="EL176" s="412"/>
      <c r="EM176" s="412"/>
      <c r="EN176" s="412"/>
      <c r="EO176" s="412"/>
      <c r="EP176" s="412"/>
      <c r="EQ176" s="412"/>
      <c r="ER176" s="412"/>
      <c r="ES176" s="412"/>
      <c r="ET176" s="412"/>
      <c r="EU176" s="412"/>
      <c r="EV176" s="412"/>
      <c r="EW176" s="412"/>
      <c r="EX176" s="412"/>
      <c r="EY176" s="412"/>
      <c r="EZ176" s="412"/>
      <c r="FA176" s="412"/>
      <c r="FB176" s="412"/>
      <c r="FC176" s="412"/>
      <c r="FD176" s="412"/>
      <c r="FE176" s="412"/>
      <c r="FF176" s="412"/>
      <c r="FG176" s="412"/>
      <c r="FH176" s="412"/>
      <c r="FI176" s="412"/>
      <c r="FJ176" s="412"/>
      <c r="FK176" s="412"/>
      <c r="FL176" s="412"/>
      <c r="FM176" s="412"/>
      <c r="FN176" s="412"/>
      <c r="FO176" s="412"/>
      <c r="FP176" s="412"/>
      <c r="FQ176" s="412"/>
      <c r="FR176" s="412"/>
      <c r="FS176" s="412"/>
      <c r="FT176" s="412"/>
      <c r="FU176" s="412"/>
      <c r="FV176" s="412"/>
      <c r="FW176" s="412"/>
      <c r="FX176" s="412"/>
      <c r="FY176" s="412"/>
      <c r="FZ176" s="412"/>
      <c r="GA176" s="412"/>
      <c r="GB176" s="412"/>
      <c r="GC176" s="412"/>
      <c r="GD176" s="412"/>
      <c r="GE176" s="412"/>
      <c r="GF176" s="412"/>
      <c r="GG176" s="412"/>
      <c r="GH176" s="412"/>
      <c r="GI176" s="412"/>
      <c r="GJ176" s="412"/>
      <c r="GK176" s="412"/>
      <c r="GL176" s="412"/>
      <c r="GM176" s="412"/>
      <c r="GN176" s="412"/>
      <c r="GO176" s="412"/>
      <c r="GP176" s="412"/>
      <c r="GQ176" s="412"/>
      <c r="GR176" s="412"/>
      <c r="GS176" s="412"/>
      <c r="GT176" s="412"/>
      <c r="GU176" s="412"/>
      <c r="GV176" s="412"/>
      <c r="GW176" s="412"/>
      <c r="GX176" s="412"/>
      <c r="GY176" s="412"/>
      <c r="GZ176" s="412"/>
      <c r="HA176" s="412"/>
      <c r="HB176" s="412"/>
      <c r="HC176" s="412"/>
      <c r="HD176" s="412"/>
      <c r="HE176" s="412"/>
      <c r="HF176" s="412"/>
      <c r="HG176" s="412"/>
      <c r="HH176" s="412"/>
    </row>
    <row r="177" spans="1:216" s="170" customFormat="1" ht="65.099999999999994" customHeight="1">
      <c r="A177" s="649" t="s">
        <v>201</v>
      </c>
      <c r="B177" s="1073"/>
      <c r="C177" s="285" t="s">
        <v>224</v>
      </c>
      <c r="D177" s="1041"/>
      <c r="E177" s="286" t="s">
        <v>1029</v>
      </c>
      <c r="F177" s="583">
        <v>2024130010129</v>
      </c>
      <c r="G177" s="287" t="s">
        <v>1030</v>
      </c>
      <c r="H177" s="287" t="s">
        <v>1031</v>
      </c>
      <c r="I177" s="287" t="s">
        <v>1032</v>
      </c>
      <c r="J177" s="900"/>
      <c r="K177" s="267" t="s">
        <v>1052</v>
      </c>
      <c r="L177" s="836"/>
      <c r="M177" s="192" t="s">
        <v>1035</v>
      </c>
      <c r="N177" s="193">
        <v>1</v>
      </c>
      <c r="O177" s="193">
        <v>0</v>
      </c>
      <c r="P177" s="193">
        <v>0</v>
      </c>
      <c r="Q177" s="171"/>
      <c r="R177" s="186"/>
      <c r="S177" s="193">
        <f t="shared" si="6"/>
        <v>0</v>
      </c>
      <c r="T177" s="549">
        <f t="shared" si="7"/>
        <v>0</v>
      </c>
      <c r="U177" s="184">
        <v>45689</v>
      </c>
      <c r="V177" s="184">
        <v>46022</v>
      </c>
      <c r="W177" s="171">
        <v>183</v>
      </c>
      <c r="X177" s="833">
        <v>1059626</v>
      </c>
      <c r="Y177" s="833" t="s">
        <v>772</v>
      </c>
      <c r="Z177" s="171" t="s">
        <v>1036</v>
      </c>
      <c r="AA177" s="171"/>
      <c r="AB177" s="289"/>
      <c r="AC177" s="171" t="s">
        <v>529</v>
      </c>
      <c r="AD177" s="283" t="s">
        <v>1053</v>
      </c>
      <c r="AE177" s="284">
        <v>120373000</v>
      </c>
      <c r="AF177" s="171" t="s">
        <v>531</v>
      </c>
      <c r="AG177" s="171" t="s">
        <v>515</v>
      </c>
      <c r="AH177" s="184">
        <v>45695</v>
      </c>
      <c r="AI177" s="197"/>
      <c r="AJ177" s="197"/>
      <c r="AK177" s="186"/>
      <c r="AL177" s="219"/>
      <c r="AM177" s="219"/>
      <c r="AN177" s="187"/>
      <c r="AO177" s="188"/>
      <c r="AP177" s="231"/>
      <c r="AQ177" s="231"/>
      <c r="AR177" s="231"/>
      <c r="AS177" s="231"/>
      <c r="AT177" s="231"/>
      <c r="AU177" s="288"/>
      <c r="AV177" s="188"/>
      <c r="AW177" s="171"/>
      <c r="AX177" s="918"/>
      <c r="AY177" s="951"/>
      <c r="AZ177" s="945"/>
      <c r="BA177" s="834"/>
      <c r="BB177" s="671"/>
      <c r="BC177" s="671"/>
      <c r="BD177" s="671"/>
      <c r="BE177" s="671"/>
      <c r="BF177" s="955"/>
      <c r="BG177" s="955"/>
      <c r="BH177" s="955"/>
      <c r="BI177" s="412"/>
      <c r="BJ177" s="412"/>
      <c r="BK177" s="412"/>
      <c r="BL177" s="412"/>
      <c r="BM177" s="412"/>
      <c r="BN177" s="412"/>
      <c r="BO177" s="412"/>
      <c r="BP177" s="412"/>
      <c r="BQ177" s="412"/>
      <c r="BR177" s="412"/>
      <c r="BS177" s="412"/>
      <c r="BT177" s="412"/>
      <c r="BU177" s="412"/>
      <c r="BV177" s="412"/>
      <c r="BW177" s="412"/>
      <c r="BX177" s="412"/>
      <c r="BY177" s="412"/>
      <c r="BZ177" s="412"/>
      <c r="CA177" s="412"/>
      <c r="CB177" s="412"/>
      <c r="CC177" s="412"/>
      <c r="CD177" s="412"/>
      <c r="CE177" s="412"/>
      <c r="CF177" s="412"/>
      <c r="CG177" s="412"/>
      <c r="CH177" s="412"/>
      <c r="CI177" s="412"/>
      <c r="CJ177" s="412"/>
      <c r="CK177" s="412"/>
      <c r="CL177" s="412"/>
      <c r="CM177" s="412"/>
      <c r="CN177" s="412"/>
      <c r="CO177" s="412"/>
      <c r="CP177" s="412"/>
      <c r="CQ177" s="412"/>
      <c r="CR177" s="412"/>
      <c r="CS177" s="412"/>
      <c r="CT177" s="412"/>
      <c r="CU177" s="412"/>
      <c r="CV177" s="412"/>
      <c r="CW177" s="412"/>
      <c r="CX177" s="412"/>
      <c r="CY177" s="412"/>
      <c r="CZ177" s="412"/>
      <c r="DA177" s="412"/>
      <c r="DB177" s="412"/>
      <c r="DC177" s="412"/>
      <c r="DD177" s="412"/>
      <c r="DE177" s="412"/>
      <c r="DF177" s="412"/>
      <c r="DG177" s="412"/>
      <c r="DH177" s="412"/>
      <c r="DI177" s="412"/>
      <c r="DJ177" s="412"/>
      <c r="DK177" s="412"/>
      <c r="DL177" s="412"/>
      <c r="DM177" s="412"/>
      <c r="DN177" s="412"/>
      <c r="DO177" s="412"/>
      <c r="DP177" s="412"/>
      <c r="DQ177" s="412"/>
      <c r="DR177" s="412"/>
      <c r="DS177" s="412"/>
      <c r="DT177" s="412"/>
      <c r="DU177" s="412"/>
      <c r="DV177" s="412"/>
      <c r="DW177" s="412"/>
      <c r="DX177" s="412"/>
      <c r="DY177" s="412"/>
      <c r="DZ177" s="412"/>
      <c r="EA177" s="412"/>
      <c r="EB177" s="412"/>
      <c r="EC177" s="412"/>
      <c r="ED177" s="412"/>
      <c r="EE177" s="412"/>
      <c r="EF177" s="412"/>
      <c r="EG177" s="412"/>
      <c r="EH177" s="412"/>
      <c r="EI177" s="412"/>
      <c r="EJ177" s="412"/>
      <c r="EK177" s="412"/>
      <c r="EL177" s="412"/>
      <c r="EM177" s="412"/>
      <c r="EN177" s="412"/>
      <c r="EO177" s="412"/>
      <c r="EP177" s="412"/>
      <c r="EQ177" s="412"/>
      <c r="ER177" s="412"/>
      <c r="ES177" s="412"/>
      <c r="ET177" s="412"/>
      <c r="EU177" s="412"/>
      <c r="EV177" s="412"/>
      <c r="EW177" s="412"/>
      <c r="EX177" s="412"/>
      <c r="EY177" s="412"/>
      <c r="EZ177" s="412"/>
      <c r="FA177" s="412"/>
      <c r="FB177" s="412"/>
      <c r="FC177" s="412"/>
      <c r="FD177" s="412"/>
      <c r="FE177" s="412"/>
      <c r="FF177" s="412"/>
      <c r="FG177" s="412"/>
      <c r="FH177" s="412"/>
      <c r="FI177" s="412"/>
      <c r="FJ177" s="412"/>
      <c r="FK177" s="412"/>
      <c r="FL177" s="412"/>
      <c r="FM177" s="412"/>
      <c r="FN177" s="412"/>
      <c r="FO177" s="412"/>
      <c r="FP177" s="412"/>
      <c r="FQ177" s="412"/>
      <c r="FR177" s="412"/>
      <c r="FS177" s="412"/>
      <c r="FT177" s="412"/>
      <c r="FU177" s="412"/>
      <c r="FV177" s="412"/>
      <c r="FW177" s="412"/>
      <c r="FX177" s="412"/>
      <c r="FY177" s="412"/>
      <c r="FZ177" s="412"/>
      <c r="GA177" s="412"/>
      <c r="GB177" s="412"/>
      <c r="GC177" s="412"/>
      <c r="GD177" s="412"/>
      <c r="GE177" s="412"/>
      <c r="GF177" s="412"/>
      <c r="GG177" s="412"/>
      <c r="GH177" s="412"/>
      <c r="GI177" s="412"/>
      <c r="GJ177" s="412"/>
      <c r="GK177" s="412"/>
      <c r="GL177" s="412"/>
      <c r="GM177" s="412"/>
      <c r="GN177" s="412"/>
      <c r="GO177" s="412"/>
      <c r="GP177" s="412"/>
      <c r="GQ177" s="412"/>
      <c r="GR177" s="412"/>
      <c r="GS177" s="412"/>
      <c r="GT177" s="412"/>
      <c r="GU177" s="412"/>
      <c r="GV177" s="412"/>
      <c r="GW177" s="412"/>
      <c r="GX177" s="412"/>
      <c r="GY177" s="412"/>
      <c r="GZ177" s="412"/>
      <c r="HA177" s="412"/>
      <c r="HB177" s="412"/>
      <c r="HC177" s="412"/>
      <c r="HD177" s="412"/>
      <c r="HE177" s="412"/>
      <c r="HF177" s="412"/>
      <c r="HG177" s="412"/>
      <c r="HH177" s="412"/>
    </row>
    <row r="178" spans="1:216" s="170" customFormat="1" ht="65.099999999999994" customHeight="1" thickBot="1">
      <c r="A178" s="649" t="s">
        <v>201</v>
      </c>
      <c r="B178" s="1073"/>
      <c r="C178" s="285" t="s">
        <v>224</v>
      </c>
      <c r="D178" s="1042"/>
      <c r="E178" s="290" t="s">
        <v>1029</v>
      </c>
      <c r="F178" s="584">
        <v>2024130010130</v>
      </c>
      <c r="G178" s="291" t="s">
        <v>1030</v>
      </c>
      <c r="H178" s="291" t="s">
        <v>1031</v>
      </c>
      <c r="I178" s="291" t="s">
        <v>1032</v>
      </c>
      <c r="J178" s="901"/>
      <c r="K178" s="292" t="s">
        <v>1054</v>
      </c>
      <c r="L178" s="1028"/>
      <c r="M178" s="293" t="s">
        <v>1055</v>
      </c>
      <c r="N178" s="279">
        <v>1</v>
      </c>
      <c r="O178" s="279">
        <v>0</v>
      </c>
      <c r="P178" s="279">
        <v>0</v>
      </c>
      <c r="Q178" s="225"/>
      <c r="R178" s="218"/>
      <c r="S178" s="279">
        <f t="shared" si="6"/>
        <v>0</v>
      </c>
      <c r="T178" s="554">
        <f t="shared" si="7"/>
        <v>0</v>
      </c>
      <c r="U178" s="184">
        <v>45689</v>
      </c>
      <c r="V178" s="184">
        <v>46022</v>
      </c>
      <c r="W178" s="171">
        <v>183</v>
      </c>
      <c r="X178" s="171">
        <v>1059626</v>
      </c>
      <c r="Y178" s="171" t="s">
        <v>772</v>
      </c>
      <c r="Z178" s="171" t="s">
        <v>1036</v>
      </c>
      <c r="AA178" s="171"/>
      <c r="AB178" s="289"/>
      <c r="AC178" s="171" t="s">
        <v>529</v>
      </c>
      <c r="AD178" s="283" t="s">
        <v>1056</v>
      </c>
      <c r="AE178" s="284">
        <v>33621053</v>
      </c>
      <c r="AF178" s="171" t="s">
        <v>531</v>
      </c>
      <c r="AG178" s="171" t="s">
        <v>515</v>
      </c>
      <c r="AH178" s="184">
        <v>45696</v>
      </c>
      <c r="AI178" s="197"/>
      <c r="AJ178" s="197"/>
      <c r="AK178" s="186"/>
      <c r="AL178" s="219"/>
      <c r="AM178" s="219"/>
      <c r="AN178" s="187"/>
      <c r="AO178" s="188"/>
      <c r="AP178" s="231"/>
      <c r="AQ178" s="231"/>
      <c r="AR178" s="231"/>
      <c r="AS178" s="231"/>
      <c r="AT178" s="231"/>
      <c r="AU178" s="288"/>
      <c r="AV178" s="188"/>
      <c r="AW178" s="171"/>
      <c r="AX178" s="918"/>
      <c r="AY178" s="951"/>
      <c r="AZ178" s="945"/>
      <c r="BA178" s="834"/>
      <c r="BB178" s="671"/>
      <c r="BC178" s="671"/>
      <c r="BD178" s="671"/>
      <c r="BE178" s="671"/>
      <c r="BF178" s="955"/>
      <c r="BG178" s="955"/>
      <c r="BH178" s="955"/>
      <c r="BI178" s="412"/>
      <c r="BJ178" s="412"/>
      <c r="BK178" s="412"/>
      <c r="BL178" s="412"/>
      <c r="BM178" s="412"/>
      <c r="BN178" s="412"/>
      <c r="BO178" s="412"/>
      <c r="BP178" s="412"/>
      <c r="BQ178" s="412"/>
      <c r="BR178" s="412"/>
      <c r="BS178" s="412"/>
      <c r="BT178" s="412"/>
      <c r="BU178" s="412"/>
      <c r="BV178" s="412"/>
      <c r="BW178" s="412"/>
      <c r="BX178" s="412"/>
      <c r="BY178" s="412"/>
      <c r="BZ178" s="412"/>
      <c r="CA178" s="412"/>
      <c r="CB178" s="412"/>
      <c r="CC178" s="412"/>
      <c r="CD178" s="412"/>
      <c r="CE178" s="412"/>
      <c r="CF178" s="412"/>
      <c r="CG178" s="412"/>
      <c r="CH178" s="412"/>
      <c r="CI178" s="412"/>
      <c r="CJ178" s="412"/>
      <c r="CK178" s="412"/>
      <c r="CL178" s="412"/>
      <c r="CM178" s="412"/>
      <c r="CN178" s="412"/>
      <c r="CO178" s="412"/>
      <c r="CP178" s="412"/>
      <c r="CQ178" s="412"/>
      <c r="CR178" s="412"/>
      <c r="CS178" s="412"/>
      <c r="CT178" s="412"/>
      <c r="CU178" s="412"/>
      <c r="CV178" s="412"/>
      <c r="CW178" s="412"/>
      <c r="CX178" s="412"/>
      <c r="CY178" s="412"/>
      <c r="CZ178" s="412"/>
      <c r="DA178" s="412"/>
      <c r="DB178" s="412"/>
      <c r="DC178" s="412"/>
      <c r="DD178" s="412"/>
      <c r="DE178" s="412"/>
      <c r="DF178" s="412"/>
      <c r="DG178" s="412"/>
      <c r="DH178" s="412"/>
      <c r="DI178" s="412"/>
      <c r="DJ178" s="412"/>
      <c r="DK178" s="412"/>
      <c r="DL178" s="412"/>
      <c r="DM178" s="412"/>
      <c r="DN178" s="412"/>
      <c r="DO178" s="412"/>
      <c r="DP178" s="412"/>
      <c r="DQ178" s="412"/>
      <c r="DR178" s="412"/>
      <c r="DS178" s="412"/>
      <c r="DT178" s="412"/>
      <c r="DU178" s="412"/>
      <c r="DV178" s="412"/>
      <c r="DW178" s="412"/>
      <c r="DX178" s="412"/>
      <c r="DY178" s="412"/>
      <c r="DZ178" s="412"/>
      <c r="EA178" s="412"/>
      <c r="EB178" s="412"/>
      <c r="EC178" s="412"/>
      <c r="ED178" s="412"/>
      <c r="EE178" s="412"/>
      <c r="EF178" s="412"/>
      <c r="EG178" s="412"/>
      <c r="EH178" s="412"/>
      <c r="EI178" s="412"/>
      <c r="EJ178" s="412"/>
      <c r="EK178" s="412"/>
      <c r="EL178" s="412"/>
      <c r="EM178" s="412"/>
      <c r="EN178" s="412"/>
      <c r="EO178" s="412"/>
      <c r="EP178" s="412"/>
      <c r="EQ178" s="412"/>
      <c r="ER178" s="412"/>
      <c r="ES178" s="412"/>
      <c r="ET178" s="412"/>
      <c r="EU178" s="412"/>
      <c r="EV178" s="412"/>
      <c r="EW178" s="412"/>
      <c r="EX178" s="412"/>
      <c r="EY178" s="412"/>
      <c r="EZ178" s="412"/>
      <c r="FA178" s="412"/>
      <c r="FB178" s="412"/>
      <c r="FC178" s="412"/>
      <c r="FD178" s="412"/>
      <c r="FE178" s="412"/>
      <c r="FF178" s="412"/>
      <c r="FG178" s="412"/>
      <c r="FH178" s="412"/>
      <c r="FI178" s="412"/>
      <c r="FJ178" s="412"/>
      <c r="FK178" s="412"/>
      <c r="FL178" s="412"/>
      <c r="FM178" s="412"/>
      <c r="FN178" s="412"/>
      <c r="FO178" s="412"/>
      <c r="FP178" s="412"/>
      <c r="FQ178" s="412"/>
      <c r="FR178" s="412"/>
      <c r="FS178" s="412"/>
      <c r="FT178" s="412"/>
      <c r="FU178" s="412"/>
      <c r="FV178" s="412"/>
      <c r="FW178" s="412"/>
      <c r="FX178" s="412"/>
      <c r="FY178" s="412"/>
      <c r="FZ178" s="412"/>
      <c r="GA178" s="412"/>
      <c r="GB178" s="412"/>
      <c r="GC178" s="412"/>
      <c r="GD178" s="412"/>
      <c r="GE178" s="412"/>
      <c r="GF178" s="412"/>
      <c r="GG178" s="412"/>
      <c r="GH178" s="412"/>
      <c r="GI178" s="412"/>
      <c r="GJ178" s="412"/>
      <c r="GK178" s="412"/>
      <c r="GL178" s="412"/>
      <c r="GM178" s="412"/>
      <c r="GN178" s="412"/>
      <c r="GO178" s="412"/>
      <c r="GP178" s="412"/>
      <c r="GQ178" s="412"/>
      <c r="GR178" s="412"/>
      <c r="GS178" s="412"/>
      <c r="GT178" s="412"/>
      <c r="GU178" s="412"/>
      <c r="GV178" s="412"/>
      <c r="GW178" s="412"/>
      <c r="GX178" s="412"/>
      <c r="GY178" s="412"/>
      <c r="GZ178" s="412"/>
      <c r="HA178" s="412"/>
      <c r="HB178" s="412"/>
      <c r="HC178" s="412"/>
      <c r="HD178" s="412"/>
      <c r="HE178" s="412"/>
      <c r="HF178" s="412"/>
      <c r="HG178" s="412"/>
      <c r="HH178" s="412"/>
    </row>
    <row r="179" spans="1:216" s="170" customFormat="1" ht="65.099999999999994" customHeight="1" thickBot="1">
      <c r="A179" s="649"/>
      <c r="B179" s="1073"/>
      <c r="C179" s="285" t="s">
        <v>224</v>
      </c>
      <c r="D179" s="872" t="s">
        <v>1029</v>
      </c>
      <c r="E179" s="873"/>
      <c r="F179" s="873"/>
      <c r="G179" s="873"/>
      <c r="H179" s="873"/>
      <c r="I179" s="873"/>
      <c r="J179" s="873"/>
      <c r="K179" s="873"/>
      <c r="L179" s="873"/>
      <c r="M179" s="873"/>
      <c r="N179" s="873"/>
      <c r="O179" s="873"/>
      <c r="P179" s="873"/>
      <c r="Q179" s="873"/>
      <c r="R179" s="873"/>
      <c r="S179" s="874"/>
      <c r="T179" s="639">
        <f>AVERAGE(T171:T178)</f>
        <v>0.27453703703703702</v>
      </c>
      <c r="U179" s="226"/>
      <c r="V179" s="184"/>
      <c r="W179" s="171"/>
      <c r="X179" s="171"/>
      <c r="Y179" s="171"/>
      <c r="Z179" s="171"/>
      <c r="AA179" s="171"/>
      <c r="AB179" s="289"/>
      <c r="AC179" s="171"/>
      <c r="AD179" s="283"/>
      <c r="AE179" s="284"/>
      <c r="AF179" s="171"/>
      <c r="AG179" s="171"/>
      <c r="AH179" s="184"/>
      <c r="AI179" s="197"/>
      <c r="AJ179" s="197"/>
      <c r="AK179" s="555">
        <v>440578087</v>
      </c>
      <c r="AL179" s="555"/>
      <c r="AM179" s="555"/>
      <c r="AN179" s="611"/>
      <c r="AO179" s="188"/>
      <c r="AP179" s="231"/>
      <c r="AQ179" s="231"/>
      <c r="AR179" s="231"/>
      <c r="AS179" s="231"/>
      <c r="AT179" s="619">
        <v>335945711</v>
      </c>
      <c r="AU179" s="549">
        <f>+AT179/AK179</f>
        <v>0.7625111663803652</v>
      </c>
      <c r="AV179" s="555">
        <v>42137488</v>
      </c>
      <c r="AW179" s="549">
        <f>+AV179/AK179</f>
        <v>9.564136130084018E-2</v>
      </c>
      <c r="AX179" s="918"/>
      <c r="AY179" s="951"/>
      <c r="AZ179" s="945"/>
      <c r="BA179" s="1051"/>
      <c r="BB179" s="694"/>
      <c r="BC179" s="695"/>
      <c r="BD179" s="695"/>
      <c r="BE179" s="696"/>
      <c r="BF179" s="693"/>
      <c r="BG179" s="206"/>
      <c r="BH179" s="206"/>
      <c r="BI179" s="412"/>
      <c r="BJ179" s="412"/>
      <c r="BK179" s="412"/>
      <c r="BL179" s="412"/>
      <c r="BM179" s="412"/>
      <c r="BN179" s="412"/>
      <c r="BO179" s="412"/>
      <c r="BP179" s="412"/>
      <c r="BQ179" s="412"/>
      <c r="BR179" s="412"/>
      <c r="BS179" s="412"/>
      <c r="BT179" s="412"/>
      <c r="BU179" s="412"/>
      <c r="BV179" s="412"/>
      <c r="BW179" s="412"/>
      <c r="BX179" s="412"/>
      <c r="BY179" s="412"/>
      <c r="BZ179" s="412"/>
      <c r="CA179" s="412"/>
      <c r="CB179" s="412"/>
      <c r="CC179" s="412"/>
      <c r="CD179" s="412"/>
      <c r="CE179" s="412"/>
      <c r="CF179" s="412"/>
      <c r="CG179" s="412"/>
      <c r="CH179" s="412"/>
      <c r="CI179" s="412"/>
      <c r="CJ179" s="412"/>
      <c r="CK179" s="412"/>
      <c r="CL179" s="412"/>
      <c r="CM179" s="412"/>
      <c r="CN179" s="412"/>
      <c r="CO179" s="412"/>
      <c r="CP179" s="412"/>
      <c r="CQ179" s="412"/>
      <c r="CR179" s="412"/>
      <c r="CS179" s="412"/>
      <c r="CT179" s="412"/>
      <c r="CU179" s="412"/>
      <c r="CV179" s="412"/>
      <c r="CW179" s="412"/>
      <c r="CX179" s="412"/>
      <c r="CY179" s="412"/>
      <c r="CZ179" s="412"/>
      <c r="DA179" s="412"/>
      <c r="DB179" s="412"/>
      <c r="DC179" s="412"/>
      <c r="DD179" s="412"/>
      <c r="DE179" s="412"/>
      <c r="DF179" s="412"/>
      <c r="DG179" s="412"/>
      <c r="DH179" s="412"/>
      <c r="DI179" s="412"/>
      <c r="DJ179" s="412"/>
      <c r="DK179" s="412"/>
      <c r="DL179" s="412"/>
      <c r="DM179" s="412"/>
      <c r="DN179" s="412"/>
      <c r="DO179" s="412"/>
      <c r="DP179" s="412"/>
      <c r="DQ179" s="412"/>
      <c r="DR179" s="412"/>
      <c r="DS179" s="412"/>
      <c r="DT179" s="412"/>
      <c r="DU179" s="412"/>
      <c r="DV179" s="412"/>
      <c r="DW179" s="412"/>
      <c r="DX179" s="412"/>
      <c r="DY179" s="412"/>
      <c r="DZ179" s="412"/>
      <c r="EA179" s="412"/>
      <c r="EB179" s="412"/>
      <c r="EC179" s="412"/>
      <c r="ED179" s="412"/>
      <c r="EE179" s="412"/>
      <c r="EF179" s="412"/>
      <c r="EG179" s="412"/>
      <c r="EH179" s="412"/>
      <c r="EI179" s="412"/>
      <c r="EJ179" s="412"/>
      <c r="EK179" s="412"/>
      <c r="EL179" s="412"/>
      <c r="EM179" s="412"/>
      <c r="EN179" s="412"/>
      <c r="EO179" s="412"/>
      <c r="EP179" s="412"/>
      <c r="EQ179" s="412"/>
      <c r="ER179" s="412"/>
      <c r="ES179" s="412"/>
      <c r="ET179" s="412"/>
      <c r="EU179" s="412"/>
      <c r="EV179" s="412"/>
      <c r="EW179" s="412"/>
      <c r="EX179" s="412"/>
      <c r="EY179" s="412"/>
      <c r="EZ179" s="412"/>
      <c r="FA179" s="412"/>
      <c r="FB179" s="412"/>
      <c r="FC179" s="412"/>
      <c r="FD179" s="412"/>
      <c r="FE179" s="412"/>
      <c r="FF179" s="412"/>
      <c r="FG179" s="412"/>
      <c r="FH179" s="412"/>
      <c r="FI179" s="412"/>
      <c r="FJ179" s="412"/>
      <c r="FK179" s="412"/>
      <c r="FL179" s="412"/>
      <c r="FM179" s="412"/>
      <c r="FN179" s="412"/>
      <c r="FO179" s="412"/>
      <c r="FP179" s="412"/>
      <c r="FQ179" s="412"/>
      <c r="FR179" s="412"/>
      <c r="FS179" s="412"/>
      <c r="FT179" s="412"/>
      <c r="FU179" s="412"/>
      <c r="FV179" s="412"/>
      <c r="FW179" s="412"/>
      <c r="FX179" s="412"/>
      <c r="FY179" s="412"/>
      <c r="FZ179" s="412"/>
      <c r="GA179" s="412"/>
      <c r="GB179" s="412"/>
      <c r="GC179" s="412"/>
      <c r="GD179" s="412"/>
      <c r="GE179" s="412"/>
      <c r="GF179" s="412"/>
      <c r="GG179" s="412"/>
      <c r="GH179" s="412"/>
      <c r="GI179" s="412"/>
      <c r="GJ179" s="412"/>
      <c r="GK179" s="412"/>
      <c r="GL179" s="412"/>
      <c r="GM179" s="412"/>
      <c r="GN179" s="412"/>
      <c r="GO179" s="412"/>
      <c r="GP179" s="412"/>
      <c r="GQ179" s="412"/>
      <c r="GR179" s="412"/>
      <c r="GS179" s="412"/>
      <c r="GT179" s="412"/>
      <c r="GU179" s="412"/>
      <c r="GV179" s="412"/>
      <c r="GW179" s="412"/>
      <c r="GX179" s="412"/>
      <c r="GY179" s="412"/>
      <c r="GZ179" s="412"/>
      <c r="HA179" s="412"/>
      <c r="HB179" s="412"/>
      <c r="HC179" s="412"/>
      <c r="HD179" s="412"/>
      <c r="HE179" s="412"/>
      <c r="HF179" s="412"/>
      <c r="HG179" s="412"/>
      <c r="HH179" s="412"/>
    </row>
    <row r="180" spans="1:216" s="170" customFormat="1" ht="65.099999999999994" customHeight="1">
      <c r="A180" s="649" t="s">
        <v>201</v>
      </c>
      <c r="B180" s="1073"/>
      <c r="C180" s="193" t="s">
        <v>224</v>
      </c>
      <c r="D180" s="863" t="s">
        <v>266</v>
      </c>
      <c r="E180" s="173" t="s">
        <v>1057</v>
      </c>
      <c r="F180" s="580">
        <v>2024130010118</v>
      </c>
      <c r="G180" s="172" t="s">
        <v>1058</v>
      </c>
      <c r="H180" s="172" t="s">
        <v>1059</v>
      </c>
      <c r="I180" s="172" t="s">
        <v>800</v>
      </c>
      <c r="J180" s="851">
        <v>1</v>
      </c>
      <c r="K180" s="270" t="s">
        <v>1060</v>
      </c>
      <c r="L180" s="294"/>
      <c r="M180" s="295" t="s">
        <v>802</v>
      </c>
      <c r="N180" s="177">
        <v>3000</v>
      </c>
      <c r="O180" s="177">
        <v>650</v>
      </c>
      <c r="P180" s="177">
        <v>800</v>
      </c>
      <c r="Q180" s="178"/>
      <c r="R180" s="221"/>
      <c r="S180" s="177">
        <f>+O180+P180</f>
        <v>1450</v>
      </c>
      <c r="T180" s="548">
        <f t="shared" si="7"/>
        <v>0.48333333333333334</v>
      </c>
      <c r="U180" s="261">
        <v>45689</v>
      </c>
      <c r="V180" s="261">
        <v>46022</v>
      </c>
      <c r="W180" s="171">
        <v>183</v>
      </c>
      <c r="X180" s="171">
        <v>3000</v>
      </c>
      <c r="Y180" s="171" t="s">
        <v>772</v>
      </c>
      <c r="Z180" s="171" t="s">
        <v>803</v>
      </c>
      <c r="AA180" s="191" t="s">
        <v>1061</v>
      </c>
      <c r="AB180" s="181" t="s">
        <v>1062</v>
      </c>
      <c r="AC180" s="171" t="s">
        <v>529</v>
      </c>
      <c r="AD180" s="296" t="s">
        <v>1063</v>
      </c>
      <c r="AE180" s="297">
        <v>134900000</v>
      </c>
      <c r="AF180" s="171" t="s">
        <v>531</v>
      </c>
      <c r="AG180" s="171" t="s">
        <v>515</v>
      </c>
      <c r="AH180" s="184">
        <v>45689</v>
      </c>
      <c r="AI180" s="213">
        <v>687075429</v>
      </c>
      <c r="AJ180" s="213"/>
      <c r="AK180" s="213">
        <v>687075429</v>
      </c>
      <c r="AL180" s="596"/>
      <c r="AM180" s="596"/>
      <c r="AN180" s="298" t="s">
        <v>807</v>
      </c>
      <c r="AO180" s="188" t="s">
        <v>1057</v>
      </c>
      <c r="AP180" s="231"/>
      <c r="AQ180" s="231"/>
      <c r="AR180" s="231"/>
      <c r="AS180" s="231"/>
      <c r="AT180" s="622"/>
      <c r="AU180" s="191"/>
      <c r="AV180" s="211"/>
      <c r="AW180" s="289"/>
      <c r="AX180" s="918"/>
      <c r="AY180" s="951"/>
      <c r="AZ180" s="945"/>
      <c r="BA180" s="834"/>
      <c r="BB180" s="671"/>
      <c r="BC180" s="671"/>
      <c r="BD180" s="671"/>
      <c r="BE180" s="671"/>
      <c r="BF180" s="955" t="s">
        <v>1064</v>
      </c>
      <c r="BG180" s="955"/>
      <c r="BH180" s="955"/>
      <c r="BI180" s="412"/>
      <c r="BJ180" s="412"/>
      <c r="BK180" s="412"/>
      <c r="BL180" s="412"/>
      <c r="BM180" s="412"/>
      <c r="BN180" s="412"/>
      <c r="BO180" s="412"/>
      <c r="BP180" s="412"/>
      <c r="BQ180" s="412"/>
      <c r="BR180" s="412"/>
      <c r="BS180" s="412"/>
      <c r="BT180" s="412"/>
      <c r="BU180" s="412"/>
      <c r="BV180" s="412"/>
      <c r="BW180" s="412"/>
      <c r="BX180" s="412"/>
      <c r="BY180" s="412"/>
      <c r="BZ180" s="412"/>
      <c r="CA180" s="412"/>
      <c r="CB180" s="412"/>
      <c r="CC180" s="412"/>
      <c r="CD180" s="412"/>
      <c r="CE180" s="412"/>
      <c r="CF180" s="412"/>
      <c r="CG180" s="412"/>
      <c r="CH180" s="412"/>
      <c r="CI180" s="412"/>
      <c r="CJ180" s="412"/>
      <c r="CK180" s="412"/>
      <c r="CL180" s="412"/>
      <c r="CM180" s="412"/>
      <c r="CN180" s="412"/>
      <c r="CO180" s="412"/>
      <c r="CP180" s="412"/>
      <c r="CQ180" s="412"/>
      <c r="CR180" s="412"/>
      <c r="CS180" s="412"/>
      <c r="CT180" s="412"/>
      <c r="CU180" s="412"/>
      <c r="CV180" s="412"/>
      <c r="CW180" s="412"/>
      <c r="CX180" s="412"/>
      <c r="CY180" s="412"/>
      <c r="CZ180" s="412"/>
      <c r="DA180" s="412"/>
      <c r="DB180" s="412"/>
      <c r="DC180" s="412"/>
      <c r="DD180" s="412"/>
      <c r="DE180" s="412"/>
      <c r="DF180" s="412"/>
      <c r="DG180" s="412"/>
      <c r="DH180" s="412"/>
      <c r="DI180" s="412"/>
      <c r="DJ180" s="412"/>
      <c r="DK180" s="412"/>
      <c r="DL180" s="412"/>
      <c r="DM180" s="412"/>
      <c r="DN180" s="412"/>
      <c r="DO180" s="412"/>
      <c r="DP180" s="412"/>
      <c r="DQ180" s="412"/>
      <c r="DR180" s="412"/>
      <c r="DS180" s="412"/>
      <c r="DT180" s="412"/>
      <c r="DU180" s="412"/>
      <c r="DV180" s="412"/>
      <c r="DW180" s="412"/>
      <c r="DX180" s="412"/>
      <c r="DY180" s="412"/>
      <c r="DZ180" s="412"/>
      <c r="EA180" s="412"/>
      <c r="EB180" s="412"/>
      <c r="EC180" s="412"/>
      <c r="ED180" s="412"/>
      <c r="EE180" s="412"/>
      <c r="EF180" s="412"/>
      <c r="EG180" s="412"/>
      <c r="EH180" s="412"/>
      <c r="EI180" s="412"/>
      <c r="EJ180" s="412"/>
      <c r="EK180" s="412"/>
      <c r="EL180" s="412"/>
      <c r="EM180" s="412"/>
      <c r="EN180" s="412"/>
      <c r="EO180" s="412"/>
      <c r="EP180" s="412"/>
      <c r="EQ180" s="412"/>
      <c r="ER180" s="412"/>
      <c r="ES180" s="412"/>
      <c r="ET180" s="412"/>
      <c r="EU180" s="412"/>
      <c r="EV180" s="412"/>
      <c r="EW180" s="412"/>
      <c r="EX180" s="412"/>
      <c r="EY180" s="412"/>
      <c r="EZ180" s="412"/>
      <c r="FA180" s="412"/>
      <c r="FB180" s="412"/>
      <c r="FC180" s="412"/>
      <c r="FD180" s="412"/>
      <c r="FE180" s="412"/>
      <c r="FF180" s="412"/>
      <c r="FG180" s="412"/>
      <c r="FH180" s="412"/>
      <c r="FI180" s="412"/>
      <c r="FJ180" s="412"/>
      <c r="FK180" s="412"/>
      <c r="FL180" s="412"/>
      <c r="FM180" s="412"/>
      <c r="FN180" s="412"/>
      <c r="FO180" s="412"/>
      <c r="FP180" s="412"/>
      <c r="FQ180" s="412"/>
      <c r="FR180" s="412"/>
      <c r="FS180" s="412"/>
      <c r="FT180" s="412"/>
      <c r="FU180" s="412"/>
      <c r="FV180" s="412"/>
      <c r="FW180" s="412"/>
      <c r="FX180" s="412"/>
      <c r="FY180" s="412"/>
      <c r="FZ180" s="412"/>
      <c r="GA180" s="412"/>
      <c r="GB180" s="412"/>
      <c r="GC180" s="412"/>
      <c r="GD180" s="412"/>
      <c r="GE180" s="412"/>
      <c r="GF180" s="412"/>
      <c r="GG180" s="412"/>
      <c r="GH180" s="412"/>
      <c r="GI180" s="412"/>
      <c r="GJ180" s="412"/>
      <c r="GK180" s="412"/>
      <c r="GL180" s="412"/>
      <c r="GM180" s="412"/>
      <c r="GN180" s="412"/>
      <c r="GO180" s="412"/>
      <c r="GP180" s="412"/>
      <c r="GQ180" s="412"/>
      <c r="GR180" s="412"/>
      <c r="GS180" s="412"/>
      <c r="GT180" s="412"/>
      <c r="GU180" s="412"/>
      <c r="GV180" s="412"/>
      <c r="GW180" s="412"/>
      <c r="GX180" s="412"/>
      <c r="GY180" s="412"/>
      <c r="GZ180" s="412"/>
      <c r="HA180" s="412"/>
      <c r="HB180" s="412"/>
      <c r="HC180" s="412"/>
      <c r="HD180" s="412"/>
      <c r="HE180" s="412"/>
      <c r="HF180" s="412"/>
      <c r="HG180" s="412"/>
      <c r="HH180" s="412"/>
    </row>
    <row r="181" spans="1:216" s="170" customFormat="1" ht="65.099999999999994" customHeight="1">
      <c r="A181" s="649" t="s">
        <v>201</v>
      </c>
      <c r="B181" s="1073"/>
      <c r="C181" s="193" t="s">
        <v>224</v>
      </c>
      <c r="D181" s="864"/>
      <c r="E181" s="189" t="s">
        <v>1057</v>
      </c>
      <c r="F181" s="207">
        <v>2024130010119</v>
      </c>
      <c r="G181" s="188" t="s">
        <v>1058</v>
      </c>
      <c r="H181" s="188" t="s">
        <v>1059</v>
      </c>
      <c r="I181" s="188" t="s">
        <v>800</v>
      </c>
      <c r="J181" s="845"/>
      <c r="K181" s="273" t="s">
        <v>1065</v>
      </c>
      <c r="L181" s="299"/>
      <c r="M181" s="300" t="s">
        <v>802</v>
      </c>
      <c r="N181" s="193">
        <v>100</v>
      </c>
      <c r="O181" s="193">
        <v>0</v>
      </c>
      <c r="P181" s="193">
        <v>0</v>
      </c>
      <c r="Q181" s="171"/>
      <c r="R181" s="186"/>
      <c r="S181" s="193">
        <f>+O181+P181</f>
        <v>0</v>
      </c>
      <c r="T181" s="549">
        <f t="shared" si="7"/>
        <v>0</v>
      </c>
      <c r="U181" s="261">
        <v>45689</v>
      </c>
      <c r="V181" s="261">
        <v>46022</v>
      </c>
      <c r="W181" s="171">
        <v>183</v>
      </c>
      <c r="X181" s="171">
        <v>100</v>
      </c>
      <c r="Y181" s="171" t="s">
        <v>772</v>
      </c>
      <c r="Z181" s="171" t="s">
        <v>803</v>
      </c>
      <c r="AA181" s="191" t="s">
        <v>1066</v>
      </c>
      <c r="AB181" s="181" t="s">
        <v>1067</v>
      </c>
      <c r="AC181" s="171" t="s">
        <v>529</v>
      </c>
      <c r="AD181" s="296" t="s">
        <v>1068</v>
      </c>
      <c r="AE181" s="297">
        <v>1500000</v>
      </c>
      <c r="AF181" s="171" t="s">
        <v>531</v>
      </c>
      <c r="AG181" s="171" t="s">
        <v>515</v>
      </c>
      <c r="AH181" s="184">
        <v>45689</v>
      </c>
      <c r="AI181" s="197"/>
      <c r="AJ181" s="197"/>
      <c r="AK181" s="186"/>
      <c r="AL181" s="219"/>
      <c r="AM181" s="219"/>
      <c r="AN181" s="298" t="s">
        <v>807</v>
      </c>
      <c r="AO181" s="188"/>
      <c r="AP181" s="231"/>
      <c r="AQ181" s="231"/>
      <c r="AR181" s="231"/>
      <c r="AS181" s="231"/>
      <c r="AT181" s="622"/>
      <c r="AU181" s="191"/>
      <c r="AV181" s="211"/>
      <c r="AW181" s="289"/>
      <c r="AX181" s="918"/>
      <c r="AY181" s="951"/>
      <c r="AZ181" s="945"/>
      <c r="BA181" s="834"/>
      <c r="BB181" s="671"/>
      <c r="BC181" s="671"/>
      <c r="BD181" s="671"/>
      <c r="BE181" s="671"/>
      <c r="BF181" s="955"/>
      <c r="BG181" s="955"/>
      <c r="BH181" s="955"/>
      <c r="BI181" s="412"/>
      <c r="BJ181" s="412"/>
      <c r="BK181" s="412"/>
      <c r="BL181" s="412"/>
      <c r="BM181" s="412"/>
      <c r="BN181" s="412"/>
      <c r="BO181" s="412"/>
      <c r="BP181" s="412"/>
      <c r="BQ181" s="412"/>
      <c r="BR181" s="412"/>
      <c r="BS181" s="412"/>
      <c r="BT181" s="412"/>
      <c r="BU181" s="412"/>
      <c r="BV181" s="412"/>
      <c r="BW181" s="412"/>
      <c r="BX181" s="412"/>
      <c r="BY181" s="412"/>
      <c r="BZ181" s="412"/>
      <c r="CA181" s="412"/>
      <c r="CB181" s="412"/>
      <c r="CC181" s="412"/>
      <c r="CD181" s="412"/>
      <c r="CE181" s="412"/>
      <c r="CF181" s="412"/>
      <c r="CG181" s="412"/>
      <c r="CH181" s="412"/>
      <c r="CI181" s="412"/>
      <c r="CJ181" s="412"/>
      <c r="CK181" s="412"/>
      <c r="CL181" s="412"/>
      <c r="CM181" s="412"/>
      <c r="CN181" s="412"/>
      <c r="CO181" s="412"/>
      <c r="CP181" s="412"/>
      <c r="CQ181" s="412"/>
      <c r="CR181" s="412"/>
      <c r="CS181" s="412"/>
      <c r="CT181" s="412"/>
      <c r="CU181" s="412"/>
      <c r="CV181" s="412"/>
      <c r="CW181" s="412"/>
      <c r="CX181" s="412"/>
      <c r="CY181" s="412"/>
      <c r="CZ181" s="412"/>
      <c r="DA181" s="412"/>
      <c r="DB181" s="412"/>
      <c r="DC181" s="412"/>
      <c r="DD181" s="412"/>
      <c r="DE181" s="412"/>
      <c r="DF181" s="412"/>
      <c r="DG181" s="412"/>
      <c r="DH181" s="412"/>
      <c r="DI181" s="412"/>
      <c r="DJ181" s="412"/>
      <c r="DK181" s="412"/>
      <c r="DL181" s="412"/>
      <c r="DM181" s="412"/>
      <c r="DN181" s="412"/>
      <c r="DO181" s="412"/>
      <c r="DP181" s="412"/>
      <c r="DQ181" s="412"/>
      <c r="DR181" s="412"/>
      <c r="DS181" s="412"/>
      <c r="DT181" s="412"/>
      <c r="DU181" s="412"/>
      <c r="DV181" s="412"/>
      <c r="DW181" s="412"/>
      <c r="DX181" s="412"/>
      <c r="DY181" s="412"/>
      <c r="DZ181" s="412"/>
      <c r="EA181" s="412"/>
      <c r="EB181" s="412"/>
      <c r="EC181" s="412"/>
      <c r="ED181" s="412"/>
      <c r="EE181" s="412"/>
      <c r="EF181" s="412"/>
      <c r="EG181" s="412"/>
      <c r="EH181" s="412"/>
      <c r="EI181" s="412"/>
      <c r="EJ181" s="412"/>
      <c r="EK181" s="412"/>
      <c r="EL181" s="412"/>
      <c r="EM181" s="412"/>
      <c r="EN181" s="412"/>
      <c r="EO181" s="412"/>
      <c r="EP181" s="412"/>
      <c r="EQ181" s="412"/>
      <c r="ER181" s="412"/>
      <c r="ES181" s="412"/>
      <c r="ET181" s="412"/>
      <c r="EU181" s="412"/>
      <c r="EV181" s="412"/>
      <c r="EW181" s="412"/>
      <c r="EX181" s="412"/>
      <c r="EY181" s="412"/>
      <c r="EZ181" s="412"/>
      <c r="FA181" s="412"/>
      <c r="FB181" s="412"/>
      <c r="FC181" s="412"/>
      <c r="FD181" s="412"/>
      <c r="FE181" s="412"/>
      <c r="FF181" s="412"/>
      <c r="FG181" s="412"/>
      <c r="FH181" s="412"/>
      <c r="FI181" s="412"/>
      <c r="FJ181" s="412"/>
      <c r="FK181" s="412"/>
      <c r="FL181" s="412"/>
      <c r="FM181" s="412"/>
      <c r="FN181" s="412"/>
      <c r="FO181" s="412"/>
      <c r="FP181" s="412"/>
      <c r="FQ181" s="412"/>
      <c r="FR181" s="412"/>
      <c r="FS181" s="412"/>
      <c r="FT181" s="412"/>
      <c r="FU181" s="412"/>
      <c r="FV181" s="412"/>
      <c r="FW181" s="412"/>
      <c r="FX181" s="412"/>
      <c r="FY181" s="412"/>
      <c r="FZ181" s="412"/>
      <c r="GA181" s="412"/>
      <c r="GB181" s="412"/>
      <c r="GC181" s="412"/>
      <c r="GD181" s="412"/>
      <c r="GE181" s="412"/>
      <c r="GF181" s="412"/>
      <c r="GG181" s="412"/>
      <c r="GH181" s="412"/>
      <c r="GI181" s="412"/>
      <c r="GJ181" s="412"/>
      <c r="GK181" s="412"/>
      <c r="GL181" s="412"/>
      <c r="GM181" s="412"/>
      <c r="GN181" s="412"/>
      <c r="GO181" s="412"/>
      <c r="GP181" s="412"/>
      <c r="GQ181" s="412"/>
      <c r="GR181" s="412"/>
      <c r="GS181" s="412"/>
      <c r="GT181" s="412"/>
      <c r="GU181" s="412"/>
      <c r="GV181" s="412"/>
      <c r="GW181" s="412"/>
      <c r="GX181" s="412"/>
      <c r="GY181" s="412"/>
      <c r="GZ181" s="412"/>
      <c r="HA181" s="412"/>
      <c r="HB181" s="412"/>
      <c r="HC181" s="412"/>
      <c r="HD181" s="412"/>
      <c r="HE181" s="412"/>
      <c r="HF181" s="412"/>
      <c r="HG181" s="412"/>
      <c r="HH181" s="412"/>
    </row>
    <row r="182" spans="1:216" s="170" customFormat="1" ht="65.099999999999994" customHeight="1">
      <c r="A182" s="649" t="s">
        <v>201</v>
      </c>
      <c r="B182" s="1073"/>
      <c r="C182" s="193" t="s">
        <v>224</v>
      </c>
      <c r="D182" s="864"/>
      <c r="E182" s="189" t="s">
        <v>1057</v>
      </c>
      <c r="F182" s="207">
        <v>2024130010120</v>
      </c>
      <c r="G182" s="188" t="s">
        <v>1058</v>
      </c>
      <c r="H182" s="188" t="s">
        <v>1059</v>
      </c>
      <c r="I182" s="188" t="s">
        <v>800</v>
      </c>
      <c r="J182" s="845"/>
      <c r="K182" s="889" t="s">
        <v>1069</v>
      </c>
      <c r="L182" s="890"/>
      <c r="M182" s="832" t="s">
        <v>935</v>
      </c>
      <c r="N182" s="832">
        <v>500</v>
      </c>
      <c r="O182" s="832">
        <v>0</v>
      </c>
      <c r="P182" s="832">
        <v>90</v>
      </c>
      <c r="Q182" s="832"/>
      <c r="R182" s="832"/>
      <c r="S182" s="832">
        <f>+O182+P182</f>
        <v>90</v>
      </c>
      <c r="T182" s="834">
        <f t="shared" si="7"/>
        <v>0.18</v>
      </c>
      <c r="U182" s="856">
        <v>45689</v>
      </c>
      <c r="V182" s="856">
        <v>46022</v>
      </c>
      <c r="W182" s="833">
        <v>183</v>
      </c>
      <c r="X182" s="171">
        <v>100</v>
      </c>
      <c r="Y182" s="171" t="s">
        <v>772</v>
      </c>
      <c r="Z182" s="833" t="s">
        <v>803</v>
      </c>
      <c r="AA182" s="847" t="s">
        <v>1070</v>
      </c>
      <c r="AB182" s="891" t="s">
        <v>818</v>
      </c>
      <c r="AC182" s="171" t="s">
        <v>529</v>
      </c>
      <c r="AD182" s="296" t="s">
        <v>1071</v>
      </c>
      <c r="AE182" s="297">
        <v>56000000</v>
      </c>
      <c r="AF182" s="171" t="s">
        <v>531</v>
      </c>
      <c r="AG182" s="171" t="s">
        <v>493</v>
      </c>
      <c r="AH182" s="184">
        <v>45689</v>
      </c>
      <c r="AI182" s="197"/>
      <c r="AJ182" s="197"/>
      <c r="AK182" s="186"/>
      <c r="AL182" s="219"/>
      <c r="AM182" s="219"/>
      <c r="AN182" s="301" t="s">
        <v>494</v>
      </c>
      <c r="AO182" s="188"/>
      <c r="AP182" s="231"/>
      <c r="AQ182" s="231"/>
      <c r="AR182" s="231"/>
      <c r="AS182" s="231"/>
      <c r="AT182" s="623"/>
      <c r="AU182" s="556"/>
      <c r="AV182" s="302"/>
      <c r="AW182" s="557"/>
      <c r="AX182" s="918"/>
      <c r="AY182" s="951"/>
      <c r="AZ182" s="945"/>
      <c r="BA182" s="834"/>
      <c r="BB182" s="671"/>
      <c r="BC182" s="671"/>
      <c r="BD182" s="671"/>
      <c r="BE182" s="671"/>
      <c r="BF182" s="955"/>
      <c r="BG182" s="955"/>
      <c r="BH182" s="955"/>
      <c r="BI182" s="412"/>
      <c r="BJ182" s="412"/>
      <c r="BK182" s="412"/>
      <c r="BL182" s="412"/>
      <c r="BM182" s="412"/>
      <c r="BN182" s="412"/>
      <c r="BO182" s="412"/>
      <c r="BP182" s="412"/>
      <c r="BQ182" s="412"/>
      <c r="BR182" s="412"/>
      <c r="BS182" s="412"/>
      <c r="BT182" s="412"/>
      <c r="BU182" s="412"/>
      <c r="BV182" s="412"/>
      <c r="BW182" s="412"/>
      <c r="BX182" s="412"/>
      <c r="BY182" s="412"/>
      <c r="BZ182" s="412"/>
      <c r="CA182" s="412"/>
      <c r="CB182" s="412"/>
      <c r="CC182" s="412"/>
      <c r="CD182" s="412"/>
      <c r="CE182" s="412"/>
      <c r="CF182" s="412"/>
      <c r="CG182" s="412"/>
      <c r="CH182" s="412"/>
      <c r="CI182" s="412"/>
      <c r="CJ182" s="412"/>
      <c r="CK182" s="412"/>
      <c r="CL182" s="412"/>
      <c r="CM182" s="412"/>
      <c r="CN182" s="412"/>
      <c r="CO182" s="412"/>
      <c r="CP182" s="412"/>
      <c r="CQ182" s="412"/>
      <c r="CR182" s="412"/>
      <c r="CS182" s="412"/>
      <c r="CT182" s="412"/>
      <c r="CU182" s="412"/>
      <c r="CV182" s="412"/>
      <c r="CW182" s="412"/>
      <c r="CX182" s="412"/>
      <c r="CY182" s="412"/>
      <c r="CZ182" s="412"/>
      <c r="DA182" s="412"/>
      <c r="DB182" s="412"/>
      <c r="DC182" s="412"/>
      <c r="DD182" s="412"/>
      <c r="DE182" s="412"/>
      <c r="DF182" s="412"/>
      <c r="DG182" s="412"/>
      <c r="DH182" s="412"/>
      <c r="DI182" s="412"/>
      <c r="DJ182" s="412"/>
      <c r="DK182" s="412"/>
      <c r="DL182" s="412"/>
      <c r="DM182" s="412"/>
      <c r="DN182" s="412"/>
      <c r="DO182" s="412"/>
      <c r="DP182" s="412"/>
      <c r="DQ182" s="412"/>
      <c r="DR182" s="412"/>
      <c r="DS182" s="412"/>
      <c r="DT182" s="412"/>
      <c r="DU182" s="412"/>
      <c r="DV182" s="412"/>
      <c r="DW182" s="412"/>
      <c r="DX182" s="412"/>
      <c r="DY182" s="412"/>
      <c r="DZ182" s="412"/>
      <c r="EA182" s="412"/>
      <c r="EB182" s="412"/>
      <c r="EC182" s="412"/>
      <c r="ED182" s="412"/>
      <c r="EE182" s="412"/>
      <c r="EF182" s="412"/>
      <c r="EG182" s="412"/>
      <c r="EH182" s="412"/>
      <c r="EI182" s="412"/>
      <c r="EJ182" s="412"/>
      <c r="EK182" s="412"/>
      <c r="EL182" s="412"/>
      <c r="EM182" s="412"/>
      <c r="EN182" s="412"/>
      <c r="EO182" s="412"/>
      <c r="EP182" s="412"/>
      <c r="EQ182" s="412"/>
      <c r="ER182" s="412"/>
      <c r="ES182" s="412"/>
      <c r="ET182" s="412"/>
      <c r="EU182" s="412"/>
      <c r="EV182" s="412"/>
      <c r="EW182" s="412"/>
      <c r="EX182" s="412"/>
      <c r="EY182" s="412"/>
      <c r="EZ182" s="412"/>
      <c r="FA182" s="412"/>
      <c r="FB182" s="412"/>
      <c r="FC182" s="412"/>
      <c r="FD182" s="412"/>
      <c r="FE182" s="412"/>
      <c r="FF182" s="412"/>
      <c r="FG182" s="412"/>
      <c r="FH182" s="412"/>
      <c r="FI182" s="412"/>
      <c r="FJ182" s="412"/>
      <c r="FK182" s="412"/>
      <c r="FL182" s="412"/>
      <c r="FM182" s="412"/>
      <c r="FN182" s="412"/>
      <c r="FO182" s="412"/>
      <c r="FP182" s="412"/>
      <c r="FQ182" s="412"/>
      <c r="FR182" s="412"/>
      <c r="FS182" s="412"/>
      <c r="FT182" s="412"/>
      <c r="FU182" s="412"/>
      <c r="FV182" s="412"/>
      <c r="FW182" s="412"/>
      <c r="FX182" s="412"/>
      <c r="FY182" s="412"/>
      <c r="FZ182" s="412"/>
      <c r="GA182" s="412"/>
      <c r="GB182" s="412"/>
      <c r="GC182" s="412"/>
      <c r="GD182" s="412"/>
      <c r="GE182" s="412"/>
      <c r="GF182" s="412"/>
      <c r="GG182" s="412"/>
      <c r="GH182" s="412"/>
      <c r="GI182" s="412"/>
      <c r="GJ182" s="412"/>
      <c r="GK182" s="412"/>
      <c r="GL182" s="412"/>
      <c r="GM182" s="412"/>
      <c r="GN182" s="412"/>
      <c r="GO182" s="412"/>
      <c r="GP182" s="412"/>
      <c r="GQ182" s="412"/>
      <c r="GR182" s="412"/>
      <c r="GS182" s="412"/>
      <c r="GT182" s="412"/>
      <c r="GU182" s="412"/>
      <c r="GV182" s="412"/>
      <c r="GW182" s="412"/>
      <c r="GX182" s="412"/>
      <c r="GY182" s="412"/>
      <c r="GZ182" s="412"/>
      <c r="HA182" s="412"/>
      <c r="HB182" s="412"/>
      <c r="HC182" s="412"/>
      <c r="HD182" s="412"/>
      <c r="HE182" s="412"/>
      <c r="HF182" s="412"/>
      <c r="HG182" s="412"/>
      <c r="HH182" s="412"/>
    </row>
    <row r="183" spans="1:216" s="170" customFormat="1" ht="65.099999999999994" customHeight="1">
      <c r="A183" s="649" t="s">
        <v>201</v>
      </c>
      <c r="B183" s="1073"/>
      <c r="C183" s="193" t="s">
        <v>224</v>
      </c>
      <c r="D183" s="864"/>
      <c r="E183" s="189" t="s">
        <v>1057</v>
      </c>
      <c r="F183" s="207">
        <v>2024130010121</v>
      </c>
      <c r="G183" s="188" t="s">
        <v>1058</v>
      </c>
      <c r="H183" s="188" t="s">
        <v>1059</v>
      </c>
      <c r="I183" s="188" t="s">
        <v>800</v>
      </c>
      <c r="J183" s="845"/>
      <c r="K183" s="889"/>
      <c r="L183" s="890"/>
      <c r="M183" s="832"/>
      <c r="N183" s="832"/>
      <c r="O183" s="832"/>
      <c r="P183" s="832"/>
      <c r="Q183" s="832"/>
      <c r="R183" s="832"/>
      <c r="S183" s="832"/>
      <c r="T183" s="834"/>
      <c r="U183" s="856"/>
      <c r="V183" s="856"/>
      <c r="W183" s="833"/>
      <c r="X183" s="833"/>
      <c r="Y183" s="833"/>
      <c r="Z183" s="833"/>
      <c r="AA183" s="847"/>
      <c r="AB183" s="891"/>
      <c r="AC183" s="171" t="s">
        <v>529</v>
      </c>
      <c r="AD183" s="296" t="s">
        <v>1072</v>
      </c>
      <c r="AE183" s="297">
        <v>15000000</v>
      </c>
      <c r="AF183" s="171"/>
      <c r="AG183" s="171" t="s">
        <v>493</v>
      </c>
      <c r="AH183" s="184">
        <v>45689</v>
      </c>
      <c r="AI183" s="197"/>
      <c r="AJ183" s="197"/>
      <c r="AK183" s="186"/>
      <c r="AL183" s="219"/>
      <c r="AM183" s="219"/>
      <c r="AN183" s="301" t="s">
        <v>494</v>
      </c>
      <c r="AO183" s="188"/>
      <c r="AP183" s="231"/>
      <c r="AQ183" s="231"/>
      <c r="AR183" s="231"/>
      <c r="AS183" s="231"/>
      <c r="AT183" s="623"/>
      <c r="AU183" s="556"/>
      <c r="AV183" s="302"/>
      <c r="AW183" s="557"/>
      <c r="AX183" s="918"/>
      <c r="AY183" s="951"/>
      <c r="AZ183" s="945"/>
      <c r="BA183" s="834"/>
      <c r="BB183" s="671"/>
      <c r="BC183" s="671"/>
      <c r="BD183" s="671"/>
      <c r="BE183" s="671"/>
      <c r="BF183" s="955"/>
      <c r="BG183" s="955"/>
      <c r="BH183" s="955"/>
      <c r="BI183" s="412"/>
      <c r="BJ183" s="412"/>
      <c r="BK183" s="412"/>
      <c r="BL183" s="412"/>
      <c r="BM183" s="412"/>
      <c r="BN183" s="412"/>
      <c r="BO183" s="412"/>
      <c r="BP183" s="412"/>
      <c r="BQ183" s="412"/>
      <c r="BR183" s="412"/>
      <c r="BS183" s="412"/>
      <c r="BT183" s="412"/>
      <c r="BU183" s="412"/>
      <c r="BV183" s="412"/>
      <c r="BW183" s="412"/>
      <c r="BX183" s="412"/>
      <c r="BY183" s="412"/>
      <c r="BZ183" s="412"/>
      <c r="CA183" s="412"/>
      <c r="CB183" s="412"/>
      <c r="CC183" s="412"/>
      <c r="CD183" s="412"/>
      <c r="CE183" s="412"/>
      <c r="CF183" s="412"/>
      <c r="CG183" s="412"/>
      <c r="CH183" s="412"/>
      <c r="CI183" s="412"/>
      <c r="CJ183" s="412"/>
      <c r="CK183" s="412"/>
      <c r="CL183" s="412"/>
      <c r="CM183" s="412"/>
      <c r="CN183" s="412"/>
      <c r="CO183" s="412"/>
      <c r="CP183" s="412"/>
      <c r="CQ183" s="412"/>
      <c r="CR183" s="412"/>
      <c r="CS183" s="412"/>
      <c r="CT183" s="412"/>
      <c r="CU183" s="412"/>
      <c r="CV183" s="412"/>
      <c r="CW183" s="412"/>
      <c r="CX183" s="412"/>
      <c r="CY183" s="412"/>
      <c r="CZ183" s="412"/>
      <c r="DA183" s="412"/>
      <c r="DB183" s="412"/>
      <c r="DC183" s="412"/>
      <c r="DD183" s="412"/>
      <c r="DE183" s="412"/>
      <c r="DF183" s="412"/>
      <c r="DG183" s="412"/>
      <c r="DH183" s="412"/>
      <c r="DI183" s="412"/>
      <c r="DJ183" s="412"/>
      <c r="DK183" s="412"/>
      <c r="DL183" s="412"/>
      <c r="DM183" s="412"/>
      <c r="DN183" s="412"/>
      <c r="DO183" s="412"/>
      <c r="DP183" s="412"/>
      <c r="DQ183" s="412"/>
      <c r="DR183" s="412"/>
      <c r="DS183" s="412"/>
      <c r="DT183" s="412"/>
      <c r="DU183" s="412"/>
      <c r="DV183" s="412"/>
      <c r="DW183" s="412"/>
      <c r="DX183" s="412"/>
      <c r="DY183" s="412"/>
      <c r="DZ183" s="412"/>
      <c r="EA183" s="412"/>
      <c r="EB183" s="412"/>
      <c r="EC183" s="412"/>
      <c r="ED183" s="412"/>
      <c r="EE183" s="412"/>
      <c r="EF183" s="412"/>
      <c r="EG183" s="412"/>
      <c r="EH183" s="412"/>
      <c r="EI183" s="412"/>
      <c r="EJ183" s="412"/>
      <c r="EK183" s="412"/>
      <c r="EL183" s="412"/>
      <c r="EM183" s="412"/>
      <c r="EN183" s="412"/>
      <c r="EO183" s="412"/>
      <c r="EP183" s="412"/>
      <c r="EQ183" s="412"/>
      <c r="ER183" s="412"/>
      <c r="ES183" s="412"/>
      <c r="ET183" s="412"/>
      <c r="EU183" s="412"/>
      <c r="EV183" s="412"/>
      <c r="EW183" s="412"/>
      <c r="EX183" s="412"/>
      <c r="EY183" s="412"/>
      <c r="EZ183" s="412"/>
      <c r="FA183" s="412"/>
      <c r="FB183" s="412"/>
      <c r="FC183" s="412"/>
      <c r="FD183" s="412"/>
      <c r="FE183" s="412"/>
      <c r="FF183" s="412"/>
      <c r="FG183" s="412"/>
      <c r="FH183" s="412"/>
      <c r="FI183" s="412"/>
      <c r="FJ183" s="412"/>
      <c r="FK183" s="412"/>
      <c r="FL183" s="412"/>
      <c r="FM183" s="412"/>
      <c r="FN183" s="412"/>
      <c r="FO183" s="412"/>
      <c r="FP183" s="412"/>
      <c r="FQ183" s="412"/>
      <c r="FR183" s="412"/>
      <c r="FS183" s="412"/>
      <c r="FT183" s="412"/>
      <c r="FU183" s="412"/>
      <c r="FV183" s="412"/>
      <c r="FW183" s="412"/>
      <c r="FX183" s="412"/>
      <c r="FY183" s="412"/>
      <c r="FZ183" s="412"/>
      <c r="GA183" s="412"/>
      <c r="GB183" s="412"/>
      <c r="GC183" s="412"/>
      <c r="GD183" s="412"/>
      <c r="GE183" s="412"/>
      <c r="GF183" s="412"/>
      <c r="GG183" s="412"/>
      <c r="GH183" s="412"/>
      <c r="GI183" s="412"/>
      <c r="GJ183" s="412"/>
      <c r="GK183" s="412"/>
      <c r="GL183" s="412"/>
      <c r="GM183" s="412"/>
      <c r="GN183" s="412"/>
      <c r="GO183" s="412"/>
      <c r="GP183" s="412"/>
      <c r="GQ183" s="412"/>
      <c r="GR183" s="412"/>
      <c r="GS183" s="412"/>
      <c r="GT183" s="412"/>
      <c r="GU183" s="412"/>
      <c r="GV183" s="412"/>
      <c r="GW183" s="412"/>
      <c r="GX183" s="412"/>
      <c r="GY183" s="412"/>
      <c r="GZ183" s="412"/>
      <c r="HA183" s="412"/>
      <c r="HB183" s="412"/>
      <c r="HC183" s="412"/>
      <c r="HD183" s="412"/>
      <c r="HE183" s="412"/>
      <c r="HF183" s="412"/>
      <c r="HG183" s="412"/>
      <c r="HH183" s="412"/>
    </row>
    <row r="184" spans="1:216" s="170" customFormat="1" ht="65.099999999999994" customHeight="1">
      <c r="A184" s="649" t="s">
        <v>201</v>
      </c>
      <c r="B184" s="1073"/>
      <c r="C184" s="193" t="s">
        <v>224</v>
      </c>
      <c r="D184" s="864"/>
      <c r="E184" s="189" t="s">
        <v>1057</v>
      </c>
      <c r="F184" s="207">
        <v>2024130010122</v>
      </c>
      <c r="G184" s="188" t="s">
        <v>1058</v>
      </c>
      <c r="H184" s="188" t="s">
        <v>1059</v>
      </c>
      <c r="I184" s="188" t="s">
        <v>800</v>
      </c>
      <c r="J184" s="845"/>
      <c r="K184" s="273" t="s">
        <v>1073</v>
      </c>
      <c r="L184" s="299"/>
      <c r="M184" s="267" t="s">
        <v>1074</v>
      </c>
      <c r="N184" s="199">
        <v>1</v>
      </c>
      <c r="O184" s="199">
        <v>0</v>
      </c>
      <c r="P184" s="199">
        <v>0.35</v>
      </c>
      <c r="Q184" s="200"/>
      <c r="R184" s="186"/>
      <c r="S184" s="234">
        <f>+O184+P184</f>
        <v>0.35</v>
      </c>
      <c r="T184" s="549">
        <f t="shared" si="7"/>
        <v>0.35</v>
      </c>
      <c r="U184" s="261">
        <v>45689</v>
      </c>
      <c r="V184" s="261">
        <v>46022</v>
      </c>
      <c r="W184" s="171">
        <v>183</v>
      </c>
      <c r="X184" s="833">
        <v>1000</v>
      </c>
      <c r="Y184" s="833" t="s">
        <v>772</v>
      </c>
      <c r="Z184" s="171" t="s">
        <v>803</v>
      </c>
      <c r="AA184" s="191"/>
      <c r="AB184" s="191"/>
      <c r="AC184" s="171" t="s">
        <v>529</v>
      </c>
      <c r="AD184" s="296" t="s">
        <v>1075</v>
      </c>
      <c r="AE184" s="297">
        <v>15000000</v>
      </c>
      <c r="AF184" s="171" t="s">
        <v>531</v>
      </c>
      <c r="AG184" s="171" t="s">
        <v>493</v>
      </c>
      <c r="AH184" s="184">
        <v>45689</v>
      </c>
      <c r="AI184" s="197"/>
      <c r="AJ184" s="197"/>
      <c r="AK184" s="186"/>
      <c r="AL184" s="219"/>
      <c r="AM184" s="219"/>
      <c r="AN184" s="301" t="s">
        <v>494</v>
      </c>
      <c r="AO184" s="188"/>
      <c r="AP184" s="231"/>
      <c r="AQ184" s="231"/>
      <c r="AR184" s="231"/>
      <c r="AS184" s="231"/>
      <c r="AT184" s="623"/>
      <c r="AU184" s="556"/>
      <c r="AV184" s="302"/>
      <c r="AW184" s="557"/>
      <c r="AX184" s="918"/>
      <c r="AY184" s="951"/>
      <c r="AZ184" s="945"/>
      <c r="BA184" s="834"/>
      <c r="BB184" s="671"/>
      <c r="BC184" s="671"/>
      <c r="BD184" s="671"/>
      <c r="BE184" s="671"/>
      <c r="BF184" s="955"/>
      <c r="BG184" s="955"/>
      <c r="BH184" s="955"/>
      <c r="BI184" s="412"/>
      <c r="BJ184" s="412"/>
      <c r="BK184" s="412"/>
      <c r="BL184" s="412"/>
      <c r="BM184" s="412"/>
      <c r="BN184" s="412"/>
      <c r="BO184" s="412"/>
      <c r="BP184" s="412"/>
      <c r="BQ184" s="412"/>
      <c r="BR184" s="412"/>
      <c r="BS184" s="412"/>
      <c r="BT184" s="412"/>
      <c r="BU184" s="412"/>
      <c r="BV184" s="412"/>
      <c r="BW184" s="412"/>
      <c r="BX184" s="412"/>
      <c r="BY184" s="412"/>
      <c r="BZ184" s="412"/>
      <c r="CA184" s="412"/>
      <c r="CB184" s="412"/>
      <c r="CC184" s="412"/>
      <c r="CD184" s="412"/>
      <c r="CE184" s="412"/>
      <c r="CF184" s="412"/>
      <c r="CG184" s="412"/>
      <c r="CH184" s="412"/>
      <c r="CI184" s="412"/>
      <c r="CJ184" s="412"/>
      <c r="CK184" s="412"/>
      <c r="CL184" s="412"/>
      <c r="CM184" s="412"/>
      <c r="CN184" s="412"/>
      <c r="CO184" s="412"/>
      <c r="CP184" s="412"/>
      <c r="CQ184" s="412"/>
      <c r="CR184" s="412"/>
      <c r="CS184" s="412"/>
      <c r="CT184" s="412"/>
      <c r="CU184" s="412"/>
      <c r="CV184" s="412"/>
      <c r="CW184" s="412"/>
      <c r="CX184" s="412"/>
      <c r="CY184" s="412"/>
      <c r="CZ184" s="412"/>
      <c r="DA184" s="412"/>
      <c r="DB184" s="412"/>
      <c r="DC184" s="412"/>
      <c r="DD184" s="412"/>
      <c r="DE184" s="412"/>
      <c r="DF184" s="412"/>
      <c r="DG184" s="412"/>
      <c r="DH184" s="412"/>
      <c r="DI184" s="412"/>
      <c r="DJ184" s="412"/>
      <c r="DK184" s="412"/>
      <c r="DL184" s="412"/>
      <c r="DM184" s="412"/>
      <c r="DN184" s="412"/>
      <c r="DO184" s="412"/>
      <c r="DP184" s="412"/>
      <c r="DQ184" s="412"/>
      <c r="DR184" s="412"/>
      <c r="DS184" s="412"/>
      <c r="DT184" s="412"/>
      <c r="DU184" s="412"/>
      <c r="DV184" s="412"/>
      <c r="DW184" s="412"/>
      <c r="DX184" s="412"/>
      <c r="DY184" s="412"/>
      <c r="DZ184" s="412"/>
      <c r="EA184" s="412"/>
      <c r="EB184" s="412"/>
      <c r="EC184" s="412"/>
      <c r="ED184" s="412"/>
      <c r="EE184" s="412"/>
      <c r="EF184" s="412"/>
      <c r="EG184" s="412"/>
      <c r="EH184" s="412"/>
      <c r="EI184" s="412"/>
      <c r="EJ184" s="412"/>
      <c r="EK184" s="412"/>
      <c r="EL184" s="412"/>
      <c r="EM184" s="412"/>
      <c r="EN184" s="412"/>
      <c r="EO184" s="412"/>
      <c r="EP184" s="412"/>
      <c r="EQ184" s="412"/>
      <c r="ER184" s="412"/>
      <c r="ES184" s="412"/>
      <c r="ET184" s="412"/>
      <c r="EU184" s="412"/>
      <c r="EV184" s="412"/>
      <c r="EW184" s="412"/>
      <c r="EX184" s="412"/>
      <c r="EY184" s="412"/>
      <c r="EZ184" s="412"/>
      <c r="FA184" s="412"/>
      <c r="FB184" s="412"/>
      <c r="FC184" s="412"/>
      <c r="FD184" s="412"/>
      <c r="FE184" s="412"/>
      <c r="FF184" s="412"/>
      <c r="FG184" s="412"/>
      <c r="FH184" s="412"/>
      <c r="FI184" s="412"/>
      <c r="FJ184" s="412"/>
      <c r="FK184" s="412"/>
      <c r="FL184" s="412"/>
      <c r="FM184" s="412"/>
      <c r="FN184" s="412"/>
      <c r="FO184" s="412"/>
      <c r="FP184" s="412"/>
      <c r="FQ184" s="412"/>
      <c r="FR184" s="412"/>
      <c r="FS184" s="412"/>
      <c r="FT184" s="412"/>
      <c r="FU184" s="412"/>
      <c r="FV184" s="412"/>
      <c r="FW184" s="412"/>
      <c r="FX184" s="412"/>
      <c r="FY184" s="412"/>
      <c r="FZ184" s="412"/>
      <c r="GA184" s="412"/>
      <c r="GB184" s="412"/>
      <c r="GC184" s="412"/>
      <c r="GD184" s="412"/>
      <c r="GE184" s="412"/>
      <c r="GF184" s="412"/>
      <c r="GG184" s="412"/>
      <c r="GH184" s="412"/>
      <c r="GI184" s="412"/>
      <c r="GJ184" s="412"/>
      <c r="GK184" s="412"/>
      <c r="GL184" s="412"/>
      <c r="GM184" s="412"/>
      <c r="GN184" s="412"/>
      <c r="GO184" s="412"/>
      <c r="GP184" s="412"/>
      <c r="GQ184" s="412"/>
      <c r="GR184" s="412"/>
      <c r="GS184" s="412"/>
      <c r="GT184" s="412"/>
      <c r="GU184" s="412"/>
      <c r="GV184" s="412"/>
      <c r="GW184" s="412"/>
      <c r="GX184" s="412"/>
      <c r="GY184" s="412"/>
      <c r="GZ184" s="412"/>
      <c r="HA184" s="412"/>
      <c r="HB184" s="412"/>
      <c r="HC184" s="412"/>
      <c r="HD184" s="412"/>
      <c r="HE184" s="412"/>
      <c r="HF184" s="412"/>
      <c r="HG184" s="412"/>
      <c r="HH184" s="412"/>
    </row>
    <row r="185" spans="1:216" s="170" customFormat="1" ht="65.099999999999994" customHeight="1">
      <c r="A185" s="649" t="s">
        <v>201</v>
      </c>
      <c r="B185" s="1073"/>
      <c r="C185" s="193" t="s">
        <v>224</v>
      </c>
      <c r="D185" s="864"/>
      <c r="E185" s="189" t="s">
        <v>1057</v>
      </c>
      <c r="F185" s="207">
        <v>2024130010123</v>
      </c>
      <c r="G185" s="188" t="s">
        <v>1058</v>
      </c>
      <c r="H185" s="188" t="s">
        <v>1059</v>
      </c>
      <c r="I185" s="188" t="s">
        <v>800</v>
      </c>
      <c r="J185" s="845"/>
      <c r="K185" s="273" t="s">
        <v>1076</v>
      </c>
      <c r="L185" s="299"/>
      <c r="M185" s="267" t="s">
        <v>935</v>
      </c>
      <c r="N185" s="193">
        <v>1000</v>
      </c>
      <c r="O185" s="193">
        <v>0</v>
      </c>
      <c r="P185" s="193">
        <v>400</v>
      </c>
      <c r="Q185" s="171"/>
      <c r="R185" s="186"/>
      <c r="S185" s="193">
        <f>+O185+P185</f>
        <v>400</v>
      </c>
      <c r="T185" s="549">
        <f t="shared" si="7"/>
        <v>0.4</v>
      </c>
      <c r="U185" s="261">
        <v>45689</v>
      </c>
      <c r="V185" s="261">
        <v>46022</v>
      </c>
      <c r="W185" s="171">
        <v>183</v>
      </c>
      <c r="X185" s="171">
        <v>1000</v>
      </c>
      <c r="Y185" s="171" t="s">
        <v>772</v>
      </c>
      <c r="Z185" s="171" t="s">
        <v>803</v>
      </c>
      <c r="AA185" s="191"/>
      <c r="AB185" s="191"/>
      <c r="AC185" s="171" t="s">
        <v>529</v>
      </c>
      <c r="AD185" s="296" t="s">
        <v>1077</v>
      </c>
      <c r="AE185" s="297">
        <v>25000000</v>
      </c>
      <c r="AF185" s="171" t="s">
        <v>531</v>
      </c>
      <c r="AG185" s="171" t="s">
        <v>493</v>
      </c>
      <c r="AH185" s="184">
        <v>45689</v>
      </c>
      <c r="AI185" s="197"/>
      <c r="AJ185" s="197"/>
      <c r="AK185" s="186"/>
      <c r="AL185" s="219"/>
      <c r="AM185" s="219"/>
      <c r="AN185" s="301" t="s">
        <v>494</v>
      </c>
      <c r="AO185" s="188"/>
      <c r="AP185" s="231"/>
      <c r="AQ185" s="231"/>
      <c r="AR185" s="231"/>
      <c r="AS185" s="231"/>
      <c r="AT185" s="623"/>
      <c r="AU185" s="556"/>
      <c r="AV185" s="302"/>
      <c r="AW185" s="557"/>
      <c r="AX185" s="918"/>
      <c r="AY185" s="951"/>
      <c r="AZ185" s="945"/>
      <c r="BA185" s="834"/>
      <c r="BB185" s="671"/>
      <c r="BC185" s="671"/>
      <c r="BD185" s="671"/>
      <c r="BE185" s="671"/>
      <c r="BF185" s="955"/>
      <c r="BG185" s="955"/>
      <c r="BH185" s="955"/>
      <c r="BI185" s="412"/>
      <c r="BJ185" s="412"/>
      <c r="BK185" s="412"/>
      <c r="BL185" s="412"/>
      <c r="BM185" s="412"/>
      <c r="BN185" s="412"/>
      <c r="BO185" s="412"/>
      <c r="BP185" s="412"/>
      <c r="BQ185" s="412"/>
      <c r="BR185" s="412"/>
      <c r="BS185" s="412"/>
      <c r="BT185" s="412"/>
      <c r="BU185" s="412"/>
      <c r="BV185" s="412"/>
      <c r="BW185" s="412"/>
      <c r="BX185" s="412"/>
      <c r="BY185" s="412"/>
      <c r="BZ185" s="412"/>
      <c r="CA185" s="412"/>
      <c r="CB185" s="412"/>
      <c r="CC185" s="412"/>
      <c r="CD185" s="412"/>
      <c r="CE185" s="412"/>
      <c r="CF185" s="412"/>
      <c r="CG185" s="412"/>
      <c r="CH185" s="412"/>
      <c r="CI185" s="412"/>
      <c r="CJ185" s="412"/>
      <c r="CK185" s="412"/>
      <c r="CL185" s="412"/>
      <c r="CM185" s="412"/>
      <c r="CN185" s="412"/>
      <c r="CO185" s="412"/>
      <c r="CP185" s="412"/>
      <c r="CQ185" s="412"/>
      <c r="CR185" s="412"/>
      <c r="CS185" s="412"/>
      <c r="CT185" s="412"/>
      <c r="CU185" s="412"/>
      <c r="CV185" s="412"/>
      <c r="CW185" s="412"/>
      <c r="CX185" s="412"/>
      <c r="CY185" s="412"/>
      <c r="CZ185" s="412"/>
      <c r="DA185" s="412"/>
      <c r="DB185" s="412"/>
      <c r="DC185" s="412"/>
      <c r="DD185" s="412"/>
      <c r="DE185" s="412"/>
      <c r="DF185" s="412"/>
      <c r="DG185" s="412"/>
      <c r="DH185" s="412"/>
      <c r="DI185" s="412"/>
      <c r="DJ185" s="412"/>
      <c r="DK185" s="412"/>
      <c r="DL185" s="412"/>
      <c r="DM185" s="412"/>
      <c r="DN185" s="412"/>
      <c r="DO185" s="412"/>
      <c r="DP185" s="412"/>
      <c r="DQ185" s="412"/>
      <c r="DR185" s="412"/>
      <c r="DS185" s="412"/>
      <c r="DT185" s="412"/>
      <c r="DU185" s="412"/>
      <c r="DV185" s="412"/>
      <c r="DW185" s="412"/>
      <c r="DX185" s="412"/>
      <c r="DY185" s="412"/>
      <c r="DZ185" s="412"/>
      <c r="EA185" s="412"/>
      <c r="EB185" s="412"/>
      <c r="EC185" s="412"/>
      <c r="ED185" s="412"/>
      <c r="EE185" s="412"/>
      <c r="EF185" s="412"/>
      <c r="EG185" s="412"/>
      <c r="EH185" s="412"/>
      <c r="EI185" s="412"/>
      <c r="EJ185" s="412"/>
      <c r="EK185" s="412"/>
      <c r="EL185" s="412"/>
      <c r="EM185" s="412"/>
      <c r="EN185" s="412"/>
      <c r="EO185" s="412"/>
      <c r="EP185" s="412"/>
      <c r="EQ185" s="412"/>
      <c r="ER185" s="412"/>
      <c r="ES185" s="412"/>
      <c r="ET185" s="412"/>
      <c r="EU185" s="412"/>
      <c r="EV185" s="412"/>
      <c r="EW185" s="412"/>
      <c r="EX185" s="412"/>
      <c r="EY185" s="412"/>
      <c r="EZ185" s="412"/>
      <c r="FA185" s="412"/>
      <c r="FB185" s="412"/>
      <c r="FC185" s="412"/>
      <c r="FD185" s="412"/>
      <c r="FE185" s="412"/>
      <c r="FF185" s="412"/>
      <c r="FG185" s="412"/>
      <c r="FH185" s="412"/>
      <c r="FI185" s="412"/>
      <c r="FJ185" s="412"/>
      <c r="FK185" s="412"/>
      <c r="FL185" s="412"/>
      <c r="FM185" s="412"/>
      <c r="FN185" s="412"/>
      <c r="FO185" s="412"/>
      <c r="FP185" s="412"/>
      <c r="FQ185" s="412"/>
      <c r="FR185" s="412"/>
      <c r="FS185" s="412"/>
      <c r="FT185" s="412"/>
      <c r="FU185" s="412"/>
      <c r="FV185" s="412"/>
      <c r="FW185" s="412"/>
      <c r="FX185" s="412"/>
      <c r="FY185" s="412"/>
      <c r="FZ185" s="412"/>
      <c r="GA185" s="412"/>
      <c r="GB185" s="412"/>
      <c r="GC185" s="412"/>
      <c r="GD185" s="412"/>
      <c r="GE185" s="412"/>
      <c r="GF185" s="412"/>
      <c r="GG185" s="412"/>
      <c r="GH185" s="412"/>
      <c r="GI185" s="412"/>
      <c r="GJ185" s="412"/>
      <c r="GK185" s="412"/>
      <c r="GL185" s="412"/>
      <c r="GM185" s="412"/>
      <c r="GN185" s="412"/>
      <c r="GO185" s="412"/>
      <c r="GP185" s="412"/>
      <c r="GQ185" s="412"/>
      <c r="GR185" s="412"/>
      <c r="GS185" s="412"/>
      <c r="GT185" s="412"/>
      <c r="GU185" s="412"/>
      <c r="GV185" s="412"/>
      <c r="GW185" s="412"/>
      <c r="GX185" s="412"/>
      <c r="GY185" s="412"/>
      <c r="GZ185" s="412"/>
      <c r="HA185" s="412"/>
      <c r="HB185" s="412"/>
      <c r="HC185" s="412"/>
      <c r="HD185" s="412"/>
      <c r="HE185" s="412"/>
      <c r="HF185" s="412"/>
      <c r="HG185" s="412"/>
      <c r="HH185" s="412"/>
    </row>
    <row r="186" spans="1:216" s="170" customFormat="1" ht="65.099999999999994" customHeight="1">
      <c r="A186" s="649" t="s">
        <v>201</v>
      </c>
      <c r="B186" s="1073"/>
      <c r="C186" s="193" t="s">
        <v>224</v>
      </c>
      <c r="D186" s="864"/>
      <c r="E186" s="189" t="s">
        <v>1057</v>
      </c>
      <c r="F186" s="207">
        <v>2024130010124</v>
      </c>
      <c r="G186" s="188" t="s">
        <v>1058</v>
      </c>
      <c r="H186" s="188" t="s">
        <v>1059</v>
      </c>
      <c r="I186" s="188" t="s">
        <v>800</v>
      </c>
      <c r="J186" s="845"/>
      <c r="K186" s="889" t="s">
        <v>1078</v>
      </c>
      <c r="L186" s="299"/>
      <c r="M186" s="836" t="s">
        <v>816</v>
      </c>
      <c r="N186" s="832">
        <v>1</v>
      </c>
      <c r="O186" s="832">
        <v>0</v>
      </c>
      <c r="P186" s="832">
        <v>0</v>
      </c>
      <c r="Q186" s="832"/>
      <c r="R186" s="832"/>
      <c r="S186" s="832">
        <f>+O186+P186</f>
        <v>0</v>
      </c>
      <c r="T186" s="834">
        <f t="shared" si="7"/>
        <v>0</v>
      </c>
      <c r="U186" s="261">
        <v>45689</v>
      </c>
      <c r="V186" s="261">
        <v>45689</v>
      </c>
      <c r="W186" s="171">
        <v>183</v>
      </c>
      <c r="X186" s="171">
        <v>1059626</v>
      </c>
      <c r="Y186" s="171" t="s">
        <v>772</v>
      </c>
      <c r="Z186" s="171" t="s">
        <v>803</v>
      </c>
      <c r="AA186" s="191"/>
      <c r="AB186" s="191"/>
      <c r="AC186" s="171" t="s">
        <v>529</v>
      </c>
      <c r="AD186" s="296" t="s">
        <v>1079</v>
      </c>
      <c r="AE186" s="297">
        <v>52800000</v>
      </c>
      <c r="AF186" s="171" t="s">
        <v>531</v>
      </c>
      <c r="AG186" s="171" t="s">
        <v>515</v>
      </c>
      <c r="AH186" s="184">
        <v>45689</v>
      </c>
      <c r="AI186" s="197"/>
      <c r="AJ186" s="197"/>
      <c r="AK186" s="186"/>
      <c r="AL186" s="219"/>
      <c r="AM186" s="219"/>
      <c r="AN186" s="298" t="s">
        <v>807</v>
      </c>
      <c r="AO186" s="188"/>
      <c r="AP186" s="231"/>
      <c r="AQ186" s="231"/>
      <c r="AR186" s="231"/>
      <c r="AS186" s="231"/>
      <c r="AT186" s="622"/>
      <c r="AU186" s="191"/>
      <c r="AV186" s="211"/>
      <c r="AW186" s="289"/>
      <c r="AX186" s="918"/>
      <c r="AY186" s="951"/>
      <c r="AZ186" s="945"/>
      <c r="BA186" s="834"/>
      <c r="BB186" s="671"/>
      <c r="BC186" s="671"/>
      <c r="BD186" s="671"/>
      <c r="BE186" s="671"/>
      <c r="BF186" s="955"/>
      <c r="BG186" s="955"/>
      <c r="BH186" s="955"/>
      <c r="BI186" s="412"/>
      <c r="BJ186" s="412"/>
      <c r="BK186" s="412"/>
      <c r="BL186" s="412"/>
      <c r="BM186" s="412"/>
      <c r="BN186" s="412"/>
      <c r="BO186" s="412"/>
      <c r="BP186" s="412"/>
      <c r="BQ186" s="412"/>
      <c r="BR186" s="412"/>
      <c r="BS186" s="412"/>
      <c r="BT186" s="412"/>
      <c r="BU186" s="412"/>
      <c r="BV186" s="412"/>
      <c r="BW186" s="412"/>
      <c r="BX186" s="412"/>
      <c r="BY186" s="412"/>
      <c r="BZ186" s="412"/>
      <c r="CA186" s="412"/>
      <c r="CB186" s="412"/>
      <c r="CC186" s="412"/>
      <c r="CD186" s="412"/>
      <c r="CE186" s="412"/>
      <c r="CF186" s="412"/>
      <c r="CG186" s="412"/>
      <c r="CH186" s="412"/>
      <c r="CI186" s="412"/>
      <c r="CJ186" s="412"/>
      <c r="CK186" s="412"/>
      <c r="CL186" s="412"/>
      <c r="CM186" s="412"/>
      <c r="CN186" s="412"/>
      <c r="CO186" s="412"/>
      <c r="CP186" s="412"/>
      <c r="CQ186" s="412"/>
      <c r="CR186" s="412"/>
      <c r="CS186" s="412"/>
      <c r="CT186" s="412"/>
      <c r="CU186" s="412"/>
      <c r="CV186" s="412"/>
      <c r="CW186" s="412"/>
      <c r="CX186" s="412"/>
      <c r="CY186" s="412"/>
      <c r="CZ186" s="412"/>
      <c r="DA186" s="412"/>
      <c r="DB186" s="412"/>
      <c r="DC186" s="412"/>
      <c r="DD186" s="412"/>
      <c r="DE186" s="412"/>
      <c r="DF186" s="412"/>
      <c r="DG186" s="412"/>
      <c r="DH186" s="412"/>
      <c r="DI186" s="412"/>
      <c r="DJ186" s="412"/>
      <c r="DK186" s="412"/>
      <c r="DL186" s="412"/>
      <c r="DM186" s="412"/>
      <c r="DN186" s="412"/>
      <c r="DO186" s="412"/>
      <c r="DP186" s="412"/>
      <c r="DQ186" s="412"/>
      <c r="DR186" s="412"/>
      <c r="DS186" s="412"/>
      <c r="DT186" s="412"/>
      <c r="DU186" s="412"/>
      <c r="DV186" s="412"/>
      <c r="DW186" s="412"/>
      <c r="DX186" s="412"/>
      <c r="DY186" s="412"/>
      <c r="DZ186" s="412"/>
      <c r="EA186" s="412"/>
      <c r="EB186" s="412"/>
      <c r="EC186" s="412"/>
      <c r="ED186" s="412"/>
      <c r="EE186" s="412"/>
      <c r="EF186" s="412"/>
      <c r="EG186" s="412"/>
      <c r="EH186" s="412"/>
      <c r="EI186" s="412"/>
      <c r="EJ186" s="412"/>
      <c r="EK186" s="412"/>
      <c r="EL186" s="412"/>
      <c r="EM186" s="412"/>
      <c r="EN186" s="412"/>
      <c r="EO186" s="412"/>
      <c r="EP186" s="412"/>
      <c r="EQ186" s="412"/>
      <c r="ER186" s="412"/>
      <c r="ES186" s="412"/>
      <c r="ET186" s="412"/>
      <c r="EU186" s="412"/>
      <c r="EV186" s="412"/>
      <c r="EW186" s="412"/>
      <c r="EX186" s="412"/>
      <c r="EY186" s="412"/>
      <c r="EZ186" s="412"/>
      <c r="FA186" s="412"/>
      <c r="FB186" s="412"/>
      <c r="FC186" s="412"/>
      <c r="FD186" s="412"/>
      <c r="FE186" s="412"/>
      <c r="FF186" s="412"/>
      <c r="FG186" s="412"/>
      <c r="FH186" s="412"/>
      <c r="FI186" s="412"/>
      <c r="FJ186" s="412"/>
      <c r="FK186" s="412"/>
      <c r="FL186" s="412"/>
      <c r="FM186" s="412"/>
      <c r="FN186" s="412"/>
      <c r="FO186" s="412"/>
      <c r="FP186" s="412"/>
      <c r="FQ186" s="412"/>
      <c r="FR186" s="412"/>
      <c r="FS186" s="412"/>
      <c r="FT186" s="412"/>
      <c r="FU186" s="412"/>
      <c r="FV186" s="412"/>
      <c r="FW186" s="412"/>
      <c r="FX186" s="412"/>
      <c r="FY186" s="412"/>
      <c r="FZ186" s="412"/>
      <c r="GA186" s="412"/>
      <c r="GB186" s="412"/>
      <c r="GC186" s="412"/>
      <c r="GD186" s="412"/>
      <c r="GE186" s="412"/>
      <c r="GF186" s="412"/>
      <c r="GG186" s="412"/>
      <c r="GH186" s="412"/>
      <c r="GI186" s="412"/>
      <c r="GJ186" s="412"/>
      <c r="GK186" s="412"/>
      <c r="GL186" s="412"/>
      <c r="GM186" s="412"/>
      <c r="GN186" s="412"/>
      <c r="GO186" s="412"/>
      <c r="GP186" s="412"/>
      <c r="GQ186" s="412"/>
      <c r="GR186" s="412"/>
      <c r="GS186" s="412"/>
      <c r="GT186" s="412"/>
      <c r="GU186" s="412"/>
      <c r="GV186" s="412"/>
      <c r="GW186" s="412"/>
      <c r="GX186" s="412"/>
      <c r="GY186" s="412"/>
      <c r="GZ186" s="412"/>
      <c r="HA186" s="412"/>
      <c r="HB186" s="412"/>
      <c r="HC186" s="412"/>
      <c r="HD186" s="412"/>
      <c r="HE186" s="412"/>
      <c r="HF186" s="412"/>
      <c r="HG186" s="412"/>
      <c r="HH186" s="412"/>
    </row>
    <row r="187" spans="1:216" s="170" customFormat="1" ht="65.099999999999994" customHeight="1">
      <c r="A187" s="649" t="s">
        <v>201</v>
      </c>
      <c r="B187" s="1073"/>
      <c r="C187" s="193" t="s">
        <v>224</v>
      </c>
      <c r="D187" s="864"/>
      <c r="E187" s="189" t="s">
        <v>1057</v>
      </c>
      <c r="F187" s="207">
        <v>2024130010125</v>
      </c>
      <c r="G187" s="188" t="s">
        <v>1058</v>
      </c>
      <c r="H187" s="188" t="s">
        <v>1059</v>
      </c>
      <c r="I187" s="188" t="s">
        <v>800</v>
      </c>
      <c r="J187" s="845"/>
      <c r="K187" s="889"/>
      <c r="L187" s="299"/>
      <c r="M187" s="836"/>
      <c r="N187" s="832"/>
      <c r="O187" s="832"/>
      <c r="P187" s="832"/>
      <c r="Q187" s="832"/>
      <c r="R187" s="832"/>
      <c r="S187" s="832"/>
      <c r="T187" s="834"/>
      <c r="U187" s="261"/>
      <c r="V187" s="261"/>
      <c r="W187" s="171">
        <v>183</v>
      </c>
      <c r="X187" s="171">
        <v>1059626</v>
      </c>
      <c r="Y187" s="171" t="s">
        <v>772</v>
      </c>
      <c r="Z187" s="171" t="s">
        <v>803</v>
      </c>
      <c r="AA187" s="191"/>
      <c r="AB187" s="191"/>
      <c r="AC187" s="171"/>
      <c r="AD187" s="296" t="s">
        <v>1080</v>
      </c>
      <c r="AE187" s="297">
        <v>34100000</v>
      </c>
      <c r="AF187" s="171" t="s">
        <v>531</v>
      </c>
      <c r="AG187" s="171" t="s">
        <v>515</v>
      </c>
      <c r="AH187" s="184">
        <v>45689</v>
      </c>
      <c r="AI187" s="197"/>
      <c r="AJ187" s="197"/>
      <c r="AK187" s="186"/>
      <c r="AL187" s="219"/>
      <c r="AM187" s="219"/>
      <c r="AN187" s="298" t="s">
        <v>807</v>
      </c>
      <c r="AO187" s="188"/>
      <c r="AP187" s="231"/>
      <c r="AQ187" s="231"/>
      <c r="AR187" s="231"/>
      <c r="AS187" s="231"/>
      <c r="AT187" s="622"/>
      <c r="AU187" s="191"/>
      <c r="AV187" s="211"/>
      <c r="AW187" s="289"/>
      <c r="AX187" s="918"/>
      <c r="AY187" s="951"/>
      <c r="AZ187" s="945"/>
      <c r="BA187" s="834"/>
      <c r="BB187" s="671"/>
      <c r="BC187" s="671"/>
      <c r="BD187" s="671"/>
      <c r="BE187" s="671"/>
      <c r="BF187" s="955"/>
      <c r="BG187" s="955"/>
      <c r="BH187" s="955"/>
      <c r="BI187" s="412"/>
      <c r="BJ187" s="412"/>
      <c r="BK187" s="412"/>
      <c r="BL187" s="412"/>
      <c r="BM187" s="412"/>
      <c r="BN187" s="412"/>
      <c r="BO187" s="412"/>
      <c r="BP187" s="412"/>
      <c r="BQ187" s="412"/>
      <c r="BR187" s="412"/>
      <c r="BS187" s="412"/>
      <c r="BT187" s="412"/>
      <c r="BU187" s="412"/>
      <c r="BV187" s="412"/>
      <c r="BW187" s="412"/>
      <c r="BX187" s="412"/>
      <c r="BY187" s="412"/>
      <c r="BZ187" s="412"/>
      <c r="CA187" s="412"/>
      <c r="CB187" s="412"/>
      <c r="CC187" s="412"/>
      <c r="CD187" s="412"/>
      <c r="CE187" s="412"/>
      <c r="CF187" s="412"/>
      <c r="CG187" s="412"/>
      <c r="CH187" s="412"/>
      <c r="CI187" s="412"/>
      <c r="CJ187" s="412"/>
      <c r="CK187" s="412"/>
      <c r="CL187" s="412"/>
      <c r="CM187" s="412"/>
      <c r="CN187" s="412"/>
      <c r="CO187" s="412"/>
      <c r="CP187" s="412"/>
      <c r="CQ187" s="412"/>
      <c r="CR187" s="412"/>
      <c r="CS187" s="412"/>
      <c r="CT187" s="412"/>
      <c r="CU187" s="412"/>
      <c r="CV187" s="412"/>
      <c r="CW187" s="412"/>
      <c r="CX187" s="412"/>
      <c r="CY187" s="412"/>
      <c r="CZ187" s="412"/>
      <c r="DA187" s="412"/>
      <c r="DB187" s="412"/>
      <c r="DC187" s="412"/>
      <c r="DD187" s="412"/>
      <c r="DE187" s="412"/>
      <c r="DF187" s="412"/>
      <c r="DG187" s="412"/>
      <c r="DH187" s="412"/>
      <c r="DI187" s="412"/>
      <c r="DJ187" s="412"/>
      <c r="DK187" s="412"/>
      <c r="DL187" s="412"/>
      <c r="DM187" s="412"/>
      <c r="DN187" s="412"/>
      <c r="DO187" s="412"/>
      <c r="DP187" s="412"/>
      <c r="DQ187" s="412"/>
      <c r="DR187" s="412"/>
      <c r="DS187" s="412"/>
      <c r="DT187" s="412"/>
      <c r="DU187" s="412"/>
      <c r="DV187" s="412"/>
      <c r="DW187" s="412"/>
      <c r="DX187" s="412"/>
      <c r="DY187" s="412"/>
      <c r="DZ187" s="412"/>
      <c r="EA187" s="412"/>
      <c r="EB187" s="412"/>
      <c r="EC187" s="412"/>
      <c r="ED187" s="412"/>
      <c r="EE187" s="412"/>
      <c r="EF187" s="412"/>
      <c r="EG187" s="412"/>
      <c r="EH187" s="412"/>
      <c r="EI187" s="412"/>
      <c r="EJ187" s="412"/>
      <c r="EK187" s="412"/>
      <c r="EL187" s="412"/>
      <c r="EM187" s="412"/>
      <c r="EN187" s="412"/>
      <c r="EO187" s="412"/>
      <c r="EP187" s="412"/>
      <c r="EQ187" s="412"/>
      <c r="ER187" s="412"/>
      <c r="ES187" s="412"/>
      <c r="ET187" s="412"/>
      <c r="EU187" s="412"/>
      <c r="EV187" s="412"/>
      <c r="EW187" s="412"/>
      <c r="EX187" s="412"/>
      <c r="EY187" s="412"/>
      <c r="EZ187" s="412"/>
      <c r="FA187" s="412"/>
      <c r="FB187" s="412"/>
      <c r="FC187" s="412"/>
      <c r="FD187" s="412"/>
      <c r="FE187" s="412"/>
      <c r="FF187" s="412"/>
      <c r="FG187" s="412"/>
      <c r="FH187" s="412"/>
      <c r="FI187" s="412"/>
      <c r="FJ187" s="412"/>
      <c r="FK187" s="412"/>
      <c r="FL187" s="412"/>
      <c r="FM187" s="412"/>
      <c r="FN187" s="412"/>
      <c r="FO187" s="412"/>
      <c r="FP187" s="412"/>
      <c r="FQ187" s="412"/>
      <c r="FR187" s="412"/>
      <c r="FS187" s="412"/>
      <c r="FT187" s="412"/>
      <c r="FU187" s="412"/>
      <c r="FV187" s="412"/>
      <c r="FW187" s="412"/>
      <c r="FX187" s="412"/>
      <c r="FY187" s="412"/>
      <c r="FZ187" s="412"/>
      <c r="GA187" s="412"/>
      <c r="GB187" s="412"/>
      <c r="GC187" s="412"/>
      <c r="GD187" s="412"/>
      <c r="GE187" s="412"/>
      <c r="GF187" s="412"/>
      <c r="GG187" s="412"/>
      <c r="GH187" s="412"/>
      <c r="GI187" s="412"/>
      <c r="GJ187" s="412"/>
      <c r="GK187" s="412"/>
      <c r="GL187" s="412"/>
      <c r="GM187" s="412"/>
      <c r="GN187" s="412"/>
      <c r="GO187" s="412"/>
      <c r="GP187" s="412"/>
      <c r="GQ187" s="412"/>
      <c r="GR187" s="412"/>
      <c r="GS187" s="412"/>
      <c r="GT187" s="412"/>
      <c r="GU187" s="412"/>
      <c r="GV187" s="412"/>
      <c r="GW187" s="412"/>
      <c r="GX187" s="412"/>
      <c r="GY187" s="412"/>
      <c r="GZ187" s="412"/>
      <c r="HA187" s="412"/>
      <c r="HB187" s="412"/>
      <c r="HC187" s="412"/>
      <c r="HD187" s="412"/>
      <c r="HE187" s="412"/>
      <c r="HF187" s="412"/>
      <c r="HG187" s="412"/>
      <c r="HH187" s="412"/>
    </row>
    <row r="188" spans="1:216" s="170" customFormat="1" ht="65.099999999999994" customHeight="1">
      <c r="A188" s="649" t="s">
        <v>201</v>
      </c>
      <c r="B188" s="1073"/>
      <c r="C188" s="193" t="s">
        <v>224</v>
      </c>
      <c r="D188" s="864"/>
      <c r="E188" s="189" t="s">
        <v>1057</v>
      </c>
      <c r="F188" s="207">
        <v>2024130010126</v>
      </c>
      <c r="G188" s="188" t="s">
        <v>1058</v>
      </c>
      <c r="H188" s="188" t="s">
        <v>1059</v>
      </c>
      <c r="I188" s="188" t="s">
        <v>800</v>
      </c>
      <c r="J188" s="845"/>
      <c r="K188" s="889"/>
      <c r="L188" s="299"/>
      <c r="M188" s="836"/>
      <c r="N188" s="832"/>
      <c r="O188" s="832"/>
      <c r="P188" s="832"/>
      <c r="Q188" s="832"/>
      <c r="R188" s="832"/>
      <c r="S188" s="832"/>
      <c r="T188" s="834"/>
      <c r="U188" s="261"/>
      <c r="V188" s="261"/>
      <c r="W188" s="171">
        <v>183</v>
      </c>
      <c r="X188" s="171">
        <v>1059626</v>
      </c>
      <c r="Y188" s="171" t="s">
        <v>772</v>
      </c>
      <c r="Z188" s="171" t="s">
        <v>803</v>
      </c>
      <c r="AA188" s="191"/>
      <c r="AB188" s="191"/>
      <c r="AC188" s="171"/>
      <c r="AD188" s="296" t="s">
        <v>1081</v>
      </c>
      <c r="AE188" s="297">
        <v>70000000</v>
      </c>
      <c r="AF188" s="171" t="s">
        <v>531</v>
      </c>
      <c r="AG188" s="171" t="s">
        <v>515</v>
      </c>
      <c r="AH188" s="184">
        <v>45689</v>
      </c>
      <c r="AI188" s="197"/>
      <c r="AJ188" s="197"/>
      <c r="AK188" s="186"/>
      <c r="AL188" s="219"/>
      <c r="AM188" s="219"/>
      <c r="AN188" s="298" t="s">
        <v>807</v>
      </c>
      <c r="AO188" s="188"/>
      <c r="AP188" s="231"/>
      <c r="AQ188" s="231"/>
      <c r="AR188" s="231"/>
      <c r="AS188" s="231"/>
      <c r="AT188" s="622"/>
      <c r="AU188" s="191"/>
      <c r="AV188" s="211"/>
      <c r="AW188" s="289"/>
      <c r="AX188" s="918"/>
      <c r="AY188" s="951"/>
      <c r="AZ188" s="945"/>
      <c r="BA188" s="834"/>
      <c r="BB188" s="671"/>
      <c r="BC188" s="671"/>
      <c r="BD188" s="671"/>
      <c r="BE188" s="671"/>
      <c r="BF188" s="955"/>
      <c r="BG188" s="955"/>
      <c r="BH188" s="955"/>
      <c r="BI188" s="412"/>
      <c r="BJ188" s="412"/>
      <c r="BK188" s="412"/>
      <c r="BL188" s="412"/>
      <c r="BM188" s="412"/>
      <c r="BN188" s="412"/>
      <c r="BO188" s="412"/>
      <c r="BP188" s="412"/>
      <c r="BQ188" s="412"/>
      <c r="BR188" s="412"/>
      <c r="BS188" s="412"/>
      <c r="BT188" s="412"/>
      <c r="BU188" s="412"/>
      <c r="BV188" s="412"/>
      <c r="BW188" s="412"/>
      <c r="BX188" s="412"/>
      <c r="BY188" s="412"/>
      <c r="BZ188" s="412"/>
      <c r="CA188" s="412"/>
      <c r="CB188" s="412"/>
      <c r="CC188" s="412"/>
      <c r="CD188" s="412"/>
      <c r="CE188" s="412"/>
      <c r="CF188" s="412"/>
      <c r="CG188" s="412"/>
      <c r="CH188" s="412"/>
      <c r="CI188" s="412"/>
      <c r="CJ188" s="412"/>
      <c r="CK188" s="412"/>
      <c r="CL188" s="412"/>
      <c r="CM188" s="412"/>
      <c r="CN188" s="412"/>
      <c r="CO188" s="412"/>
      <c r="CP188" s="412"/>
      <c r="CQ188" s="412"/>
      <c r="CR188" s="412"/>
      <c r="CS188" s="412"/>
      <c r="CT188" s="412"/>
      <c r="CU188" s="412"/>
      <c r="CV188" s="412"/>
      <c r="CW188" s="412"/>
      <c r="CX188" s="412"/>
      <c r="CY188" s="412"/>
      <c r="CZ188" s="412"/>
      <c r="DA188" s="412"/>
      <c r="DB188" s="412"/>
      <c r="DC188" s="412"/>
      <c r="DD188" s="412"/>
      <c r="DE188" s="412"/>
      <c r="DF188" s="412"/>
      <c r="DG188" s="412"/>
      <c r="DH188" s="412"/>
      <c r="DI188" s="412"/>
      <c r="DJ188" s="412"/>
      <c r="DK188" s="412"/>
      <c r="DL188" s="412"/>
      <c r="DM188" s="412"/>
      <c r="DN188" s="412"/>
      <c r="DO188" s="412"/>
      <c r="DP188" s="412"/>
      <c r="DQ188" s="412"/>
      <c r="DR188" s="412"/>
      <c r="DS188" s="412"/>
      <c r="DT188" s="412"/>
      <c r="DU188" s="412"/>
      <c r="DV188" s="412"/>
      <c r="DW188" s="412"/>
      <c r="DX188" s="412"/>
      <c r="DY188" s="412"/>
      <c r="DZ188" s="412"/>
      <c r="EA188" s="412"/>
      <c r="EB188" s="412"/>
      <c r="EC188" s="412"/>
      <c r="ED188" s="412"/>
      <c r="EE188" s="412"/>
      <c r="EF188" s="412"/>
      <c r="EG188" s="412"/>
      <c r="EH188" s="412"/>
      <c r="EI188" s="412"/>
      <c r="EJ188" s="412"/>
      <c r="EK188" s="412"/>
      <c r="EL188" s="412"/>
      <c r="EM188" s="412"/>
      <c r="EN188" s="412"/>
      <c r="EO188" s="412"/>
      <c r="EP188" s="412"/>
      <c r="EQ188" s="412"/>
      <c r="ER188" s="412"/>
      <c r="ES188" s="412"/>
      <c r="ET188" s="412"/>
      <c r="EU188" s="412"/>
      <c r="EV188" s="412"/>
      <c r="EW188" s="412"/>
      <c r="EX188" s="412"/>
      <c r="EY188" s="412"/>
      <c r="EZ188" s="412"/>
      <c r="FA188" s="412"/>
      <c r="FB188" s="412"/>
      <c r="FC188" s="412"/>
      <c r="FD188" s="412"/>
      <c r="FE188" s="412"/>
      <c r="FF188" s="412"/>
      <c r="FG188" s="412"/>
      <c r="FH188" s="412"/>
      <c r="FI188" s="412"/>
      <c r="FJ188" s="412"/>
      <c r="FK188" s="412"/>
      <c r="FL188" s="412"/>
      <c r="FM188" s="412"/>
      <c r="FN188" s="412"/>
      <c r="FO188" s="412"/>
      <c r="FP188" s="412"/>
      <c r="FQ188" s="412"/>
      <c r="FR188" s="412"/>
      <c r="FS188" s="412"/>
      <c r="FT188" s="412"/>
      <c r="FU188" s="412"/>
      <c r="FV188" s="412"/>
      <c r="FW188" s="412"/>
      <c r="FX188" s="412"/>
      <c r="FY188" s="412"/>
      <c r="FZ188" s="412"/>
      <c r="GA188" s="412"/>
      <c r="GB188" s="412"/>
      <c r="GC188" s="412"/>
      <c r="GD188" s="412"/>
      <c r="GE188" s="412"/>
      <c r="GF188" s="412"/>
      <c r="GG188" s="412"/>
      <c r="GH188" s="412"/>
      <c r="GI188" s="412"/>
      <c r="GJ188" s="412"/>
      <c r="GK188" s="412"/>
      <c r="GL188" s="412"/>
      <c r="GM188" s="412"/>
      <c r="GN188" s="412"/>
      <c r="GO188" s="412"/>
      <c r="GP188" s="412"/>
      <c r="GQ188" s="412"/>
      <c r="GR188" s="412"/>
      <c r="GS188" s="412"/>
      <c r="GT188" s="412"/>
      <c r="GU188" s="412"/>
      <c r="GV188" s="412"/>
      <c r="GW188" s="412"/>
      <c r="GX188" s="412"/>
      <c r="GY188" s="412"/>
      <c r="GZ188" s="412"/>
      <c r="HA188" s="412"/>
      <c r="HB188" s="412"/>
      <c r="HC188" s="412"/>
      <c r="HD188" s="412"/>
      <c r="HE188" s="412"/>
      <c r="HF188" s="412"/>
      <c r="HG188" s="412"/>
      <c r="HH188" s="412"/>
    </row>
    <row r="189" spans="1:216" s="170" customFormat="1" ht="65.099999999999994" customHeight="1">
      <c r="A189" s="649" t="s">
        <v>201</v>
      </c>
      <c r="B189" s="1073"/>
      <c r="C189" s="193" t="s">
        <v>224</v>
      </c>
      <c r="D189" s="864"/>
      <c r="E189" s="189" t="s">
        <v>1057</v>
      </c>
      <c r="F189" s="207">
        <v>2024130010127</v>
      </c>
      <c r="G189" s="188" t="s">
        <v>1058</v>
      </c>
      <c r="H189" s="188" t="s">
        <v>1059</v>
      </c>
      <c r="I189" s="188" t="s">
        <v>800</v>
      </c>
      <c r="J189" s="845"/>
      <c r="K189" s="889"/>
      <c r="L189" s="299"/>
      <c r="M189" s="836"/>
      <c r="N189" s="832"/>
      <c r="O189" s="832"/>
      <c r="P189" s="832"/>
      <c r="Q189" s="832"/>
      <c r="R189" s="832"/>
      <c r="S189" s="832"/>
      <c r="T189" s="834"/>
      <c r="U189" s="261"/>
      <c r="V189" s="261"/>
      <c r="W189" s="171">
        <v>183</v>
      </c>
      <c r="X189" s="171">
        <v>1059626</v>
      </c>
      <c r="Y189" s="171" t="s">
        <v>772</v>
      </c>
      <c r="Z189" s="171" t="s">
        <v>803</v>
      </c>
      <c r="AA189" s="191"/>
      <c r="AB189" s="191"/>
      <c r="AC189" s="171"/>
      <c r="AD189" s="296" t="s">
        <v>1081</v>
      </c>
      <c r="AE189" s="297">
        <v>42000000</v>
      </c>
      <c r="AF189" s="171" t="s">
        <v>531</v>
      </c>
      <c r="AG189" s="171" t="s">
        <v>515</v>
      </c>
      <c r="AH189" s="184">
        <v>45689</v>
      </c>
      <c r="AI189" s="197"/>
      <c r="AJ189" s="197"/>
      <c r="AK189" s="186"/>
      <c r="AL189" s="219"/>
      <c r="AM189" s="219"/>
      <c r="AN189" s="301" t="s">
        <v>494</v>
      </c>
      <c r="AO189" s="188"/>
      <c r="AP189" s="231"/>
      <c r="AQ189" s="231"/>
      <c r="AR189" s="231"/>
      <c r="AS189" s="231"/>
      <c r="AT189" s="623"/>
      <c r="AU189" s="556"/>
      <c r="AV189" s="302"/>
      <c r="AW189" s="557"/>
      <c r="AX189" s="918"/>
      <c r="AY189" s="951"/>
      <c r="AZ189" s="945"/>
      <c r="BA189" s="834"/>
      <c r="BB189" s="671"/>
      <c r="BC189" s="671"/>
      <c r="BD189" s="671"/>
      <c r="BE189" s="671"/>
      <c r="BF189" s="955"/>
      <c r="BG189" s="955"/>
      <c r="BH189" s="955"/>
      <c r="BI189" s="412"/>
      <c r="BJ189" s="412"/>
      <c r="BK189" s="412"/>
      <c r="BL189" s="412"/>
      <c r="BM189" s="412"/>
      <c r="BN189" s="412"/>
      <c r="BO189" s="412"/>
      <c r="BP189" s="412"/>
      <c r="BQ189" s="412"/>
      <c r="BR189" s="412"/>
      <c r="BS189" s="412"/>
      <c r="BT189" s="412"/>
      <c r="BU189" s="412"/>
      <c r="BV189" s="412"/>
      <c r="BW189" s="412"/>
      <c r="BX189" s="412"/>
      <c r="BY189" s="412"/>
      <c r="BZ189" s="412"/>
      <c r="CA189" s="412"/>
      <c r="CB189" s="412"/>
      <c r="CC189" s="412"/>
      <c r="CD189" s="412"/>
      <c r="CE189" s="412"/>
      <c r="CF189" s="412"/>
      <c r="CG189" s="412"/>
      <c r="CH189" s="412"/>
      <c r="CI189" s="412"/>
      <c r="CJ189" s="412"/>
      <c r="CK189" s="412"/>
      <c r="CL189" s="412"/>
      <c r="CM189" s="412"/>
      <c r="CN189" s="412"/>
      <c r="CO189" s="412"/>
      <c r="CP189" s="412"/>
      <c r="CQ189" s="412"/>
      <c r="CR189" s="412"/>
      <c r="CS189" s="412"/>
      <c r="CT189" s="412"/>
      <c r="CU189" s="412"/>
      <c r="CV189" s="412"/>
      <c r="CW189" s="412"/>
      <c r="CX189" s="412"/>
      <c r="CY189" s="412"/>
      <c r="CZ189" s="412"/>
      <c r="DA189" s="412"/>
      <c r="DB189" s="412"/>
      <c r="DC189" s="412"/>
      <c r="DD189" s="412"/>
      <c r="DE189" s="412"/>
      <c r="DF189" s="412"/>
      <c r="DG189" s="412"/>
      <c r="DH189" s="412"/>
      <c r="DI189" s="412"/>
      <c r="DJ189" s="412"/>
      <c r="DK189" s="412"/>
      <c r="DL189" s="412"/>
      <c r="DM189" s="412"/>
      <c r="DN189" s="412"/>
      <c r="DO189" s="412"/>
      <c r="DP189" s="412"/>
      <c r="DQ189" s="412"/>
      <c r="DR189" s="412"/>
      <c r="DS189" s="412"/>
      <c r="DT189" s="412"/>
      <c r="DU189" s="412"/>
      <c r="DV189" s="412"/>
      <c r="DW189" s="412"/>
      <c r="DX189" s="412"/>
      <c r="DY189" s="412"/>
      <c r="DZ189" s="412"/>
      <c r="EA189" s="412"/>
      <c r="EB189" s="412"/>
      <c r="EC189" s="412"/>
      <c r="ED189" s="412"/>
      <c r="EE189" s="412"/>
      <c r="EF189" s="412"/>
      <c r="EG189" s="412"/>
      <c r="EH189" s="412"/>
      <c r="EI189" s="412"/>
      <c r="EJ189" s="412"/>
      <c r="EK189" s="412"/>
      <c r="EL189" s="412"/>
      <c r="EM189" s="412"/>
      <c r="EN189" s="412"/>
      <c r="EO189" s="412"/>
      <c r="EP189" s="412"/>
      <c r="EQ189" s="412"/>
      <c r="ER189" s="412"/>
      <c r="ES189" s="412"/>
      <c r="ET189" s="412"/>
      <c r="EU189" s="412"/>
      <c r="EV189" s="412"/>
      <c r="EW189" s="412"/>
      <c r="EX189" s="412"/>
      <c r="EY189" s="412"/>
      <c r="EZ189" s="412"/>
      <c r="FA189" s="412"/>
      <c r="FB189" s="412"/>
      <c r="FC189" s="412"/>
      <c r="FD189" s="412"/>
      <c r="FE189" s="412"/>
      <c r="FF189" s="412"/>
      <c r="FG189" s="412"/>
      <c r="FH189" s="412"/>
      <c r="FI189" s="412"/>
      <c r="FJ189" s="412"/>
      <c r="FK189" s="412"/>
      <c r="FL189" s="412"/>
      <c r="FM189" s="412"/>
      <c r="FN189" s="412"/>
      <c r="FO189" s="412"/>
      <c r="FP189" s="412"/>
      <c r="FQ189" s="412"/>
      <c r="FR189" s="412"/>
      <c r="FS189" s="412"/>
      <c r="FT189" s="412"/>
      <c r="FU189" s="412"/>
      <c r="FV189" s="412"/>
      <c r="FW189" s="412"/>
      <c r="FX189" s="412"/>
      <c r="FY189" s="412"/>
      <c r="FZ189" s="412"/>
      <c r="GA189" s="412"/>
      <c r="GB189" s="412"/>
      <c r="GC189" s="412"/>
      <c r="GD189" s="412"/>
      <c r="GE189" s="412"/>
      <c r="GF189" s="412"/>
      <c r="GG189" s="412"/>
      <c r="GH189" s="412"/>
      <c r="GI189" s="412"/>
      <c r="GJ189" s="412"/>
      <c r="GK189" s="412"/>
      <c r="GL189" s="412"/>
      <c r="GM189" s="412"/>
      <c r="GN189" s="412"/>
      <c r="GO189" s="412"/>
      <c r="GP189" s="412"/>
      <c r="GQ189" s="412"/>
      <c r="GR189" s="412"/>
      <c r="GS189" s="412"/>
      <c r="GT189" s="412"/>
      <c r="GU189" s="412"/>
      <c r="GV189" s="412"/>
      <c r="GW189" s="412"/>
      <c r="GX189" s="412"/>
      <c r="GY189" s="412"/>
      <c r="GZ189" s="412"/>
      <c r="HA189" s="412"/>
      <c r="HB189" s="412"/>
      <c r="HC189" s="412"/>
      <c r="HD189" s="412"/>
      <c r="HE189" s="412"/>
      <c r="HF189" s="412"/>
      <c r="HG189" s="412"/>
      <c r="HH189" s="412"/>
    </row>
    <row r="190" spans="1:216" s="170" customFormat="1" ht="65.099999999999994" customHeight="1">
      <c r="A190" s="649" t="s">
        <v>201</v>
      </c>
      <c r="B190" s="1073"/>
      <c r="C190" s="193" t="s">
        <v>224</v>
      </c>
      <c r="D190" s="864"/>
      <c r="E190" s="189" t="s">
        <v>1057</v>
      </c>
      <c r="F190" s="207">
        <v>2024130010128</v>
      </c>
      <c r="G190" s="188" t="s">
        <v>1058</v>
      </c>
      <c r="H190" s="188" t="s">
        <v>1059</v>
      </c>
      <c r="I190" s="188" t="s">
        <v>800</v>
      </c>
      <c r="J190" s="845"/>
      <c r="K190" s="889"/>
      <c r="L190" s="299"/>
      <c r="M190" s="836"/>
      <c r="N190" s="832"/>
      <c r="O190" s="832"/>
      <c r="P190" s="832"/>
      <c r="Q190" s="832"/>
      <c r="R190" s="832"/>
      <c r="S190" s="832"/>
      <c r="T190" s="834"/>
      <c r="U190" s="261"/>
      <c r="V190" s="261"/>
      <c r="W190" s="171">
        <v>183</v>
      </c>
      <c r="X190" s="171">
        <v>1059626</v>
      </c>
      <c r="Y190" s="171" t="s">
        <v>772</v>
      </c>
      <c r="Z190" s="171" t="s">
        <v>803</v>
      </c>
      <c r="AA190" s="191"/>
      <c r="AB190" s="191"/>
      <c r="AC190" s="171"/>
      <c r="AD190" s="296" t="s">
        <v>1082</v>
      </c>
      <c r="AE190" s="297">
        <v>31000000</v>
      </c>
      <c r="AF190" s="171" t="s">
        <v>531</v>
      </c>
      <c r="AG190" s="171" t="s">
        <v>515</v>
      </c>
      <c r="AH190" s="184">
        <v>45690</v>
      </c>
      <c r="AI190" s="197"/>
      <c r="AJ190" s="197"/>
      <c r="AK190" s="186"/>
      <c r="AL190" s="219"/>
      <c r="AM190" s="219"/>
      <c r="AN190" s="298" t="s">
        <v>807</v>
      </c>
      <c r="AO190" s="188"/>
      <c r="AP190" s="231"/>
      <c r="AQ190" s="231"/>
      <c r="AR190" s="231"/>
      <c r="AS190" s="231"/>
      <c r="AT190" s="622"/>
      <c r="AU190" s="191"/>
      <c r="AV190" s="211"/>
      <c r="AW190" s="289"/>
      <c r="AX190" s="918"/>
      <c r="AY190" s="951"/>
      <c r="AZ190" s="945"/>
      <c r="BA190" s="834"/>
      <c r="BB190" s="671"/>
      <c r="BC190" s="671"/>
      <c r="BD190" s="671"/>
      <c r="BE190" s="671"/>
      <c r="BF190" s="955"/>
      <c r="BG190" s="955"/>
      <c r="BH190" s="955"/>
      <c r="BI190" s="412"/>
      <c r="BJ190" s="412"/>
      <c r="BK190" s="412"/>
      <c r="BL190" s="412"/>
      <c r="BM190" s="412"/>
      <c r="BN190" s="412"/>
      <c r="BO190" s="412"/>
      <c r="BP190" s="412"/>
      <c r="BQ190" s="412"/>
      <c r="BR190" s="412"/>
      <c r="BS190" s="412"/>
      <c r="BT190" s="412"/>
      <c r="BU190" s="412"/>
      <c r="BV190" s="412"/>
      <c r="BW190" s="412"/>
      <c r="BX190" s="412"/>
      <c r="BY190" s="412"/>
      <c r="BZ190" s="412"/>
      <c r="CA190" s="412"/>
      <c r="CB190" s="412"/>
      <c r="CC190" s="412"/>
      <c r="CD190" s="412"/>
      <c r="CE190" s="412"/>
      <c r="CF190" s="412"/>
      <c r="CG190" s="412"/>
      <c r="CH190" s="412"/>
      <c r="CI190" s="412"/>
      <c r="CJ190" s="412"/>
      <c r="CK190" s="412"/>
      <c r="CL190" s="412"/>
      <c r="CM190" s="412"/>
      <c r="CN190" s="412"/>
      <c r="CO190" s="412"/>
      <c r="CP190" s="412"/>
      <c r="CQ190" s="412"/>
      <c r="CR190" s="412"/>
      <c r="CS190" s="412"/>
      <c r="CT190" s="412"/>
      <c r="CU190" s="412"/>
      <c r="CV190" s="412"/>
      <c r="CW190" s="412"/>
      <c r="CX190" s="412"/>
      <c r="CY190" s="412"/>
      <c r="CZ190" s="412"/>
      <c r="DA190" s="412"/>
      <c r="DB190" s="412"/>
      <c r="DC190" s="412"/>
      <c r="DD190" s="412"/>
      <c r="DE190" s="412"/>
      <c r="DF190" s="412"/>
      <c r="DG190" s="412"/>
      <c r="DH190" s="412"/>
      <c r="DI190" s="412"/>
      <c r="DJ190" s="412"/>
      <c r="DK190" s="412"/>
      <c r="DL190" s="412"/>
      <c r="DM190" s="412"/>
      <c r="DN190" s="412"/>
      <c r="DO190" s="412"/>
      <c r="DP190" s="412"/>
      <c r="DQ190" s="412"/>
      <c r="DR190" s="412"/>
      <c r="DS190" s="412"/>
      <c r="DT190" s="412"/>
      <c r="DU190" s="412"/>
      <c r="DV190" s="412"/>
      <c r="DW190" s="412"/>
      <c r="DX190" s="412"/>
      <c r="DY190" s="412"/>
      <c r="DZ190" s="412"/>
      <c r="EA190" s="412"/>
      <c r="EB190" s="412"/>
      <c r="EC190" s="412"/>
      <c r="ED190" s="412"/>
      <c r="EE190" s="412"/>
      <c r="EF190" s="412"/>
      <c r="EG190" s="412"/>
      <c r="EH190" s="412"/>
      <c r="EI190" s="412"/>
      <c r="EJ190" s="412"/>
      <c r="EK190" s="412"/>
      <c r="EL190" s="412"/>
      <c r="EM190" s="412"/>
      <c r="EN190" s="412"/>
      <c r="EO190" s="412"/>
      <c r="EP190" s="412"/>
      <c r="EQ190" s="412"/>
      <c r="ER190" s="412"/>
      <c r="ES190" s="412"/>
      <c r="ET190" s="412"/>
      <c r="EU190" s="412"/>
      <c r="EV190" s="412"/>
      <c r="EW190" s="412"/>
      <c r="EX190" s="412"/>
      <c r="EY190" s="412"/>
      <c r="EZ190" s="412"/>
      <c r="FA190" s="412"/>
      <c r="FB190" s="412"/>
      <c r="FC190" s="412"/>
      <c r="FD190" s="412"/>
      <c r="FE190" s="412"/>
      <c r="FF190" s="412"/>
      <c r="FG190" s="412"/>
      <c r="FH190" s="412"/>
      <c r="FI190" s="412"/>
      <c r="FJ190" s="412"/>
      <c r="FK190" s="412"/>
      <c r="FL190" s="412"/>
      <c r="FM190" s="412"/>
      <c r="FN190" s="412"/>
      <c r="FO190" s="412"/>
      <c r="FP190" s="412"/>
      <c r="FQ190" s="412"/>
      <c r="FR190" s="412"/>
      <c r="FS190" s="412"/>
      <c r="FT190" s="412"/>
      <c r="FU190" s="412"/>
      <c r="FV190" s="412"/>
      <c r="FW190" s="412"/>
      <c r="FX190" s="412"/>
      <c r="FY190" s="412"/>
      <c r="FZ190" s="412"/>
      <c r="GA190" s="412"/>
      <c r="GB190" s="412"/>
      <c r="GC190" s="412"/>
      <c r="GD190" s="412"/>
      <c r="GE190" s="412"/>
      <c r="GF190" s="412"/>
      <c r="GG190" s="412"/>
      <c r="GH190" s="412"/>
      <c r="GI190" s="412"/>
      <c r="GJ190" s="412"/>
      <c r="GK190" s="412"/>
      <c r="GL190" s="412"/>
      <c r="GM190" s="412"/>
      <c r="GN190" s="412"/>
      <c r="GO190" s="412"/>
      <c r="GP190" s="412"/>
      <c r="GQ190" s="412"/>
      <c r="GR190" s="412"/>
      <c r="GS190" s="412"/>
      <c r="GT190" s="412"/>
      <c r="GU190" s="412"/>
      <c r="GV190" s="412"/>
      <c r="GW190" s="412"/>
      <c r="GX190" s="412"/>
      <c r="GY190" s="412"/>
      <c r="GZ190" s="412"/>
      <c r="HA190" s="412"/>
      <c r="HB190" s="412"/>
      <c r="HC190" s="412"/>
      <c r="HD190" s="412"/>
      <c r="HE190" s="412"/>
      <c r="HF190" s="412"/>
      <c r="HG190" s="412"/>
      <c r="HH190" s="412"/>
    </row>
    <row r="191" spans="1:216" s="170" customFormat="1" ht="65.099999999999994" customHeight="1">
      <c r="A191" s="649" t="s">
        <v>201</v>
      </c>
      <c r="B191" s="1073"/>
      <c r="C191" s="193" t="s">
        <v>224</v>
      </c>
      <c r="D191" s="864"/>
      <c r="E191" s="189" t="s">
        <v>1057</v>
      </c>
      <c r="F191" s="207">
        <v>2024130010129</v>
      </c>
      <c r="G191" s="188" t="s">
        <v>1058</v>
      </c>
      <c r="H191" s="188" t="s">
        <v>1059</v>
      </c>
      <c r="I191" s="188" t="s">
        <v>800</v>
      </c>
      <c r="J191" s="845"/>
      <c r="K191" s="889"/>
      <c r="L191" s="299"/>
      <c r="M191" s="836"/>
      <c r="N191" s="832"/>
      <c r="O191" s="832"/>
      <c r="P191" s="832"/>
      <c r="Q191" s="832"/>
      <c r="R191" s="832"/>
      <c r="S191" s="832"/>
      <c r="T191" s="834"/>
      <c r="U191" s="261"/>
      <c r="V191" s="261"/>
      <c r="W191" s="171">
        <v>183</v>
      </c>
      <c r="X191" s="171">
        <v>1059626</v>
      </c>
      <c r="Y191" s="171" t="s">
        <v>772</v>
      </c>
      <c r="Z191" s="171" t="s">
        <v>803</v>
      </c>
      <c r="AA191" s="191"/>
      <c r="AB191" s="191"/>
      <c r="AC191" s="171"/>
      <c r="AD191" s="296" t="s">
        <v>1083</v>
      </c>
      <c r="AE191" s="297">
        <v>34100000</v>
      </c>
      <c r="AF191" s="171" t="s">
        <v>531</v>
      </c>
      <c r="AG191" s="171" t="s">
        <v>515</v>
      </c>
      <c r="AH191" s="184">
        <v>45690</v>
      </c>
      <c r="AI191" s="197"/>
      <c r="AJ191" s="197"/>
      <c r="AK191" s="186"/>
      <c r="AL191" s="219"/>
      <c r="AM191" s="219"/>
      <c r="AN191" s="298" t="s">
        <v>807</v>
      </c>
      <c r="AO191" s="188"/>
      <c r="AP191" s="231"/>
      <c r="AQ191" s="231"/>
      <c r="AR191" s="231"/>
      <c r="AS191" s="231"/>
      <c r="AT191" s="622"/>
      <c r="AU191" s="191"/>
      <c r="AV191" s="211"/>
      <c r="AW191" s="289"/>
      <c r="AX191" s="918"/>
      <c r="AY191" s="951"/>
      <c r="AZ191" s="945"/>
      <c r="BA191" s="834"/>
      <c r="BB191" s="671"/>
      <c r="BC191" s="671"/>
      <c r="BD191" s="671"/>
      <c r="BE191" s="671"/>
      <c r="BF191" s="955"/>
      <c r="BG191" s="955"/>
      <c r="BH191" s="955"/>
      <c r="BI191" s="412"/>
      <c r="BJ191" s="412"/>
      <c r="BK191" s="412"/>
      <c r="BL191" s="412"/>
      <c r="BM191" s="412"/>
      <c r="BN191" s="412"/>
      <c r="BO191" s="412"/>
      <c r="BP191" s="412"/>
      <c r="BQ191" s="412"/>
      <c r="BR191" s="412"/>
      <c r="BS191" s="412"/>
      <c r="BT191" s="412"/>
      <c r="BU191" s="412"/>
      <c r="BV191" s="412"/>
      <c r="BW191" s="412"/>
      <c r="BX191" s="412"/>
      <c r="BY191" s="412"/>
      <c r="BZ191" s="412"/>
      <c r="CA191" s="412"/>
      <c r="CB191" s="412"/>
      <c r="CC191" s="412"/>
      <c r="CD191" s="412"/>
      <c r="CE191" s="412"/>
      <c r="CF191" s="412"/>
      <c r="CG191" s="412"/>
      <c r="CH191" s="412"/>
      <c r="CI191" s="412"/>
      <c r="CJ191" s="412"/>
      <c r="CK191" s="412"/>
      <c r="CL191" s="412"/>
      <c r="CM191" s="412"/>
      <c r="CN191" s="412"/>
      <c r="CO191" s="412"/>
      <c r="CP191" s="412"/>
      <c r="CQ191" s="412"/>
      <c r="CR191" s="412"/>
      <c r="CS191" s="412"/>
      <c r="CT191" s="412"/>
      <c r="CU191" s="412"/>
      <c r="CV191" s="412"/>
      <c r="CW191" s="412"/>
      <c r="CX191" s="412"/>
      <c r="CY191" s="412"/>
      <c r="CZ191" s="412"/>
      <c r="DA191" s="412"/>
      <c r="DB191" s="412"/>
      <c r="DC191" s="412"/>
      <c r="DD191" s="412"/>
      <c r="DE191" s="412"/>
      <c r="DF191" s="412"/>
      <c r="DG191" s="412"/>
      <c r="DH191" s="412"/>
      <c r="DI191" s="412"/>
      <c r="DJ191" s="412"/>
      <c r="DK191" s="412"/>
      <c r="DL191" s="412"/>
      <c r="DM191" s="412"/>
      <c r="DN191" s="412"/>
      <c r="DO191" s="412"/>
      <c r="DP191" s="412"/>
      <c r="DQ191" s="412"/>
      <c r="DR191" s="412"/>
      <c r="DS191" s="412"/>
      <c r="DT191" s="412"/>
      <c r="DU191" s="412"/>
      <c r="DV191" s="412"/>
      <c r="DW191" s="412"/>
      <c r="DX191" s="412"/>
      <c r="DY191" s="412"/>
      <c r="DZ191" s="412"/>
      <c r="EA191" s="412"/>
      <c r="EB191" s="412"/>
      <c r="EC191" s="412"/>
      <c r="ED191" s="412"/>
      <c r="EE191" s="412"/>
      <c r="EF191" s="412"/>
      <c r="EG191" s="412"/>
      <c r="EH191" s="412"/>
      <c r="EI191" s="412"/>
      <c r="EJ191" s="412"/>
      <c r="EK191" s="412"/>
      <c r="EL191" s="412"/>
      <c r="EM191" s="412"/>
      <c r="EN191" s="412"/>
      <c r="EO191" s="412"/>
      <c r="EP191" s="412"/>
      <c r="EQ191" s="412"/>
      <c r="ER191" s="412"/>
      <c r="ES191" s="412"/>
      <c r="ET191" s="412"/>
      <c r="EU191" s="412"/>
      <c r="EV191" s="412"/>
      <c r="EW191" s="412"/>
      <c r="EX191" s="412"/>
      <c r="EY191" s="412"/>
      <c r="EZ191" s="412"/>
      <c r="FA191" s="412"/>
      <c r="FB191" s="412"/>
      <c r="FC191" s="412"/>
      <c r="FD191" s="412"/>
      <c r="FE191" s="412"/>
      <c r="FF191" s="412"/>
      <c r="FG191" s="412"/>
      <c r="FH191" s="412"/>
      <c r="FI191" s="412"/>
      <c r="FJ191" s="412"/>
      <c r="FK191" s="412"/>
      <c r="FL191" s="412"/>
      <c r="FM191" s="412"/>
      <c r="FN191" s="412"/>
      <c r="FO191" s="412"/>
      <c r="FP191" s="412"/>
      <c r="FQ191" s="412"/>
      <c r="FR191" s="412"/>
      <c r="FS191" s="412"/>
      <c r="FT191" s="412"/>
      <c r="FU191" s="412"/>
      <c r="FV191" s="412"/>
      <c r="FW191" s="412"/>
      <c r="FX191" s="412"/>
      <c r="FY191" s="412"/>
      <c r="FZ191" s="412"/>
      <c r="GA191" s="412"/>
      <c r="GB191" s="412"/>
      <c r="GC191" s="412"/>
      <c r="GD191" s="412"/>
      <c r="GE191" s="412"/>
      <c r="GF191" s="412"/>
      <c r="GG191" s="412"/>
      <c r="GH191" s="412"/>
      <c r="GI191" s="412"/>
      <c r="GJ191" s="412"/>
      <c r="GK191" s="412"/>
      <c r="GL191" s="412"/>
      <c r="GM191" s="412"/>
      <c r="GN191" s="412"/>
      <c r="GO191" s="412"/>
      <c r="GP191" s="412"/>
      <c r="GQ191" s="412"/>
      <c r="GR191" s="412"/>
      <c r="GS191" s="412"/>
      <c r="GT191" s="412"/>
      <c r="GU191" s="412"/>
      <c r="GV191" s="412"/>
      <c r="GW191" s="412"/>
      <c r="GX191" s="412"/>
      <c r="GY191" s="412"/>
      <c r="GZ191" s="412"/>
      <c r="HA191" s="412"/>
      <c r="HB191" s="412"/>
      <c r="HC191" s="412"/>
      <c r="HD191" s="412"/>
      <c r="HE191" s="412"/>
      <c r="HF191" s="412"/>
      <c r="HG191" s="412"/>
      <c r="HH191" s="412"/>
    </row>
    <row r="192" spans="1:216" s="170" customFormat="1" ht="65.099999999999994" customHeight="1">
      <c r="A192" s="649" t="s">
        <v>201</v>
      </c>
      <c r="B192" s="1073"/>
      <c r="C192" s="193" t="s">
        <v>224</v>
      </c>
      <c r="D192" s="864"/>
      <c r="E192" s="189" t="s">
        <v>1057</v>
      </c>
      <c r="F192" s="207">
        <v>2024130010130</v>
      </c>
      <c r="G192" s="188" t="s">
        <v>1058</v>
      </c>
      <c r="H192" s="188" t="s">
        <v>1059</v>
      </c>
      <c r="I192" s="188" t="s">
        <v>800</v>
      </c>
      <c r="J192" s="845"/>
      <c r="K192" s="889"/>
      <c r="L192" s="299"/>
      <c r="M192" s="836"/>
      <c r="N192" s="832"/>
      <c r="O192" s="832"/>
      <c r="P192" s="832"/>
      <c r="Q192" s="832"/>
      <c r="R192" s="832"/>
      <c r="S192" s="832"/>
      <c r="T192" s="834"/>
      <c r="U192" s="261"/>
      <c r="V192" s="261"/>
      <c r="W192" s="171">
        <v>183</v>
      </c>
      <c r="X192" s="171">
        <v>1059626</v>
      </c>
      <c r="Y192" s="171" t="s">
        <v>772</v>
      </c>
      <c r="Z192" s="171" t="s">
        <v>803</v>
      </c>
      <c r="AA192" s="191"/>
      <c r="AB192" s="191"/>
      <c r="AC192" s="171"/>
      <c r="AD192" s="296" t="s">
        <v>1084</v>
      </c>
      <c r="AE192" s="297">
        <v>127100000</v>
      </c>
      <c r="AF192" s="171" t="s">
        <v>531</v>
      </c>
      <c r="AG192" s="171" t="s">
        <v>515</v>
      </c>
      <c r="AH192" s="184">
        <v>45690</v>
      </c>
      <c r="AI192" s="197"/>
      <c r="AJ192" s="197"/>
      <c r="AK192" s="186"/>
      <c r="AL192" s="219"/>
      <c r="AM192" s="219"/>
      <c r="AN192" s="298" t="s">
        <v>807</v>
      </c>
      <c r="AO192" s="188"/>
      <c r="AP192" s="231"/>
      <c r="AQ192" s="231"/>
      <c r="AR192" s="231"/>
      <c r="AS192" s="231"/>
      <c r="AT192" s="622"/>
      <c r="AU192" s="191"/>
      <c r="AV192" s="211"/>
      <c r="AW192" s="289"/>
      <c r="AX192" s="918"/>
      <c r="AY192" s="951"/>
      <c r="AZ192" s="945"/>
      <c r="BA192" s="834"/>
      <c r="BB192" s="671"/>
      <c r="BC192" s="671"/>
      <c r="BD192" s="671"/>
      <c r="BE192" s="671"/>
      <c r="BF192" s="955"/>
      <c r="BG192" s="955"/>
      <c r="BH192" s="955"/>
      <c r="BI192" s="412"/>
      <c r="BJ192" s="412"/>
      <c r="BK192" s="412"/>
      <c r="BL192" s="412"/>
      <c r="BM192" s="412"/>
      <c r="BN192" s="412"/>
      <c r="BO192" s="412"/>
      <c r="BP192" s="412"/>
      <c r="BQ192" s="412"/>
      <c r="BR192" s="412"/>
      <c r="BS192" s="412"/>
      <c r="BT192" s="412"/>
      <c r="BU192" s="412"/>
      <c r="BV192" s="412"/>
      <c r="BW192" s="412"/>
      <c r="BX192" s="412"/>
      <c r="BY192" s="412"/>
      <c r="BZ192" s="412"/>
      <c r="CA192" s="412"/>
      <c r="CB192" s="412"/>
      <c r="CC192" s="412"/>
      <c r="CD192" s="412"/>
      <c r="CE192" s="412"/>
      <c r="CF192" s="412"/>
      <c r="CG192" s="412"/>
      <c r="CH192" s="412"/>
      <c r="CI192" s="412"/>
      <c r="CJ192" s="412"/>
      <c r="CK192" s="412"/>
      <c r="CL192" s="412"/>
      <c r="CM192" s="412"/>
      <c r="CN192" s="412"/>
      <c r="CO192" s="412"/>
      <c r="CP192" s="412"/>
      <c r="CQ192" s="412"/>
      <c r="CR192" s="412"/>
      <c r="CS192" s="412"/>
      <c r="CT192" s="412"/>
      <c r="CU192" s="412"/>
      <c r="CV192" s="412"/>
      <c r="CW192" s="412"/>
      <c r="CX192" s="412"/>
      <c r="CY192" s="412"/>
      <c r="CZ192" s="412"/>
      <c r="DA192" s="412"/>
      <c r="DB192" s="412"/>
      <c r="DC192" s="412"/>
      <c r="DD192" s="412"/>
      <c r="DE192" s="412"/>
      <c r="DF192" s="412"/>
      <c r="DG192" s="412"/>
      <c r="DH192" s="412"/>
      <c r="DI192" s="412"/>
      <c r="DJ192" s="412"/>
      <c r="DK192" s="412"/>
      <c r="DL192" s="412"/>
      <c r="DM192" s="412"/>
      <c r="DN192" s="412"/>
      <c r="DO192" s="412"/>
      <c r="DP192" s="412"/>
      <c r="DQ192" s="412"/>
      <c r="DR192" s="412"/>
      <c r="DS192" s="412"/>
      <c r="DT192" s="412"/>
      <c r="DU192" s="412"/>
      <c r="DV192" s="412"/>
      <c r="DW192" s="412"/>
      <c r="DX192" s="412"/>
      <c r="DY192" s="412"/>
      <c r="DZ192" s="412"/>
      <c r="EA192" s="412"/>
      <c r="EB192" s="412"/>
      <c r="EC192" s="412"/>
      <c r="ED192" s="412"/>
      <c r="EE192" s="412"/>
      <c r="EF192" s="412"/>
      <c r="EG192" s="412"/>
      <c r="EH192" s="412"/>
      <c r="EI192" s="412"/>
      <c r="EJ192" s="412"/>
      <c r="EK192" s="412"/>
      <c r="EL192" s="412"/>
      <c r="EM192" s="412"/>
      <c r="EN192" s="412"/>
      <c r="EO192" s="412"/>
      <c r="EP192" s="412"/>
      <c r="EQ192" s="412"/>
      <c r="ER192" s="412"/>
      <c r="ES192" s="412"/>
      <c r="ET192" s="412"/>
      <c r="EU192" s="412"/>
      <c r="EV192" s="412"/>
      <c r="EW192" s="412"/>
      <c r="EX192" s="412"/>
      <c r="EY192" s="412"/>
      <c r="EZ192" s="412"/>
      <c r="FA192" s="412"/>
      <c r="FB192" s="412"/>
      <c r="FC192" s="412"/>
      <c r="FD192" s="412"/>
      <c r="FE192" s="412"/>
      <c r="FF192" s="412"/>
      <c r="FG192" s="412"/>
      <c r="FH192" s="412"/>
      <c r="FI192" s="412"/>
      <c r="FJ192" s="412"/>
      <c r="FK192" s="412"/>
      <c r="FL192" s="412"/>
      <c r="FM192" s="412"/>
      <c r="FN192" s="412"/>
      <c r="FO192" s="412"/>
      <c r="FP192" s="412"/>
      <c r="FQ192" s="412"/>
      <c r="FR192" s="412"/>
      <c r="FS192" s="412"/>
      <c r="FT192" s="412"/>
      <c r="FU192" s="412"/>
      <c r="FV192" s="412"/>
      <c r="FW192" s="412"/>
      <c r="FX192" s="412"/>
      <c r="FY192" s="412"/>
      <c r="FZ192" s="412"/>
      <c r="GA192" s="412"/>
      <c r="GB192" s="412"/>
      <c r="GC192" s="412"/>
      <c r="GD192" s="412"/>
      <c r="GE192" s="412"/>
      <c r="GF192" s="412"/>
      <c r="GG192" s="412"/>
      <c r="GH192" s="412"/>
      <c r="GI192" s="412"/>
      <c r="GJ192" s="412"/>
      <c r="GK192" s="412"/>
      <c r="GL192" s="412"/>
      <c r="GM192" s="412"/>
      <c r="GN192" s="412"/>
      <c r="GO192" s="412"/>
      <c r="GP192" s="412"/>
      <c r="GQ192" s="412"/>
      <c r="GR192" s="412"/>
      <c r="GS192" s="412"/>
      <c r="GT192" s="412"/>
      <c r="GU192" s="412"/>
      <c r="GV192" s="412"/>
      <c r="GW192" s="412"/>
      <c r="GX192" s="412"/>
      <c r="GY192" s="412"/>
      <c r="GZ192" s="412"/>
      <c r="HA192" s="412"/>
      <c r="HB192" s="412"/>
      <c r="HC192" s="412"/>
      <c r="HD192" s="412"/>
      <c r="HE192" s="412"/>
      <c r="HF192" s="412"/>
      <c r="HG192" s="412"/>
      <c r="HH192" s="412"/>
    </row>
    <row r="193" spans="1:216" s="170" customFormat="1" ht="65.099999999999994" customHeight="1" thickBot="1">
      <c r="A193" s="649" t="s">
        <v>201</v>
      </c>
      <c r="B193" s="1073"/>
      <c r="C193" s="193" t="s">
        <v>224</v>
      </c>
      <c r="D193" s="865"/>
      <c r="E193" s="202" t="s">
        <v>1057</v>
      </c>
      <c r="F193" s="581">
        <v>2024130010131</v>
      </c>
      <c r="G193" s="204" t="s">
        <v>1058</v>
      </c>
      <c r="H193" s="204" t="s">
        <v>1059</v>
      </c>
      <c r="I193" s="204" t="s">
        <v>800</v>
      </c>
      <c r="J193" s="1048"/>
      <c r="K193" s="1097"/>
      <c r="L193" s="303"/>
      <c r="M193" s="1028"/>
      <c r="N193" s="838"/>
      <c r="O193" s="838"/>
      <c r="P193" s="838"/>
      <c r="Q193" s="838"/>
      <c r="R193" s="838"/>
      <c r="S193" s="838"/>
      <c r="T193" s="835"/>
      <c r="U193" s="261"/>
      <c r="V193" s="261"/>
      <c r="W193" s="171">
        <v>183</v>
      </c>
      <c r="X193" s="171">
        <v>1059626</v>
      </c>
      <c r="Y193" s="171" t="s">
        <v>772</v>
      </c>
      <c r="Z193" s="171" t="s">
        <v>803</v>
      </c>
      <c r="AA193" s="191"/>
      <c r="AB193" s="191"/>
      <c r="AC193" s="171"/>
      <c r="AD193" s="296" t="s">
        <v>1078</v>
      </c>
      <c r="AE193" s="297">
        <v>48575429</v>
      </c>
      <c r="AF193" s="171" t="s">
        <v>531</v>
      </c>
      <c r="AG193" s="171" t="s">
        <v>515</v>
      </c>
      <c r="AH193" s="184">
        <v>45690</v>
      </c>
      <c r="AI193" s="197"/>
      <c r="AJ193" s="197"/>
      <c r="AK193" s="186"/>
      <c r="AL193" s="219"/>
      <c r="AM193" s="219"/>
      <c r="AN193" s="298" t="s">
        <v>807</v>
      </c>
      <c r="AO193" s="188"/>
      <c r="AP193" s="231"/>
      <c r="AQ193" s="231"/>
      <c r="AR193" s="231"/>
      <c r="AS193" s="231"/>
      <c r="AT193" s="622"/>
      <c r="AU193" s="191"/>
      <c r="AV193" s="211"/>
      <c r="AW193" s="289"/>
      <c r="AX193" s="918"/>
      <c r="AY193" s="951"/>
      <c r="AZ193" s="945"/>
      <c r="BA193" s="834"/>
      <c r="BB193" s="671"/>
      <c r="BC193" s="671"/>
      <c r="BD193" s="671"/>
      <c r="BE193" s="671"/>
      <c r="BF193" s="955"/>
      <c r="BG193" s="955"/>
      <c r="BH193" s="955"/>
      <c r="BI193" s="412"/>
      <c r="BJ193" s="412"/>
      <c r="BK193" s="412"/>
      <c r="BL193" s="412"/>
      <c r="BM193" s="412"/>
      <c r="BN193" s="412"/>
      <c r="BO193" s="412"/>
      <c r="BP193" s="412"/>
      <c r="BQ193" s="412"/>
      <c r="BR193" s="412"/>
      <c r="BS193" s="412"/>
      <c r="BT193" s="412"/>
      <c r="BU193" s="412"/>
      <c r="BV193" s="412"/>
      <c r="BW193" s="412"/>
      <c r="BX193" s="412"/>
      <c r="BY193" s="412"/>
      <c r="BZ193" s="412"/>
      <c r="CA193" s="412"/>
      <c r="CB193" s="412"/>
      <c r="CC193" s="412"/>
      <c r="CD193" s="412"/>
      <c r="CE193" s="412"/>
      <c r="CF193" s="412"/>
      <c r="CG193" s="412"/>
      <c r="CH193" s="412"/>
      <c r="CI193" s="412"/>
      <c r="CJ193" s="412"/>
      <c r="CK193" s="412"/>
      <c r="CL193" s="412"/>
      <c r="CM193" s="412"/>
      <c r="CN193" s="412"/>
      <c r="CO193" s="412"/>
      <c r="CP193" s="412"/>
      <c r="CQ193" s="412"/>
      <c r="CR193" s="412"/>
      <c r="CS193" s="412"/>
      <c r="CT193" s="412"/>
      <c r="CU193" s="412"/>
      <c r="CV193" s="412"/>
      <c r="CW193" s="412"/>
      <c r="CX193" s="412"/>
      <c r="CY193" s="412"/>
      <c r="CZ193" s="412"/>
      <c r="DA193" s="412"/>
      <c r="DB193" s="412"/>
      <c r="DC193" s="412"/>
      <c r="DD193" s="412"/>
      <c r="DE193" s="412"/>
      <c r="DF193" s="412"/>
      <c r="DG193" s="412"/>
      <c r="DH193" s="412"/>
      <c r="DI193" s="412"/>
      <c r="DJ193" s="412"/>
      <c r="DK193" s="412"/>
      <c r="DL193" s="412"/>
      <c r="DM193" s="412"/>
      <c r="DN193" s="412"/>
      <c r="DO193" s="412"/>
      <c r="DP193" s="412"/>
      <c r="DQ193" s="412"/>
      <c r="DR193" s="412"/>
      <c r="DS193" s="412"/>
      <c r="DT193" s="412"/>
      <c r="DU193" s="412"/>
      <c r="DV193" s="412"/>
      <c r="DW193" s="412"/>
      <c r="DX193" s="412"/>
      <c r="DY193" s="412"/>
      <c r="DZ193" s="412"/>
      <c r="EA193" s="412"/>
      <c r="EB193" s="412"/>
      <c r="EC193" s="412"/>
      <c r="ED193" s="412"/>
      <c r="EE193" s="412"/>
      <c r="EF193" s="412"/>
      <c r="EG193" s="412"/>
      <c r="EH193" s="412"/>
      <c r="EI193" s="412"/>
      <c r="EJ193" s="412"/>
      <c r="EK193" s="412"/>
      <c r="EL193" s="412"/>
      <c r="EM193" s="412"/>
      <c r="EN193" s="412"/>
      <c r="EO193" s="412"/>
      <c r="EP193" s="412"/>
      <c r="EQ193" s="412"/>
      <c r="ER193" s="412"/>
      <c r="ES193" s="412"/>
      <c r="ET193" s="412"/>
      <c r="EU193" s="412"/>
      <c r="EV193" s="412"/>
      <c r="EW193" s="412"/>
      <c r="EX193" s="412"/>
      <c r="EY193" s="412"/>
      <c r="EZ193" s="412"/>
      <c r="FA193" s="412"/>
      <c r="FB193" s="412"/>
      <c r="FC193" s="412"/>
      <c r="FD193" s="412"/>
      <c r="FE193" s="412"/>
      <c r="FF193" s="412"/>
      <c r="FG193" s="412"/>
      <c r="FH193" s="412"/>
      <c r="FI193" s="412"/>
      <c r="FJ193" s="412"/>
      <c r="FK193" s="412"/>
      <c r="FL193" s="412"/>
      <c r="FM193" s="412"/>
      <c r="FN193" s="412"/>
      <c r="FO193" s="412"/>
      <c r="FP193" s="412"/>
      <c r="FQ193" s="412"/>
      <c r="FR193" s="412"/>
      <c r="FS193" s="412"/>
      <c r="FT193" s="412"/>
      <c r="FU193" s="412"/>
      <c r="FV193" s="412"/>
      <c r="FW193" s="412"/>
      <c r="FX193" s="412"/>
      <c r="FY193" s="412"/>
      <c r="FZ193" s="412"/>
      <c r="GA193" s="412"/>
      <c r="GB193" s="412"/>
      <c r="GC193" s="412"/>
      <c r="GD193" s="412"/>
      <c r="GE193" s="412"/>
      <c r="GF193" s="412"/>
      <c r="GG193" s="412"/>
      <c r="GH193" s="412"/>
      <c r="GI193" s="412"/>
      <c r="GJ193" s="412"/>
      <c r="GK193" s="412"/>
      <c r="GL193" s="412"/>
      <c r="GM193" s="412"/>
      <c r="GN193" s="412"/>
      <c r="GO193" s="412"/>
      <c r="GP193" s="412"/>
      <c r="GQ193" s="412"/>
      <c r="GR193" s="412"/>
      <c r="GS193" s="412"/>
      <c r="GT193" s="412"/>
      <c r="GU193" s="412"/>
      <c r="GV193" s="412"/>
      <c r="GW193" s="412"/>
      <c r="GX193" s="412"/>
      <c r="GY193" s="412"/>
      <c r="GZ193" s="412"/>
      <c r="HA193" s="412"/>
      <c r="HB193" s="412"/>
      <c r="HC193" s="412"/>
      <c r="HD193" s="412"/>
      <c r="HE193" s="412"/>
      <c r="HF193" s="412"/>
      <c r="HG193" s="412"/>
      <c r="HH193" s="412"/>
    </row>
    <row r="194" spans="1:216" s="170" customFormat="1" ht="65.099999999999994" customHeight="1" thickBot="1">
      <c r="A194" s="649"/>
      <c r="B194" s="1073"/>
      <c r="C194" s="193" t="s">
        <v>224</v>
      </c>
      <c r="D194" s="872" t="s">
        <v>1057</v>
      </c>
      <c r="E194" s="873"/>
      <c r="F194" s="873"/>
      <c r="G194" s="873"/>
      <c r="H194" s="873"/>
      <c r="I194" s="873"/>
      <c r="J194" s="873"/>
      <c r="K194" s="873"/>
      <c r="L194" s="873"/>
      <c r="M194" s="873"/>
      <c r="N194" s="873"/>
      <c r="O194" s="873"/>
      <c r="P194" s="873"/>
      <c r="Q194" s="873"/>
      <c r="R194" s="873"/>
      <c r="S194" s="874"/>
      <c r="T194" s="639">
        <f>AVERAGE(T180:T193)</f>
        <v>0.23555555555555552</v>
      </c>
      <c r="U194" s="304"/>
      <c r="V194" s="261"/>
      <c r="W194" s="171"/>
      <c r="X194" s="171"/>
      <c r="Y194" s="171"/>
      <c r="Z194" s="171"/>
      <c r="AA194" s="191"/>
      <c r="AB194" s="191"/>
      <c r="AC194" s="171"/>
      <c r="AD194" s="296"/>
      <c r="AE194" s="297"/>
      <c r="AF194" s="171"/>
      <c r="AG194" s="171"/>
      <c r="AH194" s="184"/>
      <c r="AI194" s="197"/>
      <c r="AJ194" s="197"/>
      <c r="AK194" s="555">
        <v>687075429</v>
      </c>
      <c r="AL194" s="555"/>
      <c r="AM194" s="555"/>
      <c r="AN194" s="611"/>
      <c r="AO194" s="188"/>
      <c r="AP194" s="231"/>
      <c r="AQ194" s="231"/>
      <c r="AR194" s="231"/>
      <c r="AS194" s="231"/>
      <c r="AT194" s="619">
        <v>322975429</v>
      </c>
      <c r="AU194" s="549">
        <f>+AT194/AK194</f>
        <v>0.47007273927707288</v>
      </c>
      <c r="AV194" s="555">
        <v>69100000</v>
      </c>
      <c r="AW194" s="549">
        <f>+AV194/AK194</f>
        <v>0.10057119943958875</v>
      </c>
      <c r="AX194" s="918"/>
      <c r="AY194" s="951"/>
      <c r="AZ194" s="945"/>
      <c r="BA194" s="1051"/>
      <c r="BB194" s="694"/>
      <c r="BC194" s="695"/>
      <c r="BD194" s="695"/>
      <c r="BE194" s="696"/>
      <c r="BF194" s="693"/>
      <c r="BG194" s="206"/>
      <c r="BH194" s="206"/>
      <c r="BI194" s="412"/>
      <c r="BJ194" s="412"/>
      <c r="BK194" s="412"/>
      <c r="BL194" s="412"/>
      <c r="BM194" s="412"/>
      <c r="BN194" s="412"/>
      <c r="BO194" s="412"/>
      <c r="BP194" s="412"/>
      <c r="BQ194" s="412"/>
      <c r="BR194" s="412"/>
      <c r="BS194" s="412"/>
      <c r="BT194" s="412"/>
      <c r="BU194" s="412"/>
      <c r="BV194" s="412"/>
      <c r="BW194" s="412"/>
      <c r="BX194" s="412"/>
      <c r="BY194" s="412"/>
      <c r="BZ194" s="412"/>
      <c r="CA194" s="412"/>
      <c r="CB194" s="412"/>
      <c r="CC194" s="412"/>
      <c r="CD194" s="412"/>
      <c r="CE194" s="412"/>
      <c r="CF194" s="412"/>
      <c r="CG194" s="412"/>
      <c r="CH194" s="412"/>
      <c r="CI194" s="412"/>
      <c r="CJ194" s="412"/>
      <c r="CK194" s="412"/>
      <c r="CL194" s="412"/>
      <c r="CM194" s="412"/>
      <c r="CN194" s="412"/>
      <c r="CO194" s="412"/>
      <c r="CP194" s="412"/>
      <c r="CQ194" s="412"/>
      <c r="CR194" s="412"/>
      <c r="CS194" s="412"/>
      <c r="CT194" s="412"/>
      <c r="CU194" s="412"/>
      <c r="CV194" s="412"/>
      <c r="CW194" s="412"/>
      <c r="CX194" s="412"/>
      <c r="CY194" s="412"/>
      <c r="CZ194" s="412"/>
      <c r="DA194" s="412"/>
      <c r="DB194" s="412"/>
      <c r="DC194" s="412"/>
      <c r="DD194" s="412"/>
      <c r="DE194" s="412"/>
      <c r="DF194" s="412"/>
      <c r="DG194" s="412"/>
      <c r="DH194" s="412"/>
      <c r="DI194" s="412"/>
      <c r="DJ194" s="412"/>
      <c r="DK194" s="412"/>
      <c r="DL194" s="412"/>
      <c r="DM194" s="412"/>
      <c r="DN194" s="412"/>
      <c r="DO194" s="412"/>
      <c r="DP194" s="412"/>
      <c r="DQ194" s="412"/>
      <c r="DR194" s="412"/>
      <c r="DS194" s="412"/>
      <c r="DT194" s="412"/>
      <c r="DU194" s="412"/>
      <c r="DV194" s="412"/>
      <c r="DW194" s="412"/>
      <c r="DX194" s="412"/>
      <c r="DY194" s="412"/>
      <c r="DZ194" s="412"/>
      <c r="EA194" s="412"/>
      <c r="EB194" s="412"/>
      <c r="EC194" s="412"/>
      <c r="ED194" s="412"/>
      <c r="EE194" s="412"/>
      <c r="EF194" s="412"/>
      <c r="EG194" s="412"/>
      <c r="EH194" s="412"/>
      <c r="EI194" s="412"/>
      <c r="EJ194" s="412"/>
      <c r="EK194" s="412"/>
      <c r="EL194" s="412"/>
      <c r="EM194" s="412"/>
      <c r="EN194" s="412"/>
      <c r="EO194" s="412"/>
      <c r="EP194" s="412"/>
      <c r="EQ194" s="412"/>
      <c r="ER194" s="412"/>
      <c r="ES194" s="412"/>
      <c r="ET194" s="412"/>
      <c r="EU194" s="412"/>
      <c r="EV194" s="412"/>
      <c r="EW194" s="412"/>
      <c r="EX194" s="412"/>
      <c r="EY194" s="412"/>
      <c r="EZ194" s="412"/>
      <c r="FA194" s="412"/>
      <c r="FB194" s="412"/>
      <c r="FC194" s="412"/>
      <c r="FD194" s="412"/>
      <c r="FE194" s="412"/>
      <c r="FF194" s="412"/>
      <c r="FG194" s="412"/>
      <c r="FH194" s="412"/>
      <c r="FI194" s="412"/>
      <c r="FJ194" s="412"/>
      <c r="FK194" s="412"/>
      <c r="FL194" s="412"/>
      <c r="FM194" s="412"/>
      <c r="FN194" s="412"/>
      <c r="FO194" s="412"/>
      <c r="FP194" s="412"/>
      <c r="FQ194" s="412"/>
      <c r="FR194" s="412"/>
      <c r="FS194" s="412"/>
      <c r="FT194" s="412"/>
      <c r="FU194" s="412"/>
      <c r="FV194" s="412"/>
      <c r="FW194" s="412"/>
      <c r="FX194" s="412"/>
      <c r="FY194" s="412"/>
      <c r="FZ194" s="412"/>
      <c r="GA194" s="412"/>
      <c r="GB194" s="412"/>
      <c r="GC194" s="412"/>
      <c r="GD194" s="412"/>
      <c r="GE194" s="412"/>
      <c r="GF194" s="412"/>
      <c r="GG194" s="412"/>
      <c r="GH194" s="412"/>
      <c r="GI194" s="412"/>
      <c r="GJ194" s="412"/>
      <c r="GK194" s="412"/>
      <c r="GL194" s="412"/>
      <c r="GM194" s="412"/>
      <c r="GN194" s="412"/>
      <c r="GO194" s="412"/>
      <c r="GP194" s="412"/>
      <c r="GQ194" s="412"/>
      <c r="GR194" s="412"/>
      <c r="GS194" s="412"/>
      <c r="GT194" s="412"/>
      <c r="GU194" s="412"/>
      <c r="GV194" s="412"/>
      <c r="GW194" s="412"/>
      <c r="GX194" s="412"/>
      <c r="GY194" s="412"/>
      <c r="GZ194" s="412"/>
      <c r="HA194" s="412"/>
      <c r="HB194" s="412"/>
      <c r="HC194" s="412"/>
      <c r="HD194" s="412"/>
      <c r="HE194" s="412"/>
      <c r="HF194" s="412"/>
      <c r="HG194" s="412"/>
      <c r="HH194" s="412"/>
    </row>
    <row r="195" spans="1:216" s="170" customFormat="1" ht="65.099999999999994" customHeight="1">
      <c r="A195" s="649" t="s">
        <v>201</v>
      </c>
      <c r="B195" s="1073"/>
      <c r="C195" s="193" t="s">
        <v>224</v>
      </c>
      <c r="D195" s="1035" t="s">
        <v>270</v>
      </c>
      <c r="E195" s="280" t="s">
        <v>1085</v>
      </c>
      <c r="F195" s="582">
        <v>2024130010126</v>
      </c>
      <c r="G195" s="305" t="s">
        <v>1086</v>
      </c>
      <c r="H195" s="305" t="s">
        <v>1087</v>
      </c>
      <c r="I195" s="305" t="s">
        <v>1088</v>
      </c>
      <c r="J195" s="306"/>
      <c r="K195" s="881" t="s">
        <v>1089</v>
      </c>
      <c r="L195" s="881" t="s">
        <v>1090</v>
      </c>
      <c r="M195" s="883" t="s">
        <v>1091</v>
      </c>
      <c r="N195" s="883">
        <v>80</v>
      </c>
      <c r="O195" s="883">
        <v>0</v>
      </c>
      <c r="P195" s="883">
        <v>20</v>
      </c>
      <c r="Q195" s="307"/>
      <c r="R195" s="885"/>
      <c r="S195" s="883">
        <f>+O195+P195</f>
        <v>20</v>
      </c>
      <c r="T195" s="1038">
        <f t="shared" ref="T195:T222" si="8">+(O195+P195+Q195+R195)/N195</f>
        <v>0.25</v>
      </c>
      <c r="U195" s="887">
        <v>45689</v>
      </c>
      <c r="V195" s="887">
        <v>46022</v>
      </c>
      <c r="W195" s="886">
        <v>183</v>
      </c>
      <c r="X195" s="171" t="s">
        <v>1092</v>
      </c>
      <c r="Y195" s="171" t="s">
        <v>772</v>
      </c>
      <c r="Z195" s="886" t="s">
        <v>1093</v>
      </c>
      <c r="AA195" s="919" t="s">
        <v>1094</v>
      </c>
      <c r="AB195" s="882" t="s">
        <v>1095</v>
      </c>
      <c r="AC195" s="308" t="s">
        <v>529</v>
      </c>
      <c r="AD195" s="920" t="s">
        <v>1096</v>
      </c>
      <c r="AE195" s="921">
        <v>221000000</v>
      </c>
      <c r="AF195" s="886" t="s">
        <v>531</v>
      </c>
      <c r="AG195" s="886" t="s">
        <v>515</v>
      </c>
      <c r="AH195" s="887">
        <v>45689</v>
      </c>
      <c r="AI195" s="309">
        <v>725500000</v>
      </c>
      <c r="AJ195" s="309"/>
      <c r="AK195" s="309">
        <v>725500000</v>
      </c>
      <c r="AL195" s="601"/>
      <c r="AM195" s="601"/>
      <c r="AN195" s="311" t="s">
        <v>777</v>
      </c>
      <c r="AO195" s="312" t="s">
        <v>1085</v>
      </c>
      <c r="AP195" s="624"/>
      <c r="AQ195" s="624"/>
      <c r="AR195" s="624"/>
      <c r="AS195" s="624"/>
      <c r="AT195" s="624"/>
      <c r="AU195" s="558"/>
      <c r="AV195" s="312"/>
      <c r="AW195" s="308"/>
      <c r="AX195" s="918"/>
      <c r="AY195" s="951"/>
      <c r="AZ195" s="945"/>
      <c r="BA195" s="834"/>
      <c r="BB195" s="671"/>
      <c r="BC195" s="671"/>
      <c r="BD195" s="671"/>
      <c r="BE195" s="671"/>
      <c r="BF195" s="955" t="s">
        <v>1097</v>
      </c>
      <c r="BG195" s="955"/>
      <c r="BH195" s="955"/>
      <c r="BI195" s="412"/>
      <c r="BJ195" s="412"/>
      <c r="BK195" s="412"/>
      <c r="BL195" s="412"/>
      <c r="BM195" s="412"/>
      <c r="BN195" s="412"/>
      <c r="BO195" s="412"/>
      <c r="BP195" s="412"/>
      <c r="BQ195" s="412"/>
      <c r="BR195" s="412"/>
      <c r="BS195" s="412"/>
      <c r="BT195" s="412"/>
      <c r="BU195" s="412"/>
      <c r="BV195" s="412"/>
      <c r="BW195" s="412"/>
      <c r="BX195" s="412"/>
      <c r="BY195" s="412"/>
      <c r="BZ195" s="412"/>
      <c r="CA195" s="412"/>
      <c r="CB195" s="412"/>
      <c r="CC195" s="412"/>
      <c r="CD195" s="412"/>
      <c r="CE195" s="412"/>
      <c r="CF195" s="412"/>
      <c r="CG195" s="412"/>
      <c r="CH195" s="412"/>
      <c r="CI195" s="412"/>
      <c r="CJ195" s="412"/>
      <c r="CK195" s="412"/>
      <c r="CL195" s="412"/>
      <c r="CM195" s="412"/>
      <c r="CN195" s="412"/>
      <c r="CO195" s="412"/>
      <c r="CP195" s="412"/>
      <c r="CQ195" s="412"/>
      <c r="CR195" s="412"/>
      <c r="CS195" s="412"/>
      <c r="CT195" s="412"/>
      <c r="CU195" s="412"/>
      <c r="CV195" s="412"/>
      <c r="CW195" s="412"/>
      <c r="CX195" s="412"/>
      <c r="CY195" s="412"/>
      <c r="CZ195" s="412"/>
      <c r="DA195" s="412"/>
      <c r="DB195" s="412"/>
      <c r="DC195" s="412"/>
      <c r="DD195" s="412"/>
      <c r="DE195" s="412"/>
      <c r="DF195" s="412"/>
      <c r="DG195" s="412"/>
      <c r="DH195" s="412"/>
      <c r="DI195" s="412"/>
      <c r="DJ195" s="412"/>
      <c r="DK195" s="412"/>
      <c r="DL195" s="412"/>
      <c r="DM195" s="412"/>
      <c r="DN195" s="412"/>
      <c r="DO195" s="412"/>
      <c r="DP195" s="412"/>
      <c r="DQ195" s="412"/>
      <c r="DR195" s="412"/>
      <c r="DS195" s="412"/>
      <c r="DT195" s="412"/>
      <c r="DU195" s="412"/>
      <c r="DV195" s="412"/>
      <c r="DW195" s="412"/>
      <c r="DX195" s="412"/>
      <c r="DY195" s="412"/>
      <c r="DZ195" s="412"/>
      <c r="EA195" s="412"/>
      <c r="EB195" s="412"/>
      <c r="EC195" s="412"/>
      <c r="ED195" s="412"/>
      <c r="EE195" s="412"/>
      <c r="EF195" s="412"/>
      <c r="EG195" s="412"/>
      <c r="EH195" s="412"/>
      <c r="EI195" s="412"/>
      <c r="EJ195" s="412"/>
      <c r="EK195" s="412"/>
      <c r="EL195" s="412"/>
      <c r="EM195" s="412"/>
      <c r="EN195" s="412"/>
      <c r="EO195" s="412"/>
      <c r="EP195" s="412"/>
      <c r="EQ195" s="412"/>
      <c r="ER195" s="412"/>
      <c r="ES195" s="412"/>
      <c r="ET195" s="412"/>
      <c r="EU195" s="412"/>
      <c r="EV195" s="412"/>
      <c r="EW195" s="412"/>
      <c r="EX195" s="412"/>
      <c r="EY195" s="412"/>
      <c r="EZ195" s="412"/>
      <c r="FA195" s="412"/>
      <c r="FB195" s="412"/>
      <c r="FC195" s="412"/>
      <c r="FD195" s="412"/>
      <c r="FE195" s="412"/>
      <c r="FF195" s="412"/>
      <c r="FG195" s="412"/>
      <c r="FH195" s="412"/>
      <c r="FI195" s="412"/>
      <c r="FJ195" s="412"/>
      <c r="FK195" s="412"/>
      <c r="FL195" s="412"/>
      <c r="FM195" s="412"/>
      <c r="FN195" s="412"/>
      <c r="FO195" s="412"/>
      <c r="FP195" s="412"/>
      <c r="FQ195" s="412"/>
      <c r="FR195" s="412"/>
      <c r="FS195" s="412"/>
      <c r="FT195" s="412"/>
      <c r="FU195" s="412"/>
      <c r="FV195" s="412"/>
      <c r="FW195" s="412"/>
      <c r="FX195" s="412"/>
      <c r="FY195" s="412"/>
      <c r="FZ195" s="412"/>
      <c r="GA195" s="412"/>
      <c r="GB195" s="412"/>
      <c r="GC195" s="412"/>
      <c r="GD195" s="412"/>
      <c r="GE195" s="412"/>
      <c r="GF195" s="412"/>
      <c r="GG195" s="412"/>
      <c r="GH195" s="412"/>
      <c r="GI195" s="412"/>
      <c r="GJ195" s="412"/>
      <c r="GK195" s="412"/>
      <c r="GL195" s="412"/>
      <c r="GM195" s="412"/>
      <c r="GN195" s="412"/>
      <c r="GO195" s="412"/>
      <c r="GP195" s="412"/>
      <c r="GQ195" s="412"/>
      <c r="GR195" s="412"/>
      <c r="GS195" s="412"/>
      <c r="GT195" s="412"/>
      <c r="GU195" s="412"/>
      <c r="GV195" s="412"/>
      <c r="GW195" s="412"/>
      <c r="GX195" s="412"/>
      <c r="GY195" s="412"/>
      <c r="GZ195" s="412"/>
      <c r="HA195" s="412"/>
      <c r="HB195" s="412"/>
      <c r="HC195" s="412"/>
      <c r="HD195" s="412"/>
      <c r="HE195" s="412"/>
      <c r="HF195" s="412"/>
      <c r="HG195" s="412"/>
      <c r="HH195" s="412"/>
    </row>
    <row r="196" spans="1:216" s="170" customFormat="1" ht="65.099999999999994" customHeight="1">
      <c r="A196" s="649" t="s">
        <v>201</v>
      </c>
      <c r="B196" s="1073"/>
      <c r="C196" s="193" t="s">
        <v>224</v>
      </c>
      <c r="D196" s="1036"/>
      <c r="E196" s="286" t="s">
        <v>1085</v>
      </c>
      <c r="F196" s="583">
        <v>2024130010127</v>
      </c>
      <c r="G196" s="313" t="s">
        <v>1086</v>
      </c>
      <c r="H196" s="313" t="s">
        <v>1087</v>
      </c>
      <c r="I196" s="313" t="s">
        <v>1088</v>
      </c>
      <c r="J196" s="314"/>
      <c r="K196" s="882"/>
      <c r="L196" s="882"/>
      <c r="M196" s="884"/>
      <c r="N196" s="884"/>
      <c r="O196" s="884"/>
      <c r="P196" s="884"/>
      <c r="Q196" s="308"/>
      <c r="R196" s="886"/>
      <c r="S196" s="884"/>
      <c r="T196" s="1039"/>
      <c r="U196" s="887"/>
      <c r="V196" s="887"/>
      <c r="W196" s="886"/>
      <c r="X196" s="886"/>
      <c r="Y196" s="886"/>
      <c r="Z196" s="886"/>
      <c r="AA196" s="919"/>
      <c r="AB196" s="882"/>
      <c r="AC196" s="308" t="s">
        <v>529</v>
      </c>
      <c r="AD196" s="920"/>
      <c r="AE196" s="921"/>
      <c r="AF196" s="886"/>
      <c r="AG196" s="886"/>
      <c r="AH196" s="887"/>
      <c r="AI196" s="315"/>
      <c r="AJ196" s="315"/>
      <c r="AK196" s="315"/>
      <c r="AL196" s="602"/>
      <c r="AM196" s="602"/>
      <c r="AN196" s="311"/>
      <c r="AO196" s="312"/>
      <c r="AP196" s="624"/>
      <c r="AQ196" s="624"/>
      <c r="AR196" s="624"/>
      <c r="AS196" s="624"/>
      <c r="AT196" s="624"/>
      <c r="AU196" s="558"/>
      <c r="AV196" s="312"/>
      <c r="AW196" s="308"/>
      <c r="AX196" s="918"/>
      <c r="AY196" s="951"/>
      <c r="AZ196" s="945"/>
      <c r="BA196" s="834"/>
      <c r="BB196" s="671"/>
      <c r="BC196" s="671"/>
      <c r="BD196" s="671"/>
      <c r="BE196" s="671"/>
      <c r="BF196" s="955"/>
      <c r="BG196" s="955"/>
      <c r="BH196" s="955"/>
      <c r="BI196" s="412"/>
      <c r="BJ196" s="412"/>
      <c r="BK196" s="412"/>
      <c r="BL196" s="412"/>
      <c r="BM196" s="412"/>
      <c r="BN196" s="412"/>
      <c r="BO196" s="412"/>
      <c r="BP196" s="412"/>
      <c r="BQ196" s="412"/>
      <c r="BR196" s="412"/>
      <c r="BS196" s="412"/>
      <c r="BT196" s="412"/>
      <c r="BU196" s="412"/>
      <c r="BV196" s="412"/>
      <c r="BW196" s="412"/>
      <c r="BX196" s="412"/>
      <c r="BY196" s="412"/>
      <c r="BZ196" s="412"/>
      <c r="CA196" s="412"/>
      <c r="CB196" s="412"/>
      <c r="CC196" s="412"/>
      <c r="CD196" s="412"/>
      <c r="CE196" s="412"/>
      <c r="CF196" s="412"/>
      <c r="CG196" s="412"/>
      <c r="CH196" s="412"/>
      <c r="CI196" s="412"/>
      <c r="CJ196" s="412"/>
      <c r="CK196" s="412"/>
      <c r="CL196" s="412"/>
      <c r="CM196" s="412"/>
      <c r="CN196" s="412"/>
      <c r="CO196" s="412"/>
      <c r="CP196" s="412"/>
      <c r="CQ196" s="412"/>
      <c r="CR196" s="412"/>
      <c r="CS196" s="412"/>
      <c r="CT196" s="412"/>
      <c r="CU196" s="412"/>
      <c r="CV196" s="412"/>
      <c r="CW196" s="412"/>
      <c r="CX196" s="412"/>
      <c r="CY196" s="412"/>
      <c r="CZ196" s="412"/>
      <c r="DA196" s="412"/>
      <c r="DB196" s="412"/>
      <c r="DC196" s="412"/>
      <c r="DD196" s="412"/>
      <c r="DE196" s="412"/>
      <c r="DF196" s="412"/>
      <c r="DG196" s="412"/>
      <c r="DH196" s="412"/>
      <c r="DI196" s="412"/>
      <c r="DJ196" s="412"/>
      <c r="DK196" s="412"/>
      <c r="DL196" s="412"/>
      <c r="DM196" s="412"/>
      <c r="DN196" s="412"/>
      <c r="DO196" s="412"/>
      <c r="DP196" s="412"/>
      <c r="DQ196" s="412"/>
      <c r="DR196" s="412"/>
      <c r="DS196" s="412"/>
      <c r="DT196" s="412"/>
      <c r="DU196" s="412"/>
      <c r="DV196" s="412"/>
      <c r="DW196" s="412"/>
      <c r="DX196" s="412"/>
      <c r="DY196" s="412"/>
      <c r="DZ196" s="412"/>
      <c r="EA196" s="412"/>
      <c r="EB196" s="412"/>
      <c r="EC196" s="412"/>
      <c r="ED196" s="412"/>
      <c r="EE196" s="412"/>
      <c r="EF196" s="412"/>
      <c r="EG196" s="412"/>
      <c r="EH196" s="412"/>
      <c r="EI196" s="412"/>
      <c r="EJ196" s="412"/>
      <c r="EK196" s="412"/>
      <c r="EL196" s="412"/>
      <c r="EM196" s="412"/>
      <c r="EN196" s="412"/>
      <c r="EO196" s="412"/>
      <c r="EP196" s="412"/>
      <c r="EQ196" s="412"/>
      <c r="ER196" s="412"/>
      <c r="ES196" s="412"/>
      <c r="ET196" s="412"/>
      <c r="EU196" s="412"/>
      <c r="EV196" s="412"/>
      <c r="EW196" s="412"/>
      <c r="EX196" s="412"/>
      <c r="EY196" s="412"/>
      <c r="EZ196" s="412"/>
      <c r="FA196" s="412"/>
      <c r="FB196" s="412"/>
      <c r="FC196" s="412"/>
      <c r="FD196" s="412"/>
      <c r="FE196" s="412"/>
      <c r="FF196" s="412"/>
      <c r="FG196" s="412"/>
      <c r="FH196" s="412"/>
      <c r="FI196" s="412"/>
      <c r="FJ196" s="412"/>
      <c r="FK196" s="412"/>
      <c r="FL196" s="412"/>
      <c r="FM196" s="412"/>
      <c r="FN196" s="412"/>
      <c r="FO196" s="412"/>
      <c r="FP196" s="412"/>
      <c r="FQ196" s="412"/>
      <c r="FR196" s="412"/>
      <c r="FS196" s="412"/>
      <c r="FT196" s="412"/>
      <c r="FU196" s="412"/>
      <c r="FV196" s="412"/>
      <c r="FW196" s="412"/>
      <c r="FX196" s="412"/>
      <c r="FY196" s="412"/>
      <c r="FZ196" s="412"/>
      <c r="GA196" s="412"/>
      <c r="GB196" s="412"/>
      <c r="GC196" s="412"/>
      <c r="GD196" s="412"/>
      <c r="GE196" s="412"/>
      <c r="GF196" s="412"/>
      <c r="GG196" s="412"/>
      <c r="GH196" s="412"/>
      <c r="GI196" s="412"/>
      <c r="GJ196" s="412"/>
      <c r="GK196" s="412"/>
      <c r="GL196" s="412"/>
      <c r="GM196" s="412"/>
      <c r="GN196" s="412"/>
      <c r="GO196" s="412"/>
      <c r="GP196" s="412"/>
      <c r="GQ196" s="412"/>
      <c r="GR196" s="412"/>
      <c r="GS196" s="412"/>
      <c r="GT196" s="412"/>
      <c r="GU196" s="412"/>
      <c r="GV196" s="412"/>
      <c r="GW196" s="412"/>
      <c r="GX196" s="412"/>
      <c r="GY196" s="412"/>
      <c r="GZ196" s="412"/>
      <c r="HA196" s="412"/>
      <c r="HB196" s="412"/>
      <c r="HC196" s="412"/>
      <c r="HD196" s="412"/>
      <c r="HE196" s="412"/>
      <c r="HF196" s="412"/>
      <c r="HG196" s="412"/>
      <c r="HH196" s="412"/>
    </row>
    <row r="197" spans="1:216" s="170" customFormat="1" ht="65.099999999999994" customHeight="1">
      <c r="A197" s="649" t="s">
        <v>201</v>
      </c>
      <c r="B197" s="1073"/>
      <c r="C197" s="193" t="s">
        <v>224</v>
      </c>
      <c r="D197" s="1036"/>
      <c r="E197" s="286" t="s">
        <v>1085</v>
      </c>
      <c r="F197" s="583">
        <v>2024130010128</v>
      </c>
      <c r="G197" s="313" t="s">
        <v>1086</v>
      </c>
      <c r="H197" s="313" t="s">
        <v>1087</v>
      </c>
      <c r="I197" s="313" t="s">
        <v>1088</v>
      </c>
      <c r="J197" s="313"/>
      <c r="K197" s="189" t="s">
        <v>1098</v>
      </c>
      <c r="L197" s="316" t="s">
        <v>1090</v>
      </c>
      <c r="M197" s="317" t="s">
        <v>1091</v>
      </c>
      <c r="N197" s="318">
        <v>1</v>
      </c>
      <c r="O197" s="318">
        <v>0</v>
      </c>
      <c r="P197" s="318">
        <v>0.1</v>
      </c>
      <c r="Q197" s="319"/>
      <c r="R197" s="320"/>
      <c r="S197" s="317">
        <f t="shared" ref="S197:S221" si="9">+O197+P197</f>
        <v>0.1</v>
      </c>
      <c r="T197" s="559">
        <f t="shared" si="8"/>
        <v>0.1</v>
      </c>
      <c r="U197" s="321">
        <v>45689</v>
      </c>
      <c r="V197" s="321">
        <v>46022</v>
      </c>
      <c r="W197" s="308">
        <v>183</v>
      </c>
      <c r="X197" s="886" t="s">
        <v>1092</v>
      </c>
      <c r="Y197" s="886" t="s">
        <v>772</v>
      </c>
      <c r="Z197" s="308" t="s">
        <v>1093</v>
      </c>
      <c r="AA197" s="322" t="s">
        <v>1099</v>
      </c>
      <c r="AB197" s="322" t="s">
        <v>843</v>
      </c>
      <c r="AC197" s="308" t="s">
        <v>529</v>
      </c>
      <c r="AD197" s="267" t="s">
        <v>1100</v>
      </c>
      <c r="AE197" s="323">
        <v>139500000</v>
      </c>
      <c r="AF197" s="308" t="s">
        <v>531</v>
      </c>
      <c r="AG197" s="308" t="s">
        <v>515</v>
      </c>
      <c r="AH197" s="321">
        <v>45689</v>
      </c>
      <c r="AI197" s="315"/>
      <c r="AJ197" s="315"/>
      <c r="AK197" s="310"/>
      <c r="AL197" s="603"/>
      <c r="AM197" s="603"/>
      <c r="AN197" s="311"/>
      <c r="AO197" s="312"/>
      <c r="AP197" s="624"/>
      <c r="AQ197" s="624"/>
      <c r="AR197" s="624"/>
      <c r="AS197" s="624"/>
      <c r="AT197" s="624"/>
      <c r="AU197" s="558"/>
      <c r="AV197" s="312"/>
      <c r="AW197" s="308"/>
      <c r="AX197" s="918"/>
      <c r="AY197" s="951"/>
      <c r="AZ197" s="945"/>
      <c r="BA197" s="834"/>
      <c r="BB197" s="671"/>
      <c r="BC197" s="671"/>
      <c r="BD197" s="671"/>
      <c r="BE197" s="671"/>
      <c r="BF197" s="955"/>
      <c r="BG197" s="955"/>
      <c r="BH197" s="955"/>
      <c r="BI197" s="412"/>
      <c r="BJ197" s="412"/>
      <c r="BK197" s="412"/>
      <c r="BL197" s="412"/>
      <c r="BM197" s="412"/>
      <c r="BN197" s="412"/>
      <c r="BO197" s="412"/>
      <c r="BP197" s="412"/>
      <c r="BQ197" s="412"/>
      <c r="BR197" s="412"/>
      <c r="BS197" s="412"/>
      <c r="BT197" s="412"/>
      <c r="BU197" s="412"/>
      <c r="BV197" s="412"/>
      <c r="BW197" s="412"/>
      <c r="BX197" s="412"/>
      <c r="BY197" s="412"/>
      <c r="BZ197" s="412"/>
      <c r="CA197" s="412"/>
      <c r="CB197" s="412"/>
      <c r="CC197" s="412"/>
      <c r="CD197" s="412"/>
      <c r="CE197" s="412"/>
      <c r="CF197" s="412"/>
      <c r="CG197" s="412"/>
      <c r="CH197" s="412"/>
      <c r="CI197" s="412"/>
      <c r="CJ197" s="412"/>
      <c r="CK197" s="412"/>
      <c r="CL197" s="412"/>
      <c r="CM197" s="412"/>
      <c r="CN197" s="412"/>
      <c r="CO197" s="412"/>
      <c r="CP197" s="412"/>
      <c r="CQ197" s="412"/>
      <c r="CR197" s="412"/>
      <c r="CS197" s="412"/>
      <c r="CT197" s="412"/>
      <c r="CU197" s="412"/>
      <c r="CV197" s="412"/>
      <c r="CW197" s="412"/>
      <c r="CX197" s="412"/>
      <c r="CY197" s="412"/>
      <c r="CZ197" s="412"/>
      <c r="DA197" s="412"/>
      <c r="DB197" s="412"/>
      <c r="DC197" s="412"/>
      <c r="DD197" s="412"/>
      <c r="DE197" s="412"/>
      <c r="DF197" s="412"/>
      <c r="DG197" s="412"/>
      <c r="DH197" s="412"/>
      <c r="DI197" s="412"/>
      <c r="DJ197" s="412"/>
      <c r="DK197" s="412"/>
      <c r="DL197" s="412"/>
      <c r="DM197" s="412"/>
      <c r="DN197" s="412"/>
      <c r="DO197" s="412"/>
      <c r="DP197" s="412"/>
      <c r="DQ197" s="412"/>
      <c r="DR197" s="412"/>
      <c r="DS197" s="412"/>
      <c r="DT197" s="412"/>
      <c r="DU197" s="412"/>
      <c r="DV197" s="412"/>
      <c r="DW197" s="412"/>
      <c r="DX197" s="412"/>
      <c r="DY197" s="412"/>
      <c r="DZ197" s="412"/>
      <c r="EA197" s="412"/>
      <c r="EB197" s="412"/>
      <c r="EC197" s="412"/>
      <c r="ED197" s="412"/>
      <c r="EE197" s="412"/>
      <c r="EF197" s="412"/>
      <c r="EG197" s="412"/>
      <c r="EH197" s="412"/>
      <c r="EI197" s="412"/>
      <c r="EJ197" s="412"/>
      <c r="EK197" s="412"/>
      <c r="EL197" s="412"/>
      <c r="EM197" s="412"/>
      <c r="EN197" s="412"/>
      <c r="EO197" s="412"/>
      <c r="EP197" s="412"/>
      <c r="EQ197" s="412"/>
      <c r="ER197" s="412"/>
      <c r="ES197" s="412"/>
      <c r="ET197" s="412"/>
      <c r="EU197" s="412"/>
      <c r="EV197" s="412"/>
      <c r="EW197" s="412"/>
      <c r="EX197" s="412"/>
      <c r="EY197" s="412"/>
      <c r="EZ197" s="412"/>
      <c r="FA197" s="412"/>
      <c r="FB197" s="412"/>
      <c r="FC197" s="412"/>
      <c r="FD197" s="412"/>
      <c r="FE197" s="412"/>
      <c r="FF197" s="412"/>
      <c r="FG197" s="412"/>
      <c r="FH197" s="412"/>
      <c r="FI197" s="412"/>
      <c r="FJ197" s="412"/>
      <c r="FK197" s="412"/>
      <c r="FL197" s="412"/>
      <c r="FM197" s="412"/>
      <c r="FN197" s="412"/>
      <c r="FO197" s="412"/>
      <c r="FP197" s="412"/>
      <c r="FQ197" s="412"/>
      <c r="FR197" s="412"/>
      <c r="FS197" s="412"/>
      <c r="FT197" s="412"/>
      <c r="FU197" s="412"/>
      <c r="FV197" s="412"/>
      <c r="FW197" s="412"/>
      <c r="FX197" s="412"/>
      <c r="FY197" s="412"/>
      <c r="FZ197" s="412"/>
      <c r="GA197" s="412"/>
      <c r="GB197" s="412"/>
      <c r="GC197" s="412"/>
      <c r="GD197" s="412"/>
      <c r="GE197" s="412"/>
      <c r="GF197" s="412"/>
      <c r="GG197" s="412"/>
      <c r="GH197" s="412"/>
      <c r="GI197" s="412"/>
      <c r="GJ197" s="412"/>
      <c r="GK197" s="412"/>
      <c r="GL197" s="412"/>
      <c r="GM197" s="412"/>
      <c r="GN197" s="412"/>
      <c r="GO197" s="412"/>
      <c r="GP197" s="412"/>
      <c r="GQ197" s="412"/>
      <c r="GR197" s="412"/>
      <c r="GS197" s="412"/>
      <c r="GT197" s="412"/>
      <c r="GU197" s="412"/>
      <c r="GV197" s="412"/>
      <c r="GW197" s="412"/>
      <c r="GX197" s="412"/>
      <c r="GY197" s="412"/>
      <c r="GZ197" s="412"/>
      <c r="HA197" s="412"/>
      <c r="HB197" s="412"/>
      <c r="HC197" s="412"/>
      <c r="HD197" s="412"/>
      <c r="HE197" s="412"/>
      <c r="HF197" s="412"/>
      <c r="HG197" s="412"/>
      <c r="HH197" s="412"/>
    </row>
    <row r="198" spans="1:216" s="170" customFormat="1" ht="65.099999999999994" customHeight="1">
      <c r="A198" s="649" t="s">
        <v>201</v>
      </c>
      <c r="B198" s="1073"/>
      <c r="C198" s="193" t="s">
        <v>224</v>
      </c>
      <c r="D198" s="1036"/>
      <c r="E198" s="286" t="s">
        <v>1085</v>
      </c>
      <c r="F198" s="583">
        <v>2024130010129</v>
      </c>
      <c r="G198" s="313" t="s">
        <v>1086</v>
      </c>
      <c r="H198" s="313" t="s">
        <v>1087</v>
      </c>
      <c r="I198" s="313" t="s">
        <v>1088</v>
      </c>
      <c r="J198" s="313"/>
      <c r="K198" s="247" t="s">
        <v>1101</v>
      </c>
      <c r="L198" s="316" t="s">
        <v>1090</v>
      </c>
      <c r="M198" s="317" t="s">
        <v>1091</v>
      </c>
      <c r="N198" s="317">
        <v>200</v>
      </c>
      <c r="O198" s="317">
        <v>0</v>
      </c>
      <c r="P198" s="317">
        <v>0</v>
      </c>
      <c r="Q198" s="308"/>
      <c r="R198" s="320"/>
      <c r="S198" s="317">
        <f t="shared" si="9"/>
        <v>0</v>
      </c>
      <c r="T198" s="559">
        <f t="shared" si="8"/>
        <v>0</v>
      </c>
      <c r="U198" s="321">
        <v>45690</v>
      </c>
      <c r="V198" s="321">
        <v>46022</v>
      </c>
      <c r="W198" s="308">
        <v>183</v>
      </c>
      <c r="X198" s="308" t="s">
        <v>1102</v>
      </c>
      <c r="Y198" s="308" t="s">
        <v>772</v>
      </c>
      <c r="Z198" s="308" t="s">
        <v>1093</v>
      </c>
      <c r="AA198" s="322" t="s">
        <v>1103</v>
      </c>
      <c r="AB198" s="322" t="s">
        <v>1104</v>
      </c>
      <c r="AC198" s="308" t="s">
        <v>529</v>
      </c>
      <c r="AD198" s="267" t="s">
        <v>1105</v>
      </c>
      <c r="AE198" s="323">
        <v>147000000</v>
      </c>
      <c r="AF198" s="308" t="s">
        <v>1106</v>
      </c>
      <c r="AG198" s="308" t="s">
        <v>515</v>
      </c>
      <c r="AH198" s="321">
        <v>45690</v>
      </c>
      <c r="AI198" s="315"/>
      <c r="AJ198" s="315"/>
      <c r="AK198" s="310"/>
      <c r="AL198" s="603"/>
      <c r="AM198" s="603"/>
      <c r="AN198" s="311"/>
      <c r="AO198" s="312"/>
      <c r="AP198" s="624"/>
      <c r="AQ198" s="624"/>
      <c r="AR198" s="624"/>
      <c r="AS198" s="624"/>
      <c r="AT198" s="624"/>
      <c r="AU198" s="558"/>
      <c r="AV198" s="312"/>
      <c r="AW198" s="308"/>
      <c r="AX198" s="918"/>
      <c r="AY198" s="951"/>
      <c r="AZ198" s="945"/>
      <c r="BA198" s="834"/>
      <c r="BB198" s="671"/>
      <c r="BC198" s="671"/>
      <c r="BD198" s="671"/>
      <c r="BE198" s="671"/>
      <c r="BF198" s="955"/>
      <c r="BG198" s="955"/>
      <c r="BH198" s="955"/>
      <c r="BI198" s="412"/>
      <c r="BJ198" s="412"/>
      <c r="BK198" s="412"/>
      <c r="BL198" s="412"/>
      <c r="BM198" s="412"/>
      <c r="BN198" s="412"/>
      <c r="BO198" s="412"/>
      <c r="BP198" s="412"/>
      <c r="BQ198" s="412"/>
      <c r="BR198" s="412"/>
      <c r="BS198" s="412"/>
      <c r="BT198" s="412"/>
      <c r="BU198" s="412"/>
      <c r="BV198" s="412"/>
      <c r="BW198" s="412"/>
      <c r="BX198" s="412"/>
      <c r="BY198" s="412"/>
      <c r="BZ198" s="412"/>
      <c r="CA198" s="412"/>
      <c r="CB198" s="412"/>
      <c r="CC198" s="412"/>
      <c r="CD198" s="412"/>
      <c r="CE198" s="412"/>
      <c r="CF198" s="412"/>
      <c r="CG198" s="412"/>
      <c r="CH198" s="412"/>
      <c r="CI198" s="412"/>
      <c r="CJ198" s="412"/>
      <c r="CK198" s="412"/>
      <c r="CL198" s="412"/>
      <c r="CM198" s="412"/>
      <c r="CN198" s="412"/>
      <c r="CO198" s="412"/>
      <c r="CP198" s="412"/>
      <c r="CQ198" s="412"/>
      <c r="CR198" s="412"/>
      <c r="CS198" s="412"/>
      <c r="CT198" s="412"/>
      <c r="CU198" s="412"/>
      <c r="CV198" s="412"/>
      <c r="CW198" s="412"/>
      <c r="CX198" s="412"/>
      <c r="CY198" s="412"/>
      <c r="CZ198" s="412"/>
      <c r="DA198" s="412"/>
      <c r="DB198" s="412"/>
      <c r="DC198" s="412"/>
      <c r="DD198" s="412"/>
      <c r="DE198" s="412"/>
      <c r="DF198" s="412"/>
      <c r="DG198" s="412"/>
      <c r="DH198" s="412"/>
      <c r="DI198" s="412"/>
      <c r="DJ198" s="412"/>
      <c r="DK198" s="412"/>
      <c r="DL198" s="412"/>
      <c r="DM198" s="412"/>
      <c r="DN198" s="412"/>
      <c r="DO198" s="412"/>
      <c r="DP198" s="412"/>
      <c r="DQ198" s="412"/>
      <c r="DR198" s="412"/>
      <c r="DS198" s="412"/>
      <c r="DT198" s="412"/>
      <c r="DU198" s="412"/>
      <c r="DV198" s="412"/>
      <c r="DW198" s="412"/>
      <c r="DX198" s="412"/>
      <c r="DY198" s="412"/>
      <c r="DZ198" s="412"/>
      <c r="EA198" s="412"/>
      <c r="EB198" s="412"/>
      <c r="EC198" s="412"/>
      <c r="ED198" s="412"/>
      <c r="EE198" s="412"/>
      <c r="EF198" s="412"/>
      <c r="EG198" s="412"/>
      <c r="EH198" s="412"/>
      <c r="EI198" s="412"/>
      <c r="EJ198" s="412"/>
      <c r="EK198" s="412"/>
      <c r="EL198" s="412"/>
      <c r="EM198" s="412"/>
      <c r="EN198" s="412"/>
      <c r="EO198" s="412"/>
      <c r="EP198" s="412"/>
      <c r="EQ198" s="412"/>
      <c r="ER198" s="412"/>
      <c r="ES198" s="412"/>
      <c r="ET198" s="412"/>
      <c r="EU198" s="412"/>
      <c r="EV198" s="412"/>
      <c r="EW198" s="412"/>
      <c r="EX198" s="412"/>
      <c r="EY198" s="412"/>
      <c r="EZ198" s="412"/>
      <c r="FA198" s="412"/>
      <c r="FB198" s="412"/>
      <c r="FC198" s="412"/>
      <c r="FD198" s="412"/>
      <c r="FE198" s="412"/>
      <c r="FF198" s="412"/>
      <c r="FG198" s="412"/>
      <c r="FH198" s="412"/>
      <c r="FI198" s="412"/>
      <c r="FJ198" s="412"/>
      <c r="FK198" s="412"/>
      <c r="FL198" s="412"/>
      <c r="FM198" s="412"/>
      <c r="FN198" s="412"/>
      <c r="FO198" s="412"/>
      <c r="FP198" s="412"/>
      <c r="FQ198" s="412"/>
      <c r="FR198" s="412"/>
      <c r="FS198" s="412"/>
      <c r="FT198" s="412"/>
      <c r="FU198" s="412"/>
      <c r="FV198" s="412"/>
      <c r="FW198" s="412"/>
      <c r="FX198" s="412"/>
      <c r="FY198" s="412"/>
      <c r="FZ198" s="412"/>
      <c r="GA198" s="412"/>
      <c r="GB198" s="412"/>
      <c r="GC198" s="412"/>
      <c r="GD198" s="412"/>
      <c r="GE198" s="412"/>
      <c r="GF198" s="412"/>
      <c r="GG198" s="412"/>
      <c r="GH198" s="412"/>
      <c r="GI198" s="412"/>
      <c r="GJ198" s="412"/>
      <c r="GK198" s="412"/>
      <c r="GL198" s="412"/>
      <c r="GM198" s="412"/>
      <c r="GN198" s="412"/>
      <c r="GO198" s="412"/>
      <c r="GP198" s="412"/>
      <c r="GQ198" s="412"/>
      <c r="GR198" s="412"/>
      <c r="GS198" s="412"/>
      <c r="GT198" s="412"/>
      <c r="GU198" s="412"/>
      <c r="GV198" s="412"/>
      <c r="GW198" s="412"/>
      <c r="GX198" s="412"/>
      <c r="GY198" s="412"/>
      <c r="GZ198" s="412"/>
      <c r="HA198" s="412"/>
      <c r="HB198" s="412"/>
      <c r="HC198" s="412"/>
      <c r="HD198" s="412"/>
      <c r="HE198" s="412"/>
      <c r="HF198" s="412"/>
      <c r="HG198" s="412"/>
      <c r="HH198" s="412"/>
    </row>
    <row r="199" spans="1:216" s="170" customFormat="1" ht="65.099999999999994" customHeight="1">
      <c r="A199" s="649" t="s">
        <v>201</v>
      </c>
      <c r="B199" s="1073"/>
      <c r="C199" s="193" t="s">
        <v>224</v>
      </c>
      <c r="D199" s="1036"/>
      <c r="E199" s="286" t="s">
        <v>1085</v>
      </c>
      <c r="F199" s="583">
        <v>2024130010130</v>
      </c>
      <c r="G199" s="313" t="s">
        <v>1086</v>
      </c>
      <c r="H199" s="313" t="s">
        <v>1087</v>
      </c>
      <c r="I199" s="313" t="s">
        <v>1088</v>
      </c>
      <c r="J199" s="313"/>
      <c r="K199" s="267" t="s">
        <v>1107</v>
      </c>
      <c r="L199" s="316" t="s">
        <v>1090</v>
      </c>
      <c r="M199" s="317" t="s">
        <v>1108</v>
      </c>
      <c r="N199" s="317">
        <v>6</v>
      </c>
      <c r="O199" s="317">
        <v>0</v>
      </c>
      <c r="P199" s="317">
        <v>0</v>
      </c>
      <c r="Q199" s="308"/>
      <c r="R199" s="320"/>
      <c r="S199" s="317">
        <f t="shared" si="9"/>
        <v>0</v>
      </c>
      <c r="T199" s="559">
        <f t="shared" si="8"/>
        <v>0</v>
      </c>
      <c r="U199" s="321">
        <v>45691</v>
      </c>
      <c r="V199" s="321">
        <v>46022</v>
      </c>
      <c r="W199" s="308">
        <v>183</v>
      </c>
      <c r="X199" s="308" t="s">
        <v>1109</v>
      </c>
      <c r="Y199" s="308" t="s">
        <v>772</v>
      </c>
      <c r="Z199" s="308" t="s">
        <v>1093</v>
      </c>
      <c r="AA199" s="322"/>
      <c r="AB199" s="322"/>
      <c r="AC199" s="308" t="s">
        <v>529</v>
      </c>
      <c r="AD199" s="267" t="s">
        <v>1110</v>
      </c>
      <c r="AE199" s="324">
        <v>72000000</v>
      </c>
      <c r="AF199" s="308" t="s">
        <v>1106</v>
      </c>
      <c r="AG199" s="308" t="s">
        <v>515</v>
      </c>
      <c r="AH199" s="321">
        <v>45691</v>
      </c>
      <c r="AI199" s="315"/>
      <c r="AJ199" s="315"/>
      <c r="AK199" s="310"/>
      <c r="AL199" s="603"/>
      <c r="AM199" s="603"/>
      <c r="AN199" s="311"/>
      <c r="AO199" s="312"/>
      <c r="AP199" s="624"/>
      <c r="AQ199" s="624"/>
      <c r="AR199" s="624"/>
      <c r="AS199" s="624"/>
      <c r="AT199" s="624"/>
      <c r="AU199" s="558"/>
      <c r="AV199" s="312"/>
      <c r="AW199" s="308"/>
      <c r="AX199" s="918"/>
      <c r="AY199" s="951"/>
      <c r="AZ199" s="945"/>
      <c r="BA199" s="834"/>
      <c r="BB199" s="671"/>
      <c r="BC199" s="671"/>
      <c r="BD199" s="671"/>
      <c r="BE199" s="671"/>
      <c r="BF199" s="955"/>
      <c r="BG199" s="955"/>
      <c r="BH199" s="955"/>
      <c r="BI199" s="412"/>
      <c r="BJ199" s="412"/>
      <c r="BK199" s="412"/>
      <c r="BL199" s="412"/>
      <c r="BM199" s="412"/>
      <c r="BN199" s="412"/>
      <c r="BO199" s="412"/>
      <c r="BP199" s="412"/>
      <c r="BQ199" s="412"/>
      <c r="BR199" s="412"/>
      <c r="BS199" s="412"/>
      <c r="BT199" s="412"/>
      <c r="BU199" s="412"/>
      <c r="BV199" s="412"/>
      <c r="BW199" s="412"/>
      <c r="BX199" s="412"/>
      <c r="BY199" s="412"/>
      <c r="BZ199" s="412"/>
      <c r="CA199" s="412"/>
      <c r="CB199" s="412"/>
      <c r="CC199" s="412"/>
      <c r="CD199" s="412"/>
      <c r="CE199" s="412"/>
      <c r="CF199" s="412"/>
      <c r="CG199" s="412"/>
      <c r="CH199" s="412"/>
      <c r="CI199" s="412"/>
      <c r="CJ199" s="412"/>
      <c r="CK199" s="412"/>
      <c r="CL199" s="412"/>
      <c r="CM199" s="412"/>
      <c r="CN199" s="412"/>
      <c r="CO199" s="412"/>
      <c r="CP199" s="412"/>
      <c r="CQ199" s="412"/>
      <c r="CR199" s="412"/>
      <c r="CS199" s="412"/>
      <c r="CT199" s="412"/>
      <c r="CU199" s="412"/>
      <c r="CV199" s="412"/>
      <c r="CW199" s="412"/>
      <c r="CX199" s="412"/>
      <c r="CY199" s="412"/>
      <c r="CZ199" s="412"/>
      <c r="DA199" s="412"/>
      <c r="DB199" s="412"/>
      <c r="DC199" s="412"/>
      <c r="DD199" s="412"/>
      <c r="DE199" s="412"/>
      <c r="DF199" s="412"/>
      <c r="DG199" s="412"/>
      <c r="DH199" s="412"/>
      <c r="DI199" s="412"/>
      <c r="DJ199" s="412"/>
      <c r="DK199" s="412"/>
      <c r="DL199" s="412"/>
      <c r="DM199" s="412"/>
      <c r="DN199" s="412"/>
      <c r="DO199" s="412"/>
      <c r="DP199" s="412"/>
      <c r="DQ199" s="412"/>
      <c r="DR199" s="412"/>
      <c r="DS199" s="412"/>
      <c r="DT199" s="412"/>
      <c r="DU199" s="412"/>
      <c r="DV199" s="412"/>
      <c r="DW199" s="412"/>
      <c r="DX199" s="412"/>
      <c r="DY199" s="412"/>
      <c r="DZ199" s="412"/>
      <c r="EA199" s="412"/>
      <c r="EB199" s="412"/>
      <c r="EC199" s="412"/>
      <c r="ED199" s="412"/>
      <c r="EE199" s="412"/>
      <c r="EF199" s="412"/>
      <c r="EG199" s="412"/>
      <c r="EH199" s="412"/>
      <c r="EI199" s="412"/>
      <c r="EJ199" s="412"/>
      <c r="EK199" s="412"/>
      <c r="EL199" s="412"/>
      <c r="EM199" s="412"/>
      <c r="EN199" s="412"/>
      <c r="EO199" s="412"/>
      <c r="EP199" s="412"/>
      <c r="EQ199" s="412"/>
      <c r="ER199" s="412"/>
      <c r="ES199" s="412"/>
      <c r="ET199" s="412"/>
      <c r="EU199" s="412"/>
      <c r="EV199" s="412"/>
      <c r="EW199" s="412"/>
      <c r="EX199" s="412"/>
      <c r="EY199" s="412"/>
      <c r="EZ199" s="412"/>
      <c r="FA199" s="412"/>
      <c r="FB199" s="412"/>
      <c r="FC199" s="412"/>
      <c r="FD199" s="412"/>
      <c r="FE199" s="412"/>
      <c r="FF199" s="412"/>
      <c r="FG199" s="412"/>
      <c r="FH199" s="412"/>
      <c r="FI199" s="412"/>
      <c r="FJ199" s="412"/>
      <c r="FK199" s="412"/>
      <c r="FL199" s="412"/>
      <c r="FM199" s="412"/>
      <c r="FN199" s="412"/>
      <c r="FO199" s="412"/>
      <c r="FP199" s="412"/>
      <c r="FQ199" s="412"/>
      <c r="FR199" s="412"/>
      <c r="FS199" s="412"/>
      <c r="FT199" s="412"/>
      <c r="FU199" s="412"/>
      <c r="FV199" s="412"/>
      <c r="FW199" s="412"/>
      <c r="FX199" s="412"/>
      <c r="FY199" s="412"/>
      <c r="FZ199" s="412"/>
      <c r="GA199" s="412"/>
      <c r="GB199" s="412"/>
      <c r="GC199" s="412"/>
      <c r="GD199" s="412"/>
      <c r="GE199" s="412"/>
      <c r="GF199" s="412"/>
      <c r="GG199" s="412"/>
      <c r="GH199" s="412"/>
      <c r="GI199" s="412"/>
      <c r="GJ199" s="412"/>
      <c r="GK199" s="412"/>
      <c r="GL199" s="412"/>
      <c r="GM199" s="412"/>
      <c r="GN199" s="412"/>
      <c r="GO199" s="412"/>
      <c r="GP199" s="412"/>
      <c r="GQ199" s="412"/>
      <c r="GR199" s="412"/>
      <c r="GS199" s="412"/>
      <c r="GT199" s="412"/>
      <c r="GU199" s="412"/>
      <c r="GV199" s="412"/>
      <c r="GW199" s="412"/>
      <c r="GX199" s="412"/>
      <c r="GY199" s="412"/>
      <c r="GZ199" s="412"/>
      <c r="HA199" s="412"/>
      <c r="HB199" s="412"/>
      <c r="HC199" s="412"/>
      <c r="HD199" s="412"/>
      <c r="HE199" s="412"/>
      <c r="HF199" s="412"/>
      <c r="HG199" s="412"/>
      <c r="HH199" s="412"/>
    </row>
    <row r="200" spans="1:216" s="170" customFormat="1" ht="65.099999999999994" customHeight="1">
      <c r="A200" s="649" t="s">
        <v>201</v>
      </c>
      <c r="B200" s="1073"/>
      <c r="C200" s="193" t="s">
        <v>224</v>
      </c>
      <c r="D200" s="1036"/>
      <c r="E200" s="286" t="s">
        <v>1085</v>
      </c>
      <c r="F200" s="583">
        <v>2024130010131</v>
      </c>
      <c r="G200" s="313" t="s">
        <v>1086</v>
      </c>
      <c r="H200" s="313" t="s">
        <v>1087</v>
      </c>
      <c r="I200" s="313" t="s">
        <v>1088</v>
      </c>
      <c r="J200" s="313"/>
      <c r="K200" s="267" t="s">
        <v>1111</v>
      </c>
      <c r="L200" s="316" t="s">
        <v>1090</v>
      </c>
      <c r="M200" s="317" t="s">
        <v>1112</v>
      </c>
      <c r="N200" s="317">
        <v>1</v>
      </c>
      <c r="O200" s="317">
        <v>0</v>
      </c>
      <c r="P200" s="317">
        <v>0</v>
      </c>
      <c r="Q200" s="308"/>
      <c r="R200" s="320"/>
      <c r="S200" s="317">
        <f t="shared" si="9"/>
        <v>0</v>
      </c>
      <c r="T200" s="559">
        <f t="shared" si="8"/>
        <v>0</v>
      </c>
      <c r="U200" s="321">
        <v>45692</v>
      </c>
      <c r="V200" s="321">
        <v>46022</v>
      </c>
      <c r="W200" s="308">
        <v>183</v>
      </c>
      <c r="X200" s="308" t="s">
        <v>1092</v>
      </c>
      <c r="Y200" s="308" t="s">
        <v>772</v>
      </c>
      <c r="Z200" s="308" t="s">
        <v>1093</v>
      </c>
      <c r="AA200" s="322"/>
      <c r="AB200" s="322"/>
      <c r="AC200" s="308" t="s">
        <v>529</v>
      </c>
      <c r="AD200" s="267" t="s">
        <v>1111</v>
      </c>
      <c r="AE200" s="324">
        <v>86000000</v>
      </c>
      <c r="AF200" s="308" t="s">
        <v>1106</v>
      </c>
      <c r="AG200" s="308" t="s">
        <v>515</v>
      </c>
      <c r="AH200" s="321">
        <v>45692</v>
      </c>
      <c r="AI200" s="315"/>
      <c r="AJ200" s="315"/>
      <c r="AK200" s="310"/>
      <c r="AL200" s="603"/>
      <c r="AM200" s="603"/>
      <c r="AN200" s="311"/>
      <c r="AO200" s="312"/>
      <c r="AP200" s="624"/>
      <c r="AQ200" s="624"/>
      <c r="AR200" s="624"/>
      <c r="AS200" s="624"/>
      <c r="AT200" s="624"/>
      <c r="AU200" s="558"/>
      <c r="AV200" s="312"/>
      <c r="AW200" s="308"/>
      <c r="AX200" s="918"/>
      <c r="AY200" s="951"/>
      <c r="AZ200" s="945"/>
      <c r="BA200" s="834"/>
      <c r="BB200" s="671"/>
      <c r="BC200" s="671"/>
      <c r="BD200" s="671"/>
      <c r="BE200" s="671"/>
      <c r="BF200" s="955"/>
      <c r="BG200" s="955"/>
      <c r="BH200" s="955"/>
      <c r="BI200" s="412"/>
      <c r="BJ200" s="412"/>
      <c r="BK200" s="412"/>
      <c r="BL200" s="412"/>
      <c r="BM200" s="412"/>
      <c r="BN200" s="412"/>
      <c r="BO200" s="412"/>
      <c r="BP200" s="412"/>
      <c r="BQ200" s="412"/>
      <c r="BR200" s="412"/>
      <c r="BS200" s="412"/>
      <c r="BT200" s="412"/>
      <c r="BU200" s="412"/>
      <c r="BV200" s="412"/>
      <c r="BW200" s="412"/>
      <c r="BX200" s="412"/>
      <c r="BY200" s="412"/>
      <c r="BZ200" s="412"/>
      <c r="CA200" s="412"/>
      <c r="CB200" s="412"/>
      <c r="CC200" s="412"/>
      <c r="CD200" s="412"/>
      <c r="CE200" s="412"/>
      <c r="CF200" s="412"/>
      <c r="CG200" s="412"/>
      <c r="CH200" s="412"/>
      <c r="CI200" s="412"/>
      <c r="CJ200" s="412"/>
      <c r="CK200" s="412"/>
      <c r="CL200" s="412"/>
      <c r="CM200" s="412"/>
      <c r="CN200" s="412"/>
      <c r="CO200" s="412"/>
      <c r="CP200" s="412"/>
      <c r="CQ200" s="412"/>
      <c r="CR200" s="412"/>
      <c r="CS200" s="412"/>
      <c r="CT200" s="412"/>
      <c r="CU200" s="412"/>
      <c r="CV200" s="412"/>
      <c r="CW200" s="412"/>
      <c r="CX200" s="412"/>
      <c r="CY200" s="412"/>
      <c r="CZ200" s="412"/>
      <c r="DA200" s="412"/>
      <c r="DB200" s="412"/>
      <c r="DC200" s="412"/>
      <c r="DD200" s="412"/>
      <c r="DE200" s="412"/>
      <c r="DF200" s="412"/>
      <c r="DG200" s="412"/>
      <c r="DH200" s="412"/>
      <c r="DI200" s="412"/>
      <c r="DJ200" s="412"/>
      <c r="DK200" s="412"/>
      <c r="DL200" s="412"/>
      <c r="DM200" s="412"/>
      <c r="DN200" s="412"/>
      <c r="DO200" s="412"/>
      <c r="DP200" s="412"/>
      <c r="DQ200" s="412"/>
      <c r="DR200" s="412"/>
      <c r="DS200" s="412"/>
      <c r="DT200" s="412"/>
      <c r="DU200" s="412"/>
      <c r="DV200" s="412"/>
      <c r="DW200" s="412"/>
      <c r="DX200" s="412"/>
      <c r="DY200" s="412"/>
      <c r="DZ200" s="412"/>
      <c r="EA200" s="412"/>
      <c r="EB200" s="412"/>
      <c r="EC200" s="412"/>
      <c r="ED200" s="412"/>
      <c r="EE200" s="412"/>
      <c r="EF200" s="412"/>
      <c r="EG200" s="412"/>
      <c r="EH200" s="412"/>
      <c r="EI200" s="412"/>
      <c r="EJ200" s="412"/>
      <c r="EK200" s="412"/>
      <c r="EL200" s="412"/>
      <c r="EM200" s="412"/>
      <c r="EN200" s="412"/>
      <c r="EO200" s="412"/>
      <c r="EP200" s="412"/>
      <c r="EQ200" s="412"/>
      <c r="ER200" s="412"/>
      <c r="ES200" s="412"/>
      <c r="ET200" s="412"/>
      <c r="EU200" s="412"/>
      <c r="EV200" s="412"/>
      <c r="EW200" s="412"/>
      <c r="EX200" s="412"/>
      <c r="EY200" s="412"/>
      <c r="EZ200" s="412"/>
      <c r="FA200" s="412"/>
      <c r="FB200" s="412"/>
      <c r="FC200" s="412"/>
      <c r="FD200" s="412"/>
      <c r="FE200" s="412"/>
      <c r="FF200" s="412"/>
      <c r="FG200" s="412"/>
      <c r="FH200" s="412"/>
      <c r="FI200" s="412"/>
      <c r="FJ200" s="412"/>
      <c r="FK200" s="412"/>
      <c r="FL200" s="412"/>
      <c r="FM200" s="412"/>
      <c r="FN200" s="412"/>
      <c r="FO200" s="412"/>
      <c r="FP200" s="412"/>
      <c r="FQ200" s="412"/>
      <c r="FR200" s="412"/>
      <c r="FS200" s="412"/>
      <c r="FT200" s="412"/>
      <c r="FU200" s="412"/>
      <c r="FV200" s="412"/>
      <c r="FW200" s="412"/>
      <c r="FX200" s="412"/>
      <c r="FY200" s="412"/>
      <c r="FZ200" s="412"/>
      <c r="GA200" s="412"/>
      <c r="GB200" s="412"/>
      <c r="GC200" s="412"/>
      <c r="GD200" s="412"/>
      <c r="GE200" s="412"/>
      <c r="GF200" s="412"/>
      <c r="GG200" s="412"/>
      <c r="GH200" s="412"/>
      <c r="GI200" s="412"/>
      <c r="GJ200" s="412"/>
      <c r="GK200" s="412"/>
      <c r="GL200" s="412"/>
      <c r="GM200" s="412"/>
      <c r="GN200" s="412"/>
      <c r="GO200" s="412"/>
      <c r="GP200" s="412"/>
      <c r="GQ200" s="412"/>
      <c r="GR200" s="412"/>
      <c r="GS200" s="412"/>
      <c r="GT200" s="412"/>
      <c r="GU200" s="412"/>
      <c r="GV200" s="412"/>
      <c r="GW200" s="412"/>
      <c r="GX200" s="412"/>
      <c r="GY200" s="412"/>
      <c r="GZ200" s="412"/>
      <c r="HA200" s="412"/>
      <c r="HB200" s="412"/>
      <c r="HC200" s="412"/>
      <c r="HD200" s="412"/>
      <c r="HE200" s="412"/>
      <c r="HF200" s="412"/>
      <c r="HG200" s="412"/>
      <c r="HH200" s="412"/>
    </row>
    <row r="201" spans="1:216" s="170" customFormat="1" ht="65.099999999999994" customHeight="1" thickBot="1">
      <c r="A201" s="649" t="s">
        <v>201</v>
      </c>
      <c r="B201" s="1073"/>
      <c r="C201" s="193" t="s">
        <v>224</v>
      </c>
      <c r="D201" s="1037"/>
      <c r="E201" s="290" t="s">
        <v>1085</v>
      </c>
      <c r="F201" s="584">
        <v>2024130010132</v>
      </c>
      <c r="G201" s="325" t="s">
        <v>1086</v>
      </c>
      <c r="H201" s="325" t="s">
        <v>1087</v>
      </c>
      <c r="I201" s="325" t="s">
        <v>1088</v>
      </c>
      <c r="J201" s="325"/>
      <c r="K201" s="292" t="s">
        <v>1113</v>
      </c>
      <c r="L201" s="326" t="s">
        <v>1090</v>
      </c>
      <c r="M201" s="327" t="s">
        <v>1114</v>
      </c>
      <c r="N201" s="327">
        <v>6</v>
      </c>
      <c r="O201" s="327">
        <v>0</v>
      </c>
      <c r="P201" s="327">
        <v>0</v>
      </c>
      <c r="Q201" s="328"/>
      <c r="R201" s="329"/>
      <c r="S201" s="317">
        <f t="shared" si="9"/>
        <v>0</v>
      </c>
      <c r="T201" s="560">
        <f t="shared" si="8"/>
        <v>0</v>
      </c>
      <c r="U201" s="321">
        <v>45693</v>
      </c>
      <c r="V201" s="321">
        <v>46022</v>
      </c>
      <c r="W201" s="308">
        <v>183</v>
      </c>
      <c r="X201" s="308" t="s">
        <v>1115</v>
      </c>
      <c r="Y201" s="308" t="s">
        <v>772</v>
      </c>
      <c r="Z201" s="308" t="s">
        <v>1093</v>
      </c>
      <c r="AA201" s="322"/>
      <c r="AB201" s="322"/>
      <c r="AC201" s="308" t="s">
        <v>529</v>
      </c>
      <c r="AD201" s="267" t="s">
        <v>1116</v>
      </c>
      <c r="AE201" s="324">
        <v>60000000</v>
      </c>
      <c r="AF201" s="308" t="s">
        <v>1106</v>
      </c>
      <c r="AG201" s="308" t="s">
        <v>515</v>
      </c>
      <c r="AH201" s="321">
        <v>45693</v>
      </c>
      <c r="AI201" s="315"/>
      <c r="AJ201" s="315"/>
      <c r="AK201" s="310"/>
      <c r="AL201" s="603"/>
      <c r="AM201" s="603"/>
      <c r="AN201" s="311"/>
      <c r="AO201" s="312"/>
      <c r="AP201" s="624"/>
      <c r="AQ201" s="624"/>
      <c r="AR201" s="624"/>
      <c r="AS201" s="624"/>
      <c r="AT201" s="624"/>
      <c r="AU201" s="558"/>
      <c r="AV201" s="312"/>
      <c r="AW201" s="308"/>
      <c r="AX201" s="918"/>
      <c r="AY201" s="951"/>
      <c r="AZ201" s="945"/>
      <c r="BA201" s="834"/>
      <c r="BB201" s="671"/>
      <c r="BC201" s="671"/>
      <c r="BD201" s="671"/>
      <c r="BE201" s="671"/>
      <c r="BF201" s="955"/>
      <c r="BG201" s="955"/>
      <c r="BH201" s="955"/>
      <c r="BI201" s="412"/>
      <c r="BJ201" s="412"/>
      <c r="BK201" s="412"/>
      <c r="BL201" s="412"/>
      <c r="BM201" s="412"/>
      <c r="BN201" s="412"/>
      <c r="BO201" s="412"/>
      <c r="BP201" s="412"/>
      <c r="BQ201" s="412"/>
      <c r="BR201" s="412"/>
      <c r="BS201" s="412"/>
      <c r="BT201" s="412"/>
      <c r="BU201" s="412"/>
      <c r="BV201" s="412"/>
      <c r="BW201" s="412"/>
      <c r="BX201" s="412"/>
      <c r="BY201" s="412"/>
      <c r="BZ201" s="412"/>
      <c r="CA201" s="412"/>
      <c r="CB201" s="412"/>
      <c r="CC201" s="412"/>
      <c r="CD201" s="412"/>
      <c r="CE201" s="412"/>
      <c r="CF201" s="412"/>
      <c r="CG201" s="412"/>
      <c r="CH201" s="412"/>
      <c r="CI201" s="412"/>
      <c r="CJ201" s="412"/>
      <c r="CK201" s="412"/>
      <c r="CL201" s="412"/>
      <c r="CM201" s="412"/>
      <c r="CN201" s="412"/>
      <c r="CO201" s="412"/>
      <c r="CP201" s="412"/>
      <c r="CQ201" s="412"/>
      <c r="CR201" s="412"/>
      <c r="CS201" s="412"/>
      <c r="CT201" s="412"/>
      <c r="CU201" s="412"/>
      <c r="CV201" s="412"/>
      <c r="CW201" s="412"/>
      <c r="CX201" s="412"/>
      <c r="CY201" s="412"/>
      <c r="CZ201" s="412"/>
      <c r="DA201" s="412"/>
      <c r="DB201" s="412"/>
      <c r="DC201" s="412"/>
      <c r="DD201" s="412"/>
      <c r="DE201" s="412"/>
      <c r="DF201" s="412"/>
      <c r="DG201" s="412"/>
      <c r="DH201" s="412"/>
      <c r="DI201" s="412"/>
      <c r="DJ201" s="412"/>
      <c r="DK201" s="412"/>
      <c r="DL201" s="412"/>
      <c r="DM201" s="412"/>
      <c r="DN201" s="412"/>
      <c r="DO201" s="412"/>
      <c r="DP201" s="412"/>
      <c r="DQ201" s="412"/>
      <c r="DR201" s="412"/>
      <c r="DS201" s="412"/>
      <c r="DT201" s="412"/>
      <c r="DU201" s="412"/>
      <c r="DV201" s="412"/>
      <c r="DW201" s="412"/>
      <c r="DX201" s="412"/>
      <c r="DY201" s="412"/>
      <c r="DZ201" s="412"/>
      <c r="EA201" s="412"/>
      <c r="EB201" s="412"/>
      <c r="EC201" s="412"/>
      <c r="ED201" s="412"/>
      <c r="EE201" s="412"/>
      <c r="EF201" s="412"/>
      <c r="EG201" s="412"/>
      <c r="EH201" s="412"/>
      <c r="EI201" s="412"/>
      <c r="EJ201" s="412"/>
      <c r="EK201" s="412"/>
      <c r="EL201" s="412"/>
      <c r="EM201" s="412"/>
      <c r="EN201" s="412"/>
      <c r="EO201" s="412"/>
      <c r="EP201" s="412"/>
      <c r="EQ201" s="412"/>
      <c r="ER201" s="412"/>
      <c r="ES201" s="412"/>
      <c r="ET201" s="412"/>
      <c r="EU201" s="412"/>
      <c r="EV201" s="412"/>
      <c r="EW201" s="412"/>
      <c r="EX201" s="412"/>
      <c r="EY201" s="412"/>
      <c r="EZ201" s="412"/>
      <c r="FA201" s="412"/>
      <c r="FB201" s="412"/>
      <c r="FC201" s="412"/>
      <c r="FD201" s="412"/>
      <c r="FE201" s="412"/>
      <c r="FF201" s="412"/>
      <c r="FG201" s="412"/>
      <c r="FH201" s="412"/>
      <c r="FI201" s="412"/>
      <c r="FJ201" s="412"/>
      <c r="FK201" s="412"/>
      <c r="FL201" s="412"/>
      <c r="FM201" s="412"/>
      <c r="FN201" s="412"/>
      <c r="FO201" s="412"/>
      <c r="FP201" s="412"/>
      <c r="FQ201" s="412"/>
      <c r="FR201" s="412"/>
      <c r="FS201" s="412"/>
      <c r="FT201" s="412"/>
      <c r="FU201" s="412"/>
      <c r="FV201" s="412"/>
      <c r="FW201" s="412"/>
      <c r="FX201" s="412"/>
      <c r="FY201" s="412"/>
      <c r="FZ201" s="412"/>
      <c r="GA201" s="412"/>
      <c r="GB201" s="412"/>
      <c r="GC201" s="412"/>
      <c r="GD201" s="412"/>
      <c r="GE201" s="412"/>
      <c r="GF201" s="412"/>
      <c r="GG201" s="412"/>
      <c r="GH201" s="412"/>
      <c r="GI201" s="412"/>
      <c r="GJ201" s="412"/>
      <c r="GK201" s="412"/>
      <c r="GL201" s="412"/>
      <c r="GM201" s="412"/>
      <c r="GN201" s="412"/>
      <c r="GO201" s="412"/>
      <c r="GP201" s="412"/>
      <c r="GQ201" s="412"/>
      <c r="GR201" s="412"/>
      <c r="GS201" s="412"/>
      <c r="GT201" s="412"/>
      <c r="GU201" s="412"/>
      <c r="GV201" s="412"/>
      <c r="GW201" s="412"/>
      <c r="GX201" s="412"/>
      <c r="GY201" s="412"/>
      <c r="GZ201" s="412"/>
      <c r="HA201" s="412"/>
      <c r="HB201" s="412"/>
      <c r="HC201" s="412"/>
      <c r="HD201" s="412"/>
      <c r="HE201" s="412"/>
      <c r="HF201" s="412"/>
      <c r="HG201" s="412"/>
      <c r="HH201" s="412"/>
    </row>
    <row r="202" spans="1:216" s="170" customFormat="1" ht="65.099999999999994" customHeight="1" thickBot="1">
      <c r="A202" s="649"/>
      <c r="B202" s="1073"/>
      <c r="C202" s="193" t="s">
        <v>224</v>
      </c>
      <c r="D202" s="872" t="s">
        <v>1085</v>
      </c>
      <c r="E202" s="873"/>
      <c r="F202" s="873"/>
      <c r="G202" s="873"/>
      <c r="H202" s="873"/>
      <c r="I202" s="873"/>
      <c r="J202" s="873"/>
      <c r="K202" s="873"/>
      <c r="L202" s="873"/>
      <c r="M202" s="873"/>
      <c r="N202" s="873"/>
      <c r="O202" s="873"/>
      <c r="P202" s="873"/>
      <c r="Q202" s="873"/>
      <c r="R202" s="874"/>
      <c r="S202" s="561"/>
      <c r="T202" s="639">
        <f>AVERAGE(T195:T201)</f>
        <v>5.8333333333333327E-2</v>
      </c>
      <c r="U202" s="330"/>
      <c r="V202" s="321"/>
      <c r="W202" s="308"/>
      <c r="X202" s="308"/>
      <c r="Y202" s="308"/>
      <c r="Z202" s="308"/>
      <c r="AA202" s="322"/>
      <c r="AB202" s="322"/>
      <c r="AC202" s="308"/>
      <c r="AD202" s="267"/>
      <c r="AE202" s="324"/>
      <c r="AF202" s="308"/>
      <c r="AG202" s="308"/>
      <c r="AH202" s="321"/>
      <c r="AI202" s="315"/>
      <c r="AJ202" s="315"/>
      <c r="AK202" s="555">
        <v>725500000</v>
      </c>
      <c r="AL202" s="555"/>
      <c r="AM202" s="555"/>
      <c r="AN202" s="611"/>
      <c r="AO202" s="312"/>
      <c r="AP202" s="624"/>
      <c r="AQ202" s="624"/>
      <c r="AR202" s="624"/>
      <c r="AS202" s="624"/>
      <c r="AT202" s="619">
        <v>421700000</v>
      </c>
      <c r="AU202" s="549">
        <f>+AT202/AK202</f>
        <v>0.58125430737422468</v>
      </c>
      <c r="AV202" s="555">
        <v>14000000</v>
      </c>
      <c r="AW202" s="549">
        <f>+AV202/AK202</f>
        <v>1.9297036526533425E-2</v>
      </c>
      <c r="AX202" s="918"/>
      <c r="AY202" s="951"/>
      <c r="AZ202" s="945"/>
      <c r="BA202" s="1051"/>
      <c r="BB202" s="694"/>
      <c r="BC202" s="695"/>
      <c r="BD202" s="695"/>
      <c r="BE202" s="696"/>
      <c r="BF202" s="698"/>
      <c r="BG202" s="331"/>
      <c r="BH202" s="331"/>
      <c r="BI202" s="412"/>
      <c r="BJ202" s="412"/>
      <c r="BK202" s="412"/>
      <c r="BL202" s="412"/>
      <c r="BM202" s="412"/>
      <c r="BN202" s="412"/>
      <c r="BO202" s="412"/>
      <c r="BP202" s="412"/>
      <c r="BQ202" s="412"/>
      <c r="BR202" s="412"/>
      <c r="BS202" s="412"/>
      <c r="BT202" s="412"/>
      <c r="BU202" s="412"/>
      <c r="BV202" s="412"/>
      <c r="BW202" s="412"/>
      <c r="BX202" s="412"/>
      <c r="BY202" s="412"/>
      <c r="BZ202" s="412"/>
      <c r="CA202" s="412"/>
      <c r="CB202" s="412"/>
      <c r="CC202" s="412"/>
      <c r="CD202" s="412"/>
      <c r="CE202" s="412"/>
      <c r="CF202" s="412"/>
      <c r="CG202" s="412"/>
      <c r="CH202" s="412"/>
      <c r="CI202" s="412"/>
      <c r="CJ202" s="412"/>
      <c r="CK202" s="412"/>
      <c r="CL202" s="412"/>
      <c r="CM202" s="412"/>
      <c r="CN202" s="412"/>
      <c r="CO202" s="412"/>
      <c r="CP202" s="412"/>
      <c r="CQ202" s="412"/>
      <c r="CR202" s="412"/>
      <c r="CS202" s="412"/>
      <c r="CT202" s="412"/>
      <c r="CU202" s="412"/>
      <c r="CV202" s="412"/>
      <c r="CW202" s="412"/>
      <c r="CX202" s="412"/>
      <c r="CY202" s="412"/>
      <c r="CZ202" s="412"/>
      <c r="DA202" s="412"/>
      <c r="DB202" s="412"/>
      <c r="DC202" s="412"/>
      <c r="DD202" s="412"/>
      <c r="DE202" s="412"/>
      <c r="DF202" s="412"/>
      <c r="DG202" s="412"/>
      <c r="DH202" s="412"/>
      <c r="DI202" s="412"/>
      <c r="DJ202" s="412"/>
      <c r="DK202" s="412"/>
      <c r="DL202" s="412"/>
      <c r="DM202" s="412"/>
      <c r="DN202" s="412"/>
      <c r="DO202" s="412"/>
      <c r="DP202" s="412"/>
      <c r="DQ202" s="412"/>
      <c r="DR202" s="412"/>
      <c r="DS202" s="412"/>
      <c r="DT202" s="412"/>
      <c r="DU202" s="412"/>
      <c r="DV202" s="412"/>
      <c r="DW202" s="412"/>
      <c r="DX202" s="412"/>
      <c r="DY202" s="412"/>
      <c r="DZ202" s="412"/>
      <c r="EA202" s="412"/>
      <c r="EB202" s="412"/>
      <c r="EC202" s="412"/>
      <c r="ED202" s="412"/>
      <c r="EE202" s="412"/>
      <c r="EF202" s="412"/>
      <c r="EG202" s="412"/>
      <c r="EH202" s="412"/>
      <c r="EI202" s="412"/>
      <c r="EJ202" s="412"/>
      <c r="EK202" s="412"/>
      <c r="EL202" s="412"/>
      <c r="EM202" s="412"/>
      <c r="EN202" s="412"/>
      <c r="EO202" s="412"/>
      <c r="EP202" s="412"/>
      <c r="EQ202" s="412"/>
      <c r="ER202" s="412"/>
      <c r="ES202" s="412"/>
      <c r="ET202" s="412"/>
      <c r="EU202" s="412"/>
      <c r="EV202" s="412"/>
      <c r="EW202" s="412"/>
      <c r="EX202" s="412"/>
      <c r="EY202" s="412"/>
      <c r="EZ202" s="412"/>
      <c r="FA202" s="412"/>
      <c r="FB202" s="412"/>
      <c r="FC202" s="412"/>
      <c r="FD202" s="412"/>
      <c r="FE202" s="412"/>
      <c r="FF202" s="412"/>
      <c r="FG202" s="412"/>
      <c r="FH202" s="412"/>
      <c r="FI202" s="412"/>
      <c r="FJ202" s="412"/>
      <c r="FK202" s="412"/>
      <c r="FL202" s="412"/>
      <c r="FM202" s="412"/>
      <c r="FN202" s="412"/>
      <c r="FO202" s="412"/>
      <c r="FP202" s="412"/>
      <c r="FQ202" s="412"/>
      <c r="FR202" s="412"/>
      <c r="FS202" s="412"/>
      <c r="FT202" s="412"/>
      <c r="FU202" s="412"/>
      <c r="FV202" s="412"/>
      <c r="FW202" s="412"/>
      <c r="FX202" s="412"/>
      <c r="FY202" s="412"/>
      <c r="FZ202" s="412"/>
      <c r="GA202" s="412"/>
      <c r="GB202" s="412"/>
      <c r="GC202" s="412"/>
      <c r="GD202" s="412"/>
      <c r="GE202" s="412"/>
      <c r="GF202" s="412"/>
      <c r="GG202" s="412"/>
      <c r="GH202" s="412"/>
      <c r="GI202" s="412"/>
      <c r="GJ202" s="412"/>
      <c r="GK202" s="412"/>
      <c r="GL202" s="412"/>
      <c r="GM202" s="412"/>
      <c r="GN202" s="412"/>
      <c r="GO202" s="412"/>
      <c r="GP202" s="412"/>
      <c r="GQ202" s="412"/>
      <c r="GR202" s="412"/>
      <c r="GS202" s="412"/>
      <c r="GT202" s="412"/>
      <c r="GU202" s="412"/>
      <c r="GV202" s="412"/>
      <c r="GW202" s="412"/>
      <c r="GX202" s="412"/>
      <c r="GY202" s="412"/>
      <c r="GZ202" s="412"/>
      <c r="HA202" s="412"/>
      <c r="HB202" s="412"/>
      <c r="HC202" s="412"/>
      <c r="HD202" s="412"/>
      <c r="HE202" s="412"/>
      <c r="HF202" s="412"/>
      <c r="HG202" s="412"/>
      <c r="HH202" s="412"/>
    </row>
    <row r="203" spans="1:216" s="170" customFormat="1" ht="65.099999999999994" customHeight="1">
      <c r="A203" s="649" t="s">
        <v>201</v>
      </c>
      <c r="B203" s="1073"/>
      <c r="C203" s="193" t="s">
        <v>224</v>
      </c>
      <c r="D203" s="1040" t="s">
        <v>275</v>
      </c>
      <c r="E203" s="280" t="s">
        <v>1117</v>
      </c>
      <c r="F203" s="582">
        <v>2024130010138</v>
      </c>
      <c r="G203" s="305" t="s">
        <v>1118</v>
      </c>
      <c r="H203" s="305" t="s">
        <v>1119</v>
      </c>
      <c r="I203" s="305" t="s">
        <v>1088</v>
      </c>
      <c r="J203" s="899">
        <v>1</v>
      </c>
      <c r="K203" s="332" t="s">
        <v>1120</v>
      </c>
      <c r="L203" s="333" t="s">
        <v>1121</v>
      </c>
      <c r="M203" s="295" t="s">
        <v>1114</v>
      </c>
      <c r="N203" s="177">
        <v>7</v>
      </c>
      <c r="O203" s="177">
        <v>0</v>
      </c>
      <c r="P203" s="177">
        <v>0</v>
      </c>
      <c r="Q203" s="178"/>
      <c r="R203" s="334"/>
      <c r="S203" s="193">
        <f t="shared" si="9"/>
        <v>0</v>
      </c>
      <c r="T203" s="548">
        <f t="shared" si="8"/>
        <v>0</v>
      </c>
      <c r="U203" s="184">
        <v>45689</v>
      </c>
      <c r="V203" s="184">
        <v>46022</v>
      </c>
      <c r="W203" s="171">
        <v>183</v>
      </c>
      <c r="X203" s="171" t="s">
        <v>1122</v>
      </c>
      <c r="Y203" s="171" t="s">
        <v>772</v>
      </c>
      <c r="Z203" s="171" t="s">
        <v>1093</v>
      </c>
      <c r="AA203" s="194" t="s">
        <v>1123</v>
      </c>
      <c r="AB203" s="194" t="s">
        <v>1124</v>
      </c>
      <c r="AC203" s="171" t="s">
        <v>558</v>
      </c>
      <c r="AD203" s="335" t="s">
        <v>1125</v>
      </c>
      <c r="AE203" s="336">
        <v>88800000.030000001</v>
      </c>
      <c r="AF203" s="171" t="s">
        <v>1106</v>
      </c>
      <c r="AG203" s="171" t="s">
        <v>515</v>
      </c>
      <c r="AH203" s="184">
        <v>45689</v>
      </c>
      <c r="AI203" s="213">
        <v>1359000000</v>
      </c>
      <c r="AJ203" s="213"/>
      <c r="AK203" s="213">
        <v>1359000000</v>
      </c>
      <c r="AL203" s="596"/>
      <c r="AM203" s="596"/>
      <c r="AN203" s="187" t="s">
        <v>777</v>
      </c>
      <c r="AO203" s="188" t="s">
        <v>1117</v>
      </c>
      <c r="AP203" s="231"/>
      <c r="AQ203" s="231"/>
      <c r="AR203" s="231"/>
      <c r="AS203" s="231"/>
      <c r="AT203" s="231"/>
      <c r="AU203" s="288"/>
      <c r="AV203" s="188"/>
      <c r="AW203" s="171"/>
      <c r="AX203" s="918"/>
      <c r="AY203" s="951"/>
      <c r="AZ203" s="945"/>
      <c r="BA203" s="834"/>
      <c r="BB203" s="671"/>
      <c r="BC203" s="671"/>
      <c r="BD203" s="671"/>
      <c r="BE203" s="671"/>
      <c r="BF203" s="955" t="s">
        <v>1126</v>
      </c>
      <c r="BG203" s="955"/>
      <c r="BH203" s="955"/>
      <c r="BI203" s="412"/>
      <c r="BJ203" s="412"/>
      <c r="BK203" s="412"/>
      <c r="BL203" s="412"/>
      <c r="BM203" s="412"/>
      <c r="BN203" s="412"/>
      <c r="BO203" s="412"/>
      <c r="BP203" s="412"/>
      <c r="BQ203" s="412"/>
      <c r="BR203" s="412"/>
      <c r="BS203" s="412"/>
      <c r="BT203" s="412"/>
      <c r="BU203" s="412"/>
      <c r="BV203" s="412"/>
      <c r="BW203" s="412"/>
      <c r="BX203" s="412"/>
      <c r="BY203" s="412"/>
      <c r="BZ203" s="412"/>
      <c r="CA203" s="412"/>
      <c r="CB203" s="412"/>
      <c r="CC203" s="412"/>
      <c r="CD203" s="412"/>
      <c r="CE203" s="412"/>
      <c r="CF203" s="412"/>
      <c r="CG203" s="412"/>
      <c r="CH203" s="412"/>
      <c r="CI203" s="412"/>
      <c r="CJ203" s="412"/>
      <c r="CK203" s="412"/>
      <c r="CL203" s="412"/>
      <c r="CM203" s="412"/>
      <c r="CN203" s="412"/>
      <c r="CO203" s="412"/>
      <c r="CP203" s="412"/>
      <c r="CQ203" s="412"/>
      <c r="CR203" s="412"/>
      <c r="CS203" s="412"/>
      <c r="CT203" s="412"/>
      <c r="CU203" s="412"/>
      <c r="CV203" s="412"/>
      <c r="CW203" s="412"/>
      <c r="CX203" s="412"/>
      <c r="CY203" s="412"/>
      <c r="CZ203" s="412"/>
      <c r="DA203" s="412"/>
      <c r="DB203" s="412"/>
      <c r="DC203" s="412"/>
      <c r="DD203" s="412"/>
      <c r="DE203" s="412"/>
      <c r="DF203" s="412"/>
      <c r="DG203" s="412"/>
      <c r="DH203" s="412"/>
      <c r="DI203" s="412"/>
      <c r="DJ203" s="412"/>
      <c r="DK203" s="412"/>
      <c r="DL203" s="412"/>
      <c r="DM203" s="412"/>
      <c r="DN203" s="412"/>
      <c r="DO203" s="412"/>
      <c r="DP203" s="412"/>
      <c r="DQ203" s="412"/>
      <c r="DR203" s="412"/>
      <c r="DS203" s="412"/>
      <c r="DT203" s="412"/>
      <c r="DU203" s="412"/>
      <c r="DV203" s="412"/>
      <c r="DW203" s="412"/>
      <c r="DX203" s="412"/>
      <c r="DY203" s="412"/>
      <c r="DZ203" s="412"/>
      <c r="EA203" s="412"/>
      <c r="EB203" s="412"/>
      <c r="EC203" s="412"/>
      <c r="ED203" s="412"/>
      <c r="EE203" s="412"/>
      <c r="EF203" s="412"/>
      <c r="EG203" s="412"/>
      <c r="EH203" s="412"/>
      <c r="EI203" s="412"/>
      <c r="EJ203" s="412"/>
      <c r="EK203" s="412"/>
      <c r="EL203" s="412"/>
      <c r="EM203" s="412"/>
      <c r="EN203" s="412"/>
      <c r="EO203" s="412"/>
      <c r="EP203" s="412"/>
      <c r="EQ203" s="412"/>
      <c r="ER203" s="412"/>
      <c r="ES203" s="412"/>
      <c r="ET203" s="412"/>
      <c r="EU203" s="412"/>
      <c r="EV203" s="412"/>
      <c r="EW203" s="412"/>
      <c r="EX203" s="412"/>
      <c r="EY203" s="412"/>
      <c r="EZ203" s="412"/>
      <c r="FA203" s="412"/>
      <c r="FB203" s="412"/>
      <c r="FC203" s="412"/>
      <c r="FD203" s="412"/>
      <c r="FE203" s="412"/>
      <c r="FF203" s="412"/>
      <c r="FG203" s="412"/>
      <c r="FH203" s="412"/>
      <c r="FI203" s="412"/>
      <c r="FJ203" s="412"/>
      <c r="FK203" s="412"/>
      <c r="FL203" s="412"/>
      <c r="FM203" s="412"/>
      <c r="FN203" s="412"/>
      <c r="FO203" s="412"/>
      <c r="FP203" s="412"/>
      <c r="FQ203" s="412"/>
      <c r="FR203" s="412"/>
      <c r="FS203" s="412"/>
      <c r="FT203" s="412"/>
      <c r="FU203" s="412"/>
      <c r="FV203" s="412"/>
      <c r="FW203" s="412"/>
      <c r="FX203" s="412"/>
      <c r="FY203" s="412"/>
      <c r="FZ203" s="412"/>
      <c r="GA203" s="412"/>
      <c r="GB203" s="412"/>
      <c r="GC203" s="412"/>
      <c r="GD203" s="412"/>
      <c r="GE203" s="412"/>
      <c r="GF203" s="412"/>
      <c r="GG203" s="412"/>
      <c r="GH203" s="412"/>
      <c r="GI203" s="412"/>
      <c r="GJ203" s="412"/>
      <c r="GK203" s="412"/>
      <c r="GL203" s="412"/>
      <c r="GM203" s="412"/>
      <c r="GN203" s="412"/>
      <c r="GO203" s="412"/>
      <c r="GP203" s="412"/>
      <c r="GQ203" s="412"/>
      <c r="GR203" s="412"/>
      <c r="GS203" s="412"/>
      <c r="GT203" s="412"/>
      <c r="GU203" s="412"/>
      <c r="GV203" s="412"/>
      <c r="GW203" s="412"/>
      <c r="GX203" s="412"/>
      <c r="GY203" s="412"/>
      <c r="GZ203" s="412"/>
      <c r="HA203" s="412"/>
      <c r="HB203" s="412"/>
      <c r="HC203" s="412"/>
      <c r="HD203" s="412"/>
      <c r="HE203" s="412"/>
      <c r="HF203" s="412"/>
      <c r="HG203" s="412"/>
      <c r="HH203" s="412"/>
    </row>
    <row r="204" spans="1:216" s="170" customFormat="1" ht="65.099999999999994" customHeight="1">
      <c r="A204" s="649" t="s">
        <v>201</v>
      </c>
      <c r="B204" s="1073"/>
      <c r="C204" s="193" t="s">
        <v>224</v>
      </c>
      <c r="D204" s="1041"/>
      <c r="E204" s="286" t="s">
        <v>1117</v>
      </c>
      <c r="F204" s="583">
        <v>2024130010139</v>
      </c>
      <c r="G204" s="313" t="s">
        <v>1118</v>
      </c>
      <c r="H204" s="313" t="s">
        <v>1119</v>
      </c>
      <c r="I204" s="313" t="s">
        <v>1088</v>
      </c>
      <c r="J204" s="900"/>
      <c r="K204" s="335" t="s">
        <v>1127</v>
      </c>
      <c r="L204" s="211" t="s">
        <v>1121</v>
      </c>
      <c r="M204" s="300" t="s">
        <v>1114</v>
      </c>
      <c r="N204" s="193">
        <v>1</v>
      </c>
      <c r="O204" s="193">
        <v>0</v>
      </c>
      <c r="P204" s="193">
        <v>0</v>
      </c>
      <c r="Q204" s="171"/>
      <c r="R204" s="258"/>
      <c r="S204" s="193">
        <f t="shared" si="9"/>
        <v>0</v>
      </c>
      <c r="T204" s="549">
        <f t="shared" si="8"/>
        <v>0</v>
      </c>
      <c r="U204" s="184">
        <v>45690</v>
      </c>
      <c r="V204" s="184">
        <v>45658</v>
      </c>
      <c r="W204" s="171">
        <v>183</v>
      </c>
      <c r="X204" s="171" t="s">
        <v>1128</v>
      </c>
      <c r="Y204" s="171" t="s">
        <v>772</v>
      </c>
      <c r="Z204" s="171" t="s">
        <v>1093</v>
      </c>
      <c r="AA204" s="194" t="s">
        <v>1129</v>
      </c>
      <c r="AB204" s="194" t="s">
        <v>1130</v>
      </c>
      <c r="AC204" s="171" t="s">
        <v>558</v>
      </c>
      <c r="AD204" s="335" t="s">
        <v>1127</v>
      </c>
      <c r="AE204" s="336">
        <v>48000000</v>
      </c>
      <c r="AF204" s="171" t="s">
        <v>1106</v>
      </c>
      <c r="AG204" s="171" t="s">
        <v>515</v>
      </c>
      <c r="AH204" s="184">
        <v>45690</v>
      </c>
      <c r="AI204" s="197"/>
      <c r="AJ204" s="197"/>
      <c r="AK204" s="186"/>
      <c r="AL204" s="219"/>
      <c r="AM204" s="219"/>
      <c r="AN204" s="187"/>
      <c r="AO204" s="188"/>
      <c r="AP204" s="231"/>
      <c r="AQ204" s="231"/>
      <c r="AR204" s="231"/>
      <c r="AS204" s="231"/>
      <c r="AT204" s="231"/>
      <c r="AU204" s="288"/>
      <c r="AV204" s="188"/>
      <c r="AW204" s="171"/>
      <c r="AX204" s="918"/>
      <c r="AY204" s="951"/>
      <c r="AZ204" s="945"/>
      <c r="BA204" s="834"/>
      <c r="BB204" s="671"/>
      <c r="BC204" s="671"/>
      <c r="BD204" s="671"/>
      <c r="BE204" s="671"/>
      <c r="BF204" s="955"/>
      <c r="BG204" s="955"/>
      <c r="BH204" s="955"/>
      <c r="BI204" s="412"/>
      <c r="BJ204" s="412"/>
      <c r="BK204" s="412"/>
      <c r="BL204" s="412"/>
      <c r="BM204" s="412"/>
      <c r="BN204" s="412"/>
      <c r="BO204" s="412"/>
      <c r="BP204" s="412"/>
      <c r="BQ204" s="412"/>
      <c r="BR204" s="412"/>
      <c r="BS204" s="412"/>
      <c r="BT204" s="412"/>
      <c r="BU204" s="412"/>
      <c r="BV204" s="412"/>
      <c r="BW204" s="412"/>
      <c r="BX204" s="412"/>
      <c r="BY204" s="412"/>
      <c r="BZ204" s="412"/>
      <c r="CA204" s="412"/>
      <c r="CB204" s="412"/>
      <c r="CC204" s="412"/>
      <c r="CD204" s="412"/>
      <c r="CE204" s="412"/>
      <c r="CF204" s="412"/>
      <c r="CG204" s="412"/>
      <c r="CH204" s="412"/>
      <c r="CI204" s="412"/>
      <c r="CJ204" s="412"/>
      <c r="CK204" s="412"/>
      <c r="CL204" s="412"/>
      <c r="CM204" s="412"/>
      <c r="CN204" s="412"/>
      <c r="CO204" s="412"/>
      <c r="CP204" s="412"/>
      <c r="CQ204" s="412"/>
      <c r="CR204" s="412"/>
      <c r="CS204" s="412"/>
      <c r="CT204" s="412"/>
      <c r="CU204" s="412"/>
      <c r="CV204" s="412"/>
      <c r="CW204" s="412"/>
      <c r="CX204" s="412"/>
      <c r="CY204" s="412"/>
      <c r="CZ204" s="412"/>
      <c r="DA204" s="412"/>
      <c r="DB204" s="412"/>
      <c r="DC204" s="412"/>
      <c r="DD204" s="412"/>
      <c r="DE204" s="412"/>
      <c r="DF204" s="412"/>
      <c r="DG204" s="412"/>
      <c r="DH204" s="412"/>
      <c r="DI204" s="412"/>
      <c r="DJ204" s="412"/>
      <c r="DK204" s="412"/>
      <c r="DL204" s="412"/>
      <c r="DM204" s="412"/>
      <c r="DN204" s="412"/>
      <c r="DO204" s="412"/>
      <c r="DP204" s="412"/>
      <c r="DQ204" s="412"/>
      <c r="DR204" s="412"/>
      <c r="DS204" s="412"/>
      <c r="DT204" s="412"/>
      <c r="DU204" s="412"/>
      <c r="DV204" s="412"/>
      <c r="DW204" s="412"/>
      <c r="DX204" s="412"/>
      <c r="DY204" s="412"/>
      <c r="DZ204" s="412"/>
      <c r="EA204" s="412"/>
      <c r="EB204" s="412"/>
      <c r="EC204" s="412"/>
      <c r="ED204" s="412"/>
      <c r="EE204" s="412"/>
      <c r="EF204" s="412"/>
      <c r="EG204" s="412"/>
      <c r="EH204" s="412"/>
      <c r="EI204" s="412"/>
      <c r="EJ204" s="412"/>
      <c r="EK204" s="412"/>
      <c r="EL204" s="412"/>
      <c r="EM204" s="412"/>
      <c r="EN204" s="412"/>
      <c r="EO204" s="412"/>
      <c r="EP204" s="412"/>
      <c r="EQ204" s="412"/>
      <c r="ER204" s="412"/>
      <c r="ES204" s="412"/>
      <c r="ET204" s="412"/>
      <c r="EU204" s="412"/>
      <c r="EV204" s="412"/>
      <c r="EW204" s="412"/>
      <c r="EX204" s="412"/>
      <c r="EY204" s="412"/>
      <c r="EZ204" s="412"/>
      <c r="FA204" s="412"/>
      <c r="FB204" s="412"/>
      <c r="FC204" s="412"/>
      <c r="FD204" s="412"/>
      <c r="FE204" s="412"/>
      <c r="FF204" s="412"/>
      <c r="FG204" s="412"/>
      <c r="FH204" s="412"/>
      <c r="FI204" s="412"/>
      <c r="FJ204" s="412"/>
      <c r="FK204" s="412"/>
      <c r="FL204" s="412"/>
      <c r="FM204" s="412"/>
      <c r="FN204" s="412"/>
      <c r="FO204" s="412"/>
      <c r="FP204" s="412"/>
      <c r="FQ204" s="412"/>
      <c r="FR204" s="412"/>
      <c r="FS204" s="412"/>
      <c r="FT204" s="412"/>
      <c r="FU204" s="412"/>
      <c r="FV204" s="412"/>
      <c r="FW204" s="412"/>
      <c r="FX204" s="412"/>
      <c r="FY204" s="412"/>
      <c r="FZ204" s="412"/>
      <c r="GA204" s="412"/>
      <c r="GB204" s="412"/>
      <c r="GC204" s="412"/>
      <c r="GD204" s="412"/>
      <c r="GE204" s="412"/>
      <c r="GF204" s="412"/>
      <c r="GG204" s="412"/>
      <c r="GH204" s="412"/>
      <c r="GI204" s="412"/>
      <c r="GJ204" s="412"/>
      <c r="GK204" s="412"/>
      <c r="GL204" s="412"/>
      <c r="GM204" s="412"/>
      <c r="GN204" s="412"/>
      <c r="GO204" s="412"/>
      <c r="GP204" s="412"/>
      <c r="GQ204" s="412"/>
      <c r="GR204" s="412"/>
      <c r="GS204" s="412"/>
      <c r="GT204" s="412"/>
      <c r="GU204" s="412"/>
      <c r="GV204" s="412"/>
      <c r="GW204" s="412"/>
      <c r="GX204" s="412"/>
      <c r="GY204" s="412"/>
      <c r="GZ204" s="412"/>
      <c r="HA204" s="412"/>
      <c r="HB204" s="412"/>
      <c r="HC204" s="412"/>
      <c r="HD204" s="412"/>
      <c r="HE204" s="412"/>
      <c r="HF204" s="412"/>
      <c r="HG204" s="412"/>
      <c r="HH204" s="412"/>
    </row>
    <row r="205" spans="1:216" s="170" customFormat="1" ht="65.099999999999994" customHeight="1">
      <c r="A205" s="649" t="s">
        <v>201</v>
      </c>
      <c r="B205" s="1073"/>
      <c r="C205" s="193" t="s">
        <v>224</v>
      </c>
      <c r="D205" s="1041"/>
      <c r="E205" s="286" t="s">
        <v>1117</v>
      </c>
      <c r="F205" s="583">
        <v>2024130010140</v>
      </c>
      <c r="G205" s="313" t="s">
        <v>1118</v>
      </c>
      <c r="H205" s="313" t="s">
        <v>1119</v>
      </c>
      <c r="I205" s="313" t="s">
        <v>1088</v>
      </c>
      <c r="J205" s="900"/>
      <c r="K205" s="335" t="s">
        <v>1131</v>
      </c>
      <c r="L205" s="211" t="s">
        <v>1121</v>
      </c>
      <c r="M205" s="300" t="s">
        <v>1091</v>
      </c>
      <c r="N205" s="193">
        <v>85</v>
      </c>
      <c r="O205" s="193">
        <v>0</v>
      </c>
      <c r="P205" s="193">
        <v>24</v>
      </c>
      <c r="Q205" s="171"/>
      <c r="R205" s="258"/>
      <c r="S205" s="193">
        <f t="shared" si="9"/>
        <v>24</v>
      </c>
      <c r="T205" s="549">
        <f t="shared" si="8"/>
        <v>0.28235294117647058</v>
      </c>
      <c r="U205" s="184">
        <v>45691</v>
      </c>
      <c r="V205" s="184">
        <v>45658</v>
      </c>
      <c r="W205" s="171">
        <v>183</v>
      </c>
      <c r="X205" s="171" t="s">
        <v>1128</v>
      </c>
      <c r="Y205" s="171" t="s">
        <v>772</v>
      </c>
      <c r="Z205" s="171" t="s">
        <v>1093</v>
      </c>
      <c r="AA205" s="194" t="s">
        <v>1132</v>
      </c>
      <c r="AB205" s="194" t="s">
        <v>1133</v>
      </c>
      <c r="AC205" s="171" t="s">
        <v>558</v>
      </c>
      <c r="AD205" s="335" t="s">
        <v>1134</v>
      </c>
      <c r="AE205" s="336">
        <v>116750000</v>
      </c>
      <c r="AF205" s="171" t="s">
        <v>531</v>
      </c>
      <c r="AG205" s="171" t="s">
        <v>515</v>
      </c>
      <c r="AH205" s="184">
        <v>45691</v>
      </c>
      <c r="AI205" s="197"/>
      <c r="AJ205" s="197"/>
      <c r="AK205" s="186"/>
      <c r="AL205" s="219"/>
      <c r="AM205" s="219"/>
      <c r="AN205" s="187"/>
      <c r="AO205" s="188"/>
      <c r="AP205" s="231"/>
      <c r="AQ205" s="231"/>
      <c r="AR205" s="231"/>
      <c r="AS205" s="231"/>
      <c r="AT205" s="231"/>
      <c r="AU205" s="288"/>
      <c r="AV205" s="188"/>
      <c r="AW205" s="171"/>
      <c r="AX205" s="918"/>
      <c r="AY205" s="951"/>
      <c r="AZ205" s="945"/>
      <c r="BA205" s="834"/>
      <c r="BB205" s="671"/>
      <c r="BC205" s="671"/>
      <c r="BD205" s="671"/>
      <c r="BE205" s="671"/>
      <c r="BF205" s="955"/>
      <c r="BG205" s="955"/>
      <c r="BH205" s="955"/>
      <c r="BI205" s="412"/>
      <c r="BJ205" s="412"/>
      <c r="BK205" s="412"/>
      <c r="BL205" s="412"/>
      <c r="BM205" s="412"/>
      <c r="BN205" s="412"/>
      <c r="BO205" s="412"/>
      <c r="BP205" s="412"/>
      <c r="BQ205" s="412"/>
      <c r="BR205" s="412"/>
      <c r="BS205" s="412"/>
      <c r="BT205" s="412"/>
      <c r="BU205" s="412"/>
      <c r="BV205" s="412"/>
      <c r="BW205" s="412"/>
      <c r="BX205" s="412"/>
      <c r="BY205" s="412"/>
      <c r="BZ205" s="412"/>
      <c r="CA205" s="412"/>
      <c r="CB205" s="412"/>
      <c r="CC205" s="412"/>
      <c r="CD205" s="412"/>
      <c r="CE205" s="412"/>
      <c r="CF205" s="412"/>
      <c r="CG205" s="412"/>
      <c r="CH205" s="412"/>
      <c r="CI205" s="412"/>
      <c r="CJ205" s="412"/>
      <c r="CK205" s="412"/>
      <c r="CL205" s="412"/>
      <c r="CM205" s="412"/>
      <c r="CN205" s="412"/>
      <c r="CO205" s="412"/>
      <c r="CP205" s="412"/>
      <c r="CQ205" s="412"/>
      <c r="CR205" s="412"/>
      <c r="CS205" s="412"/>
      <c r="CT205" s="412"/>
      <c r="CU205" s="412"/>
      <c r="CV205" s="412"/>
      <c r="CW205" s="412"/>
      <c r="CX205" s="412"/>
      <c r="CY205" s="412"/>
      <c r="CZ205" s="412"/>
      <c r="DA205" s="412"/>
      <c r="DB205" s="412"/>
      <c r="DC205" s="412"/>
      <c r="DD205" s="412"/>
      <c r="DE205" s="412"/>
      <c r="DF205" s="412"/>
      <c r="DG205" s="412"/>
      <c r="DH205" s="412"/>
      <c r="DI205" s="412"/>
      <c r="DJ205" s="412"/>
      <c r="DK205" s="412"/>
      <c r="DL205" s="412"/>
      <c r="DM205" s="412"/>
      <c r="DN205" s="412"/>
      <c r="DO205" s="412"/>
      <c r="DP205" s="412"/>
      <c r="DQ205" s="412"/>
      <c r="DR205" s="412"/>
      <c r="DS205" s="412"/>
      <c r="DT205" s="412"/>
      <c r="DU205" s="412"/>
      <c r="DV205" s="412"/>
      <c r="DW205" s="412"/>
      <c r="DX205" s="412"/>
      <c r="DY205" s="412"/>
      <c r="DZ205" s="412"/>
      <c r="EA205" s="412"/>
      <c r="EB205" s="412"/>
      <c r="EC205" s="412"/>
      <c r="ED205" s="412"/>
      <c r="EE205" s="412"/>
      <c r="EF205" s="412"/>
      <c r="EG205" s="412"/>
      <c r="EH205" s="412"/>
      <c r="EI205" s="412"/>
      <c r="EJ205" s="412"/>
      <c r="EK205" s="412"/>
      <c r="EL205" s="412"/>
      <c r="EM205" s="412"/>
      <c r="EN205" s="412"/>
      <c r="EO205" s="412"/>
      <c r="EP205" s="412"/>
      <c r="EQ205" s="412"/>
      <c r="ER205" s="412"/>
      <c r="ES205" s="412"/>
      <c r="ET205" s="412"/>
      <c r="EU205" s="412"/>
      <c r="EV205" s="412"/>
      <c r="EW205" s="412"/>
      <c r="EX205" s="412"/>
      <c r="EY205" s="412"/>
      <c r="EZ205" s="412"/>
      <c r="FA205" s="412"/>
      <c r="FB205" s="412"/>
      <c r="FC205" s="412"/>
      <c r="FD205" s="412"/>
      <c r="FE205" s="412"/>
      <c r="FF205" s="412"/>
      <c r="FG205" s="412"/>
      <c r="FH205" s="412"/>
      <c r="FI205" s="412"/>
      <c r="FJ205" s="412"/>
      <c r="FK205" s="412"/>
      <c r="FL205" s="412"/>
      <c r="FM205" s="412"/>
      <c r="FN205" s="412"/>
      <c r="FO205" s="412"/>
      <c r="FP205" s="412"/>
      <c r="FQ205" s="412"/>
      <c r="FR205" s="412"/>
      <c r="FS205" s="412"/>
      <c r="FT205" s="412"/>
      <c r="FU205" s="412"/>
      <c r="FV205" s="412"/>
      <c r="FW205" s="412"/>
      <c r="FX205" s="412"/>
      <c r="FY205" s="412"/>
      <c r="FZ205" s="412"/>
      <c r="GA205" s="412"/>
      <c r="GB205" s="412"/>
      <c r="GC205" s="412"/>
      <c r="GD205" s="412"/>
      <c r="GE205" s="412"/>
      <c r="GF205" s="412"/>
      <c r="GG205" s="412"/>
      <c r="GH205" s="412"/>
      <c r="GI205" s="412"/>
      <c r="GJ205" s="412"/>
      <c r="GK205" s="412"/>
      <c r="GL205" s="412"/>
      <c r="GM205" s="412"/>
      <c r="GN205" s="412"/>
      <c r="GO205" s="412"/>
      <c r="GP205" s="412"/>
      <c r="GQ205" s="412"/>
      <c r="GR205" s="412"/>
      <c r="GS205" s="412"/>
      <c r="GT205" s="412"/>
      <c r="GU205" s="412"/>
      <c r="GV205" s="412"/>
      <c r="GW205" s="412"/>
      <c r="GX205" s="412"/>
      <c r="GY205" s="412"/>
      <c r="GZ205" s="412"/>
      <c r="HA205" s="412"/>
      <c r="HB205" s="412"/>
      <c r="HC205" s="412"/>
      <c r="HD205" s="412"/>
      <c r="HE205" s="412"/>
      <c r="HF205" s="412"/>
      <c r="HG205" s="412"/>
      <c r="HH205" s="412"/>
    </row>
    <row r="206" spans="1:216" s="170" customFormat="1" ht="65.099999999999994" customHeight="1">
      <c r="A206" s="649" t="s">
        <v>201</v>
      </c>
      <c r="B206" s="1073"/>
      <c r="C206" s="193" t="s">
        <v>224</v>
      </c>
      <c r="D206" s="1041"/>
      <c r="E206" s="286" t="s">
        <v>1117</v>
      </c>
      <c r="F206" s="583">
        <v>2024130010141</v>
      </c>
      <c r="G206" s="313" t="s">
        <v>1118</v>
      </c>
      <c r="H206" s="313" t="s">
        <v>1119</v>
      </c>
      <c r="I206" s="313" t="s">
        <v>1088</v>
      </c>
      <c r="J206" s="900"/>
      <c r="K206" s="260" t="s">
        <v>1135</v>
      </c>
      <c r="L206" s="211" t="s">
        <v>1136</v>
      </c>
      <c r="M206" s="300" t="s">
        <v>1114</v>
      </c>
      <c r="N206" s="193">
        <v>100</v>
      </c>
      <c r="O206" s="193">
        <v>0</v>
      </c>
      <c r="P206" s="193">
        <v>0</v>
      </c>
      <c r="Q206" s="171"/>
      <c r="R206" s="258"/>
      <c r="S206" s="193">
        <f t="shared" si="9"/>
        <v>0</v>
      </c>
      <c r="T206" s="549">
        <f t="shared" si="8"/>
        <v>0</v>
      </c>
      <c r="U206" s="184">
        <v>45692</v>
      </c>
      <c r="V206" s="184">
        <v>45658</v>
      </c>
      <c r="W206" s="171">
        <v>183</v>
      </c>
      <c r="X206" s="171" t="s">
        <v>1128</v>
      </c>
      <c r="Y206" s="171" t="s">
        <v>772</v>
      </c>
      <c r="Z206" s="171" t="s">
        <v>1093</v>
      </c>
      <c r="AA206" s="194"/>
      <c r="AB206" s="194"/>
      <c r="AC206" s="171" t="s">
        <v>558</v>
      </c>
      <c r="AD206" s="260" t="s">
        <v>1137</v>
      </c>
      <c r="AE206" s="243">
        <v>110000000</v>
      </c>
      <c r="AF206" s="171" t="s">
        <v>1106</v>
      </c>
      <c r="AG206" s="171" t="s">
        <v>515</v>
      </c>
      <c r="AH206" s="184">
        <v>45692</v>
      </c>
      <c r="AI206" s="197"/>
      <c r="AJ206" s="197"/>
      <c r="AK206" s="186"/>
      <c r="AL206" s="219"/>
      <c r="AM206" s="219"/>
      <c r="AN206" s="187"/>
      <c r="AO206" s="188"/>
      <c r="AP206" s="231"/>
      <c r="AQ206" s="231"/>
      <c r="AR206" s="231"/>
      <c r="AS206" s="231"/>
      <c r="AT206" s="231"/>
      <c r="AU206" s="288"/>
      <c r="AV206" s="188"/>
      <c r="AW206" s="171"/>
      <c r="AX206" s="918"/>
      <c r="AY206" s="951"/>
      <c r="AZ206" s="945"/>
      <c r="BA206" s="834"/>
      <c r="BB206" s="671"/>
      <c r="BC206" s="671"/>
      <c r="BD206" s="671"/>
      <c r="BE206" s="671"/>
      <c r="BF206" s="955"/>
      <c r="BG206" s="955"/>
      <c r="BH206" s="955"/>
      <c r="BI206" s="412"/>
      <c r="BJ206" s="412"/>
      <c r="BK206" s="412"/>
      <c r="BL206" s="412"/>
      <c r="BM206" s="412"/>
      <c r="BN206" s="412"/>
      <c r="BO206" s="412"/>
      <c r="BP206" s="412"/>
      <c r="BQ206" s="412"/>
      <c r="BR206" s="412"/>
      <c r="BS206" s="412"/>
      <c r="BT206" s="412"/>
      <c r="BU206" s="412"/>
      <c r="BV206" s="412"/>
      <c r="BW206" s="412"/>
      <c r="BX206" s="412"/>
      <c r="BY206" s="412"/>
      <c r="BZ206" s="412"/>
      <c r="CA206" s="412"/>
      <c r="CB206" s="412"/>
      <c r="CC206" s="412"/>
      <c r="CD206" s="412"/>
      <c r="CE206" s="412"/>
      <c r="CF206" s="412"/>
      <c r="CG206" s="412"/>
      <c r="CH206" s="412"/>
      <c r="CI206" s="412"/>
      <c r="CJ206" s="412"/>
      <c r="CK206" s="412"/>
      <c r="CL206" s="412"/>
      <c r="CM206" s="412"/>
      <c r="CN206" s="412"/>
      <c r="CO206" s="412"/>
      <c r="CP206" s="412"/>
      <c r="CQ206" s="412"/>
      <c r="CR206" s="412"/>
      <c r="CS206" s="412"/>
      <c r="CT206" s="412"/>
      <c r="CU206" s="412"/>
      <c r="CV206" s="412"/>
      <c r="CW206" s="412"/>
      <c r="CX206" s="412"/>
      <c r="CY206" s="412"/>
      <c r="CZ206" s="412"/>
      <c r="DA206" s="412"/>
      <c r="DB206" s="412"/>
      <c r="DC206" s="412"/>
      <c r="DD206" s="412"/>
      <c r="DE206" s="412"/>
      <c r="DF206" s="412"/>
      <c r="DG206" s="412"/>
      <c r="DH206" s="412"/>
      <c r="DI206" s="412"/>
      <c r="DJ206" s="412"/>
      <c r="DK206" s="412"/>
      <c r="DL206" s="412"/>
      <c r="DM206" s="412"/>
      <c r="DN206" s="412"/>
      <c r="DO206" s="412"/>
      <c r="DP206" s="412"/>
      <c r="DQ206" s="412"/>
      <c r="DR206" s="412"/>
      <c r="DS206" s="412"/>
      <c r="DT206" s="412"/>
      <c r="DU206" s="412"/>
      <c r="DV206" s="412"/>
      <c r="DW206" s="412"/>
      <c r="DX206" s="412"/>
      <c r="DY206" s="412"/>
      <c r="DZ206" s="412"/>
      <c r="EA206" s="412"/>
      <c r="EB206" s="412"/>
      <c r="EC206" s="412"/>
      <c r="ED206" s="412"/>
      <c r="EE206" s="412"/>
      <c r="EF206" s="412"/>
      <c r="EG206" s="412"/>
      <c r="EH206" s="412"/>
      <c r="EI206" s="412"/>
      <c r="EJ206" s="412"/>
      <c r="EK206" s="412"/>
      <c r="EL206" s="412"/>
      <c r="EM206" s="412"/>
      <c r="EN206" s="412"/>
      <c r="EO206" s="412"/>
      <c r="EP206" s="412"/>
      <c r="EQ206" s="412"/>
      <c r="ER206" s="412"/>
      <c r="ES206" s="412"/>
      <c r="ET206" s="412"/>
      <c r="EU206" s="412"/>
      <c r="EV206" s="412"/>
      <c r="EW206" s="412"/>
      <c r="EX206" s="412"/>
      <c r="EY206" s="412"/>
      <c r="EZ206" s="412"/>
      <c r="FA206" s="412"/>
      <c r="FB206" s="412"/>
      <c r="FC206" s="412"/>
      <c r="FD206" s="412"/>
      <c r="FE206" s="412"/>
      <c r="FF206" s="412"/>
      <c r="FG206" s="412"/>
      <c r="FH206" s="412"/>
      <c r="FI206" s="412"/>
      <c r="FJ206" s="412"/>
      <c r="FK206" s="412"/>
      <c r="FL206" s="412"/>
      <c r="FM206" s="412"/>
      <c r="FN206" s="412"/>
      <c r="FO206" s="412"/>
      <c r="FP206" s="412"/>
      <c r="FQ206" s="412"/>
      <c r="FR206" s="412"/>
      <c r="FS206" s="412"/>
      <c r="FT206" s="412"/>
      <c r="FU206" s="412"/>
      <c r="FV206" s="412"/>
      <c r="FW206" s="412"/>
      <c r="FX206" s="412"/>
      <c r="FY206" s="412"/>
      <c r="FZ206" s="412"/>
      <c r="GA206" s="412"/>
      <c r="GB206" s="412"/>
      <c r="GC206" s="412"/>
      <c r="GD206" s="412"/>
      <c r="GE206" s="412"/>
      <c r="GF206" s="412"/>
      <c r="GG206" s="412"/>
      <c r="GH206" s="412"/>
      <c r="GI206" s="412"/>
      <c r="GJ206" s="412"/>
      <c r="GK206" s="412"/>
      <c r="GL206" s="412"/>
      <c r="GM206" s="412"/>
      <c r="GN206" s="412"/>
      <c r="GO206" s="412"/>
      <c r="GP206" s="412"/>
      <c r="GQ206" s="412"/>
      <c r="GR206" s="412"/>
      <c r="GS206" s="412"/>
      <c r="GT206" s="412"/>
      <c r="GU206" s="412"/>
      <c r="GV206" s="412"/>
      <c r="GW206" s="412"/>
      <c r="GX206" s="412"/>
      <c r="GY206" s="412"/>
      <c r="GZ206" s="412"/>
      <c r="HA206" s="412"/>
      <c r="HB206" s="412"/>
      <c r="HC206" s="412"/>
      <c r="HD206" s="412"/>
      <c r="HE206" s="412"/>
      <c r="HF206" s="412"/>
      <c r="HG206" s="412"/>
      <c r="HH206" s="412"/>
    </row>
    <row r="207" spans="1:216" s="170" customFormat="1" ht="65.099999999999994" customHeight="1">
      <c r="A207" s="649" t="s">
        <v>201</v>
      </c>
      <c r="B207" s="1073"/>
      <c r="C207" s="193" t="s">
        <v>224</v>
      </c>
      <c r="D207" s="1041"/>
      <c r="E207" s="286" t="s">
        <v>1117</v>
      </c>
      <c r="F207" s="583">
        <v>2024130010142</v>
      </c>
      <c r="G207" s="313" t="s">
        <v>1118</v>
      </c>
      <c r="H207" s="313" t="s">
        <v>1119</v>
      </c>
      <c r="I207" s="313" t="s">
        <v>1088</v>
      </c>
      <c r="J207" s="900"/>
      <c r="K207" s="260" t="s">
        <v>1138</v>
      </c>
      <c r="L207" s="211" t="s">
        <v>1136</v>
      </c>
      <c r="M207" s="300" t="s">
        <v>1139</v>
      </c>
      <c r="N207" s="193">
        <v>1</v>
      </c>
      <c r="O207" s="193">
        <v>0</v>
      </c>
      <c r="P207" s="193">
        <v>0</v>
      </c>
      <c r="Q207" s="171"/>
      <c r="R207" s="258"/>
      <c r="S207" s="193">
        <f t="shared" si="9"/>
        <v>0</v>
      </c>
      <c r="T207" s="549">
        <f t="shared" si="8"/>
        <v>0</v>
      </c>
      <c r="U207" s="184">
        <v>45693</v>
      </c>
      <c r="V207" s="184">
        <v>45658</v>
      </c>
      <c r="W207" s="171">
        <v>183</v>
      </c>
      <c r="X207" s="171" t="s">
        <v>1140</v>
      </c>
      <c r="Y207" s="171" t="s">
        <v>772</v>
      </c>
      <c r="Z207" s="171" t="s">
        <v>1093</v>
      </c>
      <c r="AA207" s="194"/>
      <c r="AB207" s="194"/>
      <c r="AC207" s="171" t="s">
        <v>558</v>
      </c>
      <c r="AD207" s="260" t="s">
        <v>1138</v>
      </c>
      <c r="AE207" s="243">
        <v>50000000</v>
      </c>
      <c r="AF207" s="171" t="s">
        <v>531</v>
      </c>
      <c r="AG207" s="171" t="s">
        <v>515</v>
      </c>
      <c r="AH207" s="184">
        <v>45693</v>
      </c>
      <c r="AI207" s="197"/>
      <c r="AJ207" s="197"/>
      <c r="AK207" s="186"/>
      <c r="AL207" s="219"/>
      <c r="AM207" s="219"/>
      <c r="AN207" s="187"/>
      <c r="AO207" s="188"/>
      <c r="AP207" s="231"/>
      <c r="AQ207" s="231"/>
      <c r="AR207" s="231"/>
      <c r="AS207" s="231"/>
      <c r="AT207" s="231"/>
      <c r="AU207" s="288"/>
      <c r="AV207" s="188"/>
      <c r="AW207" s="171"/>
      <c r="AX207" s="918"/>
      <c r="AY207" s="951"/>
      <c r="AZ207" s="945"/>
      <c r="BA207" s="834"/>
      <c r="BB207" s="671"/>
      <c r="BC207" s="671"/>
      <c r="BD207" s="671"/>
      <c r="BE207" s="671"/>
      <c r="BF207" s="955"/>
      <c r="BG207" s="955"/>
      <c r="BH207" s="955"/>
      <c r="BI207" s="412"/>
      <c r="BJ207" s="412"/>
      <c r="BK207" s="412"/>
      <c r="BL207" s="412"/>
      <c r="BM207" s="412"/>
      <c r="BN207" s="412"/>
      <c r="BO207" s="412"/>
      <c r="BP207" s="412"/>
      <c r="BQ207" s="412"/>
      <c r="BR207" s="412"/>
      <c r="BS207" s="412"/>
      <c r="BT207" s="412"/>
      <c r="BU207" s="412"/>
      <c r="BV207" s="412"/>
      <c r="BW207" s="412"/>
      <c r="BX207" s="412"/>
      <c r="BY207" s="412"/>
      <c r="BZ207" s="412"/>
      <c r="CA207" s="412"/>
      <c r="CB207" s="412"/>
      <c r="CC207" s="412"/>
      <c r="CD207" s="412"/>
      <c r="CE207" s="412"/>
      <c r="CF207" s="412"/>
      <c r="CG207" s="412"/>
      <c r="CH207" s="412"/>
      <c r="CI207" s="412"/>
      <c r="CJ207" s="412"/>
      <c r="CK207" s="412"/>
      <c r="CL207" s="412"/>
      <c r="CM207" s="412"/>
      <c r="CN207" s="412"/>
      <c r="CO207" s="412"/>
      <c r="CP207" s="412"/>
      <c r="CQ207" s="412"/>
      <c r="CR207" s="412"/>
      <c r="CS207" s="412"/>
      <c r="CT207" s="412"/>
      <c r="CU207" s="412"/>
      <c r="CV207" s="412"/>
      <c r="CW207" s="412"/>
      <c r="CX207" s="412"/>
      <c r="CY207" s="412"/>
      <c r="CZ207" s="412"/>
      <c r="DA207" s="412"/>
      <c r="DB207" s="412"/>
      <c r="DC207" s="412"/>
      <c r="DD207" s="412"/>
      <c r="DE207" s="412"/>
      <c r="DF207" s="412"/>
      <c r="DG207" s="412"/>
      <c r="DH207" s="412"/>
      <c r="DI207" s="412"/>
      <c r="DJ207" s="412"/>
      <c r="DK207" s="412"/>
      <c r="DL207" s="412"/>
      <c r="DM207" s="412"/>
      <c r="DN207" s="412"/>
      <c r="DO207" s="412"/>
      <c r="DP207" s="412"/>
      <c r="DQ207" s="412"/>
      <c r="DR207" s="412"/>
      <c r="DS207" s="412"/>
      <c r="DT207" s="412"/>
      <c r="DU207" s="412"/>
      <c r="DV207" s="412"/>
      <c r="DW207" s="412"/>
      <c r="DX207" s="412"/>
      <c r="DY207" s="412"/>
      <c r="DZ207" s="412"/>
      <c r="EA207" s="412"/>
      <c r="EB207" s="412"/>
      <c r="EC207" s="412"/>
      <c r="ED207" s="412"/>
      <c r="EE207" s="412"/>
      <c r="EF207" s="412"/>
      <c r="EG207" s="412"/>
      <c r="EH207" s="412"/>
      <c r="EI207" s="412"/>
      <c r="EJ207" s="412"/>
      <c r="EK207" s="412"/>
      <c r="EL207" s="412"/>
      <c r="EM207" s="412"/>
      <c r="EN207" s="412"/>
      <c r="EO207" s="412"/>
      <c r="EP207" s="412"/>
      <c r="EQ207" s="412"/>
      <c r="ER207" s="412"/>
      <c r="ES207" s="412"/>
      <c r="ET207" s="412"/>
      <c r="EU207" s="412"/>
      <c r="EV207" s="412"/>
      <c r="EW207" s="412"/>
      <c r="EX207" s="412"/>
      <c r="EY207" s="412"/>
      <c r="EZ207" s="412"/>
      <c r="FA207" s="412"/>
      <c r="FB207" s="412"/>
      <c r="FC207" s="412"/>
      <c r="FD207" s="412"/>
      <c r="FE207" s="412"/>
      <c r="FF207" s="412"/>
      <c r="FG207" s="412"/>
      <c r="FH207" s="412"/>
      <c r="FI207" s="412"/>
      <c r="FJ207" s="412"/>
      <c r="FK207" s="412"/>
      <c r="FL207" s="412"/>
      <c r="FM207" s="412"/>
      <c r="FN207" s="412"/>
      <c r="FO207" s="412"/>
      <c r="FP207" s="412"/>
      <c r="FQ207" s="412"/>
      <c r="FR207" s="412"/>
      <c r="FS207" s="412"/>
      <c r="FT207" s="412"/>
      <c r="FU207" s="412"/>
      <c r="FV207" s="412"/>
      <c r="FW207" s="412"/>
      <c r="FX207" s="412"/>
      <c r="FY207" s="412"/>
      <c r="FZ207" s="412"/>
      <c r="GA207" s="412"/>
      <c r="GB207" s="412"/>
      <c r="GC207" s="412"/>
      <c r="GD207" s="412"/>
      <c r="GE207" s="412"/>
      <c r="GF207" s="412"/>
      <c r="GG207" s="412"/>
      <c r="GH207" s="412"/>
      <c r="GI207" s="412"/>
      <c r="GJ207" s="412"/>
      <c r="GK207" s="412"/>
      <c r="GL207" s="412"/>
      <c r="GM207" s="412"/>
      <c r="GN207" s="412"/>
      <c r="GO207" s="412"/>
      <c r="GP207" s="412"/>
      <c r="GQ207" s="412"/>
      <c r="GR207" s="412"/>
      <c r="GS207" s="412"/>
      <c r="GT207" s="412"/>
      <c r="GU207" s="412"/>
      <c r="GV207" s="412"/>
      <c r="GW207" s="412"/>
      <c r="GX207" s="412"/>
      <c r="GY207" s="412"/>
      <c r="GZ207" s="412"/>
      <c r="HA207" s="412"/>
      <c r="HB207" s="412"/>
      <c r="HC207" s="412"/>
      <c r="HD207" s="412"/>
      <c r="HE207" s="412"/>
      <c r="HF207" s="412"/>
      <c r="HG207" s="412"/>
      <c r="HH207" s="412"/>
    </row>
    <row r="208" spans="1:216" s="170" customFormat="1" ht="65.099999999999994" customHeight="1">
      <c r="A208" s="649" t="s">
        <v>201</v>
      </c>
      <c r="B208" s="1073"/>
      <c r="C208" s="193" t="s">
        <v>224</v>
      </c>
      <c r="D208" s="1041"/>
      <c r="E208" s="286" t="s">
        <v>1117</v>
      </c>
      <c r="F208" s="583">
        <v>2024130010143</v>
      </c>
      <c r="G208" s="313" t="s">
        <v>1118</v>
      </c>
      <c r="H208" s="313" t="s">
        <v>1119</v>
      </c>
      <c r="I208" s="313" t="s">
        <v>1088</v>
      </c>
      <c r="J208" s="900"/>
      <c r="K208" s="289" t="s">
        <v>1141</v>
      </c>
      <c r="L208" s="211" t="s">
        <v>1142</v>
      </c>
      <c r="M208" s="300" t="s">
        <v>1091</v>
      </c>
      <c r="N208" s="193">
        <v>80</v>
      </c>
      <c r="O208" s="193">
        <v>0</v>
      </c>
      <c r="P208" s="193">
        <v>31</v>
      </c>
      <c r="Q208" s="171"/>
      <c r="R208" s="258"/>
      <c r="S208" s="193">
        <f t="shared" si="9"/>
        <v>31</v>
      </c>
      <c r="T208" s="549">
        <f t="shared" si="8"/>
        <v>0.38750000000000001</v>
      </c>
      <c r="U208" s="184">
        <v>45694</v>
      </c>
      <c r="V208" s="184">
        <v>45658</v>
      </c>
      <c r="W208" s="171">
        <v>183</v>
      </c>
      <c r="X208" s="171" t="s">
        <v>1140</v>
      </c>
      <c r="Y208" s="171" t="s">
        <v>772</v>
      </c>
      <c r="Z208" s="171" t="s">
        <v>1093</v>
      </c>
      <c r="AA208" s="194"/>
      <c r="AB208" s="194"/>
      <c r="AC208" s="171" t="s">
        <v>558</v>
      </c>
      <c r="AD208" s="260" t="s">
        <v>1143</v>
      </c>
      <c r="AE208" s="243">
        <v>240000000</v>
      </c>
      <c r="AF208" s="171" t="s">
        <v>531</v>
      </c>
      <c r="AG208" s="171" t="s">
        <v>515</v>
      </c>
      <c r="AH208" s="184">
        <v>45694</v>
      </c>
      <c r="AI208" s="197"/>
      <c r="AJ208" s="197"/>
      <c r="AK208" s="186"/>
      <c r="AL208" s="219"/>
      <c r="AM208" s="219"/>
      <c r="AN208" s="187"/>
      <c r="AO208" s="188"/>
      <c r="AP208" s="231"/>
      <c r="AQ208" s="231"/>
      <c r="AR208" s="231"/>
      <c r="AS208" s="231"/>
      <c r="AT208" s="231"/>
      <c r="AU208" s="288"/>
      <c r="AV208" s="188"/>
      <c r="AW208" s="171"/>
      <c r="AX208" s="918"/>
      <c r="AY208" s="951"/>
      <c r="AZ208" s="945"/>
      <c r="BA208" s="834"/>
      <c r="BB208" s="671"/>
      <c r="BC208" s="671"/>
      <c r="BD208" s="671"/>
      <c r="BE208" s="671"/>
      <c r="BF208" s="955"/>
      <c r="BG208" s="955"/>
      <c r="BH208" s="955"/>
      <c r="BI208" s="412"/>
      <c r="BJ208" s="412"/>
      <c r="BK208" s="412"/>
      <c r="BL208" s="412"/>
      <c r="BM208" s="412"/>
      <c r="BN208" s="412"/>
      <c r="BO208" s="412"/>
      <c r="BP208" s="412"/>
      <c r="BQ208" s="412"/>
      <c r="BR208" s="412"/>
      <c r="BS208" s="412"/>
      <c r="BT208" s="412"/>
      <c r="BU208" s="412"/>
      <c r="BV208" s="412"/>
      <c r="BW208" s="412"/>
      <c r="BX208" s="412"/>
      <c r="BY208" s="412"/>
      <c r="BZ208" s="412"/>
      <c r="CA208" s="412"/>
      <c r="CB208" s="412"/>
      <c r="CC208" s="412"/>
      <c r="CD208" s="412"/>
      <c r="CE208" s="412"/>
      <c r="CF208" s="412"/>
      <c r="CG208" s="412"/>
      <c r="CH208" s="412"/>
      <c r="CI208" s="412"/>
      <c r="CJ208" s="412"/>
      <c r="CK208" s="412"/>
      <c r="CL208" s="412"/>
      <c r="CM208" s="412"/>
      <c r="CN208" s="412"/>
      <c r="CO208" s="412"/>
      <c r="CP208" s="412"/>
      <c r="CQ208" s="412"/>
      <c r="CR208" s="412"/>
      <c r="CS208" s="412"/>
      <c r="CT208" s="412"/>
      <c r="CU208" s="412"/>
      <c r="CV208" s="412"/>
      <c r="CW208" s="412"/>
      <c r="CX208" s="412"/>
      <c r="CY208" s="412"/>
      <c r="CZ208" s="412"/>
      <c r="DA208" s="412"/>
      <c r="DB208" s="412"/>
      <c r="DC208" s="412"/>
      <c r="DD208" s="412"/>
      <c r="DE208" s="412"/>
      <c r="DF208" s="412"/>
      <c r="DG208" s="412"/>
      <c r="DH208" s="412"/>
      <c r="DI208" s="412"/>
      <c r="DJ208" s="412"/>
      <c r="DK208" s="412"/>
      <c r="DL208" s="412"/>
      <c r="DM208" s="412"/>
      <c r="DN208" s="412"/>
      <c r="DO208" s="412"/>
      <c r="DP208" s="412"/>
      <c r="DQ208" s="412"/>
      <c r="DR208" s="412"/>
      <c r="DS208" s="412"/>
      <c r="DT208" s="412"/>
      <c r="DU208" s="412"/>
      <c r="DV208" s="412"/>
      <c r="DW208" s="412"/>
      <c r="DX208" s="412"/>
      <c r="DY208" s="412"/>
      <c r="DZ208" s="412"/>
      <c r="EA208" s="412"/>
      <c r="EB208" s="412"/>
      <c r="EC208" s="412"/>
      <c r="ED208" s="412"/>
      <c r="EE208" s="412"/>
      <c r="EF208" s="412"/>
      <c r="EG208" s="412"/>
      <c r="EH208" s="412"/>
      <c r="EI208" s="412"/>
      <c r="EJ208" s="412"/>
      <c r="EK208" s="412"/>
      <c r="EL208" s="412"/>
      <c r="EM208" s="412"/>
      <c r="EN208" s="412"/>
      <c r="EO208" s="412"/>
      <c r="EP208" s="412"/>
      <c r="EQ208" s="412"/>
      <c r="ER208" s="412"/>
      <c r="ES208" s="412"/>
      <c r="ET208" s="412"/>
      <c r="EU208" s="412"/>
      <c r="EV208" s="412"/>
      <c r="EW208" s="412"/>
      <c r="EX208" s="412"/>
      <c r="EY208" s="412"/>
      <c r="EZ208" s="412"/>
      <c r="FA208" s="412"/>
      <c r="FB208" s="412"/>
      <c r="FC208" s="412"/>
      <c r="FD208" s="412"/>
      <c r="FE208" s="412"/>
      <c r="FF208" s="412"/>
      <c r="FG208" s="412"/>
      <c r="FH208" s="412"/>
      <c r="FI208" s="412"/>
      <c r="FJ208" s="412"/>
      <c r="FK208" s="412"/>
      <c r="FL208" s="412"/>
      <c r="FM208" s="412"/>
      <c r="FN208" s="412"/>
      <c r="FO208" s="412"/>
      <c r="FP208" s="412"/>
      <c r="FQ208" s="412"/>
      <c r="FR208" s="412"/>
      <c r="FS208" s="412"/>
      <c r="FT208" s="412"/>
      <c r="FU208" s="412"/>
      <c r="FV208" s="412"/>
      <c r="FW208" s="412"/>
      <c r="FX208" s="412"/>
      <c r="FY208" s="412"/>
      <c r="FZ208" s="412"/>
      <c r="GA208" s="412"/>
      <c r="GB208" s="412"/>
      <c r="GC208" s="412"/>
      <c r="GD208" s="412"/>
      <c r="GE208" s="412"/>
      <c r="GF208" s="412"/>
      <c r="GG208" s="412"/>
      <c r="GH208" s="412"/>
      <c r="GI208" s="412"/>
      <c r="GJ208" s="412"/>
      <c r="GK208" s="412"/>
      <c r="GL208" s="412"/>
      <c r="GM208" s="412"/>
      <c r="GN208" s="412"/>
      <c r="GO208" s="412"/>
      <c r="GP208" s="412"/>
      <c r="GQ208" s="412"/>
      <c r="GR208" s="412"/>
      <c r="GS208" s="412"/>
      <c r="GT208" s="412"/>
      <c r="GU208" s="412"/>
      <c r="GV208" s="412"/>
      <c r="GW208" s="412"/>
      <c r="GX208" s="412"/>
      <c r="GY208" s="412"/>
      <c r="GZ208" s="412"/>
      <c r="HA208" s="412"/>
      <c r="HB208" s="412"/>
      <c r="HC208" s="412"/>
      <c r="HD208" s="412"/>
      <c r="HE208" s="412"/>
      <c r="HF208" s="412"/>
      <c r="HG208" s="412"/>
      <c r="HH208" s="412"/>
    </row>
    <row r="209" spans="1:216" s="170" customFormat="1" ht="65.099999999999994" customHeight="1">
      <c r="A209" s="649" t="s">
        <v>201</v>
      </c>
      <c r="B209" s="1073"/>
      <c r="C209" s="193" t="s">
        <v>224</v>
      </c>
      <c r="D209" s="1041"/>
      <c r="E209" s="286" t="s">
        <v>1117</v>
      </c>
      <c r="F209" s="583">
        <v>2024130010144</v>
      </c>
      <c r="G209" s="313" t="s">
        <v>1118</v>
      </c>
      <c r="H209" s="313" t="s">
        <v>1119</v>
      </c>
      <c r="I209" s="313" t="s">
        <v>1088</v>
      </c>
      <c r="J209" s="900"/>
      <c r="K209" s="260" t="s">
        <v>1144</v>
      </c>
      <c r="L209" s="211" t="s">
        <v>1142</v>
      </c>
      <c r="M209" s="300" t="s">
        <v>1091</v>
      </c>
      <c r="N209" s="193">
        <v>2</v>
      </c>
      <c r="O209" s="193">
        <v>0</v>
      </c>
      <c r="P209" s="193">
        <v>0</v>
      </c>
      <c r="Q209" s="171"/>
      <c r="R209" s="258"/>
      <c r="S209" s="193">
        <f t="shared" si="9"/>
        <v>0</v>
      </c>
      <c r="T209" s="549">
        <f t="shared" si="8"/>
        <v>0</v>
      </c>
      <c r="U209" s="184">
        <v>45695</v>
      </c>
      <c r="V209" s="184">
        <v>45658</v>
      </c>
      <c r="W209" s="171">
        <v>183</v>
      </c>
      <c r="X209" s="171" t="s">
        <v>1145</v>
      </c>
      <c r="Y209" s="171" t="s">
        <v>772</v>
      </c>
      <c r="Z209" s="171" t="s">
        <v>1093</v>
      </c>
      <c r="AA209" s="194"/>
      <c r="AB209" s="194"/>
      <c r="AC209" s="171"/>
      <c r="AD209" s="194" t="s">
        <v>1146</v>
      </c>
      <c r="AE209" s="337">
        <v>56850000</v>
      </c>
      <c r="AF209" s="171" t="s">
        <v>531</v>
      </c>
      <c r="AG209" s="171" t="s">
        <v>515</v>
      </c>
      <c r="AH209" s="184">
        <v>45695</v>
      </c>
      <c r="AI209" s="197"/>
      <c r="AJ209" s="197"/>
      <c r="AK209" s="186"/>
      <c r="AL209" s="219"/>
      <c r="AM209" s="219"/>
      <c r="AN209" s="187"/>
      <c r="AO209" s="188"/>
      <c r="AP209" s="231"/>
      <c r="AQ209" s="231"/>
      <c r="AR209" s="231"/>
      <c r="AS209" s="231"/>
      <c r="AT209" s="231"/>
      <c r="AU209" s="288"/>
      <c r="AV209" s="188"/>
      <c r="AW209" s="171"/>
      <c r="AX209" s="918"/>
      <c r="AY209" s="951"/>
      <c r="AZ209" s="945"/>
      <c r="BA209" s="834"/>
      <c r="BB209" s="671"/>
      <c r="BC209" s="671"/>
      <c r="BD209" s="671"/>
      <c r="BE209" s="671"/>
      <c r="BF209" s="955"/>
      <c r="BG209" s="955"/>
      <c r="BH209" s="955"/>
      <c r="BI209" s="412"/>
      <c r="BJ209" s="412"/>
      <c r="BK209" s="412"/>
      <c r="BL209" s="412"/>
      <c r="BM209" s="412"/>
      <c r="BN209" s="412"/>
      <c r="BO209" s="412"/>
      <c r="BP209" s="412"/>
      <c r="BQ209" s="412"/>
      <c r="BR209" s="412"/>
      <c r="BS209" s="412"/>
      <c r="BT209" s="412"/>
      <c r="BU209" s="412"/>
      <c r="BV209" s="412"/>
      <c r="BW209" s="412"/>
      <c r="BX209" s="412"/>
      <c r="BY209" s="412"/>
      <c r="BZ209" s="412"/>
      <c r="CA209" s="412"/>
      <c r="CB209" s="412"/>
      <c r="CC209" s="412"/>
      <c r="CD209" s="412"/>
      <c r="CE209" s="412"/>
      <c r="CF209" s="412"/>
      <c r="CG209" s="412"/>
      <c r="CH209" s="412"/>
      <c r="CI209" s="412"/>
      <c r="CJ209" s="412"/>
      <c r="CK209" s="412"/>
      <c r="CL209" s="412"/>
      <c r="CM209" s="412"/>
      <c r="CN209" s="412"/>
      <c r="CO209" s="412"/>
      <c r="CP209" s="412"/>
      <c r="CQ209" s="412"/>
      <c r="CR209" s="412"/>
      <c r="CS209" s="412"/>
      <c r="CT209" s="412"/>
      <c r="CU209" s="412"/>
      <c r="CV209" s="412"/>
      <c r="CW209" s="412"/>
      <c r="CX209" s="412"/>
      <c r="CY209" s="412"/>
      <c r="CZ209" s="412"/>
      <c r="DA209" s="412"/>
      <c r="DB209" s="412"/>
      <c r="DC209" s="412"/>
      <c r="DD209" s="412"/>
      <c r="DE209" s="412"/>
      <c r="DF209" s="412"/>
      <c r="DG209" s="412"/>
      <c r="DH209" s="412"/>
      <c r="DI209" s="412"/>
      <c r="DJ209" s="412"/>
      <c r="DK209" s="412"/>
      <c r="DL209" s="412"/>
      <c r="DM209" s="412"/>
      <c r="DN209" s="412"/>
      <c r="DO209" s="412"/>
      <c r="DP209" s="412"/>
      <c r="DQ209" s="412"/>
      <c r="DR209" s="412"/>
      <c r="DS209" s="412"/>
      <c r="DT209" s="412"/>
      <c r="DU209" s="412"/>
      <c r="DV209" s="412"/>
      <c r="DW209" s="412"/>
      <c r="DX209" s="412"/>
      <c r="DY209" s="412"/>
      <c r="DZ209" s="412"/>
      <c r="EA209" s="412"/>
      <c r="EB209" s="412"/>
      <c r="EC209" s="412"/>
      <c r="ED209" s="412"/>
      <c r="EE209" s="412"/>
      <c r="EF209" s="412"/>
      <c r="EG209" s="412"/>
      <c r="EH209" s="412"/>
      <c r="EI209" s="412"/>
      <c r="EJ209" s="412"/>
      <c r="EK209" s="412"/>
      <c r="EL209" s="412"/>
      <c r="EM209" s="412"/>
      <c r="EN209" s="412"/>
      <c r="EO209" s="412"/>
      <c r="EP209" s="412"/>
      <c r="EQ209" s="412"/>
      <c r="ER209" s="412"/>
      <c r="ES209" s="412"/>
      <c r="ET209" s="412"/>
      <c r="EU209" s="412"/>
      <c r="EV209" s="412"/>
      <c r="EW209" s="412"/>
      <c r="EX209" s="412"/>
      <c r="EY209" s="412"/>
      <c r="EZ209" s="412"/>
      <c r="FA209" s="412"/>
      <c r="FB209" s="412"/>
      <c r="FC209" s="412"/>
      <c r="FD209" s="412"/>
      <c r="FE209" s="412"/>
      <c r="FF209" s="412"/>
      <c r="FG209" s="412"/>
      <c r="FH209" s="412"/>
      <c r="FI209" s="412"/>
      <c r="FJ209" s="412"/>
      <c r="FK209" s="412"/>
      <c r="FL209" s="412"/>
      <c r="FM209" s="412"/>
      <c r="FN209" s="412"/>
      <c r="FO209" s="412"/>
      <c r="FP209" s="412"/>
      <c r="FQ209" s="412"/>
      <c r="FR209" s="412"/>
      <c r="FS209" s="412"/>
      <c r="FT209" s="412"/>
      <c r="FU209" s="412"/>
      <c r="FV209" s="412"/>
      <c r="FW209" s="412"/>
      <c r="FX209" s="412"/>
      <c r="FY209" s="412"/>
      <c r="FZ209" s="412"/>
      <c r="GA209" s="412"/>
      <c r="GB209" s="412"/>
      <c r="GC209" s="412"/>
      <c r="GD209" s="412"/>
      <c r="GE209" s="412"/>
      <c r="GF209" s="412"/>
      <c r="GG209" s="412"/>
      <c r="GH209" s="412"/>
      <c r="GI209" s="412"/>
      <c r="GJ209" s="412"/>
      <c r="GK209" s="412"/>
      <c r="GL209" s="412"/>
      <c r="GM209" s="412"/>
      <c r="GN209" s="412"/>
      <c r="GO209" s="412"/>
      <c r="GP209" s="412"/>
      <c r="GQ209" s="412"/>
      <c r="GR209" s="412"/>
      <c r="GS209" s="412"/>
      <c r="GT209" s="412"/>
      <c r="GU209" s="412"/>
      <c r="GV209" s="412"/>
      <c r="GW209" s="412"/>
      <c r="GX209" s="412"/>
      <c r="GY209" s="412"/>
      <c r="GZ209" s="412"/>
      <c r="HA209" s="412"/>
      <c r="HB209" s="412"/>
      <c r="HC209" s="412"/>
      <c r="HD209" s="412"/>
      <c r="HE209" s="412"/>
      <c r="HF209" s="412"/>
      <c r="HG209" s="412"/>
      <c r="HH209" s="412"/>
    </row>
    <row r="210" spans="1:216" s="170" customFormat="1" ht="65.099999999999994" customHeight="1">
      <c r="A210" s="649" t="s">
        <v>201</v>
      </c>
      <c r="B210" s="1073"/>
      <c r="C210" s="193" t="s">
        <v>224</v>
      </c>
      <c r="D210" s="1041"/>
      <c r="E210" s="286" t="s">
        <v>1117</v>
      </c>
      <c r="F210" s="583">
        <v>2024130010145</v>
      </c>
      <c r="G210" s="313" t="s">
        <v>1118</v>
      </c>
      <c r="H210" s="313" t="s">
        <v>1119</v>
      </c>
      <c r="I210" s="313" t="s">
        <v>1088</v>
      </c>
      <c r="J210" s="900"/>
      <c r="K210" s="260" t="s">
        <v>1147</v>
      </c>
      <c r="L210" s="211" t="s">
        <v>1142</v>
      </c>
      <c r="M210" s="300" t="s">
        <v>1114</v>
      </c>
      <c r="N210" s="193">
        <v>400</v>
      </c>
      <c r="O210" s="193">
        <v>0</v>
      </c>
      <c r="P210" s="193">
        <v>0</v>
      </c>
      <c r="Q210" s="171"/>
      <c r="R210" s="258"/>
      <c r="S210" s="193">
        <f t="shared" si="9"/>
        <v>0</v>
      </c>
      <c r="T210" s="549">
        <f t="shared" si="8"/>
        <v>0</v>
      </c>
      <c r="U210" s="184">
        <v>45696</v>
      </c>
      <c r="V210" s="184">
        <v>45658</v>
      </c>
      <c r="W210" s="171">
        <v>183</v>
      </c>
      <c r="X210" s="171" t="s">
        <v>1148</v>
      </c>
      <c r="Y210" s="171" t="s">
        <v>772</v>
      </c>
      <c r="Z210" s="171" t="s">
        <v>1093</v>
      </c>
      <c r="AA210" s="194"/>
      <c r="AB210" s="194"/>
      <c r="AC210" s="171"/>
      <c r="AD210" s="194" t="s">
        <v>1149</v>
      </c>
      <c r="AE210" s="337">
        <v>229600000</v>
      </c>
      <c r="AF210" s="171" t="s">
        <v>531</v>
      </c>
      <c r="AG210" s="171" t="s">
        <v>515</v>
      </c>
      <c r="AH210" s="184">
        <v>45696</v>
      </c>
      <c r="AI210" s="197"/>
      <c r="AJ210" s="197"/>
      <c r="AK210" s="186"/>
      <c r="AL210" s="219"/>
      <c r="AM210" s="219"/>
      <c r="AN210" s="187"/>
      <c r="AO210" s="188"/>
      <c r="AP210" s="231"/>
      <c r="AQ210" s="231"/>
      <c r="AR210" s="231"/>
      <c r="AS210" s="231"/>
      <c r="AT210" s="231"/>
      <c r="AU210" s="288"/>
      <c r="AV210" s="188"/>
      <c r="AW210" s="171"/>
      <c r="AX210" s="918"/>
      <c r="AY210" s="951"/>
      <c r="AZ210" s="945"/>
      <c r="BA210" s="834"/>
      <c r="BB210" s="671"/>
      <c r="BC210" s="671"/>
      <c r="BD210" s="671"/>
      <c r="BE210" s="671"/>
      <c r="BF210" s="955"/>
      <c r="BG210" s="955"/>
      <c r="BH210" s="955"/>
      <c r="BI210" s="412"/>
      <c r="BJ210" s="412"/>
      <c r="BK210" s="412"/>
      <c r="BL210" s="412"/>
      <c r="BM210" s="412"/>
      <c r="BN210" s="412"/>
      <c r="BO210" s="412"/>
      <c r="BP210" s="412"/>
      <c r="BQ210" s="412"/>
      <c r="BR210" s="412"/>
      <c r="BS210" s="412"/>
      <c r="BT210" s="412"/>
      <c r="BU210" s="412"/>
      <c r="BV210" s="412"/>
      <c r="BW210" s="412"/>
      <c r="BX210" s="412"/>
      <c r="BY210" s="412"/>
      <c r="BZ210" s="412"/>
      <c r="CA210" s="412"/>
      <c r="CB210" s="412"/>
      <c r="CC210" s="412"/>
      <c r="CD210" s="412"/>
      <c r="CE210" s="412"/>
      <c r="CF210" s="412"/>
      <c r="CG210" s="412"/>
      <c r="CH210" s="412"/>
      <c r="CI210" s="412"/>
      <c r="CJ210" s="412"/>
      <c r="CK210" s="412"/>
      <c r="CL210" s="412"/>
      <c r="CM210" s="412"/>
      <c r="CN210" s="412"/>
      <c r="CO210" s="412"/>
      <c r="CP210" s="412"/>
      <c r="CQ210" s="412"/>
      <c r="CR210" s="412"/>
      <c r="CS210" s="412"/>
      <c r="CT210" s="412"/>
      <c r="CU210" s="412"/>
      <c r="CV210" s="412"/>
      <c r="CW210" s="412"/>
      <c r="CX210" s="412"/>
      <c r="CY210" s="412"/>
      <c r="CZ210" s="412"/>
      <c r="DA210" s="412"/>
      <c r="DB210" s="412"/>
      <c r="DC210" s="412"/>
      <c r="DD210" s="412"/>
      <c r="DE210" s="412"/>
      <c r="DF210" s="412"/>
      <c r="DG210" s="412"/>
      <c r="DH210" s="412"/>
      <c r="DI210" s="412"/>
      <c r="DJ210" s="412"/>
      <c r="DK210" s="412"/>
      <c r="DL210" s="412"/>
      <c r="DM210" s="412"/>
      <c r="DN210" s="412"/>
      <c r="DO210" s="412"/>
      <c r="DP210" s="412"/>
      <c r="DQ210" s="412"/>
      <c r="DR210" s="412"/>
      <c r="DS210" s="412"/>
      <c r="DT210" s="412"/>
      <c r="DU210" s="412"/>
      <c r="DV210" s="412"/>
      <c r="DW210" s="412"/>
      <c r="DX210" s="412"/>
      <c r="DY210" s="412"/>
      <c r="DZ210" s="412"/>
      <c r="EA210" s="412"/>
      <c r="EB210" s="412"/>
      <c r="EC210" s="412"/>
      <c r="ED210" s="412"/>
      <c r="EE210" s="412"/>
      <c r="EF210" s="412"/>
      <c r="EG210" s="412"/>
      <c r="EH210" s="412"/>
      <c r="EI210" s="412"/>
      <c r="EJ210" s="412"/>
      <c r="EK210" s="412"/>
      <c r="EL210" s="412"/>
      <c r="EM210" s="412"/>
      <c r="EN210" s="412"/>
      <c r="EO210" s="412"/>
      <c r="EP210" s="412"/>
      <c r="EQ210" s="412"/>
      <c r="ER210" s="412"/>
      <c r="ES210" s="412"/>
      <c r="ET210" s="412"/>
      <c r="EU210" s="412"/>
      <c r="EV210" s="412"/>
      <c r="EW210" s="412"/>
      <c r="EX210" s="412"/>
      <c r="EY210" s="412"/>
      <c r="EZ210" s="412"/>
      <c r="FA210" s="412"/>
      <c r="FB210" s="412"/>
      <c r="FC210" s="412"/>
      <c r="FD210" s="412"/>
      <c r="FE210" s="412"/>
      <c r="FF210" s="412"/>
      <c r="FG210" s="412"/>
      <c r="FH210" s="412"/>
      <c r="FI210" s="412"/>
      <c r="FJ210" s="412"/>
      <c r="FK210" s="412"/>
      <c r="FL210" s="412"/>
      <c r="FM210" s="412"/>
      <c r="FN210" s="412"/>
      <c r="FO210" s="412"/>
      <c r="FP210" s="412"/>
      <c r="FQ210" s="412"/>
      <c r="FR210" s="412"/>
      <c r="FS210" s="412"/>
      <c r="FT210" s="412"/>
      <c r="FU210" s="412"/>
      <c r="FV210" s="412"/>
      <c r="FW210" s="412"/>
      <c r="FX210" s="412"/>
      <c r="FY210" s="412"/>
      <c r="FZ210" s="412"/>
      <c r="GA210" s="412"/>
      <c r="GB210" s="412"/>
      <c r="GC210" s="412"/>
      <c r="GD210" s="412"/>
      <c r="GE210" s="412"/>
      <c r="GF210" s="412"/>
      <c r="GG210" s="412"/>
      <c r="GH210" s="412"/>
      <c r="GI210" s="412"/>
      <c r="GJ210" s="412"/>
      <c r="GK210" s="412"/>
      <c r="GL210" s="412"/>
      <c r="GM210" s="412"/>
      <c r="GN210" s="412"/>
      <c r="GO210" s="412"/>
      <c r="GP210" s="412"/>
      <c r="GQ210" s="412"/>
      <c r="GR210" s="412"/>
      <c r="GS210" s="412"/>
      <c r="GT210" s="412"/>
      <c r="GU210" s="412"/>
      <c r="GV210" s="412"/>
      <c r="GW210" s="412"/>
      <c r="GX210" s="412"/>
      <c r="GY210" s="412"/>
      <c r="GZ210" s="412"/>
      <c r="HA210" s="412"/>
      <c r="HB210" s="412"/>
      <c r="HC210" s="412"/>
      <c r="HD210" s="412"/>
      <c r="HE210" s="412"/>
      <c r="HF210" s="412"/>
      <c r="HG210" s="412"/>
      <c r="HH210" s="412"/>
    </row>
    <row r="211" spans="1:216" s="170" customFormat="1" ht="65.099999999999994" customHeight="1">
      <c r="A211" s="649" t="s">
        <v>201</v>
      </c>
      <c r="B211" s="1073"/>
      <c r="C211" s="193" t="s">
        <v>224</v>
      </c>
      <c r="D211" s="1041"/>
      <c r="E211" s="286" t="s">
        <v>1117</v>
      </c>
      <c r="F211" s="583">
        <v>2024130010146</v>
      </c>
      <c r="G211" s="313" t="s">
        <v>1118</v>
      </c>
      <c r="H211" s="313" t="s">
        <v>1119</v>
      </c>
      <c r="I211" s="313" t="s">
        <v>1088</v>
      </c>
      <c r="J211" s="900"/>
      <c r="K211" s="260" t="s">
        <v>1150</v>
      </c>
      <c r="L211" s="211" t="s">
        <v>1142</v>
      </c>
      <c r="M211" s="300" t="s">
        <v>1114</v>
      </c>
      <c r="N211" s="193">
        <v>30</v>
      </c>
      <c r="O211" s="193">
        <v>0</v>
      </c>
      <c r="P211" s="193">
        <v>4</v>
      </c>
      <c r="Q211" s="171"/>
      <c r="R211" s="258"/>
      <c r="S211" s="193">
        <f t="shared" si="9"/>
        <v>4</v>
      </c>
      <c r="T211" s="549">
        <f t="shared" si="8"/>
        <v>0.13333333333333333</v>
      </c>
      <c r="U211" s="184">
        <v>45697</v>
      </c>
      <c r="V211" s="184">
        <v>45658</v>
      </c>
      <c r="W211" s="171">
        <v>183</v>
      </c>
      <c r="X211" s="171" t="s">
        <v>1151</v>
      </c>
      <c r="Y211" s="171" t="s">
        <v>772</v>
      </c>
      <c r="Z211" s="171" t="s">
        <v>1093</v>
      </c>
      <c r="AA211" s="194"/>
      <c r="AB211" s="194"/>
      <c r="AC211" s="171"/>
      <c r="AD211" s="260" t="s">
        <v>1152</v>
      </c>
      <c r="AE211" s="337">
        <v>77000000</v>
      </c>
      <c r="AF211" s="171" t="s">
        <v>531</v>
      </c>
      <c r="AG211" s="171" t="s">
        <v>515</v>
      </c>
      <c r="AH211" s="184">
        <v>45697</v>
      </c>
      <c r="AI211" s="197"/>
      <c r="AJ211" s="197"/>
      <c r="AK211" s="186"/>
      <c r="AL211" s="219"/>
      <c r="AM211" s="219"/>
      <c r="AN211" s="187"/>
      <c r="AO211" s="188"/>
      <c r="AP211" s="231"/>
      <c r="AQ211" s="231"/>
      <c r="AR211" s="231"/>
      <c r="AS211" s="231"/>
      <c r="AT211" s="231"/>
      <c r="AU211" s="288"/>
      <c r="AV211" s="188"/>
      <c r="AW211" s="171"/>
      <c r="AX211" s="918"/>
      <c r="AY211" s="951"/>
      <c r="AZ211" s="945"/>
      <c r="BA211" s="834"/>
      <c r="BB211" s="671"/>
      <c r="BC211" s="671"/>
      <c r="BD211" s="671"/>
      <c r="BE211" s="671"/>
      <c r="BF211" s="955"/>
      <c r="BG211" s="955"/>
      <c r="BH211" s="955"/>
      <c r="BI211" s="412"/>
      <c r="BJ211" s="412"/>
      <c r="BK211" s="412"/>
      <c r="BL211" s="412"/>
      <c r="BM211" s="412"/>
      <c r="BN211" s="412"/>
      <c r="BO211" s="412"/>
      <c r="BP211" s="412"/>
      <c r="BQ211" s="412"/>
      <c r="BR211" s="412"/>
      <c r="BS211" s="412"/>
      <c r="BT211" s="412"/>
      <c r="BU211" s="412"/>
      <c r="BV211" s="412"/>
      <c r="BW211" s="412"/>
      <c r="BX211" s="412"/>
      <c r="BY211" s="412"/>
      <c r="BZ211" s="412"/>
      <c r="CA211" s="412"/>
      <c r="CB211" s="412"/>
      <c r="CC211" s="412"/>
      <c r="CD211" s="412"/>
      <c r="CE211" s="412"/>
      <c r="CF211" s="412"/>
      <c r="CG211" s="412"/>
      <c r="CH211" s="412"/>
      <c r="CI211" s="412"/>
      <c r="CJ211" s="412"/>
      <c r="CK211" s="412"/>
      <c r="CL211" s="412"/>
      <c r="CM211" s="412"/>
      <c r="CN211" s="412"/>
      <c r="CO211" s="412"/>
      <c r="CP211" s="412"/>
      <c r="CQ211" s="412"/>
      <c r="CR211" s="412"/>
      <c r="CS211" s="412"/>
      <c r="CT211" s="412"/>
      <c r="CU211" s="412"/>
      <c r="CV211" s="412"/>
      <c r="CW211" s="412"/>
      <c r="CX211" s="412"/>
      <c r="CY211" s="412"/>
      <c r="CZ211" s="412"/>
      <c r="DA211" s="412"/>
      <c r="DB211" s="412"/>
      <c r="DC211" s="412"/>
      <c r="DD211" s="412"/>
      <c r="DE211" s="412"/>
      <c r="DF211" s="412"/>
      <c r="DG211" s="412"/>
      <c r="DH211" s="412"/>
      <c r="DI211" s="412"/>
      <c r="DJ211" s="412"/>
      <c r="DK211" s="412"/>
      <c r="DL211" s="412"/>
      <c r="DM211" s="412"/>
      <c r="DN211" s="412"/>
      <c r="DO211" s="412"/>
      <c r="DP211" s="412"/>
      <c r="DQ211" s="412"/>
      <c r="DR211" s="412"/>
      <c r="DS211" s="412"/>
      <c r="DT211" s="412"/>
      <c r="DU211" s="412"/>
      <c r="DV211" s="412"/>
      <c r="DW211" s="412"/>
      <c r="DX211" s="412"/>
      <c r="DY211" s="412"/>
      <c r="DZ211" s="412"/>
      <c r="EA211" s="412"/>
      <c r="EB211" s="412"/>
      <c r="EC211" s="412"/>
      <c r="ED211" s="412"/>
      <c r="EE211" s="412"/>
      <c r="EF211" s="412"/>
      <c r="EG211" s="412"/>
      <c r="EH211" s="412"/>
      <c r="EI211" s="412"/>
      <c r="EJ211" s="412"/>
      <c r="EK211" s="412"/>
      <c r="EL211" s="412"/>
      <c r="EM211" s="412"/>
      <c r="EN211" s="412"/>
      <c r="EO211" s="412"/>
      <c r="EP211" s="412"/>
      <c r="EQ211" s="412"/>
      <c r="ER211" s="412"/>
      <c r="ES211" s="412"/>
      <c r="ET211" s="412"/>
      <c r="EU211" s="412"/>
      <c r="EV211" s="412"/>
      <c r="EW211" s="412"/>
      <c r="EX211" s="412"/>
      <c r="EY211" s="412"/>
      <c r="EZ211" s="412"/>
      <c r="FA211" s="412"/>
      <c r="FB211" s="412"/>
      <c r="FC211" s="412"/>
      <c r="FD211" s="412"/>
      <c r="FE211" s="412"/>
      <c r="FF211" s="412"/>
      <c r="FG211" s="412"/>
      <c r="FH211" s="412"/>
      <c r="FI211" s="412"/>
      <c r="FJ211" s="412"/>
      <c r="FK211" s="412"/>
      <c r="FL211" s="412"/>
      <c r="FM211" s="412"/>
      <c r="FN211" s="412"/>
      <c r="FO211" s="412"/>
      <c r="FP211" s="412"/>
      <c r="FQ211" s="412"/>
      <c r="FR211" s="412"/>
      <c r="FS211" s="412"/>
      <c r="FT211" s="412"/>
      <c r="FU211" s="412"/>
      <c r="FV211" s="412"/>
      <c r="FW211" s="412"/>
      <c r="FX211" s="412"/>
      <c r="FY211" s="412"/>
      <c r="FZ211" s="412"/>
      <c r="GA211" s="412"/>
      <c r="GB211" s="412"/>
      <c r="GC211" s="412"/>
      <c r="GD211" s="412"/>
      <c r="GE211" s="412"/>
      <c r="GF211" s="412"/>
      <c r="GG211" s="412"/>
      <c r="GH211" s="412"/>
      <c r="GI211" s="412"/>
      <c r="GJ211" s="412"/>
      <c r="GK211" s="412"/>
      <c r="GL211" s="412"/>
      <c r="GM211" s="412"/>
      <c r="GN211" s="412"/>
      <c r="GO211" s="412"/>
      <c r="GP211" s="412"/>
      <c r="GQ211" s="412"/>
      <c r="GR211" s="412"/>
      <c r="GS211" s="412"/>
      <c r="GT211" s="412"/>
      <c r="GU211" s="412"/>
      <c r="GV211" s="412"/>
      <c r="GW211" s="412"/>
      <c r="GX211" s="412"/>
      <c r="GY211" s="412"/>
      <c r="GZ211" s="412"/>
      <c r="HA211" s="412"/>
      <c r="HB211" s="412"/>
      <c r="HC211" s="412"/>
      <c r="HD211" s="412"/>
      <c r="HE211" s="412"/>
      <c r="HF211" s="412"/>
      <c r="HG211" s="412"/>
      <c r="HH211" s="412"/>
    </row>
    <row r="212" spans="1:216" s="170" customFormat="1" ht="65.099999999999994" customHeight="1">
      <c r="A212" s="649" t="s">
        <v>201</v>
      </c>
      <c r="B212" s="1073"/>
      <c r="C212" s="193" t="s">
        <v>224</v>
      </c>
      <c r="D212" s="1041"/>
      <c r="E212" s="286" t="s">
        <v>1117</v>
      </c>
      <c r="F212" s="583">
        <v>2024130010147</v>
      </c>
      <c r="G212" s="313" t="s">
        <v>1118</v>
      </c>
      <c r="H212" s="313" t="s">
        <v>1119</v>
      </c>
      <c r="I212" s="313" t="s">
        <v>1088</v>
      </c>
      <c r="J212" s="900"/>
      <c r="K212" s="260" t="s">
        <v>1153</v>
      </c>
      <c r="L212" s="211" t="s">
        <v>1142</v>
      </c>
      <c r="M212" s="300" t="s">
        <v>1114</v>
      </c>
      <c r="N212" s="193">
        <v>1</v>
      </c>
      <c r="O212" s="193">
        <v>0</v>
      </c>
      <c r="P212" s="193">
        <v>0</v>
      </c>
      <c r="Q212" s="171"/>
      <c r="R212" s="258"/>
      <c r="S212" s="193">
        <f t="shared" si="9"/>
        <v>0</v>
      </c>
      <c r="T212" s="549">
        <f t="shared" si="8"/>
        <v>0</v>
      </c>
      <c r="U212" s="184">
        <v>45698</v>
      </c>
      <c r="V212" s="184">
        <v>45658</v>
      </c>
      <c r="W212" s="171">
        <v>183</v>
      </c>
      <c r="X212" s="171" t="s">
        <v>1154</v>
      </c>
      <c r="Y212" s="171" t="s">
        <v>772</v>
      </c>
      <c r="Z212" s="171" t="s">
        <v>1093</v>
      </c>
      <c r="AA212" s="194"/>
      <c r="AB212" s="194"/>
      <c r="AC212" s="171"/>
      <c r="AD212" s="260" t="s">
        <v>1155</v>
      </c>
      <c r="AE212" s="337">
        <v>35000000</v>
      </c>
      <c r="AF212" s="171" t="s">
        <v>531</v>
      </c>
      <c r="AG212" s="171" t="s">
        <v>515</v>
      </c>
      <c r="AH212" s="184">
        <v>45698</v>
      </c>
      <c r="AI212" s="197"/>
      <c r="AJ212" s="197"/>
      <c r="AK212" s="186"/>
      <c r="AL212" s="219"/>
      <c r="AM212" s="219"/>
      <c r="AN212" s="187"/>
      <c r="AO212" s="188"/>
      <c r="AP212" s="231"/>
      <c r="AQ212" s="231"/>
      <c r="AR212" s="231"/>
      <c r="AS212" s="231"/>
      <c r="AT212" s="231"/>
      <c r="AU212" s="288"/>
      <c r="AV212" s="188"/>
      <c r="AW212" s="171"/>
      <c r="AX212" s="918"/>
      <c r="AY212" s="951"/>
      <c r="AZ212" s="945"/>
      <c r="BA212" s="834"/>
      <c r="BB212" s="671"/>
      <c r="BC212" s="671"/>
      <c r="BD212" s="671"/>
      <c r="BE212" s="671"/>
      <c r="BF212" s="955"/>
      <c r="BG212" s="955"/>
      <c r="BH212" s="955"/>
      <c r="BI212" s="412"/>
      <c r="BJ212" s="412"/>
      <c r="BK212" s="412"/>
      <c r="BL212" s="412"/>
      <c r="BM212" s="412"/>
      <c r="BN212" s="412"/>
      <c r="BO212" s="412"/>
      <c r="BP212" s="412"/>
      <c r="BQ212" s="412"/>
      <c r="BR212" s="412"/>
      <c r="BS212" s="412"/>
      <c r="BT212" s="412"/>
      <c r="BU212" s="412"/>
      <c r="BV212" s="412"/>
      <c r="BW212" s="412"/>
      <c r="BX212" s="412"/>
      <c r="BY212" s="412"/>
      <c r="BZ212" s="412"/>
      <c r="CA212" s="412"/>
      <c r="CB212" s="412"/>
      <c r="CC212" s="412"/>
      <c r="CD212" s="412"/>
      <c r="CE212" s="412"/>
      <c r="CF212" s="412"/>
      <c r="CG212" s="412"/>
      <c r="CH212" s="412"/>
      <c r="CI212" s="412"/>
      <c r="CJ212" s="412"/>
      <c r="CK212" s="412"/>
      <c r="CL212" s="412"/>
      <c r="CM212" s="412"/>
      <c r="CN212" s="412"/>
      <c r="CO212" s="412"/>
      <c r="CP212" s="412"/>
      <c r="CQ212" s="412"/>
      <c r="CR212" s="412"/>
      <c r="CS212" s="412"/>
      <c r="CT212" s="412"/>
      <c r="CU212" s="412"/>
      <c r="CV212" s="412"/>
      <c r="CW212" s="412"/>
      <c r="CX212" s="412"/>
      <c r="CY212" s="412"/>
      <c r="CZ212" s="412"/>
      <c r="DA212" s="412"/>
      <c r="DB212" s="412"/>
      <c r="DC212" s="412"/>
      <c r="DD212" s="412"/>
      <c r="DE212" s="412"/>
      <c r="DF212" s="412"/>
      <c r="DG212" s="412"/>
      <c r="DH212" s="412"/>
      <c r="DI212" s="412"/>
      <c r="DJ212" s="412"/>
      <c r="DK212" s="412"/>
      <c r="DL212" s="412"/>
      <c r="DM212" s="412"/>
      <c r="DN212" s="412"/>
      <c r="DO212" s="412"/>
      <c r="DP212" s="412"/>
      <c r="DQ212" s="412"/>
      <c r="DR212" s="412"/>
      <c r="DS212" s="412"/>
      <c r="DT212" s="412"/>
      <c r="DU212" s="412"/>
      <c r="DV212" s="412"/>
      <c r="DW212" s="412"/>
      <c r="DX212" s="412"/>
      <c r="DY212" s="412"/>
      <c r="DZ212" s="412"/>
      <c r="EA212" s="412"/>
      <c r="EB212" s="412"/>
      <c r="EC212" s="412"/>
      <c r="ED212" s="412"/>
      <c r="EE212" s="412"/>
      <c r="EF212" s="412"/>
      <c r="EG212" s="412"/>
      <c r="EH212" s="412"/>
      <c r="EI212" s="412"/>
      <c r="EJ212" s="412"/>
      <c r="EK212" s="412"/>
      <c r="EL212" s="412"/>
      <c r="EM212" s="412"/>
      <c r="EN212" s="412"/>
      <c r="EO212" s="412"/>
      <c r="EP212" s="412"/>
      <c r="EQ212" s="412"/>
      <c r="ER212" s="412"/>
      <c r="ES212" s="412"/>
      <c r="ET212" s="412"/>
      <c r="EU212" s="412"/>
      <c r="EV212" s="412"/>
      <c r="EW212" s="412"/>
      <c r="EX212" s="412"/>
      <c r="EY212" s="412"/>
      <c r="EZ212" s="412"/>
      <c r="FA212" s="412"/>
      <c r="FB212" s="412"/>
      <c r="FC212" s="412"/>
      <c r="FD212" s="412"/>
      <c r="FE212" s="412"/>
      <c r="FF212" s="412"/>
      <c r="FG212" s="412"/>
      <c r="FH212" s="412"/>
      <c r="FI212" s="412"/>
      <c r="FJ212" s="412"/>
      <c r="FK212" s="412"/>
      <c r="FL212" s="412"/>
      <c r="FM212" s="412"/>
      <c r="FN212" s="412"/>
      <c r="FO212" s="412"/>
      <c r="FP212" s="412"/>
      <c r="FQ212" s="412"/>
      <c r="FR212" s="412"/>
      <c r="FS212" s="412"/>
      <c r="FT212" s="412"/>
      <c r="FU212" s="412"/>
      <c r="FV212" s="412"/>
      <c r="FW212" s="412"/>
      <c r="FX212" s="412"/>
      <c r="FY212" s="412"/>
      <c r="FZ212" s="412"/>
      <c r="GA212" s="412"/>
      <c r="GB212" s="412"/>
      <c r="GC212" s="412"/>
      <c r="GD212" s="412"/>
      <c r="GE212" s="412"/>
      <c r="GF212" s="412"/>
      <c r="GG212" s="412"/>
      <c r="GH212" s="412"/>
      <c r="GI212" s="412"/>
      <c r="GJ212" s="412"/>
      <c r="GK212" s="412"/>
      <c r="GL212" s="412"/>
      <c r="GM212" s="412"/>
      <c r="GN212" s="412"/>
      <c r="GO212" s="412"/>
      <c r="GP212" s="412"/>
      <c r="GQ212" s="412"/>
      <c r="GR212" s="412"/>
      <c r="GS212" s="412"/>
      <c r="GT212" s="412"/>
      <c r="GU212" s="412"/>
      <c r="GV212" s="412"/>
      <c r="GW212" s="412"/>
      <c r="GX212" s="412"/>
      <c r="GY212" s="412"/>
      <c r="GZ212" s="412"/>
      <c r="HA212" s="412"/>
      <c r="HB212" s="412"/>
      <c r="HC212" s="412"/>
      <c r="HD212" s="412"/>
      <c r="HE212" s="412"/>
      <c r="HF212" s="412"/>
      <c r="HG212" s="412"/>
      <c r="HH212" s="412"/>
    </row>
    <row r="213" spans="1:216" s="170" customFormat="1" ht="65.099999999999994" customHeight="1">
      <c r="A213" s="649" t="s">
        <v>201</v>
      </c>
      <c r="B213" s="1073"/>
      <c r="C213" s="193" t="s">
        <v>224</v>
      </c>
      <c r="D213" s="1041"/>
      <c r="E213" s="286" t="s">
        <v>1117</v>
      </c>
      <c r="F213" s="583">
        <v>2024130010148</v>
      </c>
      <c r="G213" s="313" t="s">
        <v>1118</v>
      </c>
      <c r="H213" s="313" t="s">
        <v>1119</v>
      </c>
      <c r="I213" s="313" t="s">
        <v>1088</v>
      </c>
      <c r="J213" s="900"/>
      <c r="K213" s="260" t="s">
        <v>1156</v>
      </c>
      <c r="L213" s="211" t="s">
        <v>1142</v>
      </c>
      <c r="M213" s="300" t="s">
        <v>1091</v>
      </c>
      <c r="N213" s="193">
        <v>96</v>
      </c>
      <c r="O213" s="193">
        <v>0</v>
      </c>
      <c r="P213" s="193">
        <v>8</v>
      </c>
      <c r="Q213" s="171"/>
      <c r="R213" s="258"/>
      <c r="S213" s="193">
        <f t="shared" si="9"/>
        <v>8</v>
      </c>
      <c r="T213" s="549">
        <f t="shared" si="8"/>
        <v>8.3333333333333329E-2</v>
      </c>
      <c r="U213" s="184">
        <v>45699</v>
      </c>
      <c r="V213" s="184">
        <v>45658</v>
      </c>
      <c r="W213" s="171">
        <v>183</v>
      </c>
      <c r="X213" s="171" t="s">
        <v>1157</v>
      </c>
      <c r="Y213" s="171" t="s">
        <v>772</v>
      </c>
      <c r="Z213" s="171" t="s">
        <v>1093</v>
      </c>
      <c r="AA213" s="194"/>
      <c r="AB213" s="194"/>
      <c r="AC213" s="171"/>
      <c r="AD213" s="260" t="s">
        <v>1158</v>
      </c>
      <c r="AE213" s="243">
        <v>116750000</v>
      </c>
      <c r="AF213" s="171" t="s">
        <v>531</v>
      </c>
      <c r="AG213" s="171" t="s">
        <v>515</v>
      </c>
      <c r="AH213" s="184">
        <v>45699</v>
      </c>
      <c r="AI213" s="197"/>
      <c r="AJ213" s="197"/>
      <c r="AK213" s="186"/>
      <c r="AL213" s="219"/>
      <c r="AM213" s="219"/>
      <c r="AN213" s="187"/>
      <c r="AO213" s="188"/>
      <c r="AP213" s="231"/>
      <c r="AQ213" s="231"/>
      <c r="AR213" s="231"/>
      <c r="AS213" s="231"/>
      <c r="AT213" s="231"/>
      <c r="AU213" s="288"/>
      <c r="AV213" s="188"/>
      <c r="AW213" s="171"/>
      <c r="AX213" s="918"/>
      <c r="AY213" s="951"/>
      <c r="AZ213" s="945"/>
      <c r="BA213" s="834"/>
      <c r="BB213" s="671"/>
      <c r="BC213" s="671"/>
      <c r="BD213" s="671"/>
      <c r="BE213" s="671"/>
      <c r="BF213" s="955"/>
      <c r="BG213" s="955"/>
      <c r="BH213" s="955"/>
      <c r="BI213" s="412"/>
      <c r="BJ213" s="412"/>
      <c r="BK213" s="412"/>
      <c r="BL213" s="412"/>
      <c r="BM213" s="412"/>
      <c r="BN213" s="412"/>
      <c r="BO213" s="412"/>
      <c r="BP213" s="412"/>
      <c r="BQ213" s="412"/>
      <c r="BR213" s="412"/>
      <c r="BS213" s="412"/>
      <c r="BT213" s="412"/>
      <c r="BU213" s="412"/>
      <c r="BV213" s="412"/>
      <c r="BW213" s="412"/>
      <c r="BX213" s="412"/>
      <c r="BY213" s="412"/>
      <c r="BZ213" s="412"/>
      <c r="CA213" s="412"/>
      <c r="CB213" s="412"/>
      <c r="CC213" s="412"/>
      <c r="CD213" s="412"/>
      <c r="CE213" s="412"/>
      <c r="CF213" s="412"/>
      <c r="CG213" s="412"/>
      <c r="CH213" s="412"/>
      <c r="CI213" s="412"/>
      <c r="CJ213" s="412"/>
      <c r="CK213" s="412"/>
      <c r="CL213" s="412"/>
      <c r="CM213" s="412"/>
      <c r="CN213" s="412"/>
      <c r="CO213" s="412"/>
      <c r="CP213" s="412"/>
      <c r="CQ213" s="412"/>
      <c r="CR213" s="412"/>
      <c r="CS213" s="412"/>
      <c r="CT213" s="412"/>
      <c r="CU213" s="412"/>
      <c r="CV213" s="412"/>
      <c r="CW213" s="412"/>
      <c r="CX213" s="412"/>
      <c r="CY213" s="412"/>
      <c r="CZ213" s="412"/>
      <c r="DA213" s="412"/>
      <c r="DB213" s="412"/>
      <c r="DC213" s="412"/>
      <c r="DD213" s="412"/>
      <c r="DE213" s="412"/>
      <c r="DF213" s="412"/>
      <c r="DG213" s="412"/>
      <c r="DH213" s="412"/>
      <c r="DI213" s="412"/>
      <c r="DJ213" s="412"/>
      <c r="DK213" s="412"/>
      <c r="DL213" s="412"/>
      <c r="DM213" s="412"/>
      <c r="DN213" s="412"/>
      <c r="DO213" s="412"/>
      <c r="DP213" s="412"/>
      <c r="DQ213" s="412"/>
      <c r="DR213" s="412"/>
      <c r="DS213" s="412"/>
      <c r="DT213" s="412"/>
      <c r="DU213" s="412"/>
      <c r="DV213" s="412"/>
      <c r="DW213" s="412"/>
      <c r="DX213" s="412"/>
      <c r="DY213" s="412"/>
      <c r="DZ213" s="412"/>
      <c r="EA213" s="412"/>
      <c r="EB213" s="412"/>
      <c r="EC213" s="412"/>
      <c r="ED213" s="412"/>
      <c r="EE213" s="412"/>
      <c r="EF213" s="412"/>
      <c r="EG213" s="412"/>
      <c r="EH213" s="412"/>
      <c r="EI213" s="412"/>
      <c r="EJ213" s="412"/>
      <c r="EK213" s="412"/>
      <c r="EL213" s="412"/>
      <c r="EM213" s="412"/>
      <c r="EN213" s="412"/>
      <c r="EO213" s="412"/>
      <c r="EP213" s="412"/>
      <c r="EQ213" s="412"/>
      <c r="ER213" s="412"/>
      <c r="ES213" s="412"/>
      <c r="ET213" s="412"/>
      <c r="EU213" s="412"/>
      <c r="EV213" s="412"/>
      <c r="EW213" s="412"/>
      <c r="EX213" s="412"/>
      <c r="EY213" s="412"/>
      <c r="EZ213" s="412"/>
      <c r="FA213" s="412"/>
      <c r="FB213" s="412"/>
      <c r="FC213" s="412"/>
      <c r="FD213" s="412"/>
      <c r="FE213" s="412"/>
      <c r="FF213" s="412"/>
      <c r="FG213" s="412"/>
      <c r="FH213" s="412"/>
      <c r="FI213" s="412"/>
      <c r="FJ213" s="412"/>
      <c r="FK213" s="412"/>
      <c r="FL213" s="412"/>
      <c r="FM213" s="412"/>
      <c r="FN213" s="412"/>
      <c r="FO213" s="412"/>
      <c r="FP213" s="412"/>
      <c r="FQ213" s="412"/>
      <c r="FR213" s="412"/>
      <c r="FS213" s="412"/>
      <c r="FT213" s="412"/>
      <c r="FU213" s="412"/>
      <c r="FV213" s="412"/>
      <c r="FW213" s="412"/>
      <c r="FX213" s="412"/>
      <c r="FY213" s="412"/>
      <c r="FZ213" s="412"/>
      <c r="GA213" s="412"/>
      <c r="GB213" s="412"/>
      <c r="GC213" s="412"/>
      <c r="GD213" s="412"/>
      <c r="GE213" s="412"/>
      <c r="GF213" s="412"/>
      <c r="GG213" s="412"/>
      <c r="GH213" s="412"/>
      <c r="GI213" s="412"/>
      <c r="GJ213" s="412"/>
      <c r="GK213" s="412"/>
      <c r="GL213" s="412"/>
      <c r="GM213" s="412"/>
      <c r="GN213" s="412"/>
      <c r="GO213" s="412"/>
      <c r="GP213" s="412"/>
      <c r="GQ213" s="412"/>
      <c r="GR213" s="412"/>
      <c r="GS213" s="412"/>
      <c r="GT213" s="412"/>
      <c r="GU213" s="412"/>
      <c r="GV213" s="412"/>
      <c r="GW213" s="412"/>
      <c r="GX213" s="412"/>
      <c r="GY213" s="412"/>
      <c r="GZ213" s="412"/>
      <c r="HA213" s="412"/>
      <c r="HB213" s="412"/>
      <c r="HC213" s="412"/>
      <c r="HD213" s="412"/>
      <c r="HE213" s="412"/>
      <c r="HF213" s="412"/>
      <c r="HG213" s="412"/>
      <c r="HH213" s="412"/>
    </row>
    <row r="214" spans="1:216" s="170" customFormat="1" ht="65.099999999999994" customHeight="1">
      <c r="A214" s="649" t="s">
        <v>201</v>
      </c>
      <c r="B214" s="1073"/>
      <c r="C214" s="193" t="s">
        <v>224</v>
      </c>
      <c r="D214" s="1041"/>
      <c r="E214" s="286" t="s">
        <v>1117</v>
      </c>
      <c r="F214" s="583">
        <v>2024130010149</v>
      </c>
      <c r="G214" s="313" t="s">
        <v>1118</v>
      </c>
      <c r="H214" s="313" t="s">
        <v>1119</v>
      </c>
      <c r="I214" s="313" t="s">
        <v>1088</v>
      </c>
      <c r="J214" s="900"/>
      <c r="K214" s="260" t="s">
        <v>1159</v>
      </c>
      <c r="L214" s="211" t="s">
        <v>1142</v>
      </c>
      <c r="M214" s="300" t="s">
        <v>1091</v>
      </c>
      <c r="N214" s="193">
        <v>100</v>
      </c>
      <c r="O214" s="193">
        <v>0</v>
      </c>
      <c r="P214" s="193">
        <v>8</v>
      </c>
      <c r="Q214" s="171"/>
      <c r="R214" s="258"/>
      <c r="S214" s="193">
        <f t="shared" si="9"/>
        <v>8</v>
      </c>
      <c r="T214" s="549">
        <f t="shared" si="8"/>
        <v>0.08</v>
      </c>
      <c r="U214" s="184">
        <v>45700</v>
      </c>
      <c r="V214" s="184">
        <v>45658</v>
      </c>
      <c r="W214" s="171">
        <v>183</v>
      </c>
      <c r="X214" s="171" t="s">
        <v>1160</v>
      </c>
      <c r="Y214" s="171" t="s">
        <v>772</v>
      </c>
      <c r="Z214" s="171" t="s">
        <v>1093</v>
      </c>
      <c r="AA214" s="194"/>
      <c r="AB214" s="194"/>
      <c r="AC214" s="171"/>
      <c r="AD214" s="338" t="s">
        <v>1161</v>
      </c>
      <c r="AE214" s="243">
        <v>107250000</v>
      </c>
      <c r="AF214" s="171" t="s">
        <v>531</v>
      </c>
      <c r="AG214" s="171" t="s">
        <v>515</v>
      </c>
      <c r="AH214" s="184">
        <v>45700</v>
      </c>
      <c r="AI214" s="197"/>
      <c r="AJ214" s="197"/>
      <c r="AK214" s="186"/>
      <c r="AL214" s="219"/>
      <c r="AM214" s="219"/>
      <c r="AN214" s="187"/>
      <c r="AO214" s="188"/>
      <c r="AP214" s="231"/>
      <c r="AQ214" s="231"/>
      <c r="AR214" s="231"/>
      <c r="AS214" s="231"/>
      <c r="AT214" s="231"/>
      <c r="AU214" s="288"/>
      <c r="AV214" s="188"/>
      <c r="AW214" s="171"/>
      <c r="AX214" s="918"/>
      <c r="AY214" s="951"/>
      <c r="AZ214" s="945"/>
      <c r="BA214" s="834"/>
      <c r="BB214" s="671"/>
      <c r="BC214" s="671"/>
      <c r="BD214" s="671"/>
      <c r="BE214" s="671"/>
      <c r="BF214" s="955"/>
      <c r="BG214" s="955"/>
      <c r="BH214" s="955"/>
      <c r="BI214" s="412"/>
      <c r="BJ214" s="412"/>
      <c r="BK214" s="412"/>
      <c r="BL214" s="412"/>
      <c r="BM214" s="412"/>
      <c r="BN214" s="412"/>
      <c r="BO214" s="412"/>
      <c r="BP214" s="412"/>
      <c r="BQ214" s="412"/>
      <c r="BR214" s="412"/>
      <c r="BS214" s="412"/>
      <c r="BT214" s="412"/>
      <c r="BU214" s="412"/>
      <c r="BV214" s="412"/>
      <c r="BW214" s="412"/>
      <c r="BX214" s="412"/>
      <c r="BY214" s="412"/>
      <c r="BZ214" s="412"/>
      <c r="CA214" s="412"/>
      <c r="CB214" s="412"/>
      <c r="CC214" s="412"/>
      <c r="CD214" s="412"/>
      <c r="CE214" s="412"/>
      <c r="CF214" s="412"/>
      <c r="CG214" s="412"/>
      <c r="CH214" s="412"/>
      <c r="CI214" s="412"/>
      <c r="CJ214" s="412"/>
      <c r="CK214" s="412"/>
      <c r="CL214" s="412"/>
      <c r="CM214" s="412"/>
      <c r="CN214" s="412"/>
      <c r="CO214" s="412"/>
      <c r="CP214" s="412"/>
      <c r="CQ214" s="412"/>
      <c r="CR214" s="412"/>
      <c r="CS214" s="412"/>
      <c r="CT214" s="412"/>
      <c r="CU214" s="412"/>
      <c r="CV214" s="412"/>
      <c r="CW214" s="412"/>
      <c r="CX214" s="412"/>
      <c r="CY214" s="412"/>
      <c r="CZ214" s="412"/>
      <c r="DA214" s="412"/>
      <c r="DB214" s="412"/>
      <c r="DC214" s="412"/>
      <c r="DD214" s="412"/>
      <c r="DE214" s="412"/>
      <c r="DF214" s="412"/>
      <c r="DG214" s="412"/>
      <c r="DH214" s="412"/>
      <c r="DI214" s="412"/>
      <c r="DJ214" s="412"/>
      <c r="DK214" s="412"/>
      <c r="DL214" s="412"/>
      <c r="DM214" s="412"/>
      <c r="DN214" s="412"/>
      <c r="DO214" s="412"/>
      <c r="DP214" s="412"/>
      <c r="DQ214" s="412"/>
      <c r="DR214" s="412"/>
      <c r="DS214" s="412"/>
      <c r="DT214" s="412"/>
      <c r="DU214" s="412"/>
      <c r="DV214" s="412"/>
      <c r="DW214" s="412"/>
      <c r="DX214" s="412"/>
      <c r="DY214" s="412"/>
      <c r="DZ214" s="412"/>
      <c r="EA214" s="412"/>
      <c r="EB214" s="412"/>
      <c r="EC214" s="412"/>
      <c r="ED214" s="412"/>
      <c r="EE214" s="412"/>
      <c r="EF214" s="412"/>
      <c r="EG214" s="412"/>
      <c r="EH214" s="412"/>
      <c r="EI214" s="412"/>
      <c r="EJ214" s="412"/>
      <c r="EK214" s="412"/>
      <c r="EL214" s="412"/>
      <c r="EM214" s="412"/>
      <c r="EN214" s="412"/>
      <c r="EO214" s="412"/>
      <c r="EP214" s="412"/>
      <c r="EQ214" s="412"/>
      <c r="ER214" s="412"/>
      <c r="ES214" s="412"/>
      <c r="ET214" s="412"/>
      <c r="EU214" s="412"/>
      <c r="EV214" s="412"/>
      <c r="EW214" s="412"/>
      <c r="EX214" s="412"/>
      <c r="EY214" s="412"/>
      <c r="EZ214" s="412"/>
      <c r="FA214" s="412"/>
      <c r="FB214" s="412"/>
      <c r="FC214" s="412"/>
      <c r="FD214" s="412"/>
      <c r="FE214" s="412"/>
      <c r="FF214" s="412"/>
      <c r="FG214" s="412"/>
      <c r="FH214" s="412"/>
      <c r="FI214" s="412"/>
      <c r="FJ214" s="412"/>
      <c r="FK214" s="412"/>
      <c r="FL214" s="412"/>
      <c r="FM214" s="412"/>
      <c r="FN214" s="412"/>
      <c r="FO214" s="412"/>
      <c r="FP214" s="412"/>
      <c r="FQ214" s="412"/>
      <c r="FR214" s="412"/>
      <c r="FS214" s="412"/>
      <c r="FT214" s="412"/>
      <c r="FU214" s="412"/>
      <c r="FV214" s="412"/>
      <c r="FW214" s="412"/>
      <c r="FX214" s="412"/>
      <c r="FY214" s="412"/>
      <c r="FZ214" s="412"/>
      <c r="GA214" s="412"/>
      <c r="GB214" s="412"/>
      <c r="GC214" s="412"/>
      <c r="GD214" s="412"/>
      <c r="GE214" s="412"/>
      <c r="GF214" s="412"/>
      <c r="GG214" s="412"/>
      <c r="GH214" s="412"/>
      <c r="GI214" s="412"/>
      <c r="GJ214" s="412"/>
      <c r="GK214" s="412"/>
      <c r="GL214" s="412"/>
      <c r="GM214" s="412"/>
      <c r="GN214" s="412"/>
      <c r="GO214" s="412"/>
      <c r="GP214" s="412"/>
      <c r="GQ214" s="412"/>
      <c r="GR214" s="412"/>
      <c r="GS214" s="412"/>
      <c r="GT214" s="412"/>
      <c r="GU214" s="412"/>
      <c r="GV214" s="412"/>
      <c r="GW214" s="412"/>
      <c r="GX214" s="412"/>
      <c r="GY214" s="412"/>
      <c r="GZ214" s="412"/>
      <c r="HA214" s="412"/>
      <c r="HB214" s="412"/>
      <c r="HC214" s="412"/>
      <c r="HD214" s="412"/>
      <c r="HE214" s="412"/>
      <c r="HF214" s="412"/>
      <c r="HG214" s="412"/>
      <c r="HH214" s="412"/>
    </row>
    <row r="215" spans="1:216" s="170" customFormat="1" ht="65.099999999999994" customHeight="1">
      <c r="A215" s="649" t="s">
        <v>201</v>
      </c>
      <c r="B215" s="1073"/>
      <c r="C215" s="193" t="s">
        <v>224</v>
      </c>
      <c r="D215" s="1041"/>
      <c r="E215" s="286" t="s">
        <v>1117</v>
      </c>
      <c r="F215" s="583">
        <v>2024130010150</v>
      </c>
      <c r="G215" s="313" t="s">
        <v>1118</v>
      </c>
      <c r="H215" s="313" t="s">
        <v>1119</v>
      </c>
      <c r="I215" s="313" t="s">
        <v>1088</v>
      </c>
      <c r="J215" s="900"/>
      <c r="K215" s="189" t="s">
        <v>1162</v>
      </c>
      <c r="L215" s="211" t="s">
        <v>1142</v>
      </c>
      <c r="M215" s="300" t="s">
        <v>1139</v>
      </c>
      <c r="N215" s="193">
        <v>24</v>
      </c>
      <c r="O215" s="193">
        <v>0</v>
      </c>
      <c r="P215" s="193">
        <v>0</v>
      </c>
      <c r="Q215" s="171"/>
      <c r="R215" s="258"/>
      <c r="S215" s="193">
        <f t="shared" si="9"/>
        <v>0</v>
      </c>
      <c r="T215" s="549">
        <f t="shared" si="8"/>
        <v>0</v>
      </c>
      <c r="U215" s="184">
        <v>45701</v>
      </c>
      <c r="V215" s="184">
        <v>45658</v>
      </c>
      <c r="W215" s="171">
        <v>183</v>
      </c>
      <c r="X215" s="171" t="s">
        <v>1163</v>
      </c>
      <c r="Y215" s="171" t="s">
        <v>772</v>
      </c>
      <c r="Z215" s="171" t="s">
        <v>1093</v>
      </c>
      <c r="AA215" s="194"/>
      <c r="AB215" s="194"/>
      <c r="AC215" s="171"/>
      <c r="AD215" s="338" t="s">
        <v>1164</v>
      </c>
      <c r="AE215" s="243">
        <v>48000000</v>
      </c>
      <c r="AF215" s="171" t="s">
        <v>531</v>
      </c>
      <c r="AG215" s="171" t="s">
        <v>515</v>
      </c>
      <c r="AH215" s="184">
        <v>45701</v>
      </c>
      <c r="AI215" s="197"/>
      <c r="AJ215" s="197"/>
      <c r="AK215" s="186"/>
      <c r="AL215" s="219"/>
      <c r="AM215" s="219"/>
      <c r="AN215" s="187"/>
      <c r="AO215" s="188"/>
      <c r="AP215" s="231"/>
      <c r="AQ215" s="231"/>
      <c r="AR215" s="231"/>
      <c r="AS215" s="231"/>
      <c r="AT215" s="231"/>
      <c r="AU215" s="288"/>
      <c r="AV215" s="188"/>
      <c r="AW215" s="171"/>
      <c r="AX215" s="918"/>
      <c r="AY215" s="951"/>
      <c r="AZ215" s="945"/>
      <c r="BA215" s="834"/>
      <c r="BB215" s="671"/>
      <c r="BC215" s="671"/>
      <c r="BD215" s="671"/>
      <c r="BE215" s="671"/>
      <c r="BF215" s="955"/>
      <c r="BG215" s="955"/>
      <c r="BH215" s="955"/>
      <c r="BI215" s="412"/>
      <c r="BJ215" s="412"/>
      <c r="BK215" s="412"/>
      <c r="BL215" s="412"/>
      <c r="BM215" s="412"/>
      <c r="BN215" s="412"/>
      <c r="BO215" s="412"/>
      <c r="BP215" s="412"/>
      <c r="BQ215" s="412"/>
      <c r="BR215" s="412"/>
      <c r="BS215" s="412"/>
      <c r="BT215" s="412"/>
      <c r="BU215" s="412"/>
      <c r="BV215" s="412"/>
      <c r="BW215" s="412"/>
      <c r="BX215" s="412"/>
      <c r="BY215" s="412"/>
      <c r="BZ215" s="412"/>
      <c r="CA215" s="412"/>
      <c r="CB215" s="412"/>
      <c r="CC215" s="412"/>
      <c r="CD215" s="412"/>
      <c r="CE215" s="412"/>
      <c r="CF215" s="412"/>
      <c r="CG215" s="412"/>
      <c r="CH215" s="412"/>
      <c r="CI215" s="412"/>
      <c r="CJ215" s="412"/>
      <c r="CK215" s="412"/>
      <c r="CL215" s="412"/>
      <c r="CM215" s="412"/>
      <c r="CN215" s="412"/>
      <c r="CO215" s="412"/>
      <c r="CP215" s="412"/>
      <c r="CQ215" s="412"/>
      <c r="CR215" s="412"/>
      <c r="CS215" s="412"/>
      <c r="CT215" s="412"/>
      <c r="CU215" s="412"/>
      <c r="CV215" s="412"/>
      <c r="CW215" s="412"/>
      <c r="CX215" s="412"/>
      <c r="CY215" s="412"/>
      <c r="CZ215" s="412"/>
      <c r="DA215" s="412"/>
      <c r="DB215" s="412"/>
      <c r="DC215" s="412"/>
      <c r="DD215" s="412"/>
      <c r="DE215" s="412"/>
      <c r="DF215" s="412"/>
      <c r="DG215" s="412"/>
      <c r="DH215" s="412"/>
      <c r="DI215" s="412"/>
      <c r="DJ215" s="412"/>
      <c r="DK215" s="412"/>
      <c r="DL215" s="412"/>
      <c r="DM215" s="412"/>
      <c r="DN215" s="412"/>
      <c r="DO215" s="412"/>
      <c r="DP215" s="412"/>
      <c r="DQ215" s="412"/>
      <c r="DR215" s="412"/>
      <c r="DS215" s="412"/>
      <c r="DT215" s="412"/>
      <c r="DU215" s="412"/>
      <c r="DV215" s="412"/>
      <c r="DW215" s="412"/>
      <c r="DX215" s="412"/>
      <c r="DY215" s="412"/>
      <c r="DZ215" s="412"/>
      <c r="EA215" s="412"/>
      <c r="EB215" s="412"/>
      <c r="EC215" s="412"/>
      <c r="ED215" s="412"/>
      <c r="EE215" s="412"/>
      <c r="EF215" s="412"/>
      <c r="EG215" s="412"/>
      <c r="EH215" s="412"/>
      <c r="EI215" s="412"/>
      <c r="EJ215" s="412"/>
      <c r="EK215" s="412"/>
      <c r="EL215" s="412"/>
      <c r="EM215" s="412"/>
      <c r="EN215" s="412"/>
      <c r="EO215" s="412"/>
      <c r="EP215" s="412"/>
      <c r="EQ215" s="412"/>
      <c r="ER215" s="412"/>
      <c r="ES215" s="412"/>
      <c r="ET215" s="412"/>
      <c r="EU215" s="412"/>
      <c r="EV215" s="412"/>
      <c r="EW215" s="412"/>
      <c r="EX215" s="412"/>
      <c r="EY215" s="412"/>
      <c r="EZ215" s="412"/>
      <c r="FA215" s="412"/>
      <c r="FB215" s="412"/>
      <c r="FC215" s="412"/>
      <c r="FD215" s="412"/>
      <c r="FE215" s="412"/>
      <c r="FF215" s="412"/>
      <c r="FG215" s="412"/>
      <c r="FH215" s="412"/>
      <c r="FI215" s="412"/>
      <c r="FJ215" s="412"/>
      <c r="FK215" s="412"/>
      <c r="FL215" s="412"/>
      <c r="FM215" s="412"/>
      <c r="FN215" s="412"/>
      <c r="FO215" s="412"/>
      <c r="FP215" s="412"/>
      <c r="FQ215" s="412"/>
      <c r="FR215" s="412"/>
      <c r="FS215" s="412"/>
      <c r="FT215" s="412"/>
      <c r="FU215" s="412"/>
      <c r="FV215" s="412"/>
      <c r="FW215" s="412"/>
      <c r="FX215" s="412"/>
      <c r="FY215" s="412"/>
      <c r="FZ215" s="412"/>
      <c r="GA215" s="412"/>
      <c r="GB215" s="412"/>
      <c r="GC215" s="412"/>
      <c r="GD215" s="412"/>
      <c r="GE215" s="412"/>
      <c r="GF215" s="412"/>
      <c r="GG215" s="412"/>
      <c r="GH215" s="412"/>
      <c r="GI215" s="412"/>
      <c r="GJ215" s="412"/>
      <c r="GK215" s="412"/>
      <c r="GL215" s="412"/>
      <c r="GM215" s="412"/>
      <c r="GN215" s="412"/>
      <c r="GO215" s="412"/>
      <c r="GP215" s="412"/>
      <c r="GQ215" s="412"/>
      <c r="GR215" s="412"/>
      <c r="GS215" s="412"/>
      <c r="GT215" s="412"/>
      <c r="GU215" s="412"/>
      <c r="GV215" s="412"/>
      <c r="GW215" s="412"/>
      <c r="GX215" s="412"/>
      <c r="GY215" s="412"/>
      <c r="GZ215" s="412"/>
      <c r="HA215" s="412"/>
      <c r="HB215" s="412"/>
      <c r="HC215" s="412"/>
      <c r="HD215" s="412"/>
      <c r="HE215" s="412"/>
      <c r="HF215" s="412"/>
      <c r="HG215" s="412"/>
      <c r="HH215" s="412"/>
    </row>
    <row r="216" spans="1:216" s="170" customFormat="1" ht="65.099999999999994" customHeight="1" thickBot="1">
      <c r="A216" s="649" t="s">
        <v>201</v>
      </c>
      <c r="B216" s="1073"/>
      <c r="C216" s="193" t="s">
        <v>224</v>
      </c>
      <c r="D216" s="1042"/>
      <c r="E216" s="290" t="s">
        <v>1117</v>
      </c>
      <c r="F216" s="584">
        <v>2024130010151</v>
      </c>
      <c r="G216" s="325" t="s">
        <v>1118</v>
      </c>
      <c r="H216" s="325" t="s">
        <v>1119</v>
      </c>
      <c r="I216" s="325" t="s">
        <v>1088</v>
      </c>
      <c r="J216" s="901"/>
      <c r="K216" s="339" t="s">
        <v>1165</v>
      </c>
      <c r="L216" s="340" t="s">
        <v>1142</v>
      </c>
      <c r="M216" s="293" t="s">
        <v>1114</v>
      </c>
      <c r="N216" s="279">
        <v>1</v>
      </c>
      <c r="O216" s="279">
        <v>0</v>
      </c>
      <c r="P216" s="279">
        <v>0</v>
      </c>
      <c r="Q216" s="225"/>
      <c r="R216" s="341"/>
      <c r="S216" s="193">
        <f t="shared" si="9"/>
        <v>0</v>
      </c>
      <c r="T216" s="554">
        <f t="shared" si="8"/>
        <v>0</v>
      </c>
      <c r="U216" s="184">
        <v>45702</v>
      </c>
      <c r="V216" s="184">
        <v>45658</v>
      </c>
      <c r="W216" s="171">
        <v>183</v>
      </c>
      <c r="X216" s="171" t="s">
        <v>1166</v>
      </c>
      <c r="Y216" s="171" t="s">
        <v>772</v>
      </c>
      <c r="Z216" s="171" t="s">
        <v>1093</v>
      </c>
      <c r="AA216" s="194"/>
      <c r="AB216" s="194"/>
      <c r="AC216" s="171"/>
      <c r="AD216" s="260" t="s">
        <v>1167</v>
      </c>
      <c r="AE216" s="243">
        <v>35000000</v>
      </c>
      <c r="AF216" s="171" t="s">
        <v>531</v>
      </c>
      <c r="AG216" s="171" t="s">
        <v>515</v>
      </c>
      <c r="AH216" s="184">
        <v>45702</v>
      </c>
      <c r="AI216" s="197"/>
      <c r="AJ216" s="197"/>
      <c r="AK216" s="186"/>
      <c r="AL216" s="219"/>
      <c r="AM216" s="219"/>
      <c r="AN216" s="187"/>
      <c r="AO216" s="188"/>
      <c r="AP216" s="231"/>
      <c r="AQ216" s="231"/>
      <c r="AR216" s="231"/>
      <c r="AS216" s="231"/>
      <c r="AT216" s="231"/>
      <c r="AU216" s="288"/>
      <c r="AV216" s="188"/>
      <c r="AW216" s="171"/>
      <c r="AX216" s="918"/>
      <c r="AY216" s="951"/>
      <c r="AZ216" s="945"/>
      <c r="BA216" s="834"/>
      <c r="BB216" s="671"/>
      <c r="BC216" s="671"/>
      <c r="BD216" s="671"/>
      <c r="BE216" s="671"/>
      <c r="BF216" s="955"/>
      <c r="BG216" s="955"/>
      <c r="BH216" s="955"/>
      <c r="BI216" s="412"/>
      <c r="BJ216" s="412"/>
      <c r="BK216" s="412"/>
      <c r="BL216" s="412"/>
      <c r="BM216" s="412"/>
      <c r="BN216" s="412"/>
      <c r="BO216" s="412"/>
      <c r="BP216" s="412"/>
      <c r="BQ216" s="412"/>
      <c r="BR216" s="412"/>
      <c r="BS216" s="412"/>
      <c r="BT216" s="412"/>
      <c r="BU216" s="412"/>
      <c r="BV216" s="412"/>
      <c r="BW216" s="412"/>
      <c r="BX216" s="412"/>
      <c r="BY216" s="412"/>
      <c r="BZ216" s="412"/>
      <c r="CA216" s="412"/>
      <c r="CB216" s="412"/>
      <c r="CC216" s="412"/>
      <c r="CD216" s="412"/>
      <c r="CE216" s="412"/>
      <c r="CF216" s="412"/>
      <c r="CG216" s="412"/>
      <c r="CH216" s="412"/>
      <c r="CI216" s="412"/>
      <c r="CJ216" s="412"/>
      <c r="CK216" s="412"/>
      <c r="CL216" s="412"/>
      <c r="CM216" s="412"/>
      <c r="CN216" s="412"/>
      <c r="CO216" s="412"/>
      <c r="CP216" s="412"/>
      <c r="CQ216" s="412"/>
      <c r="CR216" s="412"/>
      <c r="CS216" s="412"/>
      <c r="CT216" s="412"/>
      <c r="CU216" s="412"/>
      <c r="CV216" s="412"/>
      <c r="CW216" s="412"/>
      <c r="CX216" s="412"/>
      <c r="CY216" s="412"/>
      <c r="CZ216" s="412"/>
      <c r="DA216" s="412"/>
      <c r="DB216" s="412"/>
      <c r="DC216" s="412"/>
      <c r="DD216" s="412"/>
      <c r="DE216" s="412"/>
      <c r="DF216" s="412"/>
      <c r="DG216" s="412"/>
      <c r="DH216" s="412"/>
      <c r="DI216" s="412"/>
      <c r="DJ216" s="412"/>
      <c r="DK216" s="412"/>
      <c r="DL216" s="412"/>
      <c r="DM216" s="412"/>
      <c r="DN216" s="412"/>
      <c r="DO216" s="412"/>
      <c r="DP216" s="412"/>
      <c r="DQ216" s="412"/>
      <c r="DR216" s="412"/>
      <c r="DS216" s="412"/>
      <c r="DT216" s="412"/>
      <c r="DU216" s="412"/>
      <c r="DV216" s="412"/>
      <c r="DW216" s="412"/>
      <c r="DX216" s="412"/>
      <c r="DY216" s="412"/>
      <c r="DZ216" s="412"/>
      <c r="EA216" s="412"/>
      <c r="EB216" s="412"/>
      <c r="EC216" s="412"/>
      <c r="ED216" s="412"/>
      <c r="EE216" s="412"/>
      <c r="EF216" s="412"/>
      <c r="EG216" s="412"/>
      <c r="EH216" s="412"/>
      <c r="EI216" s="412"/>
      <c r="EJ216" s="412"/>
      <c r="EK216" s="412"/>
      <c r="EL216" s="412"/>
      <c r="EM216" s="412"/>
      <c r="EN216" s="412"/>
      <c r="EO216" s="412"/>
      <c r="EP216" s="412"/>
      <c r="EQ216" s="412"/>
      <c r="ER216" s="412"/>
      <c r="ES216" s="412"/>
      <c r="ET216" s="412"/>
      <c r="EU216" s="412"/>
      <c r="EV216" s="412"/>
      <c r="EW216" s="412"/>
      <c r="EX216" s="412"/>
      <c r="EY216" s="412"/>
      <c r="EZ216" s="412"/>
      <c r="FA216" s="412"/>
      <c r="FB216" s="412"/>
      <c r="FC216" s="412"/>
      <c r="FD216" s="412"/>
      <c r="FE216" s="412"/>
      <c r="FF216" s="412"/>
      <c r="FG216" s="412"/>
      <c r="FH216" s="412"/>
      <c r="FI216" s="412"/>
      <c r="FJ216" s="412"/>
      <c r="FK216" s="412"/>
      <c r="FL216" s="412"/>
      <c r="FM216" s="412"/>
      <c r="FN216" s="412"/>
      <c r="FO216" s="412"/>
      <c r="FP216" s="412"/>
      <c r="FQ216" s="412"/>
      <c r="FR216" s="412"/>
      <c r="FS216" s="412"/>
      <c r="FT216" s="412"/>
      <c r="FU216" s="412"/>
      <c r="FV216" s="412"/>
      <c r="FW216" s="412"/>
      <c r="FX216" s="412"/>
      <c r="FY216" s="412"/>
      <c r="FZ216" s="412"/>
      <c r="GA216" s="412"/>
      <c r="GB216" s="412"/>
      <c r="GC216" s="412"/>
      <c r="GD216" s="412"/>
      <c r="GE216" s="412"/>
      <c r="GF216" s="412"/>
      <c r="GG216" s="412"/>
      <c r="GH216" s="412"/>
      <c r="GI216" s="412"/>
      <c r="GJ216" s="412"/>
      <c r="GK216" s="412"/>
      <c r="GL216" s="412"/>
      <c r="GM216" s="412"/>
      <c r="GN216" s="412"/>
      <c r="GO216" s="412"/>
      <c r="GP216" s="412"/>
      <c r="GQ216" s="412"/>
      <c r="GR216" s="412"/>
      <c r="GS216" s="412"/>
      <c r="GT216" s="412"/>
      <c r="GU216" s="412"/>
      <c r="GV216" s="412"/>
      <c r="GW216" s="412"/>
      <c r="GX216" s="412"/>
      <c r="GY216" s="412"/>
      <c r="GZ216" s="412"/>
      <c r="HA216" s="412"/>
      <c r="HB216" s="412"/>
      <c r="HC216" s="412"/>
      <c r="HD216" s="412"/>
      <c r="HE216" s="412"/>
      <c r="HF216" s="412"/>
      <c r="HG216" s="412"/>
      <c r="HH216" s="412"/>
    </row>
    <row r="217" spans="1:216" s="170" customFormat="1" ht="65.099999999999994" customHeight="1" thickBot="1">
      <c r="A217" s="649" t="s">
        <v>201</v>
      </c>
      <c r="B217" s="1073"/>
      <c r="C217" s="193" t="s">
        <v>224</v>
      </c>
      <c r="D217" s="872" t="s">
        <v>1117</v>
      </c>
      <c r="E217" s="873"/>
      <c r="F217" s="873"/>
      <c r="G217" s="873"/>
      <c r="H217" s="873"/>
      <c r="I217" s="873"/>
      <c r="J217" s="873"/>
      <c r="K217" s="873"/>
      <c r="L217" s="873"/>
      <c r="M217" s="873"/>
      <c r="N217" s="873"/>
      <c r="O217" s="873"/>
      <c r="P217" s="873"/>
      <c r="Q217" s="873"/>
      <c r="R217" s="874"/>
      <c r="S217" s="561"/>
      <c r="T217" s="665">
        <f>AVERAGE(T203:T216)</f>
        <v>6.9037114845938372E-2</v>
      </c>
      <c r="U217" s="226"/>
      <c r="V217" s="184"/>
      <c r="W217" s="171"/>
      <c r="X217" s="171"/>
      <c r="Y217" s="171"/>
      <c r="Z217" s="171"/>
      <c r="AA217" s="194"/>
      <c r="AB217" s="194"/>
      <c r="AC217" s="171"/>
      <c r="AD217" s="260"/>
      <c r="AE217" s="243"/>
      <c r="AF217" s="171"/>
      <c r="AG217" s="171"/>
      <c r="AH217" s="184"/>
      <c r="AI217" s="197"/>
      <c r="AJ217" s="197"/>
      <c r="AK217" s="555">
        <v>1359000000</v>
      </c>
      <c r="AL217" s="555"/>
      <c r="AM217" s="555"/>
      <c r="AN217" s="611"/>
      <c r="AO217" s="188"/>
      <c r="AP217" s="231"/>
      <c r="AQ217" s="231"/>
      <c r="AR217" s="231"/>
      <c r="AS217" s="231"/>
      <c r="AT217" s="619">
        <v>1035550000</v>
      </c>
      <c r="AU217" s="562">
        <f>+AT217/AK217</f>
        <v>0.76199411331861666</v>
      </c>
      <c r="AV217" s="555">
        <v>113200000</v>
      </c>
      <c r="AW217" s="549">
        <f>+AV217/AK217</f>
        <v>8.3296541574687272E-2</v>
      </c>
      <c r="AX217" s="918"/>
      <c r="AY217" s="951"/>
      <c r="AZ217" s="945"/>
      <c r="BA217" s="1051"/>
      <c r="BB217" s="694"/>
      <c r="BC217" s="695"/>
      <c r="BD217" s="695"/>
      <c r="BE217" s="696"/>
      <c r="BF217" s="693"/>
      <c r="BG217" s="206"/>
      <c r="BH217" s="206"/>
      <c r="BI217" s="412"/>
      <c r="BJ217" s="412"/>
      <c r="BK217" s="412"/>
      <c r="BL217" s="412"/>
      <c r="BM217" s="412"/>
      <c r="BN217" s="412"/>
      <c r="BO217" s="412"/>
      <c r="BP217" s="412"/>
      <c r="BQ217" s="412"/>
      <c r="BR217" s="412"/>
      <c r="BS217" s="412"/>
      <c r="BT217" s="412"/>
      <c r="BU217" s="412"/>
      <c r="BV217" s="412"/>
      <c r="BW217" s="412"/>
      <c r="BX217" s="412"/>
      <c r="BY217" s="412"/>
      <c r="BZ217" s="412"/>
      <c r="CA217" s="412"/>
      <c r="CB217" s="412"/>
      <c r="CC217" s="412"/>
      <c r="CD217" s="412"/>
      <c r="CE217" s="412"/>
      <c r="CF217" s="412"/>
      <c r="CG217" s="412"/>
      <c r="CH217" s="412"/>
      <c r="CI217" s="412"/>
      <c r="CJ217" s="412"/>
      <c r="CK217" s="412"/>
      <c r="CL217" s="412"/>
      <c r="CM217" s="412"/>
      <c r="CN217" s="412"/>
      <c r="CO217" s="412"/>
      <c r="CP217" s="412"/>
      <c r="CQ217" s="412"/>
      <c r="CR217" s="412"/>
      <c r="CS217" s="412"/>
      <c r="CT217" s="412"/>
      <c r="CU217" s="412"/>
      <c r="CV217" s="412"/>
      <c r="CW217" s="412"/>
      <c r="CX217" s="412"/>
      <c r="CY217" s="412"/>
      <c r="CZ217" s="412"/>
      <c r="DA217" s="412"/>
      <c r="DB217" s="412"/>
      <c r="DC217" s="412"/>
      <c r="DD217" s="412"/>
      <c r="DE217" s="412"/>
      <c r="DF217" s="412"/>
      <c r="DG217" s="412"/>
      <c r="DH217" s="412"/>
      <c r="DI217" s="412"/>
      <c r="DJ217" s="412"/>
      <c r="DK217" s="412"/>
      <c r="DL217" s="412"/>
      <c r="DM217" s="412"/>
      <c r="DN217" s="412"/>
      <c r="DO217" s="412"/>
      <c r="DP217" s="412"/>
      <c r="DQ217" s="412"/>
      <c r="DR217" s="412"/>
      <c r="DS217" s="412"/>
      <c r="DT217" s="412"/>
      <c r="DU217" s="412"/>
      <c r="DV217" s="412"/>
      <c r="DW217" s="412"/>
      <c r="DX217" s="412"/>
      <c r="DY217" s="412"/>
      <c r="DZ217" s="412"/>
      <c r="EA217" s="412"/>
      <c r="EB217" s="412"/>
      <c r="EC217" s="412"/>
      <c r="ED217" s="412"/>
      <c r="EE217" s="412"/>
      <c r="EF217" s="412"/>
      <c r="EG217" s="412"/>
      <c r="EH217" s="412"/>
      <c r="EI217" s="412"/>
      <c r="EJ217" s="412"/>
      <c r="EK217" s="412"/>
      <c r="EL217" s="412"/>
      <c r="EM217" s="412"/>
      <c r="EN217" s="412"/>
      <c r="EO217" s="412"/>
      <c r="EP217" s="412"/>
      <c r="EQ217" s="412"/>
      <c r="ER217" s="412"/>
      <c r="ES217" s="412"/>
      <c r="ET217" s="412"/>
      <c r="EU217" s="412"/>
      <c r="EV217" s="412"/>
      <c r="EW217" s="412"/>
      <c r="EX217" s="412"/>
      <c r="EY217" s="412"/>
      <c r="EZ217" s="412"/>
      <c r="FA217" s="412"/>
      <c r="FB217" s="412"/>
      <c r="FC217" s="412"/>
      <c r="FD217" s="412"/>
      <c r="FE217" s="412"/>
      <c r="FF217" s="412"/>
      <c r="FG217" s="412"/>
      <c r="FH217" s="412"/>
      <c r="FI217" s="412"/>
      <c r="FJ217" s="412"/>
      <c r="FK217" s="412"/>
      <c r="FL217" s="412"/>
      <c r="FM217" s="412"/>
      <c r="FN217" s="412"/>
      <c r="FO217" s="412"/>
      <c r="FP217" s="412"/>
      <c r="FQ217" s="412"/>
      <c r="FR217" s="412"/>
      <c r="FS217" s="412"/>
      <c r="FT217" s="412"/>
      <c r="FU217" s="412"/>
      <c r="FV217" s="412"/>
      <c r="FW217" s="412"/>
      <c r="FX217" s="412"/>
      <c r="FY217" s="412"/>
      <c r="FZ217" s="412"/>
      <c r="GA217" s="412"/>
      <c r="GB217" s="412"/>
      <c r="GC217" s="412"/>
      <c r="GD217" s="412"/>
      <c r="GE217" s="412"/>
      <c r="GF217" s="412"/>
      <c r="GG217" s="412"/>
      <c r="GH217" s="412"/>
      <c r="GI217" s="412"/>
      <c r="GJ217" s="412"/>
      <c r="GK217" s="412"/>
      <c r="GL217" s="412"/>
      <c r="GM217" s="412"/>
      <c r="GN217" s="412"/>
      <c r="GO217" s="412"/>
      <c r="GP217" s="412"/>
      <c r="GQ217" s="412"/>
      <c r="GR217" s="412"/>
      <c r="GS217" s="412"/>
      <c r="GT217" s="412"/>
      <c r="GU217" s="412"/>
      <c r="GV217" s="412"/>
      <c r="GW217" s="412"/>
      <c r="GX217" s="412"/>
      <c r="GY217" s="412"/>
      <c r="GZ217" s="412"/>
      <c r="HA217" s="412"/>
      <c r="HB217" s="412"/>
      <c r="HC217" s="412"/>
      <c r="HD217" s="412"/>
      <c r="HE217" s="412"/>
      <c r="HF217" s="412"/>
      <c r="HG217" s="412"/>
      <c r="HH217" s="412"/>
    </row>
    <row r="218" spans="1:216" s="170" customFormat="1" ht="65.099999999999994" customHeight="1">
      <c r="A218" s="649" t="s">
        <v>201</v>
      </c>
      <c r="B218" s="1073"/>
      <c r="C218" s="193" t="s">
        <v>224</v>
      </c>
      <c r="D218" s="863" t="s">
        <v>280</v>
      </c>
      <c r="E218" s="173" t="s">
        <v>1168</v>
      </c>
      <c r="F218" s="582">
        <v>2024130010122</v>
      </c>
      <c r="G218" s="172" t="s">
        <v>425</v>
      </c>
      <c r="H218" s="172" t="s">
        <v>1169</v>
      </c>
      <c r="I218" s="172" t="s">
        <v>1170</v>
      </c>
      <c r="J218" s="1043"/>
      <c r="K218" s="172" t="s">
        <v>1171</v>
      </c>
      <c r="L218" s="172" t="s">
        <v>1172</v>
      </c>
      <c r="M218" s="254" t="s">
        <v>1173</v>
      </c>
      <c r="N218" s="177">
        <v>85</v>
      </c>
      <c r="O218" s="177">
        <v>2</v>
      </c>
      <c r="P218" s="177">
        <v>32</v>
      </c>
      <c r="Q218" s="178"/>
      <c r="R218" s="221"/>
      <c r="S218" s="193">
        <f t="shared" si="9"/>
        <v>34</v>
      </c>
      <c r="T218" s="548">
        <f t="shared" si="8"/>
        <v>0.4</v>
      </c>
      <c r="U218" s="184">
        <v>45689</v>
      </c>
      <c r="V218" s="184">
        <v>46022</v>
      </c>
      <c r="W218" s="171">
        <f>V218-U218</f>
        <v>333</v>
      </c>
      <c r="X218" s="171">
        <v>104263</v>
      </c>
      <c r="Y218" s="171" t="s">
        <v>772</v>
      </c>
      <c r="Z218" s="171" t="s">
        <v>1174</v>
      </c>
      <c r="AA218" s="247" t="s">
        <v>1175</v>
      </c>
      <c r="AB218" s="247" t="s">
        <v>1176</v>
      </c>
      <c r="AC218" s="171" t="s">
        <v>558</v>
      </c>
      <c r="AD218" s="247" t="s">
        <v>1177</v>
      </c>
      <c r="AE218" s="342">
        <v>235500000</v>
      </c>
      <c r="AF218" s="171" t="s">
        <v>531</v>
      </c>
      <c r="AG218" s="171" t="s">
        <v>515</v>
      </c>
      <c r="AH218" s="184">
        <v>45702</v>
      </c>
      <c r="AI218" s="213">
        <v>1260936683</v>
      </c>
      <c r="AJ218" s="213"/>
      <c r="AK218" s="213">
        <v>1260936683</v>
      </c>
      <c r="AL218" s="596"/>
      <c r="AM218" s="596"/>
      <c r="AN218" s="187" t="s">
        <v>807</v>
      </c>
      <c r="AO218" s="188" t="s">
        <v>1168</v>
      </c>
      <c r="AP218" s="231"/>
      <c r="AQ218" s="231"/>
      <c r="AR218" s="231"/>
      <c r="AS218" s="231"/>
      <c r="AT218" s="231"/>
      <c r="AU218" s="288"/>
      <c r="AV218" s="188"/>
      <c r="AW218" s="171"/>
      <c r="AX218" s="918"/>
      <c r="AY218" s="951"/>
      <c r="AZ218" s="945"/>
      <c r="BA218" s="834"/>
      <c r="BB218" s="671"/>
      <c r="BC218" s="671"/>
      <c r="BD218" s="671"/>
      <c r="BE218" s="671"/>
      <c r="BF218" s="955" t="s">
        <v>1178</v>
      </c>
      <c r="BG218" s="955"/>
      <c r="BH218" s="955"/>
      <c r="BI218" s="412"/>
      <c r="BJ218" s="412"/>
      <c r="BK218" s="412"/>
      <c r="BL218" s="412"/>
      <c r="BM218" s="412"/>
      <c r="BN218" s="412"/>
      <c r="BO218" s="412"/>
      <c r="BP218" s="412"/>
      <c r="BQ218" s="412"/>
      <c r="BR218" s="412"/>
      <c r="BS218" s="412"/>
      <c r="BT218" s="412"/>
      <c r="BU218" s="412"/>
      <c r="BV218" s="412"/>
      <c r="BW218" s="412"/>
      <c r="BX218" s="412"/>
      <c r="BY218" s="412"/>
      <c r="BZ218" s="412"/>
      <c r="CA218" s="412"/>
      <c r="CB218" s="412"/>
      <c r="CC218" s="412"/>
      <c r="CD218" s="412"/>
      <c r="CE218" s="412"/>
      <c r="CF218" s="412"/>
      <c r="CG218" s="412"/>
      <c r="CH218" s="412"/>
      <c r="CI218" s="412"/>
      <c r="CJ218" s="412"/>
      <c r="CK218" s="412"/>
      <c r="CL218" s="412"/>
      <c r="CM218" s="412"/>
      <c r="CN218" s="412"/>
      <c r="CO218" s="412"/>
      <c r="CP218" s="412"/>
      <c r="CQ218" s="412"/>
      <c r="CR218" s="412"/>
      <c r="CS218" s="412"/>
      <c r="CT218" s="412"/>
      <c r="CU218" s="412"/>
      <c r="CV218" s="412"/>
      <c r="CW218" s="412"/>
      <c r="CX218" s="412"/>
      <c r="CY218" s="412"/>
      <c r="CZ218" s="412"/>
      <c r="DA218" s="412"/>
      <c r="DB218" s="412"/>
      <c r="DC218" s="412"/>
      <c r="DD218" s="412"/>
      <c r="DE218" s="412"/>
      <c r="DF218" s="412"/>
      <c r="DG218" s="412"/>
      <c r="DH218" s="412"/>
      <c r="DI218" s="412"/>
      <c r="DJ218" s="412"/>
      <c r="DK218" s="412"/>
      <c r="DL218" s="412"/>
      <c r="DM218" s="412"/>
      <c r="DN218" s="412"/>
      <c r="DO218" s="412"/>
      <c r="DP218" s="412"/>
      <c r="DQ218" s="412"/>
      <c r="DR218" s="412"/>
      <c r="DS218" s="412"/>
      <c r="DT218" s="412"/>
      <c r="DU218" s="412"/>
      <c r="DV218" s="412"/>
      <c r="DW218" s="412"/>
      <c r="DX218" s="412"/>
      <c r="DY218" s="412"/>
      <c r="DZ218" s="412"/>
      <c r="EA218" s="412"/>
      <c r="EB218" s="412"/>
      <c r="EC218" s="412"/>
      <c r="ED218" s="412"/>
      <c r="EE218" s="412"/>
      <c r="EF218" s="412"/>
      <c r="EG218" s="412"/>
      <c r="EH218" s="412"/>
      <c r="EI218" s="412"/>
      <c r="EJ218" s="412"/>
      <c r="EK218" s="412"/>
      <c r="EL218" s="412"/>
      <c r="EM218" s="412"/>
      <c r="EN218" s="412"/>
      <c r="EO218" s="412"/>
      <c r="EP218" s="412"/>
      <c r="EQ218" s="412"/>
      <c r="ER218" s="412"/>
      <c r="ES218" s="412"/>
      <c r="ET218" s="412"/>
      <c r="EU218" s="412"/>
      <c r="EV218" s="412"/>
      <c r="EW218" s="412"/>
      <c r="EX218" s="412"/>
      <c r="EY218" s="412"/>
      <c r="EZ218" s="412"/>
      <c r="FA218" s="412"/>
      <c r="FB218" s="412"/>
      <c r="FC218" s="412"/>
      <c r="FD218" s="412"/>
      <c r="FE218" s="412"/>
      <c r="FF218" s="412"/>
      <c r="FG218" s="412"/>
      <c r="FH218" s="412"/>
      <c r="FI218" s="412"/>
      <c r="FJ218" s="412"/>
      <c r="FK218" s="412"/>
      <c r="FL218" s="412"/>
      <c r="FM218" s="412"/>
      <c r="FN218" s="412"/>
      <c r="FO218" s="412"/>
      <c r="FP218" s="412"/>
      <c r="FQ218" s="412"/>
      <c r="FR218" s="412"/>
      <c r="FS218" s="412"/>
      <c r="FT218" s="412"/>
      <c r="FU218" s="412"/>
      <c r="FV218" s="412"/>
      <c r="FW218" s="412"/>
      <c r="FX218" s="412"/>
      <c r="FY218" s="412"/>
      <c r="FZ218" s="412"/>
      <c r="GA218" s="412"/>
      <c r="GB218" s="412"/>
      <c r="GC218" s="412"/>
      <c r="GD218" s="412"/>
      <c r="GE218" s="412"/>
      <c r="GF218" s="412"/>
      <c r="GG218" s="412"/>
      <c r="GH218" s="412"/>
      <c r="GI218" s="412"/>
      <c r="GJ218" s="412"/>
      <c r="GK218" s="412"/>
      <c r="GL218" s="412"/>
      <c r="GM218" s="412"/>
      <c r="GN218" s="412"/>
      <c r="GO218" s="412"/>
      <c r="GP218" s="412"/>
      <c r="GQ218" s="412"/>
      <c r="GR218" s="412"/>
      <c r="GS218" s="412"/>
      <c r="GT218" s="412"/>
      <c r="GU218" s="412"/>
      <c r="GV218" s="412"/>
      <c r="GW218" s="412"/>
      <c r="GX218" s="412"/>
      <c r="GY218" s="412"/>
      <c r="GZ218" s="412"/>
      <c r="HA218" s="412"/>
      <c r="HB218" s="412"/>
      <c r="HC218" s="412"/>
      <c r="HD218" s="412"/>
      <c r="HE218" s="412"/>
      <c r="HF218" s="412"/>
      <c r="HG218" s="412"/>
      <c r="HH218" s="412"/>
    </row>
    <row r="219" spans="1:216" s="170" customFormat="1" ht="65.099999999999994" customHeight="1">
      <c r="A219" s="649" t="s">
        <v>201</v>
      </c>
      <c r="B219" s="1073"/>
      <c r="C219" s="193" t="s">
        <v>224</v>
      </c>
      <c r="D219" s="864"/>
      <c r="E219" s="189" t="s">
        <v>1168</v>
      </c>
      <c r="F219" s="583">
        <v>2024130010123</v>
      </c>
      <c r="G219" s="188" t="s">
        <v>425</v>
      </c>
      <c r="H219" s="188" t="s">
        <v>1169</v>
      </c>
      <c r="I219" s="188" t="s">
        <v>1170</v>
      </c>
      <c r="J219" s="1044"/>
      <c r="K219" s="188" t="s">
        <v>1179</v>
      </c>
      <c r="L219" s="188" t="s">
        <v>1172</v>
      </c>
      <c r="M219" s="260" t="s">
        <v>1180</v>
      </c>
      <c r="N219" s="193">
        <v>12</v>
      </c>
      <c r="O219" s="193">
        <v>3</v>
      </c>
      <c r="P219" s="193">
        <v>3</v>
      </c>
      <c r="Q219" s="171"/>
      <c r="R219" s="186"/>
      <c r="S219" s="193">
        <f t="shared" si="9"/>
        <v>6</v>
      </c>
      <c r="T219" s="549">
        <f t="shared" si="8"/>
        <v>0.5</v>
      </c>
      <c r="U219" s="184">
        <v>45690</v>
      </c>
      <c r="V219" s="184">
        <v>46022</v>
      </c>
      <c r="W219" s="171">
        <v>183</v>
      </c>
      <c r="X219" s="171">
        <v>104263</v>
      </c>
      <c r="Y219" s="171" t="s">
        <v>772</v>
      </c>
      <c r="Z219" s="171" t="s">
        <v>1174</v>
      </c>
      <c r="AA219" s="247" t="s">
        <v>1181</v>
      </c>
      <c r="AB219" s="247" t="s">
        <v>1176</v>
      </c>
      <c r="AC219" s="171" t="s">
        <v>558</v>
      </c>
      <c r="AD219" s="194" t="s">
        <v>1182</v>
      </c>
      <c r="AE219" s="284">
        <v>50000000</v>
      </c>
      <c r="AF219" s="171" t="s">
        <v>666</v>
      </c>
      <c r="AG219" s="171" t="s">
        <v>493</v>
      </c>
      <c r="AH219" s="184">
        <v>45703</v>
      </c>
      <c r="AI219" s="197"/>
      <c r="AJ219" s="197"/>
      <c r="AK219" s="197"/>
      <c r="AL219" s="597"/>
      <c r="AM219" s="597"/>
      <c r="AN219" s="187" t="s">
        <v>494</v>
      </c>
      <c r="AO219" s="188"/>
      <c r="AP219" s="231"/>
      <c r="AQ219" s="231"/>
      <c r="AR219" s="231"/>
      <c r="AS219" s="231"/>
      <c r="AT219" s="231"/>
      <c r="AU219" s="288"/>
      <c r="AV219" s="188"/>
      <c r="AW219" s="171"/>
      <c r="AX219" s="918"/>
      <c r="AY219" s="951"/>
      <c r="AZ219" s="945"/>
      <c r="BA219" s="834"/>
      <c r="BB219" s="671"/>
      <c r="BC219" s="671"/>
      <c r="BD219" s="671"/>
      <c r="BE219" s="671"/>
      <c r="BF219" s="955"/>
      <c r="BG219" s="955"/>
      <c r="BH219" s="955"/>
      <c r="BI219" s="412"/>
      <c r="BJ219" s="412"/>
      <c r="BK219" s="412"/>
      <c r="BL219" s="412"/>
      <c r="BM219" s="412"/>
      <c r="BN219" s="412"/>
      <c r="BO219" s="412"/>
      <c r="BP219" s="412"/>
      <c r="BQ219" s="412"/>
      <c r="BR219" s="412"/>
      <c r="BS219" s="412"/>
      <c r="BT219" s="412"/>
      <c r="BU219" s="412"/>
      <c r="BV219" s="412"/>
      <c r="BW219" s="412"/>
      <c r="BX219" s="412"/>
      <c r="BY219" s="412"/>
      <c r="BZ219" s="412"/>
      <c r="CA219" s="412"/>
      <c r="CB219" s="412"/>
      <c r="CC219" s="412"/>
      <c r="CD219" s="412"/>
      <c r="CE219" s="412"/>
      <c r="CF219" s="412"/>
      <c r="CG219" s="412"/>
      <c r="CH219" s="412"/>
      <c r="CI219" s="412"/>
      <c r="CJ219" s="412"/>
      <c r="CK219" s="412"/>
      <c r="CL219" s="412"/>
      <c r="CM219" s="412"/>
      <c r="CN219" s="412"/>
      <c r="CO219" s="412"/>
      <c r="CP219" s="412"/>
      <c r="CQ219" s="412"/>
      <c r="CR219" s="412"/>
      <c r="CS219" s="412"/>
      <c r="CT219" s="412"/>
      <c r="CU219" s="412"/>
      <c r="CV219" s="412"/>
      <c r="CW219" s="412"/>
      <c r="CX219" s="412"/>
      <c r="CY219" s="412"/>
      <c r="CZ219" s="412"/>
      <c r="DA219" s="412"/>
      <c r="DB219" s="412"/>
      <c r="DC219" s="412"/>
      <c r="DD219" s="412"/>
      <c r="DE219" s="412"/>
      <c r="DF219" s="412"/>
      <c r="DG219" s="412"/>
      <c r="DH219" s="412"/>
      <c r="DI219" s="412"/>
      <c r="DJ219" s="412"/>
      <c r="DK219" s="412"/>
      <c r="DL219" s="412"/>
      <c r="DM219" s="412"/>
      <c r="DN219" s="412"/>
      <c r="DO219" s="412"/>
      <c r="DP219" s="412"/>
      <c r="DQ219" s="412"/>
      <c r="DR219" s="412"/>
      <c r="DS219" s="412"/>
      <c r="DT219" s="412"/>
      <c r="DU219" s="412"/>
      <c r="DV219" s="412"/>
      <c r="DW219" s="412"/>
      <c r="DX219" s="412"/>
      <c r="DY219" s="412"/>
      <c r="DZ219" s="412"/>
      <c r="EA219" s="412"/>
      <c r="EB219" s="412"/>
      <c r="EC219" s="412"/>
      <c r="ED219" s="412"/>
      <c r="EE219" s="412"/>
      <c r="EF219" s="412"/>
      <c r="EG219" s="412"/>
      <c r="EH219" s="412"/>
      <c r="EI219" s="412"/>
      <c r="EJ219" s="412"/>
      <c r="EK219" s="412"/>
      <c r="EL219" s="412"/>
      <c r="EM219" s="412"/>
      <c r="EN219" s="412"/>
      <c r="EO219" s="412"/>
      <c r="EP219" s="412"/>
      <c r="EQ219" s="412"/>
      <c r="ER219" s="412"/>
      <c r="ES219" s="412"/>
      <c r="ET219" s="412"/>
      <c r="EU219" s="412"/>
      <c r="EV219" s="412"/>
      <c r="EW219" s="412"/>
      <c r="EX219" s="412"/>
      <c r="EY219" s="412"/>
      <c r="EZ219" s="412"/>
      <c r="FA219" s="412"/>
      <c r="FB219" s="412"/>
      <c r="FC219" s="412"/>
      <c r="FD219" s="412"/>
      <c r="FE219" s="412"/>
      <c r="FF219" s="412"/>
      <c r="FG219" s="412"/>
      <c r="FH219" s="412"/>
      <c r="FI219" s="412"/>
      <c r="FJ219" s="412"/>
      <c r="FK219" s="412"/>
      <c r="FL219" s="412"/>
      <c r="FM219" s="412"/>
      <c r="FN219" s="412"/>
      <c r="FO219" s="412"/>
      <c r="FP219" s="412"/>
      <c r="FQ219" s="412"/>
      <c r="FR219" s="412"/>
      <c r="FS219" s="412"/>
      <c r="FT219" s="412"/>
      <c r="FU219" s="412"/>
      <c r="FV219" s="412"/>
      <c r="FW219" s="412"/>
      <c r="FX219" s="412"/>
      <c r="FY219" s="412"/>
      <c r="FZ219" s="412"/>
      <c r="GA219" s="412"/>
      <c r="GB219" s="412"/>
      <c r="GC219" s="412"/>
      <c r="GD219" s="412"/>
      <c r="GE219" s="412"/>
      <c r="GF219" s="412"/>
      <c r="GG219" s="412"/>
      <c r="GH219" s="412"/>
      <c r="GI219" s="412"/>
      <c r="GJ219" s="412"/>
      <c r="GK219" s="412"/>
      <c r="GL219" s="412"/>
      <c r="GM219" s="412"/>
      <c r="GN219" s="412"/>
      <c r="GO219" s="412"/>
      <c r="GP219" s="412"/>
      <c r="GQ219" s="412"/>
      <c r="GR219" s="412"/>
      <c r="GS219" s="412"/>
      <c r="GT219" s="412"/>
      <c r="GU219" s="412"/>
      <c r="GV219" s="412"/>
      <c r="GW219" s="412"/>
      <c r="GX219" s="412"/>
      <c r="GY219" s="412"/>
      <c r="GZ219" s="412"/>
      <c r="HA219" s="412"/>
      <c r="HB219" s="412"/>
      <c r="HC219" s="412"/>
      <c r="HD219" s="412"/>
      <c r="HE219" s="412"/>
      <c r="HF219" s="412"/>
      <c r="HG219" s="412"/>
      <c r="HH219" s="412"/>
    </row>
    <row r="220" spans="1:216" s="170" customFormat="1" ht="65.099999999999994" customHeight="1">
      <c r="A220" s="649" t="s">
        <v>201</v>
      </c>
      <c r="B220" s="1073"/>
      <c r="C220" s="193" t="s">
        <v>224</v>
      </c>
      <c r="D220" s="864"/>
      <c r="E220" s="189" t="s">
        <v>1168</v>
      </c>
      <c r="F220" s="583">
        <v>2024130010124</v>
      </c>
      <c r="G220" s="188" t="s">
        <v>425</v>
      </c>
      <c r="H220" s="188" t="s">
        <v>1169</v>
      </c>
      <c r="I220" s="188" t="s">
        <v>1170</v>
      </c>
      <c r="J220" s="1044"/>
      <c r="K220" s="188" t="s">
        <v>1183</v>
      </c>
      <c r="L220" s="188" t="s">
        <v>1172</v>
      </c>
      <c r="M220" s="260" t="s">
        <v>1184</v>
      </c>
      <c r="N220" s="193">
        <v>70</v>
      </c>
      <c r="O220" s="193"/>
      <c r="P220" s="193">
        <v>33</v>
      </c>
      <c r="Q220" s="171"/>
      <c r="R220" s="186"/>
      <c r="S220" s="193">
        <f t="shared" si="9"/>
        <v>33</v>
      </c>
      <c r="T220" s="549">
        <f t="shared" si="8"/>
        <v>0.47142857142857142</v>
      </c>
      <c r="U220" s="184">
        <v>45691</v>
      </c>
      <c r="V220" s="184">
        <v>46022</v>
      </c>
      <c r="W220" s="171">
        <v>183</v>
      </c>
      <c r="X220" s="171">
        <v>104263</v>
      </c>
      <c r="Y220" s="171" t="s">
        <v>772</v>
      </c>
      <c r="Z220" s="171" t="s">
        <v>1174</v>
      </c>
      <c r="AA220" s="247" t="s">
        <v>1185</v>
      </c>
      <c r="AB220" s="247" t="s">
        <v>1176</v>
      </c>
      <c r="AC220" s="171" t="s">
        <v>558</v>
      </c>
      <c r="AD220" s="194" t="s">
        <v>1186</v>
      </c>
      <c r="AE220" s="185">
        <v>179000000</v>
      </c>
      <c r="AF220" s="171" t="s">
        <v>531</v>
      </c>
      <c r="AG220" s="171" t="s">
        <v>493</v>
      </c>
      <c r="AH220" s="184">
        <v>45704</v>
      </c>
      <c r="AI220" s="197"/>
      <c r="AJ220" s="197"/>
      <c r="AK220" s="197"/>
      <c r="AL220" s="597"/>
      <c r="AM220" s="597"/>
      <c r="AN220" s="187" t="s">
        <v>807</v>
      </c>
      <c r="AO220" s="188"/>
      <c r="AP220" s="231"/>
      <c r="AQ220" s="231"/>
      <c r="AR220" s="231"/>
      <c r="AS220" s="231"/>
      <c r="AT220" s="231"/>
      <c r="AU220" s="288"/>
      <c r="AV220" s="188"/>
      <c r="AW220" s="171"/>
      <c r="AX220" s="918"/>
      <c r="AY220" s="951"/>
      <c r="AZ220" s="945"/>
      <c r="BA220" s="834"/>
      <c r="BB220" s="671"/>
      <c r="BC220" s="671"/>
      <c r="BD220" s="671"/>
      <c r="BE220" s="671"/>
      <c r="BF220" s="955"/>
      <c r="BG220" s="955"/>
      <c r="BH220" s="955"/>
      <c r="BI220" s="412"/>
      <c r="BJ220" s="412"/>
      <c r="BK220" s="412"/>
      <c r="BL220" s="412"/>
      <c r="BM220" s="412"/>
      <c r="BN220" s="412"/>
      <c r="BO220" s="412"/>
      <c r="BP220" s="412"/>
      <c r="BQ220" s="412"/>
      <c r="BR220" s="412"/>
      <c r="BS220" s="412"/>
      <c r="BT220" s="412"/>
      <c r="BU220" s="412"/>
      <c r="BV220" s="412"/>
      <c r="BW220" s="412"/>
      <c r="BX220" s="412"/>
      <c r="BY220" s="412"/>
      <c r="BZ220" s="412"/>
      <c r="CA220" s="412"/>
      <c r="CB220" s="412"/>
      <c r="CC220" s="412"/>
      <c r="CD220" s="412"/>
      <c r="CE220" s="412"/>
      <c r="CF220" s="412"/>
      <c r="CG220" s="412"/>
      <c r="CH220" s="412"/>
      <c r="CI220" s="412"/>
      <c r="CJ220" s="412"/>
      <c r="CK220" s="412"/>
      <c r="CL220" s="412"/>
      <c r="CM220" s="412"/>
      <c r="CN220" s="412"/>
      <c r="CO220" s="412"/>
      <c r="CP220" s="412"/>
      <c r="CQ220" s="412"/>
      <c r="CR220" s="412"/>
      <c r="CS220" s="412"/>
      <c r="CT220" s="412"/>
      <c r="CU220" s="412"/>
      <c r="CV220" s="412"/>
      <c r="CW220" s="412"/>
      <c r="CX220" s="412"/>
      <c r="CY220" s="412"/>
      <c r="CZ220" s="412"/>
      <c r="DA220" s="412"/>
      <c r="DB220" s="412"/>
      <c r="DC220" s="412"/>
      <c r="DD220" s="412"/>
      <c r="DE220" s="412"/>
      <c r="DF220" s="412"/>
      <c r="DG220" s="412"/>
      <c r="DH220" s="412"/>
      <c r="DI220" s="412"/>
      <c r="DJ220" s="412"/>
      <c r="DK220" s="412"/>
      <c r="DL220" s="412"/>
      <c r="DM220" s="412"/>
      <c r="DN220" s="412"/>
      <c r="DO220" s="412"/>
      <c r="DP220" s="412"/>
      <c r="DQ220" s="412"/>
      <c r="DR220" s="412"/>
      <c r="DS220" s="412"/>
      <c r="DT220" s="412"/>
      <c r="DU220" s="412"/>
      <c r="DV220" s="412"/>
      <c r="DW220" s="412"/>
      <c r="DX220" s="412"/>
      <c r="DY220" s="412"/>
      <c r="DZ220" s="412"/>
      <c r="EA220" s="412"/>
      <c r="EB220" s="412"/>
      <c r="EC220" s="412"/>
      <c r="ED220" s="412"/>
      <c r="EE220" s="412"/>
      <c r="EF220" s="412"/>
      <c r="EG220" s="412"/>
      <c r="EH220" s="412"/>
      <c r="EI220" s="412"/>
      <c r="EJ220" s="412"/>
      <c r="EK220" s="412"/>
      <c r="EL220" s="412"/>
      <c r="EM220" s="412"/>
      <c r="EN220" s="412"/>
      <c r="EO220" s="412"/>
      <c r="EP220" s="412"/>
      <c r="EQ220" s="412"/>
      <c r="ER220" s="412"/>
      <c r="ES220" s="412"/>
      <c r="ET220" s="412"/>
      <c r="EU220" s="412"/>
      <c r="EV220" s="412"/>
      <c r="EW220" s="412"/>
      <c r="EX220" s="412"/>
      <c r="EY220" s="412"/>
      <c r="EZ220" s="412"/>
      <c r="FA220" s="412"/>
      <c r="FB220" s="412"/>
      <c r="FC220" s="412"/>
      <c r="FD220" s="412"/>
      <c r="FE220" s="412"/>
      <c r="FF220" s="412"/>
      <c r="FG220" s="412"/>
      <c r="FH220" s="412"/>
      <c r="FI220" s="412"/>
      <c r="FJ220" s="412"/>
      <c r="FK220" s="412"/>
      <c r="FL220" s="412"/>
      <c r="FM220" s="412"/>
      <c r="FN220" s="412"/>
      <c r="FO220" s="412"/>
      <c r="FP220" s="412"/>
      <c r="FQ220" s="412"/>
      <c r="FR220" s="412"/>
      <c r="FS220" s="412"/>
      <c r="FT220" s="412"/>
      <c r="FU220" s="412"/>
      <c r="FV220" s="412"/>
      <c r="FW220" s="412"/>
      <c r="FX220" s="412"/>
      <c r="FY220" s="412"/>
      <c r="FZ220" s="412"/>
      <c r="GA220" s="412"/>
      <c r="GB220" s="412"/>
      <c r="GC220" s="412"/>
      <c r="GD220" s="412"/>
      <c r="GE220" s="412"/>
      <c r="GF220" s="412"/>
      <c r="GG220" s="412"/>
      <c r="GH220" s="412"/>
      <c r="GI220" s="412"/>
      <c r="GJ220" s="412"/>
      <c r="GK220" s="412"/>
      <c r="GL220" s="412"/>
      <c r="GM220" s="412"/>
      <c r="GN220" s="412"/>
      <c r="GO220" s="412"/>
      <c r="GP220" s="412"/>
      <c r="GQ220" s="412"/>
      <c r="GR220" s="412"/>
      <c r="GS220" s="412"/>
      <c r="GT220" s="412"/>
      <c r="GU220" s="412"/>
      <c r="GV220" s="412"/>
      <c r="GW220" s="412"/>
      <c r="GX220" s="412"/>
      <c r="GY220" s="412"/>
      <c r="GZ220" s="412"/>
      <c r="HA220" s="412"/>
      <c r="HB220" s="412"/>
      <c r="HC220" s="412"/>
      <c r="HD220" s="412"/>
      <c r="HE220" s="412"/>
      <c r="HF220" s="412"/>
      <c r="HG220" s="412"/>
      <c r="HH220" s="412"/>
    </row>
    <row r="221" spans="1:216" s="170" customFormat="1" ht="65.099999999999994" customHeight="1">
      <c r="A221" s="649" t="s">
        <v>201</v>
      </c>
      <c r="B221" s="1073"/>
      <c r="C221" s="193" t="s">
        <v>224</v>
      </c>
      <c r="D221" s="864"/>
      <c r="E221" s="189" t="s">
        <v>1168</v>
      </c>
      <c r="F221" s="583">
        <v>2024130010125</v>
      </c>
      <c r="G221" s="188" t="s">
        <v>425</v>
      </c>
      <c r="H221" s="188" t="s">
        <v>1169</v>
      </c>
      <c r="I221" s="188" t="s">
        <v>1170</v>
      </c>
      <c r="J221" s="1044"/>
      <c r="K221" s="188" t="s">
        <v>1187</v>
      </c>
      <c r="L221" s="188" t="s">
        <v>1172</v>
      </c>
      <c r="M221" s="260" t="s">
        <v>1188</v>
      </c>
      <c r="N221" s="193">
        <v>70</v>
      </c>
      <c r="O221" s="193">
        <v>3</v>
      </c>
      <c r="P221" s="193">
        <v>23</v>
      </c>
      <c r="Q221" s="171"/>
      <c r="R221" s="186"/>
      <c r="S221" s="193">
        <f t="shared" si="9"/>
        <v>26</v>
      </c>
      <c r="T221" s="549">
        <f t="shared" si="8"/>
        <v>0.37142857142857144</v>
      </c>
      <c r="U221" s="184">
        <v>45692</v>
      </c>
      <c r="V221" s="184">
        <v>46022</v>
      </c>
      <c r="W221" s="171">
        <v>183</v>
      </c>
      <c r="X221" s="171">
        <v>104263</v>
      </c>
      <c r="Y221" s="171" t="s">
        <v>772</v>
      </c>
      <c r="Z221" s="171" t="s">
        <v>1174</v>
      </c>
      <c r="AA221" s="343"/>
      <c r="AB221" s="344"/>
      <c r="AC221" s="171" t="s">
        <v>558</v>
      </c>
      <c r="AD221" s="194" t="s">
        <v>1189</v>
      </c>
      <c r="AE221" s="185">
        <v>229100000</v>
      </c>
      <c r="AF221" s="171" t="s">
        <v>531</v>
      </c>
      <c r="AG221" s="171" t="s">
        <v>515</v>
      </c>
      <c r="AH221" s="184">
        <v>45705</v>
      </c>
      <c r="AI221" s="197"/>
      <c r="AJ221" s="197"/>
      <c r="AK221" s="197"/>
      <c r="AL221" s="597"/>
      <c r="AM221" s="597"/>
      <c r="AN221" s="187" t="s">
        <v>807</v>
      </c>
      <c r="AO221" s="188"/>
      <c r="AP221" s="231"/>
      <c r="AQ221" s="231"/>
      <c r="AR221" s="231"/>
      <c r="AS221" s="231"/>
      <c r="AT221" s="231"/>
      <c r="AU221" s="288"/>
      <c r="AV221" s="188"/>
      <c r="AW221" s="171"/>
      <c r="AX221" s="918"/>
      <c r="AY221" s="951"/>
      <c r="AZ221" s="945"/>
      <c r="BA221" s="834"/>
      <c r="BB221" s="671"/>
      <c r="BC221" s="671"/>
      <c r="BD221" s="671"/>
      <c r="BE221" s="671"/>
      <c r="BF221" s="955"/>
      <c r="BG221" s="955"/>
      <c r="BH221" s="955"/>
      <c r="BI221" s="412"/>
      <c r="BJ221" s="412"/>
      <c r="BK221" s="412"/>
      <c r="BL221" s="412"/>
      <c r="BM221" s="412"/>
      <c r="BN221" s="412"/>
      <c r="BO221" s="412"/>
      <c r="BP221" s="412"/>
      <c r="BQ221" s="412"/>
      <c r="BR221" s="412"/>
      <c r="BS221" s="412"/>
      <c r="BT221" s="412"/>
      <c r="BU221" s="412"/>
      <c r="BV221" s="412"/>
      <c r="BW221" s="412"/>
      <c r="BX221" s="412"/>
      <c r="BY221" s="412"/>
      <c r="BZ221" s="412"/>
      <c r="CA221" s="412"/>
      <c r="CB221" s="412"/>
      <c r="CC221" s="412"/>
      <c r="CD221" s="412"/>
      <c r="CE221" s="412"/>
      <c r="CF221" s="412"/>
      <c r="CG221" s="412"/>
      <c r="CH221" s="412"/>
      <c r="CI221" s="412"/>
      <c r="CJ221" s="412"/>
      <c r="CK221" s="412"/>
      <c r="CL221" s="412"/>
      <c r="CM221" s="412"/>
      <c r="CN221" s="412"/>
      <c r="CO221" s="412"/>
      <c r="CP221" s="412"/>
      <c r="CQ221" s="412"/>
      <c r="CR221" s="412"/>
      <c r="CS221" s="412"/>
      <c r="CT221" s="412"/>
      <c r="CU221" s="412"/>
      <c r="CV221" s="412"/>
      <c r="CW221" s="412"/>
      <c r="CX221" s="412"/>
      <c r="CY221" s="412"/>
      <c r="CZ221" s="412"/>
      <c r="DA221" s="412"/>
      <c r="DB221" s="412"/>
      <c r="DC221" s="412"/>
      <c r="DD221" s="412"/>
      <c r="DE221" s="412"/>
      <c r="DF221" s="412"/>
      <c r="DG221" s="412"/>
      <c r="DH221" s="412"/>
      <c r="DI221" s="412"/>
      <c r="DJ221" s="412"/>
      <c r="DK221" s="412"/>
      <c r="DL221" s="412"/>
      <c r="DM221" s="412"/>
      <c r="DN221" s="412"/>
      <c r="DO221" s="412"/>
      <c r="DP221" s="412"/>
      <c r="DQ221" s="412"/>
      <c r="DR221" s="412"/>
      <c r="DS221" s="412"/>
      <c r="DT221" s="412"/>
      <c r="DU221" s="412"/>
      <c r="DV221" s="412"/>
      <c r="DW221" s="412"/>
      <c r="DX221" s="412"/>
      <c r="DY221" s="412"/>
      <c r="DZ221" s="412"/>
      <c r="EA221" s="412"/>
      <c r="EB221" s="412"/>
      <c r="EC221" s="412"/>
      <c r="ED221" s="412"/>
      <c r="EE221" s="412"/>
      <c r="EF221" s="412"/>
      <c r="EG221" s="412"/>
      <c r="EH221" s="412"/>
      <c r="EI221" s="412"/>
      <c r="EJ221" s="412"/>
      <c r="EK221" s="412"/>
      <c r="EL221" s="412"/>
      <c r="EM221" s="412"/>
      <c r="EN221" s="412"/>
      <c r="EO221" s="412"/>
      <c r="EP221" s="412"/>
      <c r="EQ221" s="412"/>
      <c r="ER221" s="412"/>
      <c r="ES221" s="412"/>
      <c r="ET221" s="412"/>
      <c r="EU221" s="412"/>
      <c r="EV221" s="412"/>
      <c r="EW221" s="412"/>
      <c r="EX221" s="412"/>
      <c r="EY221" s="412"/>
      <c r="EZ221" s="412"/>
      <c r="FA221" s="412"/>
      <c r="FB221" s="412"/>
      <c r="FC221" s="412"/>
      <c r="FD221" s="412"/>
      <c r="FE221" s="412"/>
      <c r="FF221" s="412"/>
      <c r="FG221" s="412"/>
      <c r="FH221" s="412"/>
      <c r="FI221" s="412"/>
      <c r="FJ221" s="412"/>
      <c r="FK221" s="412"/>
      <c r="FL221" s="412"/>
      <c r="FM221" s="412"/>
      <c r="FN221" s="412"/>
      <c r="FO221" s="412"/>
      <c r="FP221" s="412"/>
      <c r="FQ221" s="412"/>
      <c r="FR221" s="412"/>
      <c r="FS221" s="412"/>
      <c r="FT221" s="412"/>
      <c r="FU221" s="412"/>
      <c r="FV221" s="412"/>
      <c r="FW221" s="412"/>
      <c r="FX221" s="412"/>
      <c r="FY221" s="412"/>
      <c r="FZ221" s="412"/>
      <c r="GA221" s="412"/>
      <c r="GB221" s="412"/>
      <c r="GC221" s="412"/>
      <c r="GD221" s="412"/>
      <c r="GE221" s="412"/>
      <c r="GF221" s="412"/>
      <c r="GG221" s="412"/>
      <c r="GH221" s="412"/>
      <c r="GI221" s="412"/>
      <c r="GJ221" s="412"/>
      <c r="GK221" s="412"/>
      <c r="GL221" s="412"/>
      <c r="GM221" s="412"/>
      <c r="GN221" s="412"/>
      <c r="GO221" s="412"/>
      <c r="GP221" s="412"/>
      <c r="GQ221" s="412"/>
      <c r="GR221" s="412"/>
      <c r="GS221" s="412"/>
      <c r="GT221" s="412"/>
      <c r="GU221" s="412"/>
      <c r="GV221" s="412"/>
      <c r="GW221" s="412"/>
      <c r="GX221" s="412"/>
      <c r="GY221" s="412"/>
      <c r="GZ221" s="412"/>
      <c r="HA221" s="412"/>
      <c r="HB221" s="412"/>
      <c r="HC221" s="412"/>
      <c r="HD221" s="412"/>
      <c r="HE221" s="412"/>
      <c r="HF221" s="412"/>
      <c r="HG221" s="412"/>
      <c r="HH221" s="412"/>
    </row>
    <row r="222" spans="1:216" s="170" customFormat="1" ht="65.099999999999994" customHeight="1">
      <c r="A222" s="649" t="s">
        <v>201</v>
      </c>
      <c r="B222" s="1073"/>
      <c r="C222" s="193" t="s">
        <v>224</v>
      </c>
      <c r="D222" s="864"/>
      <c r="E222" s="189" t="s">
        <v>1168</v>
      </c>
      <c r="F222" s="583">
        <v>2024130010126</v>
      </c>
      <c r="G222" s="188" t="s">
        <v>425</v>
      </c>
      <c r="H222" s="188" t="s">
        <v>1169</v>
      </c>
      <c r="I222" s="188" t="s">
        <v>1170</v>
      </c>
      <c r="J222" s="1044"/>
      <c r="K222" s="847" t="s">
        <v>1190</v>
      </c>
      <c r="L222" s="836" t="s">
        <v>1172</v>
      </c>
      <c r="M222" s="847" t="s">
        <v>892</v>
      </c>
      <c r="N222" s="832">
        <v>5</v>
      </c>
      <c r="O222" s="832">
        <v>1</v>
      </c>
      <c r="P222" s="832">
        <v>1</v>
      </c>
      <c r="Q222" s="832"/>
      <c r="R222" s="832"/>
      <c r="S222" s="832">
        <f>+O222+P222</f>
        <v>2</v>
      </c>
      <c r="T222" s="834">
        <f t="shared" si="8"/>
        <v>0.4</v>
      </c>
      <c r="U222" s="184">
        <v>45839</v>
      </c>
      <c r="V222" s="184">
        <v>46022</v>
      </c>
      <c r="W222" s="171">
        <v>183</v>
      </c>
      <c r="X222" s="171">
        <v>104263</v>
      </c>
      <c r="Y222" s="171" t="s">
        <v>772</v>
      </c>
      <c r="Z222" s="171" t="s">
        <v>1174</v>
      </c>
      <c r="AA222" s="343"/>
      <c r="AB222" s="344"/>
      <c r="AC222" s="171" t="s">
        <v>558</v>
      </c>
      <c r="AD222" s="194" t="s">
        <v>1191</v>
      </c>
      <c r="AE222" s="185">
        <v>307281004</v>
      </c>
      <c r="AF222" s="171" t="s">
        <v>531</v>
      </c>
      <c r="AG222" s="171" t="s">
        <v>515</v>
      </c>
      <c r="AH222" s="184">
        <v>45706</v>
      </c>
      <c r="AI222" s="197"/>
      <c r="AJ222" s="197"/>
      <c r="AK222" s="197"/>
      <c r="AL222" s="597"/>
      <c r="AM222" s="597"/>
      <c r="AN222" s="187" t="s">
        <v>807</v>
      </c>
      <c r="AO222" s="188"/>
      <c r="AP222" s="231"/>
      <c r="AQ222" s="231"/>
      <c r="AR222" s="231"/>
      <c r="AS222" s="231"/>
      <c r="AT222" s="231"/>
      <c r="AU222" s="288"/>
      <c r="AV222" s="188"/>
      <c r="AW222" s="171"/>
      <c r="AX222" s="918"/>
      <c r="AY222" s="951"/>
      <c r="AZ222" s="945"/>
      <c r="BA222" s="834"/>
      <c r="BB222" s="671"/>
      <c r="BC222" s="671"/>
      <c r="BD222" s="671"/>
      <c r="BE222" s="671"/>
      <c r="BF222" s="955"/>
      <c r="BG222" s="955"/>
      <c r="BH222" s="955"/>
      <c r="BI222" s="412"/>
      <c r="BJ222" s="412"/>
      <c r="BK222" s="412"/>
      <c r="BL222" s="412"/>
      <c r="BM222" s="412"/>
      <c r="BN222" s="412"/>
      <c r="BO222" s="412"/>
      <c r="BP222" s="412"/>
      <c r="BQ222" s="412"/>
      <c r="BR222" s="412"/>
      <c r="BS222" s="412"/>
      <c r="BT222" s="412"/>
      <c r="BU222" s="412"/>
      <c r="BV222" s="412"/>
      <c r="BW222" s="412"/>
      <c r="BX222" s="412"/>
      <c r="BY222" s="412"/>
      <c r="BZ222" s="412"/>
      <c r="CA222" s="412"/>
      <c r="CB222" s="412"/>
      <c r="CC222" s="412"/>
      <c r="CD222" s="412"/>
      <c r="CE222" s="412"/>
      <c r="CF222" s="412"/>
      <c r="CG222" s="412"/>
      <c r="CH222" s="412"/>
      <c r="CI222" s="412"/>
      <c r="CJ222" s="412"/>
      <c r="CK222" s="412"/>
      <c r="CL222" s="412"/>
      <c r="CM222" s="412"/>
      <c r="CN222" s="412"/>
      <c r="CO222" s="412"/>
      <c r="CP222" s="412"/>
      <c r="CQ222" s="412"/>
      <c r="CR222" s="412"/>
      <c r="CS222" s="412"/>
      <c r="CT222" s="412"/>
      <c r="CU222" s="412"/>
      <c r="CV222" s="412"/>
      <c r="CW222" s="412"/>
      <c r="CX222" s="412"/>
      <c r="CY222" s="412"/>
      <c r="CZ222" s="412"/>
      <c r="DA222" s="412"/>
      <c r="DB222" s="412"/>
      <c r="DC222" s="412"/>
      <c r="DD222" s="412"/>
      <c r="DE222" s="412"/>
      <c r="DF222" s="412"/>
      <c r="DG222" s="412"/>
      <c r="DH222" s="412"/>
      <c r="DI222" s="412"/>
      <c r="DJ222" s="412"/>
      <c r="DK222" s="412"/>
      <c r="DL222" s="412"/>
      <c r="DM222" s="412"/>
      <c r="DN222" s="412"/>
      <c r="DO222" s="412"/>
      <c r="DP222" s="412"/>
      <c r="DQ222" s="412"/>
      <c r="DR222" s="412"/>
      <c r="DS222" s="412"/>
      <c r="DT222" s="412"/>
      <c r="DU222" s="412"/>
      <c r="DV222" s="412"/>
      <c r="DW222" s="412"/>
      <c r="DX222" s="412"/>
      <c r="DY222" s="412"/>
      <c r="DZ222" s="412"/>
      <c r="EA222" s="412"/>
      <c r="EB222" s="412"/>
      <c r="EC222" s="412"/>
      <c r="ED222" s="412"/>
      <c r="EE222" s="412"/>
      <c r="EF222" s="412"/>
      <c r="EG222" s="412"/>
      <c r="EH222" s="412"/>
      <c r="EI222" s="412"/>
      <c r="EJ222" s="412"/>
      <c r="EK222" s="412"/>
      <c r="EL222" s="412"/>
      <c r="EM222" s="412"/>
      <c r="EN222" s="412"/>
      <c r="EO222" s="412"/>
      <c r="EP222" s="412"/>
      <c r="EQ222" s="412"/>
      <c r="ER222" s="412"/>
      <c r="ES222" s="412"/>
      <c r="ET222" s="412"/>
      <c r="EU222" s="412"/>
      <c r="EV222" s="412"/>
      <c r="EW222" s="412"/>
      <c r="EX222" s="412"/>
      <c r="EY222" s="412"/>
      <c r="EZ222" s="412"/>
      <c r="FA222" s="412"/>
      <c r="FB222" s="412"/>
      <c r="FC222" s="412"/>
      <c r="FD222" s="412"/>
      <c r="FE222" s="412"/>
      <c r="FF222" s="412"/>
      <c r="FG222" s="412"/>
      <c r="FH222" s="412"/>
      <c r="FI222" s="412"/>
      <c r="FJ222" s="412"/>
      <c r="FK222" s="412"/>
      <c r="FL222" s="412"/>
      <c r="FM222" s="412"/>
      <c r="FN222" s="412"/>
      <c r="FO222" s="412"/>
      <c r="FP222" s="412"/>
      <c r="FQ222" s="412"/>
      <c r="FR222" s="412"/>
      <c r="FS222" s="412"/>
      <c r="FT222" s="412"/>
      <c r="FU222" s="412"/>
      <c r="FV222" s="412"/>
      <c r="FW222" s="412"/>
      <c r="FX222" s="412"/>
      <c r="FY222" s="412"/>
      <c r="FZ222" s="412"/>
      <c r="GA222" s="412"/>
      <c r="GB222" s="412"/>
      <c r="GC222" s="412"/>
      <c r="GD222" s="412"/>
      <c r="GE222" s="412"/>
      <c r="GF222" s="412"/>
      <c r="GG222" s="412"/>
      <c r="GH222" s="412"/>
      <c r="GI222" s="412"/>
      <c r="GJ222" s="412"/>
      <c r="GK222" s="412"/>
      <c r="GL222" s="412"/>
      <c r="GM222" s="412"/>
      <c r="GN222" s="412"/>
      <c r="GO222" s="412"/>
      <c r="GP222" s="412"/>
      <c r="GQ222" s="412"/>
      <c r="GR222" s="412"/>
      <c r="GS222" s="412"/>
      <c r="GT222" s="412"/>
      <c r="GU222" s="412"/>
      <c r="GV222" s="412"/>
      <c r="GW222" s="412"/>
      <c r="GX222" s="412"/>
      <c r="GY222" s="412"/>
      <c r="GZ222" s="412"/>
      <c r="HA222" s="412"/>
      <c r="HB222" s="412"/>
      <c r="HC222" s="412"/>
      <c r="HD222" s="412"/>
      <c r="HE222" s="412"/>
      <c r="HF222" s="412"/>
      <c r="HG222" s="412"/>
      <c r="HH222" s="412"/>
    </row>
    <row r="223" spans="1:216" s="170" customFormat="1" ht="65.099999999999994" customHeight="1" thickBot="1">
      <c r="A223" s="649" t="s">
        <v>201</v>
      </c>
      <c r="B223" s="1073"/>
      <c r="C223" s="193" t="s">
        <v>224</v>
      </c>
      <c r="D223" s="865"/>
      <c r="E223" s="202" t="s">
        <v>1168</v>
      </c>
      <c r="F223" s="584">
        <v>2024130010127</v>
      </c>
      <c r="G223" s="204" t="s">
        <v>425</v>
      </c>
      <c r="H223" s="204" t="s">
        <v>1169</v>
      </c>
      <c r="I223" s="204" t="s">
        <v>1170</v>
      </c>
      <c r="J223" s="1045"/>
      <c r="K223" s="857"/>
      <c r="L223" s="1028"/>
      <c r="M223" s="857"/>
      <c r="N223" s="838"/>
      <c r="O223" s="838"/>
      <c r="P223" s="838"/>
      <c r="Q223" s="838"/>
      <c r="R223" s="838"/>
      <c r="S223" s="832"/>
      <c r="T223" s="835"/>
      <c r="U223" s="184"/>
      <c r="V223" s="184"/>
      <c r="W223" s="171"/>
      <c r="X223" s="171"/>
      <c r="Y223" s="171"/>
      <c r="Z223" s="171"/>
      <c r="AA223" s="343"/>
      <c r="AB223" s="344"/>
      <c r="AC223" s="171"/>
      <c r="AD223" s="194" t="s">
        <v>1192</v>
      </c>
      <c r="AE223" s="185">
        <v>61505679</v>
      </c>
      <c r="AF223" s="171" t="s">
        <v>531</v>
      </c>
      <c r="AG223" s="171" t="s">
        <v>515</v>
      </c>
      <c r="AH223" s="184">
        <v>45707</v>
      </c>
      <c r="AI223" s="197"/>
      <c r="AJ223" s="197"/>
      <c r="AK223" s="197"/>
      <c r="AL223" s="597"/>
      <c r="AM223" s="597"/>
      <c r="AN223" s="187" t="s">
        <v>807</v>
      </c>
      <c r="AO223" s="188"/>
      <c r="AP223" s="231"/>
      <c r="AQ223" s="231"/>
      <c r="AR223" s="231"/>
      <c r="AS223" s="231"/>
      <c r="AT223" s="231"/>
      <c r="AU223" s="288"/>
      <c r="AV223" s="188"/>
      <c r="AW223" s="171"/>
      <c r="AX223" s="918"/>
      <c r="AY223" s="951"/>
      <c r="AZ223" s="945"/>
      <c r="BA223" s="834"/>
      <c r="BB223" s="671"/>
      <c r="BC223" s="671"/>
      <c r="BD223" s="671"/>
      <c r="BE223" s="671"/>
      <c r="BF223" s="955"/>
      <c r="BG223" s="955"/>
      <c r="BH223" s="955"/>
      <c r="BI223" s="412"/>
      <c r="BJ223" s="412"/>
      <c r="BK223" s="412"/>
      <c r="BL223" s="412"/>
      <c r="BM223" s="412"/>
      <c r="BN223" s="412"/>
      <c r="BO223" s="412"/>
      <c r="BP223" s="412"/>
      <c r="BQ223" s="412"/>
      <c r="BR223" s="412"/>
      <c r="BS223" s="412"/>
      <c r="BT223" s="412"/>
      <c r="BU223" s="412"/>
      <c r="BV223" s="412"/>
      <c r="BW223" s="412"/>
      <c r="BX223" s="412"/>
      <c r="BY223" s="412"/>
      <c r="BZ223" s="412"/>
      <c r="CA223" s="412"/>
      <c r="CB223" s="412"/>
      <c r="CC223" s="412"/>
      <c r="CD223" s="412"/>
      <c r="CE223" s="412"/>
      <c r="CF223" s="412"/>
      <c r="CG223" s="412"/>
      <c r="CH223" s="412"/>
      <c r="CI223" s="412"/>
      <c r="CJ223" s="412"/>
      <c r="CK223" s="412"/>
      <c r="CL223" s="412"/>
      <c r="CM223" s="412"/>
      <c r="CN223" s="412"/>
      <c r="CO223" s="412"/>
      <c r="CP223" s="412"/>
      <c r="CQ223" s="412"/>
      <c r="CR223" s="412"/>
      <c r="CS223" s="412"/>
      <c r="CT223" s="412"/>
      <c r="CU223" s="412"/>
      <c r="CV223" s="412"/>
      <c r="CW223" s="412"/>
      <c r="CX223" s="412"/>
      <c r="CY223" s="412"/>
      <c r="CZ223" s="412"/>
      <c r="DA223" s="412"/>
      <c r="DB223" s="412"/>
      <c r="DC223" s="412"/>
      <c r="DD223" s="412"/>
      <c r="DE223" s="412"/>
      <c r="DF223" s="412"/>
      <c r="DG223" s="412"/>
      <c r="DH223" s="412"/>
      <c r="DI223" s="412"/>
      <c r="DJ223" s="412"/>
      <c r="DK223" s="412"/>
      <c r="DL223" s="412"/>
      <c r="DM223" s="412"/>
      <c r="DN223" s="412"/>
      <c r="DO223" s="412"/>
      <c r="DP223" s="412"/>
      <c r="DQ223" s="412"/>
      <c r="DR223" s="412"/>
      <c r="DS223" s="412"/>
      <c r="DT223" s="412"/>
      <c r="DU223" s="412"/>
      <c r="DV223" s="412"/>
      <c r="DW223" s="412"/>
      <c r="DX223" s="412"/>
      <c r="DY223" s="412"/>
      <c r="DZ223" s="412"/>
      <c r="EA223" s="412"/>
      <c r="EB223" s="412"/>
      <c r="EC223" s="412"/>
      <c r="ED223" s="412"/>
      <c r="EE223" s="412"/>
      <c r="EF223" s="412"/>
      <c r="EG223" s="412"/>
      <c r="EH223" s="412"/>
      <c r="EI223" s="412"/>
      <c r="EJ223" s="412"/>
      <c r="EK223" s="412"/>
      <c r="EL223" s="412"/>
      <c r="EM223" s="412"/>
      <c r="EN223" s="412"/>
      <c r="EO223" s="412"/>
      <c r="EP223" s="412"/>
      <c r="EQ223" s="412"/>
      <c r="ER223" s="412"/>
      <c r="ES223" s="412"/>
      <c r="ET223" s="412"/>
      <c r="EU223" s="412"/>
      <c r="EV223" s="412"/>
      <c r="EW223" s="412"/>
      <c r="EX223" s="412"/>
      <c r="EY223" s="412"/>
      <c r="EZ223" s="412"/>
      <c r="FA223" s="412"/>
      <c r="FB223" s="412"/>
      <c r="FC223" s="412"/>
      <c r="FD223" s="412"/>
      <c r="FE223" s="412"/>
      <c r="FF223" s="412"/>
      <c r="FG223" s="412"/>
      <c r="FH223" s="412"/>
      <c r="FI223" s="412"/>
      <c r="FJ223" s="412"/>
      <c r="FK223" s="412"/>
      <c r="FL223" s="412"/>
      <c r="FM223" s="412"/>
      <c r="FN223" s="412"/>
      <c r="FO223" s="412"/>
      <c r="FP223" s="412"/>
      <c r="FQ223" s="412"/>
      <c r="FR223" s="412"/>
      <c r="FS223" s="412"/>
      <c r="FT223" s="412"/>
      <c r="FU223" s="412"/>
      <c r="FV223" s="412"/>
      <c r="FW223" s="412"/>
      <c r="FX223" s="412"/>
      <c r="FY223" s="412"/>
      <c r="FZ223" s="412"/>
      <c r="GA223" s="412"/>
      <c r="GB223" s="412"/>
      <c r="GC223" s="412"/>
      <c r="GD223" s="412"/>
      <c r="GE223" s="412"/>
      <c r="GF223" s="412"/>
      <c r="GG223" s="412"/>
      <c r="GH223" s="412"/>
      <c r="GI223" s="412"/>
      <c r="GJ223" s="412"/>
      <c r="GK223" s="412"/>
      <c r="GL223" s="412"/>
      <c r="GM223" s="412"/>
      <c r="GN223" s="412"/>
      <c r="GO223" s="412"/>
      <c r="GP223" s="412"/>
      <c r="GQ223" s="412"/>
      <c r="GR223" s="412"/>
      <c r="GS223" s="412"/>
      <c r="GT223" s="412"/>
      <c r="GU223" s="412"/>
      <c r="GV223" s="412"/>
      <c r="GW223" s="412"/>
      <c r="GX223" s="412"/>
      <c r="GY223" s="412"/>
      <c r="GZ223" s="412"/>
      <c r="HA223" s="412"/>
      <c r="HB223" s="412"/>
      <c r="HC223" s="412"/>
      <c r="HD223" s="412"/>
      <c r="HE223" s="412"/>
      <c r="HF223" s="412"/>
      <c r="HG223" s="412"/>
      <c r="HH223" s="412"/>
    </row>
    <row r="224" spans="1:216" s="170" customFormat="1" ht="65.099999999999994" customHeight="1" thickBot="1">
      <c r="A224" s="649" t="s">
        <v>201</v>
      </c>
      <c r="B224" s="1073"/>
      <c r="C224" s="193" t="s">
        <v>224</v>
      </c>
      <c r="D224" s="872" t="s">
        <v>1168</v>
      </c>
      <c r="E224" s="873"/>
      <c r="F224" s="873"/>
      <c r="G224" s="873"/>
      <c r="H224" s="873"/>
      <c r="I224" s="873"/>
      <c r="J224" s="873"/>
      <c r="K224" s="873"/>
      <c r="L224" s="873"/>
      <c r="M224" s="873"/>
      <c r="N224" s="873"/>
      <c r="O224" s="873"/>
      <c r="P224" s="873"/>
      <c r="Q224" s="873"/>
      <c r="R224" s="874"/>
      <c r="S224" s="561"/>
      <c r="T224" s="665">
        <f>AVERAGE(T218:T223)</f>
        <v>0.42857142857142855</v>
      </c>
      <c r="U224" s="226"/>
      <c r="V224" s="184"/>
      <c r="W224" s="171"/>
      <c r="X224" s="171"/>
      <c r="Y224" s="171"/>
      <c r="Z224" s="171"/>
      <c r="AA224" s="343"/>
      <c r="AB224" s="344"/>
      <c r="AC224" s="171"/>
      <c r="AD224" s="194"/>
      <c r="AE224" s="185"/>
      <c r="AF224" s="171"/>
      <c r="AG224" s="171"/>
      <c r="AH224" s="184"/>
      <c r="AI224" s="197"/>
      <c r="AJ224" s="197"/>
      <c r="AK224" s="424">
        <v>1585454000.1700001</v>
      </c>
      <c r="AL224" s="424"/>
      <c r="AM224" s="424"/>
      <c r="AN224" s="612"/>
      <c r="AO224" s="188"/>
      <c r="AP224" s="231"/>
      <c r="AQ224" s="231"/>
      <c r="AR224" s="231"/>
      <c r="AS224" s="231"/>
      <c r="AT224" s="615">
        <v>891951683</v>
      </c>
      <c r="AU224" s="549">
        <f>+AT224/AK224</f>
        <v>0.56258439721641917</v>
      </c>
      <c r="AV224" s="424">
        <v>146840000</v>
      </c>
      <c r="AW224" s="563">
        <f>+AV224/AK224</f>
        <v>9.2617004330781655E-2</v>
      </c>
      <c r="AX224" s="918"/>
      <c r="AY224" s="951"/>
      <c r="AZ224" s="945"/>
      <c r="BA224" s="1051"/>
      <c r="BB224" s="694"/>
      <c r="BC224" s="695"/>
      <c r="BD224" s="695"/>
      <c r="BE224" s="696"/>
      <c r="BF224" s="693"/>
      <c r="BG224" s="206"/>
      <c r="BH224" s="206"/>
      <c r="BI224" s="412"/>
      <c r="BJ224" s="412"/>
      <c r="BK224" s="412"/>
      <c r="BL224" s="412"/>
      <c r="BM224" s="412"/>
      <c r="BN224" s="412"/>
      <c r="BO224" s="412"/>
      <c r="BP224" s="412"/>
      <c r="BQ224" s="412"/>
      <c r="BR224" s="412"/>
      <c r="BS224" s="412"/>
      <c r="BT224" s="412"/>
      <c r="BU224" s="412"/>
      <c r="BV224" s="412"/>
      <c r="BW224" s="412"/>
      <c r="BX224" s="412"/>
      <c r="BY224" s="412"/>
      <c r="BZ224" s="412"/>
      <c r="CA224" s="412"/>
      <c r="CB224" s="412"/>
      <c r="CC224" s="412"/>
      <c r="CD224" s="412"/>
      <c r="CE224" s="412"/>
      <c r="CF224" s="412"/>
      <c r="CG224" s="412"/>
      <c r="CH224" s="412"/>
      <c r="CI224" s="412"/>
      <c r="CJ224" s="412"/>
      <c r="CK224" s="412"/>
      <c r="CL224" s="412"/>
      <c r="CM224" s="412"/>
      <c r="CN224" s="412"/>
      <c r="CO224" s="412"/>
      <c r="CP224" s="412"/>
      <c r="CQ224" s="412"/>
      <c r="CR224" s="412"/>
      <c r="CS224" s="412"/>
      <c r="CT224" s="412"/>
      <c r="CU224" s="412"/>
      <c r="CV224" s="412"/>
      <c r="CW224" s="412"/>
      <c r="CX224" s="412"/>
      <c r="CY224" s="412"/>
      <c r="CZ224" s="412"/>
      <c r="DA224" s="412"/>
      <c r="DB224" s="412"/>
      <c r="DC224" s="412"/>
      <c r="DD224" s="412"/>
      <c r="DE224" s="412"/>
      <c r="DF224" s="412"/>
      <c r="DG224" s="412"/>
      <c r="DH224" s="412"/>
      <c r="DI224" s="412"/>
      <c r="DJ224" s="412"/>
      <c r="DK224" s="412"/>
      <c r="DL224" s="412"/>
      <c r="DM224" s="412"/>
      <c r="DN224" s="412"/>
      <c r="DO224" s="412"/>
      <c r="DP224" s="412"/>
      <c r="DQ224" s="412"/>
      <c r="DR224" s="412"/>
      <c r="DS224" s="412"/>
      <c r="DT224" s="412"/>
      <c r="DU224" s="412"/>
      <c r="DV224" s="412"/>
      <c r="DW224" s="412"/>
      <c r="DX224" s="412"/>
      <c r="DY224" s="412"/>
      <c r="DZ224" s="412"/>
      <c r="EA224" s="412"/>
      <c r="EB224" s="412"/>
      <c r="EC224" s="412"/>
      <c r="ED224" s="412"/>
      <c r="EE224" s="412"/>
      <c r="EF224" s="412"/>
      <c r="EG224" s="412"/>
      <c r="EH224" s="412"/>
      <c r="EI224" s="412"/>
      <c r="EJ224" s="412"/>
      <c r="EK224" s="412"/>
      <c r="EL224" s="412"/>
      <c r="EM224" s="412"/>
      <c r="EN224" s="412"/>
      <c r="EO224" s="412"/>
      <c r="EP224" s="412"/>
      <c r="EQ224" s="412"/>
      <c r="ER224" s="412"/>
      <c r="ES224" s="412"/>
      <c r="ET224" s="412"/>
      <c r="EU224" s="412"/>
      <c r="EV224" s="412"/>
      <c r="EW224" s="412"/>
      <c r="EX224" s="412"/>
      <c r="EY224" s="412"/>
      <c r="EZ224" s="412"/>
      <c r="FA224" s="412"/>
      <c r="FB224" s="412"/>
      <c r="FC224" s="412"/>
      <c r="FD224" s="412"/>
      <c r="FE224" s="412"/>
      <c r="FF224" s="412"/>
      <c r="FG224" s="412"/>
      <c r="FH224" s="412"/>
      <c r="FI224" s="412"/>
      <c r="FJ224" s="412"/>
      <c r="FK224" s="412"/>
      <c r="FL224" s="412"/>
      <c r="FM224" s="412"/>
      <c r="FN224" s="412"/>
      <c r="FO224" s="412"/>
      <c r="FP224" s="412"/>
      <c r="FQ224" s="412"/>
      <c r="FR224" s="412"/>
      <c r="FS224" s="412"/>
      <c r="FT224" s="412"/>
      <c r="FU224" s="412"/>
      <c r="FV224" s="412"/>
      <c r="FW224" s="412"/>
      <c r="FX224" s="412"/>
      <c r="FY224" s="412"/>
      <c r="FZ224" s="412"/>
      <c r="GA224" s="412"/>
      <c r="GB224" s="412"/>
      <c r="GC224" s="412"/>
      <c r="GD224" s="412"/>
      <c r="GE224" s="412"/>
      <c r="GF224" s="412"/>
      <c r="GG224" s="412"/>
      <c r="GH224" s="412"/>
      <c r="GI224" s="412"/>
      <c r="GJ224" s="412"/>
      <c r="GK224" s="412"/>
      <c r="GL224" s="412"/>
      <c r="GM224" s="412"/>
      <c r="GN224" s="412"/>
      <c r="GO224" s="412"/>
      <c r="GP224" s="412"/>
      <c r="GQ224" s="412"/>
      <c r="GR224" s="412"/>
      <c r="GS224" s="412"/>
      <c r="GT224" s="412"/>
      <c r="GU224" s="412"/>
      <c r="GV224" s="412"/>
      <c r="GW224" s="412"/>
      <c r="GX224" s="412"/>
      <c r="GY224" s="412"/>
      <c r="GZ224" s="412"/>
      <c r="HA224" s="412"/>
      <c r="HB224" s="412"/>
      <c r="HC224" s="412"/>
      <c r="HD224" s="412"/>
      <c r="HE224" s="412"/>
      <c r="HF224" s="412"/>
      <c r="HG224" s="412"/>
      <c r="HH224" s="412"/>
    </row>
    <row r="225" spans="1:216" s="170" customFormat="1" ht="65.099999999999994" customHeight="1">
      <c r="A225" s="649" t="s">
        <v>201</v>
      </c>
      <c r="B225" s="1073"/>
      <c r="C225" s="193" t="s">
        <v>224</v>
      </c>
      <c r="D225" s="877" t="s">
        <v>285</v>
      </c>
      <c r="E225" s="173" t="s">
        <v>1193</v>
      </c>
      <c r="F225" s="582">
        <v>2024130010095</v>
      </c>
      <c r="G225" s="172" t="s">
        <v>1194</v>
      </c>
      <c r="H225" s="172" t="s">
        <v>1195</v>
      </c>
      <c r="I225" s="172" t="s">
        <v>1196</v>
      </c>
      <c r="J225" s="172"/>
      <c r="K225" s="1098" t="s">
        <v>1197</v>
      </c>
      <c r="L225" s="1099"/>
      <c r="M225" s="1100" t="s">
        <v>892</v>
      </c>
      <c r="N225" s="960">
        <v>1</v>
      </c>
      <c r="O225" s="960">
        <v>0</v>
      </c>
      <c r="P225" s="960">
        <v>0.53</v>
      </c>
      <c r="Q225" s="960"/>
      <c r="R225" s="960"/>
      <c r="S225" s="868">
        <f>+O225+P225</f>
        <v>0.53</v>
      </c>
      <c r="T225" s="1056">
        <f>+(+R225+Q225+P225+O225)/N225</f>
        <v>0.53</v>
      </c>
      <c r="U225" s="880">
        <v>45689</v>
      </c>
      <c r="V225" s="880">
        <v>46022</v>
      </c>
      <c r="W225" s="866">
        <v>213</v>
      </c>
      <c r="X225" s="171"/>
      <c r="Y225" s="171" t="s">
        <v>772</v>
      </c>
      <c r="Z225" s="866" t="s">
        <v>854</v>
      </c>
      <c r="AA225" s="852" t="s">
        <v>1198</v>
      </c>
      <c r="AB225" s="852" t="s">
        <v>1199</v>
      </c>
      <c r="AC225" s="345" t="s">
        <v>529</v>
      </c>
      <c r="AD225" s="346" t="s">
        <v>1200</v>
      </c>
      <c r="AE225" s="347">
        <v>59400000</v>
      </c>
      <c r="AF225" s="345" t="s">
        <v>531</v>
      </c>
      <c r="AG225" s="348" t="s">
        <v>1201</v>
      </c>
      <c r="AH225" s="349">
        <v>45707</v>
      </c>
      <c r="AI225" s="350">
        <v>3580714868</v>
      </c>
      <c r="AJ225" s="350"/>
      <c r="AK225" s="350">
        <v>3580714868</v>
      </c>
      <c r="AL225" s="604"/>
      <c r="AM225" s="604"/>
      <c r="AN225" s="352" t="s">
        <v>1201</v>
      </c>
      <c r="AO225" s="348" t="s">
        <v>1193</v>
      </c>
      <c r="AP225" s="625"/>
      <c r="AQ225" s="625"/>
      <c r="AR225" s="625"/>
      <c r="AS225" s="625"/>
      <c r="AT225" s="625"/>
      <c r="AU225" s="565"/>
      <c r="AV225" s="348"/>
      <c r="AW225" s="345"/>
      <c r="AX225" s="918"/>
      <c r="AY225" s="951"/>
      <c r="AZ225" s="945"/>
      <c r="BA225" s="834"/>
      <c r="BB225" s="671"/>
      <c r="BC225" s="671"/>
      <c r="BD225" s="671"/>
      <c r="BE225" s="671"/>
      <c r="BF225" s="955" t="s">
        <v>1202</v>
      </c>
      <c r="BG225" s="955"/>
      <c r="BH225" s="955"/>
      <c r="BI225" s="412"/>
      <c r="BJ225" s="412"/>
      <c r="BK225" s="412"/>
      <c r="BL225" s="412"/>
      <c r="BM225" s="412"/>
      <c r="BN225" s="412"/>
      <c r="BO225" s="412"/>
      <c r="BP225" s="412"/>
      <c r="BQ225" s="412"/>
      <c r="BR225" s="412"/>
      <c r="BS225" s="412"/>
      <c r="BT225" s="412"/>
      <c r="BU225" s="412"/>
      <c r="BV225" s="412"/>
      <c r="BW225" s="412"/>
      <c r="BX225" s="412"/>
      <c r="BY225" s="412"/>
      <c r="BZ225" s="412"/>
      <c r="CA225" s="412"/>
      <c r="CB225" s="412"/>
      <c r="CC225" s="412"/>
      <c r="CD225" s="412"/>
      <c r="CE225" s="412"/>
      <c r="CF225" s="412"/>
      <c r="CG225" s="412"/>
      <c r="CH225" s="412"/>
      <c r="CI225" s="412"/>
      <c r="CJ225" s="412"/>
      <c r="CK225" s="412"/>
      <c r="CL225" s="412"/>
      <c r="CM225" s="412"/>
      <c r="CN225" s="412"/>
      <c r="CO225" s="412"/>
      <c r="CP225" s="412"/>
      <c r="CQ225" s="412"/>
      <c r="CR225" s="412"/>
      <c r="CS225" s="412"/>
      <c r="CT225" s="412"/>
      <c r="CU225" s="412"/>
      <c r="CV225" s="412"/>
      <c r="CW225" s="412"/>
      <c r="CX225" s="412"/>
      <c r="CY225" s="412"/>
      <c r="CZ225" s="412"/>
      <c r="DA225" s="412"/>
      <c r="DB225" s="412"/>
      <c r="DC225" s="412"/>
      <c r="DD225" s="412"/>
      <c r="DE225" s="412"/>
      <c r="DF225" s="412"/>
      <c r="DG225" s="412"/>
      <c r="DH225" s="412"/>
      <c r="DI225" s="412"/>
      <c r="DJ225" s="412"/>
      <c r="DK225" s="412"/>
      <c r="DL225" s="412"/>
      <c r="DM225" s="412"/>
      <c r="DN225" s="412"/>
      <c r="DO225" s="412"/>
      <c r="DP225" s="412"/>
      <c r="DQ225" s="412"/>
      <c r="DR225" s="412"/>
      <c r="DS225" s="412"/>
      <c r="DT225" s="412"/>
      <c r="DU225" s="412"/>
      <c r="DV225" s="412"/>
      <c r="DW225" s="412"/>
      <c r="DX225" s="412"/>
      <c r="DY225" s="412"/>
      <c r="DZ225" s="412"/>
      <c r="EA225" s="412"/>
      <c r="EB225" s="412"/>
      <c r="EC225" s="412"/>
      <c r="ED225" s="412"/>
      <c r="EE225" s="412"/>
      <c r="EF225" s="412"/>
      <c r="EG225" s="412"/>
      <c r="EH225" s="412"/>
      <c r="EI225" s="412"/>
      <c r="EJ225" s="412"/>
      <c r="EK225" s="412"/>
      <c r="EL225" s="412"/>
      <c r="EM225" s="412"/>
      <c r="EN225" s="412"/>
      <c r="EO225" s="412"/>
      <c r="EP225" s="412"/>
      <c r="EQ225" s="412"/>
      <c r="ER225" s="412"/>
      <c r="ES225" s="412"/>
      <c r="ET225" s="412"/>
      <c r="EU225" s="412"/>
      <c r="EV225" s="412"/>
      <c r="EW225" s="412"/>
      <c r="EX225" s="412"/>
      <c r="EY225" s="412"/>
      <c r="EZ225" s="412"/>
      <c r="FA225" s="412"/>
      <c r="FB225" s="412"/>
      <c r="FC225" s="412"/>
      <c r="FD225" s="412"/>
      <c r="FE225" s="412"/>
      <c r="FF225" s="412"/>
      <c r="FG225" s="412"/>
      <c r="FH225" s="412"/>
      <c r="FI225" s="412"/>
      <c r="FJ225" s="412"/>
      <c r="FK225" s="412"/>
      <c r="FL225" s="412"/>
      <c r="FM225" s="412"/>
      <c r="FN225" s="412"/>
      <c r="FO225" s="412"/>
      <c r="FP225" s="412"/>
      <c r="FQ225" s="412"/>
      <c r="FR225" s="412"/>
      <c r="FS225" s="412"/>
      <c r="FT225" s="412"/>
      <c r="FU225" s="412"/>
      <c r="FV225" s="412"/>
      <c r="FW225" s="412"/>
      <c r="FX225" s="412"/>
      <c r="FY225" s="412"/>
      <c r="FZ225" s="412"/>
      <c r="GA225" s="412"/>
      <c r="GB225" s="412"/>
      <c r="GC225" s="412"/>
      <c r="GD225" s="412"/>
      <c r="GE225" s="412"/>
      <c r="GF225" s="412"/>
      <c r="GG225" s="412"/>
      <c r="GH225" s="412"/>
      <c r="GI225" s="412"/>
      <c r="GJ225" s="412"/>
      <c r="GK225" s="412"/>
      <c r="GL225" s="412"/>
      <c r="GM225" s="412"/>
      <c r="GN225" s="412"/>
      <c r="GO225" s="412"/>
      <c r="GP225" s="412"/>
      <c r="GQ225" s="412"/>
      <c r="GR225" s="412"/>
      <c r="GS225" s="412"/>
      <c r="GT225" s="412"/>
      <c r="GU225" s="412"/>
      <c r="GV225" s="412"/>
      <c r="GW225" s="412"/>
      <c r="GX225" s="412"/>
      <c r="GY225" s="412"/>
      <c r="GZ225" s="412"/>
      <c r="HA225" s="412"/>
      <c r="HB225" s="412"/>
      <c r="HC225" s="412"/>
      <c r="HD225" s="412"/>
      <c r="HE225" s="412"/>
      <c r="HF225" s="412"/>
      <c r="HG225" s="412"/>
      <c r="HH225" s="412"/>
    </row>
    <row r="226" spans="1:216" s="170" customFormat="1" ht="65.099999999999994" customHeight="1">
      <c r="A226" s="649" t="s">
        <v>201</v>
      </c>
      <c r="B226" s="1073"/>
      <c r="C226" s="193" t="s">
        <v>224</v>
      </c>
      <c r="D226" s="847"/>
      <c r="E226" s="189" t="s">
        <v>1193</v>
      </c>
      <c r="F226" s="583">
        <v>2024130010096</v>
      </c>
      <c r="G226" s="188" t="s">
        <v>1194</v>
      </c>
      <c r="H226" s="188" t="s">
        <v>1195</v>
      </c>
      <c r="I226" s="188" t="s">
        <v>1196</v>
      </c>
      <c r="J226" s="188"/>
      <c r="K226" s="852"/>
      <c r="L226" s="866"/>
      <c r="M226" s="875"/>
      <c r="N226" s="868"/>
      <c r="O226" s="868"/>
      <c r="P226" s="868"/>
      <c r="Q226" s="868"/>
      <c r="R226" s="868"/>
      <c r="S226" s="868"/>
      <c r="T226" s="862"/>
      <c r="U226" s="880"/>
      <c r="V226" s="880"/>
      <c r="W226" s="866"/>
      <c r="X226" s="866"/>
      <c r="Y226" s="866"/>
      <c r="Z226" s="866"/>
      <c r="AA226" s="852"/>
      <c r="AB226" s="852"/>
      <c r="AC226" s="345" t="s">
        <v>529</v>
      </c>
      <c r="AD226" s="346" t="s">
        <v>1200</v>
      </c>
      <c r="AE226" s="347">
        <v>13200000</v>
      </c>
      <c r="AF226" s="345" t="s">
        <v>531</v>
      </c>
      <c r="AG226" s="348" t="s">
        <v>1203</v>
      </c>
      <c r="AH226" s="349">
        <v>45707</v>
      </c>
      <c r="AI226" s="353"/>
      <c r="AJ226" s="353"/>
      <c r="AK226" s="353"/>
      <c r="AL226" s="605"/>
      <c r="AM226" s="605"/>
      <c r="AN226" s="352" t="s">
        <v>1203</v>
      </c>
      <c r="AO226" s="348"/>
      <c r="AP226" s="625"/>
      <c r="AQ226" s="625"/>
      <c r="AR226" s="625"/>
      <c r="AS226" s="625"/>
      <c r="AT226" s="625"/>
      <c r="AU226" s="565"/>
      <c r="AV226" s="348"/>
      <c r="AW226" s="345"/>
      <c r="AX226" s="918"/>
      <c r="AY226" s="951"/>
      <c r="AZ226" s="945"/>
      <c r="BA226" s="834"/>
      <c r="BB226" s="671"/>
      <c r="BC226" s="671"/>
      <c r="BD226" s="671"/>
      <c r="BE226" s="671"/>
      <c r="BF226" s="955"/>
      <c r="BG226" s="955"/>
      <c r="BH226" s="955"/>
      <c r="BI226" s="412"/>
      <c r="BJ226" s="412"/>
      <c r="BK226" s="412"/>
      <c r="BL226" s="412"/>
      <c r="BM226" s="412"/>
      <c r="BN226" s="412"/>
      <c r="BO226" s="412"/>
      <c r="BP226" s="412"/>
      <c r="BQ226" s="412"/>
      <c r="BR226" s="412"/>
      <c r="BS226" s="412"/>
      <c r="BT226" s="412"/>
      <c r="BU226" s="412"/>
      <c r="BV226" s="412"/>
      <c r="BW226" s="412"/>
      <c r="BX226" s="412"/>
      <c r="BY226" s="412"/>
      <c r="BZ226" s="412"/>
      <c r="CA226" s="412"/>
      <c r="CB226" s="412"/>
      <c r="CC226" s="412"/>
      <c r="CD226" s="412"/>
      <c r="CE226" s="412"/>
      <c r="CF226" s="412"/>
      <c r="CG226" s="412"/>
      <c r="CH226" s="412"/>
      <c r="CI226" s="412"/>
      <c r="CJ226" s="412"/>
      <c r="CK226" s="412"/>
      <c r="CL226" s="412"/>
      <c r="CM226" s="412"/>
      <c r="CN226" s="412"/>
      <c r="CO226" s="412"/>
      <c r="CP226" s="412"/>
      <c r="CQ226" s="412"/>
      <c r="CR226" s="412"/>
      <c r="CS226" s="412"/>
      <c r="CT226" s="412"/>
      <c r="CU226" s="412"/>
      <c r="CV226" s="412"/>
      <c r="CW226" s="412"/>
      <c r="CX226" s="412"/>
      <c r="CY226" s="412"/>
      <c r="CZ226" s="412"/>
      <c r="DA226" s="412"/>
      <c r="DB226" s="412"/>
      <c r="DC226" s="412"/>
      <c r="DD226" s="412"/>
      <c r="DE226" s="412"/>
      <c r="DF226" s="412"/>
      <c r="DG226" s="412"/>
      <c r="DH226" s="412"/>
      <c r="DI226" s="412"/>
      <c r="DJ226" s="412"/>
      <c r="DK226" s="412"/>
      <c r="DL226" s="412"/>
      <c r="DM226" s="412"/>
      <c r="DN226" s="412"/>
      <c r="DO226" s="412"/>
      <c r="DP226" s="412"/>
      <c r="DQ226" s="412"/>
      <c r="DR226" s="412"/>
      <c r="DS226" s="412"/>
      <c r="DT226" s="412"/>
      <c r="DU226" s="412"/>
      <c r="DV226" s="412"/>
      <c r="DW226" s="412"/>
      <c r="DX226" s="412"/>
      <c r="DY226" s="412"/>
      <c r="DZ226" s="412"/>
      <c r="EA226" s="412"/>
      <c r="EB226" s="412"/>
      <c r="EC226" s="412"/>
      <c r="ED226" s="412"/>
      <c r="EE226" s="412"/>
      <c r="EF226" s="412"/>
      <c r="EG226" s="412"/>
      <c r="EH226" s="412"/>
      <c r="EI226" s="412"/>
      <c r="EJ226" s="412"/>
      <c r="EK226" s="412"/>
      <c r="EL226" s="412"/>
      <c r="EM226" s="412"/>
      <c r="EN226" s="412"/>
      <c r="EO226" s="412"/>
      <c r="EP226" s="412"/>
      <c r="EQ226" s="412"/>
      <c r="ER226" s="412"/>
      <c r="ES226" s="412"/>
      <c r="ET226" s="412"/>
      <c r="EU226" s="412"/>
      <c r="EV226" s="412"/>
      <c r="EW226" s="412"/>
      <c r="EX226" s="412"/>
      <c r="EY226" s="412"/>
      <c r="EZ226" s="412"/>
      <c r="FA226" s="412"/>
      <c r="FB226" s="412"/>
      <c r="FC226" s="412"/>
      <c r="FD226" s="412"/>
      <c r="FE226" s="412"/>
      <c r="FF226" s="412"/>
      <c r="FG226" s="412"/>
      <c r="FH226" s="412"/>
      <c r="FI226" s="412"/>
      <c r="FJ226" s="412"/>
      <c r="FK226" s="412"/>
      <c r="FL226" s="412"/>
      <c r="FM226" s="412"/>
      <c r="FN226" s="412"/>
      <c r="FO226" s="412"/>
      <c r="FP226" s="412"/>
      <c r="FQ226" s="412"/>
      <c r="FR226" s="412"/>
      <c r="FS226" s="412"/>
      <c r="FT226" s="412"/>
      <c r="FU226" s="412"/>
      <c r="FV226" s="412"/>
      <c r="FW226" s="412"/>
      <c r="FX226" s="412"/>
      <c r="FY226" s="412"/>
      <c r="FZ226" s="412"/>
      <c r="GA226" s="412"/>
      <c r="GB226" s="412"/>
      <c r="GC226" s="412"/>
      <c r="GD226" s="412"/>
      <c r="GE226" s="412"/>
      <c r="GF226" s="412"/>
      <c r="GG226" s="412"/>
      <c r="GH226" s="412"/>
      <c r="GI226" s="412"/>
      <c r="GJ226" s="412"/>
      <c r="GK226" s="412"/>
      <c r="GL226" s="412"/>
      <c r="GM226" s="412"/>
      <c r="GN226" s="412"/>
      <c r="GO226" s="412"/>
      <c r="GP226" s="412"/>
      <c r="GQ226" s="412"/>
      <c r="GR226" s="412"/>
      <c r="GS226" s="412"/>
      <c r="GT226" s="412"/>
      <c r="GU226" s="412"/>
      <c r="GV226" s="412"/>
      <c r="GW226" s="412"/>
      <c r="GX226" s="412"/>
      <c r="GY226" s="412"/>
      <c r="GZ226" s="412"/>
      <c r="HA226" s="412"/>
      <c r="HB226" s="412"/>
      <c r="HC226" s="412"/>
      <c r="HD226" s="412"/>
      <c r="HE226" s="412"/>
      <c r="HF226" s="412"/>
      <c r="HG226" s="412"/>
      <c r="HH226" s="412"/>
    </row>
    <row r="227" spans="1:216" s="170" customFormat="1" ht="65.099999999999994" customHeight="1">
      <c r="A227" s="649" t="s">
        <v>201</v>
      </c>
      <c r="B227" s="1073"/>
      <c r="C227" s="193" t="s">
        <v>224</v>
      </c>
      <c r="D227" s="847"/>
      <c r="E227" s="189" t="s">
        <v>1193</v>
      </c>
      <c r="F227" s="583">
        <v>2024130010097</v>
      </c>
      <c r="G227" s="188" t="s">
        <v>1194</v>
      </c>
      <c r="H227" s="188" t="s">
        <v>1195</v>
      </c>
      <c r="I227" s="188" t="s">
        <v>1196</v>
      </c>
      <c r="J227" s="188"/>
      <c r="K227" s="852"/>
      <c r="L227" s="866"/>
      <c r="M227" s="875"/>
      <c r="N227" s="868"/>
      <c r="O227" s="868"/>
      <c r="P227" s="868"/>
      <c r="Q227" s="868"/>
      <c r="R227" s="868"/>
      <c r="S227" s="868"/>
      <c r="T227" s="862"/>
      <c r="U227" s="880"/>
      <c r="V227" s="880"/>
      <c r="W227" s="866"/>
      <c r="X227" s="866"/>
      <c r="Y227" s="866"/>
      <c r="Z227" s="866"/>
      <c r="AA227" s="852"/>
      <c r="AB227" s="852"/>
      <c r="AC227" s="345" t="s">
        <v>529</v>
      </c>
      <c r="AD227" s="346" t="s">
        <v>1204</v>
      </c>
      <c r="AE227" s="347">
        <v>133650000</v>
      </c>
      <c r="AF227" s="345"/>
      <c r="AG227" s="348" t="s">
        <v>777</v>
      </c>
      <c r="AH227" s="349">
        <v>45707</v>
      </c>
      <c r="AI227" s="353"/>
      <c r="AJ227" s="353"/>
      <c r="AK227" s="353"/>
      <c r="AL227" s="605"/>
      <c r="AM227" s="605"/>
      <c r="AN227" s="352" t="s">
        <v>777</v>
      </c>
      <c r="AO227" s="348"/>
      <c r="AP227" s="625"/>
      <c r="AQ227" s="625"/>
      <c r="AR227" s="625"/>
      <c r="AS227" s="625"/>
      <c r="AT227" s="625"/>
      <c r="AU227" s="565"/>
      <c r="AV227" s="348"/>
      <c r="AW227" s="345"/>
      <c r="AX227" s="918"/>
      <c r="AY227" s="951"/>
      <c r="AZ227" s="945"/>
      <c r="BA227" s="834"/>
      <c r="BB227" s="671"/>
      <c r="BC227" s="671"/>
      <c r="BD227" s="671"/>
      <c r="BE227" s="671"/>
      <c r="BF227" s="955"/>
      <c r="BG227" s="955"/>
      <c r="BH227" s="955"/>
      <c r="BI227" s="412"/>
      <c r="BJ227" s="412"/>
      <c r="BK227" s="412"/>
      <c r="BL227" s="412"/>
      <c r="BM227" s="412"/>
      <c r="BN227" s="412"/>
      <c r="BO227" s="412"/>
      <c r="BP227" s="412"/>
      <c r="BQ227" s="412"/>
      <c r="BR227" s="412"/>
      <c r="BS227" s="412"/>
      <c r="BT227" s="412"/>
      <c r="BU227" s="412"/>
      <c r="BV227" s="412"/>
      <c r="BW227" s="412"/>
      <c r="BX227" s="412"/>
      <c r="BY227" s="412"/>
      <c r="BZ227" s="412"/>
      <c r="CA227" s="412"/>
      <c r="CB227" s="412"/>
      <c r="CC227" s="412"/>
      <c r="CD227" s="412"/>
      <c r="CE227" s="412"/>
      <c r="CF227" s="412"/>
      <c r="CG227" s="412"/>
      <c r="CH227" s="412"/>
      <c r="CI227" s="412"/>
      <c r="CJ227" s="412"/>
      <c r="CK227" s="412"/>
      <c r="CL227" s="412"/>
      <c r="CM227" s="412"/>
      <c r="CN227" s="412"/>
      <c r="CO227" s="412"/>
      <c r="CP227" s="412"/>
      <c r="CQ227" s="412"/>
      <c r="CR227" s="412"/>
      <c r="CS227" s="412"/>
      <c r="CT227" s="412"/>
      <c r="CU227" s="412"/>
      <c r="CV227" s="412"/>
      <c r="CW227" s="412"/>
      <c r="CX227" s="412"/>
      <c r="CY227" s="412"/>
      <c r="CZ227" s="412"/>
      <c r="DA227" s="412"/>
      <c r="DB227" s="412"/>
      <c r="DC227" s="412"/>
      <c r="DD227" s="412"/>
      <c r="DE227" s="412"/>
      <c r="DF227" s="412"/>
      <c r="DG227" s="412"/>
      <c r="DH227" s="412"/>
      <c r="DI227" s="412"/>
      <c r="DJ227" s="412"/>
      <c r="DK227" s="412"/>
      <c r="DL227" s="412"/>
      <c r="DM227" s="412"/>
      <c r="DN227" s="412"/>
      <c r="DO227" s="412"/>
      <c r="DP227" s="412"/>
      <c r="DQ227" s="412"/>
      <c r="DR227" s="412"/>
      <c r="DS227" s="412"/>
      <c r="DT227" s="412"/>
      <c r="DU227" s="412"/>
      <c r="DV227" s="412"/>
      <c r="DW227" s="412"/>
      <c r="DX227" s="412"/>
      <c r="DY227" s="412"/>
      <c r="DZ227" s="412"/>
      <c r="EA227" s="412"/>
      <c r="EB227" s="412"/>
      <c r="EC227" s="412"/>
      <c r="ED227" s="412"/>
      <c r="EE227" s="412"/>
      <c r="EF227" s="412"/>
      <c r="EG227" s="412"/>
      <c r="EH227" s="412"/>
      <c r="EI227" s="412"/>
      <c r="EJ227" s="412"/>
      <c r="EK227" s="412"/>
      <c r="EL227" s="412"/>
      <c r="EM227" s="412"/>
      <c r="EN227" s="412"/>
      <c r="EO227" s="412"/>
      <c r="EP227" s="412"/>
      <c r="EQ227" s="412"/>
      <c r="ER227" s="412"/>
      <c r="ES227" s="412"/>
      <c r="ET227" s="412"/>
      <c r="EU227" s="412"/>
      <c r="EV227" s="412"/>
      <c r="EW227" s="412"/>
      <c r="EX227" s="412"/>
      <c r="EY227" s="412"/>
      <c r="EZ227" s="412"/>
      <c r="FA227" s="412"/>
      <c r="FB227" s="412"/>
      <c r="FC227" s="412"/>
      <c r="FD227" s="412"/>
      <c r="FE227" s="412"/>
      <c r="FF227" s="412"/>
      <c r="FG227" s="412"/>
      <c r="FH227" s="412"/>
      <c r="FI227" s="412"/>
      <c r="FJ227" s="412"/>
      <c r="FK227" s="412"/>
      <c r="FL227" s="412"/>
      <c r="FM227" s="412"/>
      <c r="FN227" s="412"/>
      <c r="FO227" s="412"/>
      <c r="FP227" s="412"/>
      <c r="FQ227" s="412"/>
      <c r="FR227" s="412"/>
      <c r="FS227" s="412"/>
      <c r="FT227" s="412"/>
      <c r="FU227" s="412"/>
      <c r="FV227" s="412"/>
      <c r="FW227" s="412"/>
      <c r="FX227" s="412"/>
      <c r="FY227" s="412"/>
      <c r="FZ227" s="412"/>
      <c r="GA227" s="412"/>
      <c r="GB227" s="412"/>
      <c r="GC227" s="412"/>
      <c r="GD227" s="412"/>
      <c r="GE227" s="412"/>
      <c r="GF227" s="412"/>
      <c r="GG227" s="412"/>
      <c r="GH227" s="412"/>
      <c r="GI227" s="412"/>
      <c r="GJ227" s="412"/>
      <c r="GK227" s="412"/>
      <c r="GL227" s="412"/>
      <c r="GM227" s="412"/>
      <c r="GN227" s="412"/>
      <c r="GO227" s="412"/>
      <c r="GP227" s="412"/>
      <c r="GQ227" s="412"/>
      <c r="GR227" s="412"/>
      <c r="GS227" s="412"/>
      <c r="GT227" s="412"/>
      <c r="GU227" s="412"/>
      <c r="GV227" s="412"/>
      <c r="GW227" s="412"/>
      <c r="GX227" s="412"/>
      <c r="GY227" s="412"/>
      <c r="GZ227" s="412"/>
      <c r="HA227" s="412"/>
      <c r="HB227" s="412"/>
      <c r="HC227" s="412"/>
      <c r="HD227" s="412"/>
      <c r="HE227" s="412"/>
      <c r="HF227" s="412"/>
      <c r="HG227" s="412"/>
      <c r="HH227" s="412"/>
    </row>
    <row r="228" spans="1:216" s="170" customFormat="1" ht="65.099999999999994" customHeight="1">
      <c r="A228" s="649" t="s">
        <v>201</v>
      </c>
      <c r="B228" s="1073"/>
      <c r="C228" s="193" t="s">
        <v>224</v>
      </c>
      <c r="D228" s="847"/>
      <c r="E228" s="189" t="s">
        <v>1193</v>
      </c>
      <c r="F228" s="583">
        <v>2024130010098</v>
      </c>
      <c r="G228" s="188" t="s">
        <v>1194</v>
      </c>
      <c r="H228" s="188" t="s">
        <v>1195</v>
      </c>
      <c r="I228" s="188" t="s">
        <v>1196</v>
      </c>
      <c r="J228" s="188"/>
      <c r="K228" s="348" t="s">
        <v>1205</v>
      </c>
      <c r="L228" s="348"/>
      <c r="M228" s="354" t="s">
        <v>892</v>
      </c>
      <c r="N228" s="354">
        <v>12</v>
      </c>
      <c r="O228" s="354">
        <v>0</v>
      </c>
      <c r="P228" s="354">
        <v>3</v>
      </c>
      <c r="Q228" s="345"/>
      <c r="R228" s="351"/>
      <c r="S228" s="354">
        <f>+O228+P228</f>
        <v>3</v>
      </c>
      <c r="T228" s="566">
        <f>+(O228+P228+Q228+R228)/N228</f>
        <v>0.25</v>
      </c>
      <c r="U228" s="355">
        <v>45689</v>
      </c>
      <c r="V228" s="355">
        <v>46022</v>
      </c>
      <c r="W228" s="345">
        <v>213</v>
      </c>
      <c r="X228" s="866"/>
      <c r="Y228" s="866" t="s">
        <v>772</v>
      </c>
      <c r="Z228" s="345" t="s">
        <v>854</v>
      </c>
      <c r="AA228" s="356" t="s">
        <v>1206</v>
      </c>
      <c r="AB228" s="348" t="s">
        <v>1207</v>
      </c>
      <c r="AC228" s="345" t="s">
        <v>529</v>
      </c>
      <c r="AD228" s="189" t="s">
        <v>1204</v>
      </c>
      <c r="AE228" s="357">
        <v>29700000</v>
      </c>
      <c r="AF228" s="345"/>
      <c r="AG228" s="348" t="s">
        <v>839</v>
      </c>
      <c r="AH228" s="349">
        <v>45707</v>
      </c>
      <c r="AI228" s="353"/>
      <c r="AJ228" s="353"/>
      <c r="AK228" s="353"/>
      <c r="AL228" s="605"/>
      <c r="AM228" s="605"/>
      <c r="AN228" s="352" t="s">
        <v>839</v>
      </c>
      <c r="AO228" s="348"/>
      <c r="AP228" s="625"/>
      <c r="AQ228" s="625"/>
      <c r="AR228" s="625"/>
      <c r="AS228" s="625"/>
      <c r="AT228" s="625"/>
      <c r="AU228" s="565"/>
      <c r="AV228" s="348"/>
      <c r="AW228" s="345"/>
      <c r="AX228" s="918"/>
      <c r="AY228" s="951"/>
      <c r="AZ228" s="945"/>
      <c r="BA228" s="834"/>
      <c r="BB228" s="671"/>
      <c r="BC228" s="671"/>
      <c r="BD228" s="671"/>
      <c r="BE228" s="671"/>
      <c r="BF228" s="955"/>
      <c r="BG228" s="955"/>
      <c r="BH228" s="955"/>
      <c r="BI228" s="412"/>
      <c r="BJ228" s="412"/>
      <c r="BK228" s="412"/>
      <c r="BL228" s="412"/>
      <c r="BM228" s="412"/>
      <c r="BN228" s="412"/>
      <c r="BO228" s="412"/>
      <c r="BP228" s="412"/>
      <c r="BQ228" s="412"/>
      <c r="BR228" s="412"/>
      <c r="BS228" s="412"/>
      <c r="BT228" s="412"/>
      <c r="BU228" s="412"/>
      <c r="BV228" s="412"/>
      <c r="BW228" s="412"/>
      <c r="BX228" s="412"/>
      <c r="BY228" s="412"/>
      <c r="BZ228" s="412"/>
      <c r="CA228" s="412"/>
      <c r="CB228" s="412"/>
      <c r="CC228" s="412"/>
      <c r="CD228" s="412"/>
      <c r="CE228" s="412"/>
      <c r="CF228" s="412"/>
      <c r="CG228" s="412"/>
      <c r="CH228" s="412"/>
      <c r="CI228" s="412"/>
      <c r="CJ228" s="412"/>
      <c r="CK228" s="412"/>
      <c r="CL228" s="412"/>
      <c r="CM228" s="412"/>
      <c r="CN228" s="412"/>
      <c r="CO228" s="412"/>
      <c r="CP228" s="412"/>
      <c r="CQ228" s="412"/>
      <c r="CR228" s="412"/>
      <c r="CS228" s="412"/>
      <c r="CT228" s="412"/>
      <c r="CU228" s="412"/>
      <c r="CV228" s="412"/>
      <c r="CW228" s="412"/>
      <c r="CX228" s="412"/>
      <c r="CY228" s="412"/>
      <c r="CZ228" s="412"/>
      <c r="DA228" s="412"/>
      <c r="DB228" s="412"/>
      <c r="DC228" s="412"/>
      <c r="DD228" s="412"/>
      <c r="DE228" s="412"/>
      <c r="DF228" s="412"/>
      <c r="DG228" s="412"/>
      <c r="DH228" s="412"/>
      <c r="DI228" s="412"/>
      <c r="DJ228" s="412"/>
      <c r="DK228" s="412"/>
      <c r="DL228" s="412"/>
      <c r="DM228" s="412"/>
      <c r="DN228" s="412"/>
      <c r="DO228" s="412"/>
      <c r="DP228" s="412"/>
      <c r="DQ228" s="412"/>
      <c r="DR228" s="412"/>
      <c r="DS228" s="412"/>
      <c r="DT228" s="412"/>
      <c r="DU228" s="412"/>
      <c r="DV228" s="412"/>
      <c r="DW228" s="412"/>
      <c r="DX228" s="412"/>
      <c r="DY228" s="412"/>
      <c r="DZ228" s="412"/>
      <c r="EA228" s="412"/>
      <c r="EB228" s="412"/>
      <c r="EC228" s="412"/>
      <c r="ED228" s="412"/>
      <c r="EE228" s="412"/>
      <c r="EF228" s="412"/>
      <c r="EG228" s="412"/>
      <c r="EH228" s="412"/>
      <c r="EI228" s="412"/>
      <c r="EJ228" s="412"/>
      <c r="EK228" s="412"/>
      <c r="EL228" s="412"/>
      <c r="EM228" s="412"/>
      <c r="EN228" s="412"/>
      <c r="EO228" s="412"/>
      <c r="EP228" s="412"/>
      <c r="EQ228" s="412"/>
      <c r="ER228" s="412"/>
      <c r="ES228" s="412"/>
      <c r="ET228" s="412"/>
      <c r="EU228" s="412"/>
      <c r="EV228" s="412"/>
      <c r="EW228" s="412"/>
      <c r="EX228" s="412"/>
      <c r="EY228" s="412"/>
      <c r="EZ228" s="412"/>
      <c r="FA228" s="412"/>
      <c r="FB228" s="412"/>
      <c r="FC228" s="412"/>
      <c r="FD228" s="412"/>
      <c r="FE228" s="412"/>
      <c r="FF228" s="412"/>
      <c r="FG228" s="412"/>
      <c r="FH228" s="412"/>
      <c r="FI228" s="412"/>
      <c r="FJ228" s="412"/>
      <c r="FK228" s="412"/>
      <c r="FL228" s="412"/>
      <c r="FM228" s="412"/>
      <c r="FN228" s="412"/>
      <c r="FO228" s="412"/>
      <c r="FP228" s="412"/>
      <c r="FQ228" s="412"/>
      <c r="FR228" s="412"/>
      <c r="FS228" s="412"/>
      <c r="FT228" s="412"/>
      <c r="FU228" s="412"/>
      <c r="FV228" s="412"/>
      <c r="FW228" s="412"/>
      <c r="FX228" s="412"/>
      <c r="FY228" s="412"/>
      <c r="FZ228" s="412"/>
      <c r="GA228" s="412"/>
      <c r="GB228" s="412"/>
      <c r="GC228" s="412"/>
      <c r="GD228" s="412"/>
      <c r="GE228" s="412"/>
      <c r="GF228" s="412"/>
      <c r="GG228" s="412"/>
      <c r="GH228" s="412"/>
      <c r="GI228" s="412"/>
      <c r="GJ228" s="412"/>
      <c r="GK228" s="412"/>
      <c r="GL228" s="412"/>
      <c r="GM228" s="412"/>
      <c r="GN228" s="412"/>
      <c r="GO228" s="412"/>
      <c r="GP228" s="412"/>
      <c r="GQ228" s="412"/>
      <c r="GR228" s="412"/>
      <c r="GS228" s="412"/>
      <c r="GT228" s="412"/>
      <c r="GU228" s="412"/>
      <c r="GV228" s="412"/>
      <c r="GW228" s="412"/>
      <c r="GX228" s="412"/>
      <c r="GY228" s="412"/>
      <c r="GZ228" s="412"/>
      <c r="HA228" s="412"/>
      <c r="HB228" s="412"/>
      <c r="HC228" s="412"/>
      <c r="HD228" s="412"/>
      <c r="HE228" s="412"/>
      <c r="HF228" s="412"/>
      <c r="HG228" s="412"/>
      <c r="HH228" s="412"/>
    </row>
    <row r="229" spans="1:216" s="170" customFormat="1" ht="65.099999999999994" customHeight="1">
      <c r="A229" s="649" t="s">
        <v>201</v>
      </c>
      <c r="B229" s="1073"/>
      <c r="C229" s="193" t="s">
        <v>224</v>
      </c>
      <c r="D229" s="847"/>
      <c r="E229" s="189" t="s">
        <v>1193</v>
      </c>
      <c r="F229" s="583">
        <v>2024130010099</v>
      </c>
      <c r="G229" s="188" t="s">
        <v>1194</v>
      </c>
      <c r="H229" s="188" t="s">
        <v>1195</v>
      </c>
      <c r="I229" s="188" t="s">
        <v>1196</v>
      </c>
      <c r="J229" s="188"/>
      <c r="K229" s="852" t="s">
        <v>1208</v>
      </c>
      <c r="L229" s="866"/>
      <c r="M229" s="875" t="s">
        <v>892</v>
      </c>
      <c r="N229" s="876">
        <v>1</v>
      </c>
      <c r="O229" s="876">
        <v>0</v>
      </c>
      <c r="P229" s="876">
        <v>0.73</v>
      </c>
      <c r="Q229" s="1025"/>
      <c r="R229" s="1025"/>
      <c r="S229" s="876">
        <f>+O229+P229</f>
        <v>0.73</v>
      </c>
      <c r="T229" s="862">
        <f>+(O229+P229+Q229+R229)/N229</f>
        <v>0.73</v>
      </c>
      <c r="U229" s="880">
        <v>45689</v>
      </c>
      <c r="V229" s="880">
        <v>46022</v>
      </c>
      <c r="W229" s="866">
        <v>213</v>
      </c>
      <c r="X229" s="345"/>
      <c r="Y229" s="345" t="s">
        <v>772</v>
      </c>
      <c r="Z229" s="866" t="s">
        <v>854</v>
      </c>
      <c r="AA229" s="852" t="s">
        <v>1209</v>
      </c>
      <c r="AB229" s="852" t="s">
        <v>1210</v>
      </c>
      <c r="AC229" s="345" t="s">
        <v>529</v>
      </c>
      <c r="AD229" s="346" t="s">
        <v>1211</v>
      </c>
      <c r="AE229" s="347">
        <v>105000000</v>
      </c>
      <c r="AF229" s="345" t="s">
        <v>531</v>
      </c>
      <c r="AG229" s="354"/>
      <c r="AH229" s="349">
        <v>45707</v>
      </c>
      <c r="AI229" s="353"/>
      <c r="AJ229" s="353"/>
      <c r="AK229" s="353"/>
      <c r="AL229" s="605"/>
      <c r="AM229" s="605"/>
      <c r="AN229" s="352"/>
      <c r="AO229" s="348"/>
      <c r="AP229" s="625"/>
      <c r="AQ229" s="625"/>
      <c r="AR229" s="625"/>
      <c r="AS229" s="625"/>
      <c r="AT229" s="625"/>
      <c r="AU229" s="565"/>
      <c r="AV229" s="348"/>
      <c r="AW229" s="345"/>
      <c r="AX229" s="918"/>
      <c r="AY229" s="951"/>
      <c r="AZ229" s="945"/>
      <c r="BA229" s="834"/>
      <c r="BB229" s="671"/>
      <c r="BC229" s="671"/>
      <c r="BD229" s="671"/>
      <c r="BE229" s="671"/>
      <c r="BF229" s="955"/>
      <c r="BG229" s="955"/>
      <c r="BH229" s="955"/>
      <c r="BI229" s="412"/>
      <c r="BJ229" s="412"/>
      <c r="BK229" s="412"/>
      <c r="BL229" s="412"/>
      <c r="BM229" s="412"/>
      <c r="BN229" s="412"/>
      <c r="BO229" s="412"/>
      <c r="BP229" s="412"/>
      <c r="BQ229" s="412"/>
      <c r="BR229" s="412"/>
      <c r="BS229" s="412"/>
      <c r="BT229" s="412"/>
      <c r="BU229" s="412"/>
      <c r="BV229" s="412"/>
      <c r="BW229" s="412"/>
      <c r="BX229" s="412"/>
      <c r="BY229" s="412"/>
      <c r="BZ229" s="412"/>
      <c r="CA229" s="412"/>
      <c r="CB229" s="412"/>
      <c r="CC229" s="412"/>
      <c r="CD229" s="412"/>
      <c r="CE229" s="412"/>
      <c r="CF229" s="412"/>
      <c r="CG229" s="412"/>
      <c r="CH229" s="412"/>
      <c r="CI229" s="412"/>
      <c r="CJ229" s="412"/>
      <c r="CK229" s="412"/>
      <c r="CL229" s="412"/>
      <c r="CM229" s="412"/>
      <c r="CN229" s="412"/>
      <c r="CO229" s="412"/>
      <c r="CP229" s="412"/>
      <c r="CQ229" s="412"/>
      <c r="CR229" s="412"/>
      <c r="CS229" s="412"/>
      <c r="CT229" s="412"/>
      <c r="CU229" s="412"/>
      <c r="CV229" s="412"/>
      <c r="CW229" s="412"/>
      <c r="CX229" s="412"/>
      <c r="CY229" s="412"/>
      <c r="CZ229" s="412"/>
      <c r="DA229" s="412"/>
      <c r="DB229" s="412"/>
      <c r="DC229" s="412"/>
      <c r="DD229" s="412"/>
      <c r="DE229" s="412"/>
      <c r="DF229" s="412"/>
      <c r="DG229" s="412"/>
      <c r="DH229" s="412"/>
      <c r="DI229" s="412"/>
      <c r="DJ229" s="412"/>
      <c r="DK229" s="412"/>
      <c r="DL229" s="412"/>
      <c r="DM229" s="412"/>
      <c r="DN229" s="412"/>
      <c r="DO229" s="412"/>
      <c r="DP229" s="412"/>
      <c r="DQ229" s="412"/>
      <c r="DR229" s="412"/>
      <c r="DS229" s="412"/>
      <c r="DT229" s="412"/>
      <c r="DU229" s="412"/>
      <c r="DV229" s="412"/>
      <c r="DW229" s="412"/>
      <c r="DX229" s="412"/>
      <c r="DY229" s="412"/>
      <c r="DZ229" s="412"/>
      <c r="EA229" s="412"/>
      <c r="EB229" s="412"/>
      <c r="EC229" s="412"/>
      <c r="ED229" s="412"/>
      <c r="EE229" s="412"/>
      <c r="EF229" s="412"/>
      <c r="EG229" s="412"/>
      <c r="EH229" s="412"/>
      <c r="EI229" s="412"/>
      <c r="EJ229" s="412"/>
      <c r="EK229" s="412"/>
      <c r="EL229" s="412"/>
      <c r="EM229" s="412"/>
      <c r="EN229" s="412"/>
      <c r="EO229" s="412"/>
      <c r="EP229" s="412"/>
      <c r="EQ229" s="412"/>
      <c r="ER229" s="412"/>
      <c r="ES229" s="412"/>
      <c r="ET229" s="412"/>
      <c r="EU229" s="412"/>
      <c r="EV229" s="412"/>
      <c r="EW229" s="412"/>
      <c r="EX229" s="412"/>
      <c r="EY229" s="412"/>
      <c r="EZ229" s="412"/>
      <c r="FA229" s="412"/>
      <c r="FB229" s="412"/>
      <c r="FC229" s="412"/>
      <c r="FD229" s="412"/>
      <c r="FE229" s="412"/>
      <c r="FF229" s="412"/>
      <c r="FG229" s="412"/>
      <c r="FH229" s="412"/>
      <c r="FI229" s="412"/>
      <c r="FJ229" s="412"/>
      <c r="FK229" s="412"/>
      <c r="FL229" s="412"/>
      <c r="FM229" s="412"/>
      <c r="FN229" s="412"/>
      <c r="FO229" s="412"/>
      <c r="FP229" s="412"/>
      <c r="FQ229" s="412"/>
      <c r="FR229" s="412"/>
      <c r="FS229" s="412"/>
      <c r="FT229" s="412"/>
      <c r="FU229" s="412"/>
      <c r="FV229" s="412"/>
      <c r="FW229" s="412"/>
      <c r="FX229" s="412"/>
      <c r="FY229" s="412"/>
      <c r="FZ229" s="412"/>
      <c r="GA229" s="412"/>
      <c r="GB229" s="412"/>
      <c r="GC229" s="412"/>
      <c r="GD229" s="412"/>
      <c r="GE229" s="412"/>
      <c r="GF229" s="412"/>
      <c r="GG229" s="412"/>
      <c r="GH229" s="412"/>
      <c r="GI229" s="412"/>
      <c r="GJ229" s="412"/>
      <c r="GK229" s="412"/>
      <c r="GL229" s="412"/>
      <c r="GM229" s="412"/>
      <c r="GN229" s="412"/>
      <c r="GO229" s="412"/>
      <c r="GP229" s="412"/>
      <c r="GQ229" s="412"/>
      <c r="GR229" s="412"/>
      <c r="GS229" s="412"/>
      <c r="GT229" s="412"/>
      <c r="GU229" s="412"/>
      <c r="GV229" s="412"/>
      <c r="GW229" s="412"/>
      <c r="GX229" s="412"/>
      <c r="GY229" s="412"/>
      <c r="GZ229" s="412"/>
      <c r="HA229" s="412"/>
      <c r="HB229" s="412"/>
      <c r="HC229" s="412"/>
      <c r="HD229" s="412"/>
      <c r="HE229" s="412"/>
      <c r="HF229" s="412"/>
      <c r="HG229" s="412"/>
      <c r="HH229" s="412"/>
    </row>
    <row r="230" spans="1:216" s="170" customFormat="1" ht="65.099999999999994" customHeight="1">
      <c r="A230" s="649"/>
      <c r="B230" s="1073"/>
      <c r="C230" s="193" t="s">
        <v>224</v>
      </c>
      <c r="D230" s="847"/>
      <c r="E230" s="189" t="s">
        <v>1193</v>
      </c>
      <c r="F230" s="583">
        <v>2024130010100</v>
      </c>
      <c r="G230" s="188" t="s">
        <v>1194</v>
      </c>
      <c r="H230" s="188" t="s">
        <v>1195</v>
      </c>
      <c r="I230" s="188" t="s">
        <v>1196</v>
      </c>
      <c r="J230" s="188"/>
      <c r="K230" s="852"/>
      <c r="L230" s="866"/>
      <c r="M230" s="875"/>
      <c r="N230" s="876"/>
      <c r="O230" s="876"/>
      <c r="P230" s="876"/>
      <c r="Q230" s="1025"/>
      <c r="R230" s="1025"/>
      <c r="S230" s="876"/>
      <c r="T230" s="862"/>
      <c r="U230" s="880"/>
      <c r="V230" s="880"/>
      <c r="W230" s="866"/>
      <c r="X230" s="866"/>
      <c r="Y230" s="866"/>
      <c r="Z230" s="866"/>
      <c r="AA230" s="852"/>
      <c r="AB230" s="852"/>
      <c r="AC230" s="345" t="s">
        <v>529</v>
      </c>
      <c r="AD230" s="346" t="s">
        <v>1212</v>
      </c>
      <c r="AE230" s="347">
        <v>59400000</v>
      </c>
      <c r="AF230" s="345" t="s">
        <v>531</v>
      </c>
      <c r="AG230" s="354"/>
      <c r="AH230" s="349">
        <v>45707</v>
      </c>
      <c r="AI230" s="353"/>
      <c r="AJ230" s="353"/>
      <c r="AK230" s="353"/>
      <c r="AL230" s="605"/>
      <c r="AM230" s="605"/>
      <c r="AN230" s="352"/>
      <c r="AO230" s="348"/>
      <c r="AP230" s="625"/>
      <c r="AQ230" s="625"/>
      <c r="AR230" s="625"/>
      <c r="AS230" s="625"/>
      <c r="AT230" s="625"/>
      <c r="AU230" s="565"/>
      <c r="AV230" s="348"/>
      <c r="AW230" s="345"/>
      <c r="AX230" s="918"/>
      <c r="AY230" s="951"/>
      <c r="AZ230" s="945"/>
      <c r="BA230" s="834"/>
      <c r="BB230" s="671"/>
      <c r="BC230" s="671"/>
      <c r="BD230" s="671"/>
      <c r="BE230" s="671"/>
      <c r="BF230" s="955"/>
      <c r="BG230" s="955"/>
      <c r="BH230" s="955"/>
      <c r="BI230" s="412"/>
      <c r="BJ230" s="412"/>
      <c r="BK230" s="412"/>
      <c r="BL230" s="412"/>
      <c r="BM230" s="412"/>
      <c r="BN230" s="412"/>
      <c r="BO230" s="412"/>
      <c r="BP230" s="412"/>
      <c r="BQ230" s="412"/>
      <c r="BR230" s="412"/>
      <c r="BS230" s="412"/>
      <c r="BT230" s="412"/>
      <c r="BU230" s="412"/>
      <c r="BV230" s="412"/>
      <c r="BW230" s="412"/>
      <c r="BX230" s="412"/>
      <c r="BY230" s="412"/>
      <c r="BZ230" s="412"/>
      <c r="CA230" s="412"/>
      <c r="CB230" s="412"/>
      <c r="CC230" s="412"/>
      <c r="CD230" s="412"/>
      <c r="CE230" s="412"/>
      <c r="CF230" s="412"/>
      <c r="CG230" s="412"/>
      <c r="CH230" s="412"/>
      <c r="CI230" s="412"/>
      <c r="CJ230" s="412"/>
      <c r="CK230" s="412"/>
      <c r="CL230" s="412"/>
      <c r="CM230" s="412"/>
      <c r="CN230" s="412"/>
      <c r="CO230" s="412"/>
      <c r="CP230" s="412"/>
      <c r="CQ230" s="412"/>
      <c r="CR230" s="412"/>
      <c r="CS230" s="412"/>
      <c r="CT230" s="412"/>
      <c r="CU230" s="412"/>
      <c r="CV230" s="412"/>
      <c r="CW230" s="412"/>
      <c r="CX230" s="412"/>
      <c r="CY230" s="412"/>
      <c r="CZ230" s="412"/>
      <c r="DA230" s="412"/>
      <c r="DB230" s="412"/>
      <c r="DC230" s="412"/>
      <c r="DD230" s="412"/>
      <c r="DE230" s="412"/>
      <c r="DF230" s="412"/>
      <c r="DG230" s="412"/>
      <c r="DH230" s="412"/>
      <c r="DI230" s="412"/>
      <c r="DJ230" s="412"/>
      <c r="DK230" s="412"/>
      <c r="DL230" s="412"/>
      <c r="DM230" s="412"/>
      <c r="DN230" s="412"/>
      <c r="DO230" s="412"/>
      <c r="DP230" s="412"/>
      <c r="DQ230" s="412"/>
      <c r="DR230" s="412"/>
      <c r="DS230" s="412"/>
      <c r="DT230" s="412"/>
      <c r="DU230" s="412"/>
      <c r="DV230" s="412"/>
      <c r="DW230" s="412"/>
      <c r="DX230" s="412"/>
      <c r="DY230" s="412"/>
      <c r="DZ230" s="412"/>
      <c r="EA230" s="412"/>
      <c r="EB230" s="412"/>
      <c r="EC230" s="412"/>
      <c r="ED230" s="412"/>
      <c r="EE230" s="412"/>
      <c r="EF230" s="412"/>
      <c r="EG230" s="412"/>
      <c r="EH230" s="412"/>
      <c r="EI230" s="412"/>
      <c r="EJ230" s="412"/>
      <c r="EK230" s="412"/>
      <c r="EL230" s="412"/>
      <c r="EM230" s="412"/>
      <c r="EN230" s="412"/>
      <c r="EO230" s="412"/>
      <c r="EP230" s="412"/>
      <c r="EQ230" s="412"/>
      <c r="ER230" s="412"/>
      <c r="ES230" s="412"/>
      <c r="ET230" s="412"/>
      <c r="EU230" s="412"/>
      <c r="EV230" s="412"/>
      <c r="EW230" s="412"/>
      <c r="EX230" s="412"/>
      <c r="EY230" s="412"/>
      <c r="EZ230" s="412"/>
      <c r="FA230" s="412"/>
      <c r="FB230" s="412"/>
      <c r="FC230" s="412"/>
      <c r="FD230" s="412"/>
      <c r="FE230" s="412"/>
      <c r="FF230" s="412"/>
      <c r="FG230" s="412"/>
      <c r="FH230" s="412"/>
      <c r="FI230" s="412"/>
      <c r="FJ230" s="412"/>
      <c r="FK230" s="412"/>
      <c r="FL230" s="412"/>
      <c r="FM230" s="412"/>
      <c r="FN230" s="412"/>
      <c r="FO230" s="412"/>
      <c r="FP230" s="412"/>
      <c r="FQ230" s="412"/>
      <c r="FR230" s="412"/>
      <c r="FS230" s="412"/>
      <c r="FT230" s="412"/>
      <c r="FU230" s="412"/>
      <c r="FV230" s="412"/>
      <c r="FW230" s="412"/>
      <c r="FX230" s="412"/>
      <c r="FY230" s="412"/>
      <c r="FZ230" s="412"/>
      <c r="GA230" s="412"/>
      <c r="GB230" s="412"/>
      <c r="GC230" s="412"/>
      <c r="GD230" s="412"/>
      <c r="GE230" s="412"/>
      <c r="GF230" s="412"/>
      <c r="GG230" s="412"/>
      <c r="GH230" s="412"/>
      <c r="GI230" s="412"/>
      <c r="GJ230" s="412"/>
      <c r="GK230" s="412"/>
      <c r="GL230" s="412"/>
      <c r="GM230" s="412"/>
      <c r="GN230" s="412"/>
      <c r="GO230" s="412"/>
      <c r="GP230" s="412"/>
      <c r="GQ230" s="412"/>
      <c r="GR230" s="412"/>
      <c r="GS230" s="412"/>
      <c r="GT230" s="412"/>
      <c r="GU230" s="412"/>
      <c r="GV230" s="412"/>
      <c r="GW230" s="412"/>
      <c r="GX230" s="412"/>
      <c r="GY230" s="412"/>
      <c r="GZ230" s="412"/>
      <c r="HA230" s="412"/>
      <c r="HB230" s="412"/>
      <c r="HC230" s="412"/>
      <c r="HD230" s="412"/>
      <c r="HE230" s="412"/>
      <c r="HF230" s="412"/>
      <c r="HG230" s="412"/>
      <c r="HH230" s="412"/>
    </row>
    <row r="231" spans="1:216" s="170" customFormat="1" ht="65.099999999999994" customHeight="1">
      <c r="A231" s="649"/>
      <c r="B231" s="1073"/>
      <c r="C231" s="193" t="s">
        <v>224</v>
      </c>
      <c r="D231" s="847"/>
      <c r="E231" s="189" t="s">
        <v>1193</v>
      </c>
      <c r="F231" s="583">
        <v>2024130010101</v>
      </c>
      <c r="G231" s="188" t="s">
        <v>1194</v>
      </c>
      <c r="H231" s="188" t="s">
        <v>1195</v>
      </c>
      <c r="I231" s="188" t="s">
        <v>1196</v>
      </c>
      <c r="J231" s="188"/>
      <c r="K231" s="852"/>
      <c r="L231" s="866"/>
      <c r="M231" s="875"/>
      <c r="N231" s="876"/>
      <c r="O231" s="876"/>
      <c r="P231" s="876"/>
      <c r="Q231" s="1025"/>
      <c r="R231" s="1025"/>
      <c r="S231" s="876"/>
      <c r="T231" s="862"/>
      <c r="U231" s="880"/>
      <c r="V231" s="880"/>
      <c r="W231" s="866"/>
      <c r="X231" s="866"/>
      <c r="Y231" s="866"/>
      <c r="Z231" s="866"/>
      <c r="AA231" s="852"/>
      <c r="AB231" s="852"/>
      <c r="AC231" s="345" t="s">
        <v>529</v>
      </c>
      <c r="AD231" s="346" t="s">
        <v>1213</v>
      </c>
      <c r="AE231" s="347">
        <v>13200000</v>
      </c>
      <c r="AF231" s="345" t="s">
        <v>531</v>
      </c>
      <c r="AG231" s="354"/>
      <c r="AH231" s="349">
        <v>45707</v>
      </c>
      <c r="AI231" s="353"/>
      <c r="AJ231" s="353"/>
      <c r="AK231" s="353"/>
      <c r="AL231" s="605"/>
      <c r="AM231" s="605"/>
      <c r="AN231" s="352"/>
      <c r="AO231" s="348"/>
      <c r="AP231" s="625"/>
      <c r="AQ231" s="625"/>
      <c r="AR231" s="625"/>
      <c r="AS231" s="625"/>
      <c r="AT231" s="625"/>
      <c r="AU231" s="565"/>
      <c r="AV231" s="348"/>
      <c r="AW231" s="345"/>
      <c r="AX231" s="918"/>
      <c r="AY231" s="951"/>
      <c r="AZ231" s="945"/>
      <c r="BA231" s="834"/>
      <c r="BB231" s="671"/>
      <c r="BC231" s="671"/>
      <c r="BD231" s="671"/>
      <c r="BE231" s="671"/>
      <c r="BF231" s="955"/>
      <c r="BG231" s="955"/>
      <c r="BH231" s="955"/>
      <c r="BI231" s="412"/>
      <c r="BJ231" s="412"/>
      <c r="BK231" s="412"/>
      <c r="BL231" s="412"/>
      <c r="BM231" s="412"/>
      <c r="BN231" s="412"/>
      <c r="BO231" s="412"/>
      <c r="BP231" s="412"/>
      <c r="BQ231" s="412"/>
      <c r="BR231" s="412"/>
      <c r="BS231" s="412"/>
      <c r="BT231" s="412"/>
      <c r="BU231" s="412"/>
      <c r="BV231" s="412"/>
      <c r="BW231" s="412"/>
      <c r="BX231" s="412"/>
      <c r="BY231" s="412"/>
      <c r="BZ231" s="412"/>
      <c r="CA231" s="412"/>
      <c r="CB231" s="412"/>
      <c r="CC231" s="412"/>
      <c r="CD231" s="412"/>
      <c r="CE231" s="412"/>
      <c r="CF231" s="412"/>
      <c r="CG231" s="412"/>
      <c r="CH231" s="412"/>
      <c r="CI231" s="412"/>
      <c r="CJ231" s="412"/>
      <c r="CK231" s="412"/>
      <c r="CL231" s="412"/>
      <c r="CM231" s="412"/>
      <c r="CN231" s="412"/>
      <c r="CO231" s="412"/>
      <c r="CP231" s="412"/>
      <c r="CQ231" s="412"/>
      <c r="CR231" s="412"/>
      <c r="CS231" s="412"/>
      <c r="CT231" s="412"/>
      <c r="CU231" s="412"/>
      <c r="CV231" s="412"/>
      <c r="CW231" s="412"/>
      <c r="CX231" s="412"/>
      <c r="CY231" s="412"/>
      <c r="CZ231" s="412"/>
      <c r="DA231" s="412"/>
      <c r="DB231" s="412"/>
      <c r="DC231" s="412"/>
      <c r="DD231" s="412"/>
      <c r="DE231" s="412"/>
      <c r="DF231" s="412"/>
      <c r="DG231" s="412"/>
      <c r="DH231" s="412"/>
      <c r="DI231" s="412"/>
      <c r="DJ231" s="412"/>
      <c r="DK231" s="412"/>
      <c r="DL231" s="412"/>
      <c r="DM231" s="412"/>
      <c r="DN231" s="412"/>
      <c r="DO231" s="412"/>
      <c r="DP231" s="412"/>
      <c r="DQ231" s="412"/>
      <c r="DR231" s="412"/>
      <c r="DS231" s="412"/>
      <c r="DT231" s="412"/>
      <c r="DU231" s="412"/>
      <c r="DV231" s="412"/>
      <c r="DW231" s="412"/>
      <c r="DX231" s="412"/>
      <c r="DY231" s="412"/>
      <c r="DZ231" s="412"/>
      <c r="EA231" s="412"/>
      <c r="EB231" s="412"/>
      <c r="EC231" s="412"/>
      <c r="ED231" s="412"/>
      <c r="EE231" s="412"/>
      <c r="EF231" s="412"/>
      <c r="EG231" s="412"/>
      <c r="EH231" s="412"/>
      <c r="EI231" s="412"/>
      <c r="EJ231" s="412"/>
      <c r="EK231" s="412"/>
      <c r="EL231" s="412"/>
      <c r="EM231" s="412"/>
      <c r="EN231" s="412"/>
      <c r="EO231" s="412"/>
      <c r="EP231" s="412"/>
      <c r="EQ231" s="412"/>
      <c r="ER231" s="412"/>
      <c r="ES231" s="412"/>
      <c r="ET231" s="412"/>
      <c r="EU231" s="412"/>
      <c r="EV231" s="412"/>
      <c r="EW231" s="412"/>
      <c r="EX231" s="412"/>
      <c r="EY231" s="412"/>
      <c r="EZ231" s="412"/>
      <c r="FA231" s="412"/>
      <c r="FB231" s="412"/>
      <c r="FC231" s="412"/>
      <c r="FD231" s="412"/>
      <c r="FE231" s="412"/>
      <c r="FF231" s="412"/>
      <c r="FG231" s="412"/>
      <c r="FH231" s="412"/>
      <c r="FI231" s="412"/>
      <c r="FJ231" s="412"/>
      <c r="FK231" s="412"/>
      <c r="FL231" s="412"/>
      <c r="FM231" s="412"/>
      <c r="FN231" s="412"/>
      <c r="FO231" s="412"/>
      <c r="FP231" s="412"/>
      <c r="FQ231" s="412"/>
      <c r="FR231" s="412"/>
      <c r="FS231" s="412"/>
      <c r="FT231" s="412"/>
      <c r="FU231" s="412"/>
      <c r="FV231" s="412"/>
      <c r="FW231" s="412"/>
      <c r="FX231" s="412"/>
      <c r="FY231" s="412"/>
      <c r="FZ231" s="412"/>
      <c r="GA231" s="412"/>
      <c r="GB231" s="412"/>
      <c r="GC231" s="412"/>
      <c r="GD231" s="412"/>
      <c r="GE231" s="412"/>
      <c r="GF231" s="412"/>
      <c r="GG231" s="412"/>
      <c r="GH231" s="412"/>
      <c r="GI231" s="412"/>
      <c r="GJ231" s="412"/>
      <c r="GK231" s="412"/>
      <c r="GL231" s="412"/>
      <c r="GM231" s="412"/>
      <c r="GN231" s="412"/>
      <c r="GO231" s="412"/>
      <c r="GP231" s="412"/>
      <c r="GQ231" s="412"/>
      <c r="GR231" s="412"/>
      <c r="GS231" s="412"/>
      <c r="GT231" s="412"/>
      <c r="GU231" s="412"/>
      <c r="GV231" s="412"/>
      <c r="GW231" s="412"/>
      <c r="GX231" s="412"/>
      <c r="GY231" s="412"/>
      <c r="GZ231" s="412"/>
      <c r="HA231" s="412"/>
      <c r="HB231" s="412"/>
      <c r="HC231" s="412"/>
      <c r="HD231" s="412"/>
      <c r="HE231" s="412"/>
      <c r="HF231" s="412"/>
      <c r="HG231" s="412"/>
      <c r="HH231" s="412"/>
    </row>
    <row r="232" spans="1:216" s="170" customFormat="1" ht="65.099999999999994" customHeight="1">
      <c r="A232" s="649"/>
      <c r="B232" s="1073"/>
      <c r="C232" s="193" t="s">
        <v>224</v>
      </c>
      <c r="D232" s="847"/>
      <c r="E232" s="189" t="s">
        <v>1193</v>
      </c>
      <c r="F232" s="583">
        <v>2024130010102</v>
      </c>
      <c r="G232" s="188" t="s">
        <v>1194</v>
      </c>
      <c r="H232" s="188" t="s">
        <v>1195</v>
      </c>
      <c r="I232" s="188" t="s">
        <v>1196</v>
      </c>
      <c r="J232" s="188"/>
      <c r="K232" s="348" t="s">
        <v>1214</v>
      </c>
      <c r="L232" s="348"/>
      <c r="M232" s="354" t="s">
        <v>1215</v>
      </c>
      <c r="N232" s="358">
        <v>1</v>
      </c>
      <c r="O232" s="358">
        <v>0</v>
      </c>
      <c r="P232" s="358">
        <v>0.5</v>
      </c>
      <c r="Q232" s="359"/>
      <c r="R232" s="351"/>
      <c r="S232" s="358">
        <f>+O232+P232</f>
        <v>0.5</v>
      </c>
      <c r="T232" s="566">
        <f>+(O232+P232+Q232+R232)/N232</f>
        <v>0.5</v>
      </c>
      <c r="U232" s="349">
        <v>45689</v>
      </c>
      <c r="V232" s="349">
        <v>46022</v>
      </c>
      <c r="W232" s="345">
        <v>213</v>
      </c>
      <c r="X232" s="866"/>
      <c r="Y232" s="866" t="s">
        <v>772</v>
      </c>
      <c r="Z232" s="345" t="s">
        <v>854</v>
      </c>
      <c r="AA232" s="351"/>
      <c r="AB232" s="351"/>
      <c r="AC232" s="345" t="s">
        <v>529</v>
      </c>
      <c r="AD232" s="346" t="s">
        <v>1216</v>
      </c>
      <c r="AE232" s="347">
        <v>44550000</v>
      </c>
      <c r="AF232" s="345" t="s">
        <v>531</v>
      </c>
      <c r="AG232" s="354"/>
      <c r="AH232" s="349">
        <v>45707</v>
      </c>
      <c r="AI232" s="353"/>
      <c r="AJ232" s="353"/>
      <c r="AK232" s="353"/>
      <c r="AL232" s="605"/>
      <c r="AM232" s="605"/>
      <c r="AN232" s="352"/>
      <c r="AO232" s="348"/>
      <c r="AP232" s="625"/>
      <c r="AQ232" s="625"/>
      <c r="AR232" s="625"/>
      <c r="AS232" s="625"/>
      <c r="AT232" s="625"/>
      <c r="AU232" s="565"/>
      <c r="AV232" s="348"/>
      <c r="AW232" s="345"/>
      <c r="AX232" s="918"/>
      <c r="AY232" s="951"/>
      <c r="AZ232" s="945"/>
      <c r="BA232" s="834"/>
      <c r="BB232" s="671"/>
      <c r="BC232" s="671"/>
      <c r="BD232" s="671"/>
      <c r="BE232" s="671"/>
      <c r="BF232" s="955"/>
      <c r="BG232" s="955"/>
      <c r="BH232" s="955"/>
      <c r="BI232" s="412"/>
      <c r="BJ232" s="412"/>
      <c r="BK232" s="412"/>
      <c r="BL232" s="412"/>
      <c r="BM232" s="412"/>
      <c r="BN232" s="412"/>
      <c r="BO232" s="412"/>
      <c r="BP232" s="412"/>
      <c r="BQ232" s="412"/>
      <c r="BR232" s="412"/>
      <c r="BS232" s="412"/>
      <c r="BT232" s="412"/>
      <c r="BU232" s="412"/>
      <c r="BV232" s="412"/>
      <c r="BW232" s="412"/>
      <c r="BX232" s="412"/>
      <c r="BY232" s="412"/>
      <c r="BZ232" s="412"/>
      <c r="CA232" s="412"/>
      <c r="CB232" s="412"/>
      <c r="CC232" s="412"/>
      <c r="CD232" s="412"/>
      <c r="CE232" s="412"/>
      <c r="CF232" s="412"/>
      <c r="CG232" s="412"/>
      <c r="CH232" s="412"/>
      <c r="CI232" s="412"/>
      <c r="CJ232" s="412"/>
      <c r="CK232" s="412"/>
      <c r="CL232" s="412"/>
      <c r="CM232" s="412"/>
      <c r="CN232" s="412"/>
      <c r="CO232" s="412"/>
      <c r="CP232" s="412"/>
      <c r="CQ232" s="412"/>
      <c r="CR232" s="412"/>
      <c r="CS232" s="412"/>
      <c r="CT232" s="412"/>
      <c r="CU232" s="412"/>
      <c r="CV232" s="412"/>
      <c r="CW232" s="412"/>
      <c r="CX232" s="412"/>
      <c r="CY232" s="412"/>
      <c r="CZ232" s="412"/>
      <c r="DA232" s="412"/>
      <c r="DB232" s="412"/>
      <c r="DC232" s="412"/>
      <c r="DD232" s="412"/>
      <c r="DE232" s="412"/>
      <c r="DF232" s="412"/>
      <c r="DG232" s="412"/>
      <c r="DH232" s="412"/>
      <c r="DI232" s="412"/>
      <c r="DJ232" s="412"/>
      <c r="DK232" s="412"/>
      <c r="DL232" s="412"/>
      <c r="DM232" s="412"/>
      <c r="DN232" s="412"/>
      <c r="DO232" s="412"/>
      <c r="DP232" s="412"/>
      <c r="DQ232" s="412"/>
      <c r="DR232" s="412"/>
      <c r="DS232" s="412"/>
      <c r="DT232" s="412"/>
      <c r="DU232" s="412"/>
      <c r="DV232" s="412"/>
      <c r="DW232" s="412"/>
      <c r="DX232" s="412"/>
      <c r="DY232" s="412"/>
      <c r="DZ232" s="412"/>
      <c r="EA232" s="412"/>
      <c r="EB232" s="412"/>
      <c r="EC232" s="412"/>
      <c r="ED232" s="412"/>
      <c r="EE232" s="412"/>
      <c r="EF232" s="412"/>
      <c r="EG232" s="412"/>
      <c r="EH232" s="412"/>
      <c r="EI232" s="412"/>
      <c r="EJ232" s="412"/>
      <c r="EK232" s="412"/>
      <c r="EL232" s="412"/>
      <c r="EM232" s="412"/>
      <c r="EN232" s="412"/>
      <c r="EO232" s="412"/>
      <c r="EP232" s="412"/>
      <c r="EQ232" s="412"/>
      <c r="ER232" s="412"/>
      <c r="ES232" s="412"/>
      <c r="ET232" s="412"/>
      <c r="EU232" s="412"/>
      <c r="EV232" s="412"/>
      <c r="EW232" s="412"/>
      <c r="EX232" s="412"/>
      <c r="EY232" s="412"/>
      <c r="EZ232" s="412"/>
      <c r="FA232" s="412"/>
      <c r="FB232" s="412"/>
      <c r="FC232" s="412"/>
      <c r="FD232" s="412"/>
      <c r="FE232" s="412"/>
      <c r="FF232" s="412"/>
      <c r="FG232" s="412"/>
      <c r="FH232" s="412"/>
      <c r="FI232" s="412"/>
      <c r="FJ232" s="412"/>
      <c r="FK232" s="412"/>
      <c r="FL232" s="412"/>
      <c r="FM232" s="412"/>
      <c r="FN232" s="412"/>
      <c r="FO232" s="412"/>
      <c r="FP232" s="412"/>
      <c r="FQ232" s="412"/>
      <c r="FR232" s="412"/>
      <c r="FS232" s="412"/>
      <c r="FT232" s="412"/>
      <c r="FU232" s="412"/>
      <c r="FV232" s="412"/>
      <c r="FW232" s="412"/>
      <c r="FX232" s="412"/>
      <c r="FY232" s="412"/>
      <c r="FZ232" s="412"/>
      <c r="GA232" s="412"/>
      <c r="GB232" s="412"/>
      <c r="GC232" s="412"/>
      <c r="GD232" s="412"/>
      <c r="GE232" s="412"/>
      <c r="GF232" s="412"/>
      <c r="GG232" s="412"/>
      <c r="GH232" s="412"/>
      <c r="GI232" s="412"/>
      <c r="GJ232" s="412"/>
      <c r="GK232" s="412"/>
      <c r="GL232" s="412"/>
      <c r="GM232" s="412"/>
      <c r="GN232" s="412"/>
      <c r="GO232" s="412"/>
      <c r="GP232" s="412"/>
      <c r="GQ232" s="412"/>
      <c r="GR232" s="412"/>
      <c r="GS232" s="412"/>
      <c r="GT232" s="412"/>
      <c r="GU232" s="412"/>
      <c r="GV232" s="412"/>
      <c r="GW232" s="412"/>
      <c r="GX232" s="412"/>
      <c r="GY232" s="412"/>
      <c r="GZ232" s="412"/>
      <c r="HA232" s="412"/>
      <c r="HB232" s="412"/>
      <c r="HC232" s="412"/>
      <c r="HD232" s="412"/>
      <c r="HE232" s="412"/>
      <c r="HF232" s="412"/>
      <c r="HG232" s="412"/>
      <c r="HH232" s="412"/>
    </row>
    <row r="233" spans="1:216" s="170" customFormat="1" ht="65.099999999999994" customHeight="1">
      <c r="A233" s="649"/>
      <c r="B233" s="1073"/>
      <c r="C233" s="193" t="s">
        <v>224</v>
      </c>
      <c r="D233" s="847"/>
      <c r="E233" s="189" t="s">
        <v>1193</v>
      </c>
      <c r="F233" s="583">
        <v>2024130010103</v>
      </c>
      <c r="G233" s="188" t="s">
        <v>1194</v>
      </c>
      <c r="H233" s="188" t="s">
        <v>1195</v>
      </c>
      <c r="I233" s="188" t="s">
        <v>1196</v>
      </c>
      <c r="J233" s="188"/>
      <c r="K233" s="852" t="s">
        <v>1217</v>
      </c>
      <c r="L233" s="866"/>
      <c r="M233" s="875" t="s">
        <v>1218</v>
      </c>
      <c r="N233" s="876">
        <v>1</v>
      </c>
      <c r="O233" s="876">
        <v>0</v>
      </c>
      <c r="P233" s="876">
        <v>0.1</v>
      </c>
      <c r="Q233" s="876"/>
      <c r="R233" s="876"/>
      <c r="S233" s="876">
        <f>+O233+P233</f>
        <v>0.1</v>
      </c>
      <c r="T233" s="862">
        <f>+(O233+P233+Q233+R233)/N233</f>
        <v>0.1</v>
      </c>
      <c r="U233" s="880">
        <v>45689</v>
      </c>
      <c r="V233" s="880">
        <v>46022</v>
      </c>
      <c r="W233" s="866">
        <v>213</v>
      </c>
      <c r="X233" s="345"/>
      <c r="Y233" s="345" t="s">
        <v>772</v>
      </c>
      <c r="Z233" s="866" t="s">
        <v>854</v>
      </c>
      <c r="AA233" s="867"/>
      <c r="AB233" s="867"/>
      <c r="AC233" s="345" t="s">
        <v>529</v>
      </c>
      <c r="AD233" s="346" t="s">
        <v>1216</v>
      </c>
      <c r="AE233" s="347">
        <v>9900000</v>
      </c>
      <c r="AF233" s="345" t="s">
        <v>531</v>
      </c>
      <c r="AG233" s="354"/>
      <c r="AH233" s="349">
        <v>45707</v>
      </c>
      <c r="AI233" s="353"/>
      <c r="AJ233" s="353"/>
      <c r="AK233" s="353"/>
      <c r="AL233" s="605"/>
      <c r="AM233" s="605"/>
      <c r="AN233" s="352"/>
      <c r="AO233" s="348"/>
      <c r="AP233" s="625"/>
      <c r="AQ233" s="625"/>
      <c r="AR233" s="625"/>
      <c r="AS233" s="625"/>
      <c r="AT233" s="625"/>
      <c r="AU233" s="565"/>
      <c r="AV233" s="348"/>
      <c r="AW233" s="345"/>
      <c r="AX233" s="918"/>
      <c r="AY233" s="951"/>
      <c r="AZ233" s="945"/>
      <c r="BA233" s="834"/>
      <c r="BB233" s="671"/>
      <c r="BC233" s="671"/>
      <c r="BD233" s="671"/>
      <c r="BE233" s="671"/>
      <c r="BF233" s="955"/>
      <c r="BG233" s="955"/>
      <c r="BH233" s="955"/>
      <c r="BI233" s="412"/>
      <c r="BJ233" s="412"/>
      <c r="BK233" s="412"/>
      <c r="BL233" s="412"/>
      <c r="BM233" s="412"/>
      <c r="BN233" s="412"/>
      <c r="BO233" s="412"/>
      <c r="BP233" s="412"/>
      <c r="BQ233" s="412"/>
      <c r="BR233" s="412"/>
      <c r="BS233" s="412"/>
      <c r="BT233" s="412"/>
      <c r="BU233" s="412"/>
      <c r="BV233" s="412"/>
      <c r="BW233" s="412"/>
      <c r="BX233" s="412"/>
      <c r="BY233" s="412"/>
      <c r="BZ233" s="412"/>
      <c r="CA233" s="412"/>
      <c r="CB233" s="412"/>
      <c r="CC233" s="412"/>
      <c r="CD233" s="412"/>
      <c r="CE233" s="412"/>
      <c r="CF233" s="412"/>
      <c r="CG233" s="412"/>
      <c r="CH233" s="412"/>
      <c r="CI233" s="412"/>
      <c r="CJ233" s="412"/>
      <c r="CK233" s="412"/>
      <c r="CL233" s="412"/>
      <c r="CM233" s="412"/>
      <c r="CN233" s="412"/>
      <c r="CO233" s="412"/>
      <c r="CP233" s="412"/>
      <c r="CQ233" s="412"/>
      <c r="CR233" s="412"/>
      <c r="CS233" s="412"/>
      <c r="CT233" s="412"/>
      <c r="CU233" s="412"/>
      <c r="CV233" s="412"/>
      <c r="CW233" s="412"/>
      <c r="CX233" s="412"/>
      <c r="CY233" s="412"/>
      <c r="CZ233" s="412"/>
      <c r="DA233" s="412"/>
      <c r="DB233" s="412"/>
      <c r="DC233" s="412"/>
      <c r="DD233" s="412"/>
      <c r="DE233" s="412"/>
      <c r="DF233" s="412"/>
      <c r="DG233" s="412"/>
      <c r="DH233" s="412"/>
      <c r="DI233" s="412"/>
      <c r="DJ233" s="412"/>
      <c r="DK233" s="412"/>
      <c r="DL233" s="412"/>
      <c r="DM233" s="412"/>
      <c r="DN233" s="412"/>
      <c r="DO233" s="412"/>
      <c r="DP233" s="412"/>
      <c r="DQ233" s="412"/>
      <c r="DR233" s="412"/>
      <c r="DS233" s="412"/>
      <c r="DT233" s="412"/>
      <c r="DU233" s="412"/>
      <c r="DV233" s="412"/>
      <c r="DW233" s="412"/>
      <c r="DX233" s="412"/>
      <c r="DY233" s="412"/>
      <c r="DZ233" s="412"/>
      <c r="EA233" s="412"/>
      <c r="EB233" s="412"/>
      <c r="EC233" s="412"/>
      <c r="ED233" s="412"/>
      <c r="EE233" s="412"/>
      <c r="EF233" s="412"/>
      <c r="EG233" s="412"/>
      <c r="EH233" s="412"/>
      <c r="EI233" s="412"/>
      <c r="EJ233" s="412"/>
      <c r="EK233" s="412"/>
      <c r="EL233" s="412"/>
      <c r="EM233" s="412"/>
      <c r="EN233" s="412"/>
      <c r="EO233" s="412"/>
      <c r="EP233" s="412"/>
      <c r="EQ233" s="412"/>
      <c r="ER233" s="412"/>
      <c r="ES233" s="412"/>
      <c r="ET233" s="412"/>
      <c r="EU233" s="412"/>
      <c r="EV233" s="412"/>
      <c r="EW233" s="412"/>
      <c r="EX233" s="412"/>
      <c r="EY233" s="412"/>
      <c r="EZ233" s="412"/>
      <c r="FA233" s="412"/>
      <c r="FB233" s="412"/>
      <c r="FC233" s="412"/>
      <c r="FD233" s="412"/>
      <c r="FE233" s="412"/>
      <c r="FF233" s="412"/>
      <c r="FG233" s="412"/>
      <c r="FH233" s="412"/>
      <c r="FI233" s="412"/>
      <c r="FJ233" s="412"/>
      <c r="FK233" s="412"/>
      <c r="FL233" s="412"/>
      <c r="FM233" s="412"/>
      <c r="FN233" s="412"/>
      <c r="FO233" s="412"/>
      <c r="FP233" s="412"/>
      <c r="FQ233" s="412"/>
      <c r="FR233" s="412"/>
      <c r="FS233" s="412"/>
      <c r="FT233" s="412"/>
      <c r="FU233" s="412"/>
      <c r="FV233" s="412"/>
      <c r="FW233" s="412"/>
      <c r="FX233" s="412"/>
      <c r="FY233" s="412"/>
      <c r="FZ233" s="412"/>
      <c r="GA233" s="412"/>
      <c r="GB233" s="412"/>
      <c r="GC233" s="412"/>
      <c r="GD233" s="412"/>
      <c r="GE233" s="412"/>
      <c r="GF233" s="412"/>
      <c r="GG233" s="412"/>
      <c r="GH233" s="412"/>
      <c r="GI233" s="412"/>
      <c r="GJ233" s="412"/>
      <c r="GK233" s="412"/>
      <c r="GL233" s="412"/>
      <c r="GM233" s="412"/>
      <c r="GN233" s="412"/>
      <c r="GO233" s="412"/>
      <c r="GP233" s="412"/>
      <c r="GQ233" s="412"/>
      <c r="GR233" s="412"/>
      <c r="GS233" s="412"/>
      <c r="GT233" s="412"/>
      <c r="GU233" s="412"/>
      <c r="GV233" s="412"/>
      <c r="GW233" s="412"/>
      <c r="GX233" s="412"/>
      <c r="GY233" s="412"/>
      <c r="GZ233" s="412"/>
      <c r="HA233" s="412"/>
      <c r="HB233" s="412"/>
      <c r="HC233" s="412"/>
      <c r="HD233" s="412"/>
      <c r="HE233" s="412"/>
      <c r="HF233" s="412"/>
      <c r="HG233" s="412"/>
      <c r="HH233" s="412"/>
    </row>
    <row r="234" spans="1:216" s="170" customFormat="1" ht="65.099999999999994" customHeight="1">
      <c r="A234" s="649"/>
      <c r="B234" s="1073"/>
      <c r="C234" s="193" t="s">
        <v>224</v>
      </c>
      <c r="D234" s="847"/>
      <c r="E234" s="189" t="s">
        <v>1193</v>
      </c>
      <c r="F234" s="583">
        <v>2024130010104</v>
      </c>
      <c r="G234" s="188" t="s">
        <v>1194</v>
      </c>
      <c r="H234" s="188" t="s">
        <v>1195</v>
      </c>
      <c r="I234" s="188" t="s">
        <v>1196</v>
      </c>
      <c r="J234" s="188"/>
      <c r="K234" s="852"/>
      <c r="L234" s="866"/>
      <c r="M234" s="875"/>
      <c r="N234" s="876"/>
      <c r="O234" s="876"/>
      <c r="P234" s="876"/>
      <c r="Q234" s="876"/>
      <c r="R234" s="876"/>
      <c r="S234" s="875"/>
      <c r="T234" s="862"/>
      <c r="U234" s="880"/>
      <c r="V234" s="880"/>
      <c r="W234" s="866"/>
      <c r="X234" s="866"/>
      <c r="Y234" s="866"/>
      <c r="Z234" s="866"/>
      <c r="AA234" s="867"/>
      <c r="AB234" s="867"/>
      <c r="AC234" s="345" t="s">
        <v>529</v>
      </c>
      <c r="AD234" s="346" t="s">
        <v>1219</v>
      </c>
      <c r="AE234" s="347">
        <v>178200000</v>
      </c>
      <c r="AF234" s="345" t="s">
        <v>531</v>
      </c>
      <c r="AG234" s="354"/>
      <c r="AH234" s="349">
        <v>45707</v>
      </c>
      <c r="AI234" s="353"/>
      <c r="AJ234" s="353"/>
      <c r="AK234" s="353"/>
      <c r="AL234" s="605"/>
      <c r="AM234" s="605"/>
      <c r="AN234" s="352"/>
      <c r="AO234" s="348"/>
      <c r="AP234" s="625"/>
      <c r="AQ234" s="625"/>
      <c r="AR234" s="625"/>
      <c r="AS234" s="625"/>
      <c r="AT234" s="625"/>
      <c r="AU234" s="565"/>
      <c r="AV234" s="348"/>
      <c r="AW234" s="345"/>
      <c r="AX234" s="918"/>
      <c r="AY234" s="951"/>
      <c r="AZ234" s="945"/>
      <c r="BA234" s="834"/>
      <c r="BB234" s="671"/>
      <c r="BC234" s="671"/>
      <c r="BD234" s="671"/>
      <c r="BE234" s="671"/>
      <c r="BF234" s="955"/>
      <c r="BG234" s="955"/>
      <c r="BH234" s="955"/>
      <c r="BI234" s="412"/>
      <c r="BJ234" s="412"/>
      <c r="BK234" s="412"/>
      <c r="BL234" s="412"/>
      <c r="BM234" s="412"/>
      <c r="BN234" s="412"/>
      <c r="BO234" s="412"/>
      <c r="BP234" s="412"/>
      <c r="BQ234" s="412"/>
      <c r="BR234" s="412"/>
      <c r="BS234" s="412"/>
      <c r="BT234" s="412"/>
      <c r="BU234" s="412"/>
      <c r="BV234" s="412"/>
      <c r="BW234" s="412"/>
      <c r="BX234" s="412"/>
      <c r="BY234" s="412"/>
      <c r="BZ234" s="412"/>
      <c r="CA234" s="412"/>
      <c r="CB234" s="412"/>
      <c r="CC234" s="412"/>
      <c r="CD234" s="412"/>
      <c r="CE234" s="412"/>
      <c r="CF234" s="412"/>
      <c r="CG234" s="412"/>
      <c r="CH234" s="412"/>
      <c r="CI234" s="412"/>
      <c r="CJ234" s="412"/>
      <c r="CK234" s="412"/>
      <c r="CL234" s="412"/>
      <c r="CM234" s="412"/>
      <c r="CN234" s="412"/>
      <c r="CO234" s="412"/>
      <c r="CP234" s="412"/>
      <c r="CQ234" s="412"/>
      <c r="CR234" s="412"/>
      <c r="CS234" s="412"/>
      <c r="CT234" s="412"/>
      <c r="CU234" s="412"/>
      <c r="CV234" s="412"/>
      <c r="CW234" s="412"/>
      <c r="CX234" s="412"/>
      <c r="CY234" s="412"/>
      <c r="CZ234" s="412"/>
      <c r="DA234" s="412"/>
      <c r="DB234" s="412"/>
      <c r="DC234" s="412"/>
      <c r="DD234" s="412"/>
      <c r="DE234" s="412"/>
      <c r="DF234" s="412"/>
      <c r="DG234" s="412"/>
      <c r="DH234" s="412"/>
      <c r="DI234" s="412"/>
      <c r="DJ234" s="412"/>
      <c r="DK234" s="412"/>
      <c r="DL234" s="412"/>
      <c r="DM234" s="412"/>
      <c r="DN234" s="412"/>
      <c r="DO234" s="412"/>
      <c r="DP234" s="412"/>
      <c r="DQ234" s="412"/>
      <c r="DR234" s="412"/>
      <c r="DS234" s="412"/>
      <c r="DT234" s="412"/>
      <c r="DU234" s="412"/>
      <c r="DV234" s="412"/>
      <c r="DW234" s="412"/>
      <c r="DX234" s="412"/>
      <c r="DY234" s="412"/>
      <c r="DZ234" s="412"/>
      <c r="EA234" s="412"/>
      <c r="EB234" s="412"/>
      <c r="EC234" s="412"/>
      <c r="ED234" s="412"/>
      <c r="EE234" s="412"/>
      <c r="EF234" s="412"/>
      <c r="EG234" s="412"/>
      <c r="EH234" s="412"/>
      <c r="EI234" s="412"/>
      <c r="EJ234" s="412"/>
      <c r="EK234" s="412"/>
      <c r="EL234" s="412"/>
      <c r="EM234" s="412"/>
      <c r="EN234" s="412"/>
      <c r="EO234" s="412"/>
      <c r="EP234" s="412"/>
      <c r="EQ234" s="412"/>
      <c r="ER234" s="412"/>
      <c r="ES234" s="412"/>
      <c r="ET234" s="412"/>
      <c r="EU234" s="412"/>
      <c r="EV234" s="412"/>
      <c r="EW234" s="412"/>
      <c r="EX234" s="412"/>
      <c r="EY234" s="412"/>
      <c r="EZ234" s="412"/>
      <c r="FA234" s="412"/>
      <c r="FB234" s="412"/>
      <c r="FC234" s="412"/>
      <c r="FD234" s="412"/>
      <c r="FE234" s="412"/>
      <c r="FF234" s="412"/>
      <c r="FG234" s="412"/>
      <c r="FH234" s="412"/>
      <c r="FI234" s="412"/>
      <c r="FJ234" s="412"/>
      <c r="FK234" s="412"/>
      <c r="FL234" s="412"/>
      <c r="FM234" s="412"/>
      <c r="FN234" s="412"/>
      <c r="FO234" s="412"/>
      <c r="FP234" s="412"/>
      <c r="FQ234" s="412"/>
      <c r="FR234" s="412"/>
      <c r="FS234" s="412"/>
      <c r="FT234" s="412"/>
      <c r="FU234" s="412"/>
      <c r="FV234" s="412"/>
      <c r="FW234" s="412"/>
      <c r="FX234" s="412"/>
      <c r="FY234" s="412"/>
      <c r="FZ234" s="412"/>
      <c r="GA234" s="412"/>
      <c r="GB234" s="412"/>
      <c r="GC234" s="412"/>
      <c r="GD234" s="412"/>
      <c r="GE234" s="412"/>
      <c r="GF234" s="412"/>
      <c r="GG234" s="412"/>
      <c r="GH234" s="412"/>
      <c r="GI234" s="412"/>
      <c r="GJ234" s="412"/>
      <c r="GK234" s="412"/>
      <c r="GL234" s="412"/>
      <c r="GM234" s="412"/>
      <c r="GN234" s="412"/>
      <c r="GO234" s="412"/>
      <c r="GP234" s="412"/>
      <c r="GQ234" s="412"/>
      <c r="GR234" s="412"/>
      <c r="GS234" s="412"/>
      <c r="GT234" s="412"/>
      <c r="GU234" s="412"/>
      <c r="GV234" s="412"/>
      <c r="GW234" s="412"/>
      <c r="GX234" s="412"/>
      <c r="GY234" s="412"/>
      <c r="GZ234" s="412"/>
      <c r="HA234" s="412"/>
      <c r="HB234" s="412"/>
      <c r="HC234" s="412"/>
      <c r="HD234" s="412"/>
      <c r="HE234" s="412"/>
      <c r="HF234" s="412"/>
      <c r="HG234" s="412"/>
      <c r="HH234" s="412"/>
    </row>
    <row r="235" spans="1:216" s="170" customFormat="1" ht="65.099999999999994" customHeight="1">
      <c r="A235" s="649"/>
      <c r="B235" s="1073"/>
      <c r="C235" s="193" t="s">
        <v>224</v>
      </c>
      <c r="D235" s="847"/>
      <c r="E235" s="189" t="s">
        <v>1193</v>
      </c>
      <c r="F235" s="583">
        <v>2024130010105</v>
      </c>
      <c r="G235" s="188" t="s">
        <v>1194</v>
      </c>
      <c r="H235" s="188" t="s">
        <v>1195</v>
      </c>
      <c r="I235" s="188" t="s">
        <v>1196</v>
      </c>
      <c r="J235" s="188"/>
      <c r="K235" s="878" t="s">
        <v>1220</v>
      </c>
      <c r="L235" s="878"/>
      <c r="M235" s="878" t="s">
        <v>1221</v>
      </c>
      <c r="N235" s="868">
        <v>1</v>
      </c>
      <c r="O235" s="868">
        <v>0</v>
      </c>
      <c r="P235" s="868" t="s">
        <v>352</v>
      </c>
      <c r="Q235" s="868"/>
      <c r="R235" s="868"/>
      <c r="S235" s="868"/>
      <c r="T235" s="862">
        <v>0</v>
      </c>
      <c r="U235" s="360"/>
      <c r="V235" s="360"/>
      <c r="W235" s="351"/>
      <c r="X235" s="866"/>
      <c r="Y235" s="866"/>
      <c r="Z235" s="345" t="s">
        <v>854</v>
      </c>
      <c r="AA235" s="351"/>
      <c r="AB235" s="351"/>
      <c r="AC235" s="345" t="s">
        <v>529</v>
      </c>
      <c r="AD235" s="189" t="s">
        <v>1219</v>
      </c>
      <c r="AE235" s="361">
        <v>6600000</v>
      </c>
      <c r="AF235" s="345" t="s">
        <v>531</v>
      </c>
      <c r="AG235" s="354"/>
      <c r="AH235" s="349">
        <v>45707</v>
      </c>
      <c r="AI235" s="353"/>
      <c r="AJ235" s="353"/>
      <c r="AK235" s="353"/>
      <c r="AL235" s="605"/>
      <c r="AM235" s="605"/>
      <c r="AN235" s="352"/>
      <c r="AO235" s="348"/>
      <c r="AP235" s="625"/>
      <c r="AQ235" s="625"/>
      <c r="AR235" s="625"/>
      <c r="AS235" s="625"/>
      <c r="AT235" s="625"/>
      <c r="AU235" s="565"/>
      <c r="AV235" s="348"/>
      <c r="AW235" s="345"/>
      <c r="AX235" s="918"/>
      <c r="AY235" s="951"/>
      <c r="AZ235" s="945"/>
      <c r="BA235" s="834"/>
      <c r="BB235" s="671"/>
      <c r="BC235" s="671"/>
      <c r="BD235" s="671"/>
      <c r="BE235" s="671"/>
      <c r="BF235" s="955"/>
      <c r="BG235" s="955"/>
      <c r="BH235" s="955"/>
      <c r="BI235" s="412"/>
      <c r="BJ235" s="412"/>
      <c r="BK235" s="412"/>
      <c r="BL235" s="412"/>
      <c r="BM235" s="412"/>
      <c r="BN235" s="412"/>
      <c r="BO235" s="412"/>
      <c r="BP235" s="412"/>
      <c r="BQ235" s="412"/>
      <c r="BR235" s="412"/>
      <c r="BS235" s="412"/>
      <c r="BT235" s="412"/>
      <c r="BU235" s="412"/>
      <c r="BV235" s="412"/>
      <c r="BW235" s="412"/>
      <c r="BX235" s="412"/>
      <c r="BY235" s="412"/>
      <c r="BZ235" s="412"/>
      <c r="CA235" s="412"/>
      <c r="CB235" s="412"/>
      <c r="CC235" s="412"/>
      <c r="CD235" s="412"/>
      <c r="CE235" s="412"/>
      <c r="CF235" s="412"/>
      <c r="CG235" s="412"/>
      <c r="CH235" s="412"/>
      <c r="CI235" s="412"/>
      <c r="CJ235" s="412"/>
      <c r="CK235" s="412"/>
      <c r="CL235" s="412"/>
      <c r="CM235" s="412"/>
      <c r="CN235" s="412"/>
      <c r="CO235" s="412"/>
      <c r="CP235" s="412"/>
      <c r="CQ235" s="412"/>
      <c r="CR235" s="412"/>
      <c r="CS235" s="412"/>
      <c r="CT235" s="412"/>
      <c r="CU235" s="412"/>
      <c r="CV235" s="412"/>
      <c r="CW235" s="412"/>
      <c r="CX235" s="412"/>
      <c r="CY235" s="412"/>
      <c r="CZ235" s="412"/>
      <c r="DA235" s="412"/>
      <c r="DB235" s="412"/>
      <c r="DC235" s="412"/>
      <c r="DD235" s="412"/>
      <c r="DE235" s="412"/>
      <c r="DF235" s="412"/>
      <c r="DG235" s="412"/>
      <c r="DH235" s="412"/>
      <c r="DI235" s="412"/>
      <c r="DJ235" s="412"/>
      <c r="DK235" s="412"/>
      <c r="DL235" s="412"/>
      <c r="DM235" s="412"/>
      <c r="DN235" s="412"/>
      <c r="DO235" s="412"/>
      <c r="DP235" s="412"/>
      <c r="DQ235" s="412"/>
      <c r="DR235" s="412"/>
      <c r="DS235" s="412"/>
      <c r="DT235" s="412"/>
      <c r="DU235" s="412"/>
      <c r="DV235" s="412"/>
      <c r="DW235" s="412"/>
      <c r="DX235" s="412"/>
      <c r="DY235" s="412"/>
      <c r="DZ235" s="412"/>
      <c r="EA235" s="412"/>
      <c r="EB235" s="412"/>
      <c r="EC235" s="412"/>
      <c r="ED235" s="412"/>
      <c r="EE235" s="412"/>
      <c r="EF235" s="412"/>
      <c r="EG235" s="412"/>
      <c r="EH235" s="412"/>
      <c r="EI235" s="412"/>
      <c r="EJ235" s="412"/>
      <c r="EK235" s="412"/>
      <c r="EL235" s="412"/>
      <c r="EM235" s="412"/>
      <c r="EN235" s="412"/>
      <c r="EO235" s="412"/>
      <c r="EP235" s="412"/>
      <c r="EQ235" s="412"/>
      <c r="ER235" s="412"/>
      <c r="ES235" s="412"/>
      <c r="ET235" s="412"/>
      <c r="EU235" s="412"/>
      <c r="EV235" s="412"/>
      <c r="EW235" s="412"/>
      <c r="EX235" s="412"/>
      <c r="EY235" s="412"/>
      <c r="EZ235" s="412"/>
      <c r="FA235" s="412"/>
      <c r="FB235" s="412"/>
      <c r="FC235" s="412"/>
      <c r="FD235" s="412"/>
      <c r="FE235" s="412"/>
      <c r="FF235" s="412"/>
      <c r="FG235" s="412"/>
      <c r="FH235" s="412"/>
      <c r="FI235" s="412"/>
      <c r="FJ235" s="412"/>
      <c r="FK235" s="412"/>
      <c r="FL235" s="412"/>
      <c r="FM235" s="412"/>
      <c r="FN235" s="412"/>
      <c r="FO235" s="412"/>
      <c r="FP235" s="412"/>
      <c r="FQ235" s="412"/>
      <c r="FR235" s="412"/>
      <c r="FS235" s="412"/>
      <c r="FT235" s="412"/>
      <c r="FU235" s="412"/>
      <c r="FV235" s="412"/>
      <c r="FW235" s="412"/>
      <c r="FX235" s="412"/>
      <c r="FY235" s="412"/>
      <c r="FZ235" s="412"/>
      <c r="GA235" s="412"/>
      <c r="GB235" s="412"/>
      <c r="GC235" s="412"/>
      <c r="GD235" s="412"/>
      <c r="GE235" s="412"/>
      <c r="GF235" s="412"/>
      <c r="GG235" s="412"/>
      <c r="GH235" s="412"/>
      <c r="GI235" s="412"/>
      <c r="GJ235" s="412"/>
      <c r="GK235" s="412"/>
      <c r="GL235" s="412"/>
      <c r="GM235" s="412"/>
      <c r="GN235" s="412"/>
      <c r="GO235" s="412"/>
      <c r="GP235" s="412"/>
      <c r="GQ235" s="412"/>
      <c r="GR235" s="412"/>
      <c r="GS235" s="412"/>
      <c r="GT235" s="412"/>
      <c r="GU235" s="412"/>
      <c r="GV235" s="412"/>
      <c r="GW235" s="412"/>
      <c r="GX235" s="412"/>
      <c r="GY235" s="412"/>
      <c r="GZ235" s="412"/>
      <c r="HA235" s="412"/>
      <c r="HB235" s="412"/>
      <c r="HC235" s="412"/>
      <c r="HD235" s="412"/>
      <c r="HE235" s="412"/>
      <c r="HF235" s="412"/>
      <c r="HG235" s="412"/>
      <c r="HH235" s="412"/>
    </row>
    <row r="236" spans="1:216" s="170" customFormat="1" ht="65.099999999999994" customHeight="1">
      <c r="A236" s="649"/>
      <c r="B236" s="1073"/>
      <c r="C236" s="193" t="s">
        <v>224</v>
      </c>
      <c r="D236" s="847"/>
      <c r="E236" s="189" t="s">
        <v>1193</v>
      </c>
      <c r="F236" s="583">
        <v>2024130010106</v>
      </c>
      <c r="G236" s="188" t="s">
        <v>1194</v>
      </c>
      <c r="H236" s="188" t="s">
        <v>1195</v>
      </c>
      <c r="I236" s="188" t="s">
        <v>1196</v>
      </c>
      <c r="J236" s="188"/>
      <c r="K236" s="878"/>
      <c r="L236" s="878"/>
      <c r="M236" s="878"/>
      <c r="N236" s="868"/>
      <c r="O236" s="868"/>
      <c r="P236" s="868"/>
      <c r="Q236" s="868"/>
      <c r="R236" s="868"/>
      <c r="S236" s="868"/>
      <c r="T236" s="862"/>
      <c r="U236" s="360"/>
      <c r="V236" s="360"/>
      <c r="W236" s="351"/>
      <c r="X236" s="351"/>
      <c r="Y236" s="345"/>
      <c r="Z236" s="345"/>
      <c r="AA236" s="351"/>
      <c r="AB236" s="351"/>
      <c r="AC236" s="345" t="s">
        <v>529</v>
      </c>
      <c r="AD236" s="189" t="s">
        <v>1222</v>
      </c>
      <c r="AE236" s="361">
        <v>229996800</v>
      </c>
      <c r="AF236" s="345" t="s">
        <v>531</v>
      </c>
      <c r="AG236" s="354"/>
      <c r="AH236" s="349">
        <v>45707</v>
      </c>
      <c r="AI236" s="353"/>
      <c r="AJ236" s="353"/>
      <c r="AK236" s="353"/>
      <c r="AL236" s="605"/>
      <c r="AM236" s="605"/>
      <c r="AN236" s="352"/>
      <c r="AO236" s="348"/>
      <c r="AP236" s="625"/>
      <c r="AQ236" s="625"/>
      <c r="AR236" s="625"/>
      <c r="AS236" s="625"/>
      <c r="AT236" s="625"/>
      <c r="AU236" s="565"/>
      <c r="AV236" s="348"/>
      <c r="AW236" s="345"/>
      <c r="AX236" s="918"/>
      <c r="AY236" s="951"/>
      <c r="AZ236" s="945"/>
      <c r="BA236" s="834"/>
      <c r="BB236" s="671"/>
      <c r="BC236" s="671"/>
      <c r="BD236" s="671"/>
      <c r="BE236" s="671"/>
      <c r="BF236" s="955"/>
      <c r="BG236" s="955"/>
      <c r="BH236" s="955"/>
      <c r="BI236" s="412"/>
      <c r="BJ236" s="412"/>
      <c r="BK236" s="412"/>
      <c r="BL236" s="412"/>
      <c r="BM236" s="412"/>
      <c r="BN236" s="412"/>
      <c r="BO236" s="412"/>
      <c r="BP236" s="412"/>
      <c r="BQ236" s="412"/>
      <c r="BR236" s="412"/>
      <c r="BS236" s="412"/>
      <c r="BT236" s="412"/>
      <c r="BU236" s="412"/>
      <c r="BV236" s="412"/>
      <c r="BW236" s="412"/>
      <c r="BX236" s="412"/>
      <c r="BY236" s="412"/>
      <c r="BZ236" s="412"/>
      <c r="CA236" s="412"/>
      <c r="CB236" s="412"/>
      <c r="CC236" s="412"/>
      <c r="CD236" s="412"/>
      <c r="CE236" s="412"/>
      <c r="CF236" s="412"/>
      <c r="CG236" s="412"/>
      <c r="CH236" s="412"/>
      <c r="CI236" s="412"/>
      <c r="CJ236" s="412"/>
      <c r="CK236" s="412"/>
      <c r="CL236" s="412"/>
      <c r="CM236" s="412"/>
      <c r="CN236" s="412"/>
      <c r="CO236" s="412"/>
      <c r="CP236" s="412"/>
      <c r="CQ236" s="412"/>
      <c r="CR236" s="412"/>
      <c r="CS236" s="412"/>
      <c r="CT236" s="412"/>
      <c r="CU236" s="412"/>
      <c r="CV236" s="412"/>
      <c r="CW236" s="412"/>
      <c r="CX236" s="412"/>
      <c r="CY236" s="412"/>
      <c r="CZ236" s="412"/>
      <c r="DA236" s="412"/>
      <c r="DB236" s="412"/>
      <c r="DC236" s="412"/>
      <c r="DD236" s="412"/>
      <c r="DE236" s="412"/>
      <c r="DF236" s="412"/>
      <c r="DG236" s="412"/>
      <c r="DH236" s="412"/>
      <c r="DI236" s="412"/>
      <c r="DJ236" s="412"/>
      <c r="DK236" s="412"/>
      <c r="DL236" s="412"/>
      <c r="DM236" s="412"/>
      <c r="DN236" s="412"/>
      <c r="DO236" s="412"/>
      <c r="DP236" s="412"/>
      <c r="DQ236" s="412"/>
      <c r="DR236" s="412"/>
      <c r="DS236" s="412"/>
      <c r="DT236" s="412"/>
      <c r="DU236" s="412"/>
      <c r="DV236" s="412"/>
      <c r="DW236" s="412"/>
      <c r="DX236" s="412"/>
      <c r="DY236" s="412"/>
      <c r="DZ236" s="412"/>
      <c r="EA236" s="412"/>
      <c r="EB236" s="412"/>
      <c r="EC236" s="412"/>
      <c r="ED236" s="412"/>
      <c r="EE236" s="412"/>
      <c r="EF236" s="412"/>
      <c r="EG236" s="412"/>
      <c r="EH236" s="412"/>
      <c r="EI236" s="412"/>
      <c r="EJ236" s="412"/>
      <c r="EK236" s="412"/>
      <c r="EL236" s="412"/>
      <c r="EM236" s="412"/>
      <c r="EN236" s="412"/>
      <c r="EO236" s="412"/>
      <c r="EP236" s="412"/>
      <c r="EQ236" s="412"/>
      <c r="ER236" s="412"/>
      <c r="ES236" s="412"/>
      <c r="ET236" s="412"/>
      <c r="EU236" s="412"/>
      <c r="EV236" s="412"/>
      <c r="EW236" s="412"/>
      <c r="EX236" s="412"/>
      <c r="EY236" s="412"/>
      <c r="EZ236" s="412"/>
      <c r="FA236" s="412"/>
      <c r="FB236" s="412"/>
      <c r="FC236" s="412"/>
      <c r="FD236" s="412"/>
      <c r="FE236" s="412"/>
      <c r="FF236" s="412"/>
      <c r="FG236" s="412"/>
      <c r="FH236" s="412"/>
      <c r="FI236" s="412"/>
      <c r="FJ236" s="412"/>
      <c r="FK236" s="412"/>
      <c r="FL236" s="412"/>
      <c r="FM236" s="412"/>
      <c r="FN236" s="412"/>
      <c r="FO236" s="412"/>
      <c r="FP236" s="412"/>
      <c r="FQ236" s="412"/>
      <c r="FR236" s="412"/>
      <c r="FS236" s="412"/>
      <c r="FT236" s="412"/>
      <c r="FU236" s="412"/>
      <c r="FV236" s="412"/>
      <c r="FW236" s="412"/>
      <c r="FX236" s="412"/>
      <c r="FY236" s="412"/>
      <c r="FZ236" s="412"/>
      <c r="GA236" s="412"/>
      <c r="GB236" s="412"/>
      <c r="GC236" s="412"/>
      <c r="GD236" s="412"/>
      <c r="GE236" s="412"/>
      <c r="GF236" s="412"/>
      <c r="GG236" s="412"/>
      <c r="GH236" s="412"/>
      <c r="GI236" s="412"/>
      <c r="GJ236" s="412"/>
      <c r="GK236" s="412"/>
      <c r="GL236" s="412"/>
      <c r="GM236" s="412"/>
      <c r="GN236" s="412"/>
      <c r="GO236" s="412"/>
      <c r="GP236" s="412"/>
      <c r="GQ236" s="412"/>
      <c r="GR236" s="412"/>
      <c r="GS236" s="412"/>
      <c r="GT236" s="412"/>
      <c r="GU236" s="412"/>
      <c r="GV236" s="412"/>
      <c r="GW236" s="412"/>
      <c r="GX236" s="412"/>
      <c r="GY236" s="412"/>
      <c r="GZ236" s="412"/>
      <c r="HA236" s="412"/>
      <c r="HB236" s="412"/>
      <c r="HC236" s="412"/>
      <c r="HD236" s="412"/>
      <c r="HE236" s="412"/>
      <c r="HF236" s="412"/>
      <c r="HG236" s="412"/>
      <c r="HH236" s="412"/>
    </row>
    <row r="237" spans="1:216" s="170" customFormat="1" ht="65.099999999999994" customHeight="1" thickBot="1">
      <c r="A237" s="649"/>
      <c r="B237" s="1073"/>
      <c r="C237" s="193" t="s">
        <v>224</v>
      </c>
      <c r="D237" s="857"/>
      <c r="E237" s="202" t="s">
        <v>1193</v>
      </c>
      <c r="F237" s="584">
        <v>2024130010107</v>
      </c>
      <c r="G237" s="204" t="s">
        <v>1194</v>
      </c>
      <c r="H237" s="204" t="s">
        <v>1195</v>
      </c>
      <c r="I237" s="204" t="s">
        <v>1196</v>
      </c>
      <c r="J237" s="204"/>
      <c r="K237" s="879"/>
      <c r="L237" s="879"/>
      <c r="M237" s="879"/>
      <c r="N237" s="869"/>
      <c r="O237" s="869"/>
      <c r="P237" s="869"/>
      <c r="Q237" s="869"/>
      <c r="R237" s="869"/>
      <c r="S237" s="868"/>
      <c r="T237" s="870"/>
      <c r="U237" s="360"/>
      <c r="V237" s="360"/>
      <c r="W237" s="351"/>
      <c r="X237" s="351"/>
      <c r="Y237" s="345"/>
      <c r="Z237" s="345"/>
      <c r="AA237" s="351"/>
      <c r="AB237" s="351"/>
      <c r="AC237" s="345" t="s">
        <v>529</v>
      </c>
      <c r="AD237" s="189" t="s">
        <v>1217</v>
      </c>
      <c r="AE237" s="361">
        <v>1203204634</v>
      </c>
      <c r="AF237" s="345"/>
      <c r="AG237" s="354"/>
      <c r="AH237" s="349">
        <v>45707</v>
      </c>
      <c r="AI237" s="353"/>
      <c r="AJ237" s="353"/>
      <c r="AK237" s="353"/>
      <c r="AL237" s="605"/>
      <c r="AM237" s="605"/>
      <c r="AN237" s="352"/>
      <c r="AO237" s="348"/>
      <c r="AP237" s="625"/>
      <c r="AQ237" s="625"/>
      <c r="AR237" s="625"/>
      <c r="AS237" s="625"/>
      <c r="AT237" s="625"/>
      <c r="AU237" s="565"/>
      <c r="AV237" s="348"/>
      <c r="AW237" s="345"/>
      <c r="AX237" s="918"/>
      <c r="AY237" s="951"/>
      <c r="AZ237" s="945"/>
      <c r="BA237" s="834"/>
      <c r="BB237" s="671"/>
      <c r="BC237" s="671"/>
      <c r="BD237" s="671"/>
      <c r="BE237" s="671"/>
      <c r="BF237" s="955"/>
      <c r="BG237" s="955"/>
      <c r="BH237" s="955"/>
      <c r="BI237" s="412"/>
      <c r="BJ237" s="412"/>
      <c r="BK237" s="412"/>
      <c r="BL237" s="412"/>
      <c r="BM237" s="412"/>
      <c r="BN237" s="412"/>
      <c r="BO237" s="412"/>
      <c r="BP237" s="412"/>
      <c r="BQ237" s="412"/>
      <c r="BR237" s="412"/>
      <c r="BS237" s="412"/>
      <c r="BT237" s="412"/>
      <c r="BU237" s="412"/>
      <c r="BV237" s="412"/>
      <c r="BW237" s="412"/>
      <c r="BX237" s="412"/>
      <c r="BY237" s="412"/>
      <c r="BZ237" s="412"/>
      <c r="CA237" s="412"/>
      <c r="CB237" s="412"/>
      <c r="CC237" s="412"/>
      <c r="CD237" s="412"/>
      <c r="CE237" s="412"/>
      <c r="CF237" s="412"/>
      <c r="CG237" s="412"/>
      <c r="CH237" s="412"/>
      <c r="CI237" s="412"/>
      <c r="CJ237" s="412"/>
      <c r="CK237" s="412"/>
      <c r="CL237" s="412"/>
      <c r="CM237" s="412"/>
      <c r="CN237" s="412"/>
      <c r="CO237" s="412"/>
      <c r="CP237" s="412"/>
      <c r="CQ237" s="412"/>
      <c r="CR237" s="412"/>
      <c r="CS237" s="412"/>
      <c r="CT237" s="412"/>
      <c r="CU237" s="412"/>
      <c r="CV237" s="412"/>
      <c r="CW237" s="412"/>
      <c r="CX237" s="412"/>
      <c r="CY237" s="412"/>
      <c r="CZ237" s="412"/>
      <c r="DA237" s="412"/>
      <c r="DB237" s="412"/>
      <c r="DC237" s="412"/>
      <c r="DD237" s="412"/>
      <c r="DE237" s="412"/>
      <c r="DF237" s="412"/>
      <c r="DG237" s="412"/>
      <c r="DH237" s="412"/>
      <c r="DI237" s="412"/>
      <c r="DJ237" s="412"/>
      <c r="DK237" s="412"/>
      <c r="DL237" s="412"/>
      <c r="DM237" s="412"/>
      <c r="DN237" s="412"/>
      <c r="DO237" s="412"/>
      <c r="DP237" s="412"/>
      <c r="DQ237" s="412"/>
      <c r="DR237" s="412"/>
      <c r="DS237" s="412"/>
      <c r="DT237" s="412"/>
      <c r="DU237" s="412"/>
      <c r="DV237" s="412"/>
      <c r="DW237" s="412"/>
      <c r="DX237" s="412"/>
      <c r="DY237" s="412"/>
      <c r="DZ237" s="412"/>
      <c r="EA237" s="412"/>
      <c r="EB237" s="412"/>
      <c r="EC237" s="412"/>
      <c r="ED237" s="412"/>
      <c r="EE237" s="412"/>
      <c r="EF237" s="412"/>
      <c r="EG237" s="412"/>
      <c r="EH237" s="412"/>
      <c r="EI237" s="412"/>
      <c r="EJ237" s="412"/>
      <c r="EK237" s="412"/>
      <c r="EL237" s="412"/>
      <c r="EM237" s="412"/>
      <c r="EN237" s="412"/>
      <c r="EO237" s="412"/>
      <c r="EP237" s="412"/>
      <c r="EQ237" s="412"/>
      <c r="ER237" s="412"/>
      <c r="ES237" s="412"/>
      <c r="ET237" s="412"/>
      <c r="EU237" s="412"/>
      <c r="EV237" s="412"/>
      <c r="EW237" s="412"/>
      <c r="EX237" s="412"/>
      <c r="EY237" s="412"/>
      <c r="EZ237" s="412"/>
      <c r="FA237" s="412"/>
      <c r="FB237" s="412"/>
      <c r="FC237" s="412"/>
      <c r="FD237" s="412"/>
      <c r="FE237" s="412"/>
      <c r="FF237" s="412"/>
      <c r="FG237" s="412"/>
      <c r="FH237" s="412"/>
      <c r="FI237" s="412"/>
      <c r="FJ237" s="412"/>
      <c r="FK237" s="412"/>
      <c r="FL237" s="412"/>
      <c r="FM237" s="412"/>
      <c r="FN237" s="412"/>
      <c r="FO237" s="412"/>
      <c r="FP237" s="412"/>
      <c r="FQ237" s="412"/>
      <c r="FR237" s="412"/>
      <c r="FS237" s="412"/>
      <c r="FT237" s="412"/>
      <c r="FU237" s="412"/>
      <c r="FV237" s="412"/>
      <c r="FW237" s="412"/>
      <c r="FX237" s="412"/>
      <c r="FY237" s="412"/>
      <c r="FZ237" s="412"/>
      <c r="GA237" s="412"/>
      <c r="GB237" s="412"/>
      <c r="GC237" s="412"/>
      <c r="GD237" s="412"/>
      <c r="GE237" s="412"/>
      <c r="GF237" s="412"/>
      <c r="GG237" s="412"/>
      <c r="GH237" s="412"/>
      <c r="GI237" s="412"/>
      <c r="GJ237" s="412"/>
      <c r="GK237" s="412"/>
      <c r="GL237" s="412"/>
      <c r="GM237" s="412"/>
      <c r="GN237" s="412"/>
      <c r="GO237" s="412"/>
      <c r="GP237" s="412"/>
      <c r="GQ237" s="412"/>
      <c r="GR237" s="412"/>
      <c r="GS237" s="412"/>
      <c r="GT237" s="412"/>
      <c r="GU237" s="412"/>
      <c r="GV237" s="412"/>
      <c r="GW237" s="412"/>
      <c r="GX237" s="412"/>
      <c r="GY237" s="412"/>
      <c r="GZ237" s="412"/>
      <c r="HA237" s="412"/>
      <c r="HB237" s="412"/>
      <c r="HC237" s="412"/>
      <c r="HD237" s="412"/>
      <c r="HE237" s="412"/>
      <c r="HF237" s="412"/>
      <c r="HG237" s="412"/>
      <c r="HH237" s="412"/>
    </row>
    <row r="238" spans="1:216" s="170" customFormat="1" ht="65.099999999999994" customHeight="1" thickBot="1">
      <c r="A238" s="649"/>
      <c r="B238" s="1073"/>
      <c r="C238" s="193" t="s">
        <v>224</v>
      </c>
      <c r="D238" s="872" t="s">
        <v>1193</v>
      </c>
      <c r="E238" s="873"/>
      <c r="F238" s="873"/>
      <c r="G238" s="873"/>
      <c r="H238" s="873"/>
      <c r="I238" s="873"/>
      <c r="J238" s="873"/>
      <c r="K238" s="873"/>
      <c r="L238" s="873"/>
      <c r="M238" s="873"/>
      <c r="N238" s="873"/>
      <c r="O238" s="873"/>
      <c r="P238" s="873"/>
      <c r="Q238" s="873"/>
      <c r="R238" s="874"/>
      <c r="S238" s="561"/>
      <c r="T238" s="665">
        <f>AVERAGE(T225:T237)</f>
        <v>0.35166666666666663</v>
      </c>
      <c r="U238" s="363"/>
      <c r="V238" s="360"/>
      <c r="W238" s="351"/>
      <c r="X238" s="351"/>
      <c r="Y238" s="345"/>
      <c r="Z238" s="345"/>
      <c r="AA238" s="351"/>
      <c r="AB238" s="351"/>
      <c r="AC238" s="345"/>
      <c r="AD238" s="189"/>
      <c r="AE238" s="361"/>
      <c r="AF238" s="345"/>
      <c r="AG238" s="354"/>
      <c r="AH238" s="349"/>
      <c r="AI238" s="353"/>
      <c r="AJ238" s="353"/>
      <c r="AK238" s="424">
        <v>4444426566.7600002</v>
      </c>
      <c r="AL238" s="424"/>
      <c r="AM238" s="424"/>
      <c r="AN238" s="612"/>
      <c r="AO238" s="348"/>
      <c r="AP238" s="625"/>
      <c r="AQ238" s="625"/>
      <c r="AR238" s="625"/>
      <c r="AS238" s="625"/>
      <c r="AT238" s="615">
        <v>1324487264</v>
      </c>
      <c r="AU238" s="549">
        <f>+AT238/AK238</f>
        <v>0.29801083314231808</v>
      </c>
      <c r="AV238" s="424">
        <v>359954345</v>
      </c>
      <c r="AW238" s="549">
        <f>+AV238/AK238</f>
        <v>8.0990053405789034E-2</v>
      </c>
      <c r="AX238" s="918"/>
      <c r="AY238" s="951"/>
      <c r="AZ238" s="945"/>
      <c r="BA238" s="1051"/>
      <c r="BB238" s="694"/>
      <c r="BC238" s="695"/>
      <c r="BD238" s="695"/>
      <c r="BE238" s="696"/>
      <c r="BF238" s="697"/>
      <c r="BG238" s="364"/>
      <c r="BH238" s="364"/>
      <c r="BI238" s="412"/>
      <c r="BJ238" s="412"/>
      <c r="BK238" s="412"/>
      <c r="BL238" s="412"/>
      <c r="BM238" s="412"/>
      <c r="BN238" s="412"/>
      <c r="BO238" s="412"/>
      <c r="BP238" s="412"/>
      <c r="BQ238" s="412"/>
      <c r="BR238" s="412"/>
      <c r="BS238" s="412"/>
      <c r="BT238" s="412"/>
      <c r="BU238" s="412"/>
      <c r="BV238" s="412"/>
      <c r="BW238" s="412"/>
      <c r="BX238" s="412"/>
      <c r="BY238" s="412"/>
      <c r="BZ238" s="412"/>
      <c r="CA238" s="412"/>
      <c r="CB238" s="412"/>
      <c r="CC238" s="412"/>
      <c r="CD238" s="412"/>
      <c r="CE238" s="412"/>
      <c r="CF238" s="412"/>
      <c r="CG238" s="412"/>
      <c r="CH238" s="412"/>
      <c r="CI238" s="412"/>
      <c r="CJ238" s="412"/>
      <c r="CK238" s="412"/>
      <c r="CL238" s="412"/>
      <c r="CM238" s="412"/>
      <c r="CN238" s="412"/>
      <c r="CO238" s="412"/>
      <c r="CP238" s="412"/>
      <c r="CQ238" s="412"/>
      <c r="CR238" s="412"/>
      <c r="CS238" s="412"/>
      <c r="CT238" s="412"/>
      <c r="CU238" s="412"/>
      <c r="CV238" s="412"/>
      <c r="CW238" s="412"/>
      <c r="CX238" s="412"/>
      <c r="CY238" s="412"/>
      <c r="CZ238" s="412"/>
      <c r="DA238" s="412"/>
      <c r="DB238" s="412"/>
      <c r="DC238" s="412"/>
      <c r="DD238" s="412"/>
      <c r="DE238" s="412"/>
      <c r="DF238" s="412"/>
      <c r="DG238" s="412"/>
      <c r="DH238" s="412"/>
      <c r="DI238" s="412"/>
      <c r="DJ238" s="412"/>
      <c r="DK238" s="412"/>
      <c r="DL238" s="412"/>
      <c r="DM238" s="412"/>
      <c r="DN238" s="412"/>
      <c r="DO238" s="412"/>
      <c r="DP238" s="412"/>
      <c r="DQ238" s="412"/>
      <c r="DR238" s="412"/>
      <c r="DS238" s="412"/>
      <c r="DT238" s="412"/>
      <c r="DU238" s="412"/>
      <c r="DV238" s="412"/>
      <c r="DW238" s="412"/>
      <c r="DX238" s="412"/>
      <c r="DY238" s="412"/>
      <c r="DZ238" s="412"/>
      <c r="EA238" s="412"/>
      <c r="EB238" s="412"/>
      <c r="EC238" s="412"/>
      <c r="ED238" s="412"/>
      <c r="EE238" s="412"/>
      <c r="EF238" s="412"/>
      <c r="EG238" s="412"/>
      <c r="EH238" s="412"/>
      <c r="EI238" s="412"/>
      <c r="EJ238" s="412"/>
      <c r="EK238" s="412"/>
      <c r="EL238" s="412"/>
      <c r="EM238" s="412"/>
      <c r="EN238" s="412"/>
      <c r="EO238" s="412"/>
      <c r="EP238" s="412"/>
      <c r="EQ238" s="412"/>
      <c r="ER238" s="412"/>
      <c r="ES238" s="412"/>
      <c r="ET238" s="412"/>
      <c r="EU238" s="412"/>
      <c r="EV238" s="412"/>
      <c r="EW238" s="412"/>
      <c r="EX238" s="412"/>
      <c r="EY238" s="412"/>
      <c r="EZ238" s="412"/>
      <c r="FA238" s="412"/>
      <c r="FB238" s="412"/>
      <c r="FC238" s="412"/>
      <c r="FD238" s="412"/>
      <c r="FE238" s="412"/>
      <c r="FF238" s="412"/>
      <c r="FG238" s="412"/>
      <c r="FH238" s="412"/>
      <c r="FI238" s="412"/>
      <c r="FJ238" s="412"/>
      <c r="FK238" s="412"/>
      <c r="FL238" s="412"/>
      <c r="FM238" s="412"/>
      <c r="FN238" s="412"/>
      <c r="FO238" s="412"/>
      <c r="FP238" s="412"/>
      <c r="FQ238" s="412"/>
      <c r="FR238" s="412"/>
      <c r="FS238" s="412"/>
      <c r="FT238" s="412"/>
      <c r="FU238" s="412"/>
      <c r="FV238" s="412"/>
      <c r="FW238" s="412"/>
      <c r="FX238" s="412"/>
      <c r="FY238" s="412"/>
      <c r="FZ238" s="412"/>
      <c r="GA238" s="412"/>
      <c r="GB238" s="412"/>
      <c r="GC238" s="412"/>
      <c r="GD238" s="412"/>
      <c r="GE238" s="412"/>
      <c r="GF238" s="412"/>
      <c r="GG238" s="412"/>
      <c r="GH238" s="412"/>
      <c r="GI238" s="412"/>
      <c r="GJ238" s="412"/>
      <c r="GK238" s="412"/>
      <c r="GL238" s="412"/>
      <c r="GM238" s="412"/>
      <c r="GN238" s="412"/>
      <c r="GO238" s="412"/>
      <c r="GP238" s="412"/>
      <c r="GQ238" s="412"/>
      <c r="GR238" s="412"/>
      <c r="GS238" s="412"/>
      <c r="GT238" s="412"/>
      <c r="GU238" s="412"/>
      <c r="GV238" s="412"/>
      <c r="GW238" s="412"/>
      <c r="GX238" s="412"/>
      <c r="GY238" s="412"/>
      <c r="GZ238" s="412"/>
      <c r="HA238" s="412"/>
      <c r="HB238" s="412"/>
      <c r="HC238" s="412"/>
      <c r="HD238" s="412"/>
      <c r="HE238" s="412"/>
      <c r="HF238" s="412"/>
      <c r="HG238" s="412"/>
      <c r="HH238" s="412"/>
    </row>
    <row r="239" spans="1:216" s="170" customFormat="1" ht="65.099999999999994" customHeight="1">
      <c r="A239" s="649"/>
      <c r="B239" s="1073"/>
      <c r="C239" s="193" t="s">
        <v>224</v>
      </c>
      <c r="D239" s="863" t="s">
        <v>289</v>
      </c>
      <c r="E239" s="173" t="s">
        <v>1223</v>
      </c>
      <c r="F239" s="582">
        <v>2024130010141</v>
      </c>
      <c r="G239" s="172" t="s">
        <v>1224</v>
      </c>
      <c r="H239" s="172" t="s">
        <v>1225</v>
      </c>
      <c r="I239" s="172" t="s">
        <v>1226</v>
      </c>
      <c r="J239" s="172"/>
      <c r="K239" s="877" t="s">
        <v>1227</v>
      </c>
      <c r="L239" s="842"/>
      <c r="M239" s="831" t="s">
        <v>998</v>
      </c>
      <c r="N239" s="831">
        <v>70</v>
      </c>
      <c r="O239" s="831">
        <v>0</v>
      </c>
      <c r="P239" s="831">
        <v>20</v>
      </c>
      <c r="Q239" s="831"/>
      <c r="R239" s="831"/>
      <c r="S239" s="832">
        <f>+O239+P239</f>
        <v>20</v>
      </c>
      <c r="T239" s="961">
        <f>+(R239+Q240+P239+O239)/N239</f>
        <v>0.2857142857142857</v>
      </c>
      <c r="U239" s="856">
        <v>45689</v>
      </c>
      <c r="V239" s="856">
        <v>46022</v>
      </c>
      <c r="W239" s="833">
        <v>213</v>
      </c>
      <c r="X239" s="351"/>
      <c r="Y239" s="345" t="s">
        <v>772</v>
      </c>
      <c r="Z239" s="871" t="s">
        <v>1228</v>
      </c>
      <c r="AA239" s="847" t="s">
        <v>1229</v>
      </c>
      <c r="AB239" s="847" t="s">
        <v>1230</v>
      </c>
      <c r="AC239" s="171" t="s">
        <v>529</v>
      </c>
      <c r="AD239" s="191" t="s">
        <v>1231</v>
      </c>
      <c r="AE239" s="365">
        <v>135000000</v>
      </c>
      <c r="AF239" s="171" t="s">
        <v>531</v>
      </c>
      <c r="AG239" s="193" t="s">
        <v>515</v>
      </c>
      <c r="AH239" s="349">
        <v>45707</v>
      </c>
      <c r="AI239" s="213">
        <v>602900589</v>
      </c>
      <c r="AJ239" s="213"/>
      <c r="AK239" s="213">
        <v>602900589</v>
      </c>
      <c r="AL239" s="596"/>
      <c r="AM239" s="596"/>
      <c r="AN239" s="187" t="s">
        <v>777</v>
      </c>
      <c r="AO239" s="188" t="s">
        <v>1223</v>
      </c>
      <c r="AP239" s="231"/>
      <c r="AQ239" s="231"/>
      <c r="AR239" s="231"/>
      <c r="AS239" s="231"/>
      <c r="AT239" s="231"/>
      <c r="AU239" s="288"/>
      <c r="AW239" s="171"/>
      <c r="AX239" s="918"/>
      <c r="AY239" s="951"/>
      <c r="AZ239" s="945"/>
      <c r="BA239" s="834"/>
      <c r="BB239" s="671"/>
      <c r="BC239" s="671"/>
      <c r="BD239" s="671"/>
      <c r="BE239" s="671"/>
      <c r="BF239" s="955" t="s">
        <v>1232</v>
      </c>
      <c r="BG239" s="955"/>
      <c r="BH239" s="955"/>
      <c r="BI239" s="412"/>
      <c r="BJ239" s="412"/>
      <c r="BK239" s="412"/>
      <c r="BL239" s="412"/>
      <c r="BM239" s="412"/>
      <c r="BN239" s="412"/>
      <c r="BO239" s="412"/>
      <c r="BP239" s="412"/>
      <c r="BQ239" s="412"/>
      <c r="BR239" s="412"/>
      <c r="BS239" s="412"/>
      <c r="BT239" s="412"/>
      <c r="BU239" s="412"/>
      <c r="BV239" s="412"/>
      <c r="BW239" s="412"/>
      <c r="BX239" s="412"/>
      <c r="BY239" s="412"/>
      <c r="BZ239" s="412"/>
      <c r="CA239" s="412"/>
      <c r="CB239" s="412"/>
      <c r="CC239" s="412"/>
      <c r="CD239" s="412"/>
      <c r="CE239" s="412"/>
      <c r="CF239" s="412"/>
      <c r="CG239" s="412"/>
      <c r="CH239" s="412"/>
      <c r="CI239" s="412"/>
      <c r="CJ239" s="412"/>
      <c r="CK239" s="412"/>
      <c r="CL239" s="412"/>
      <c r="CM239" s="412"/>
      <c r="CN239" s="412"/>
      <c r="CO239" s="412"/>
      <c r="CP239" s="412"/>
      <c r="CQ239" s="412"/>
      <c r="CR239" s="412"/>
      <c r="CS239" s="412"/>
      <c r="CT239" s="412"/>
      <c r="CU239" s="412"/>
      <c r="CV239" s="412"/>
      <c r="CW239" s="412"/>
      <c r="CX239" s="412"/>
      <c r="CY239" s="412"/>
      <c r="CZ239" s="412"/>
      <c r="DA239" s="412"/>
      <c r="DB239" s="412"/>
      <c r="DC239" s="412"/>
      <c r="DD239" s="412"/>
      <c r="DE239" s="412"/>
      <c r="DF239" s="412"/>
      <c r="DG239" s="412"/>
      <c r="DH239" s="412"/>
      <c r="DI239" s="412"/>
      <c r="DJ239" s="412"/>
      <c r="DK239" s="412"/>
      <c r="DL239" s="412"/>
      <c r="DM239" s="412"/>
      <c r="DN239" s="412"/>
      <c r="DO239" s="412"/>
      <c r="DP239" s="412"/>
      <c r="DQ239" s="412"/>
      <c r="DR239" s="412"/>
      <c r="DS239" s="412"/>
      <c r="DT239" s="412"/>
      <c r="DU239" s="412"/>
      <c r="DV239" s="412"/>
      <c r="DW239" s="412"/>
      <c r="DX239" s="412"/>
      <c r="DY239" s="412"/>
      <c r="DZ239" s="412"/>
      <c r="EA239" s="412"/>
      <c r="EB239" s="412"/>
      <c r="EC239" s="412"/>
      <c r="ED239" s="412"/>
      <c r="EE239" s="412"/>
      <c r="EF239" s="412"/>
      <c r="EG239" s="412"/>
      <c r="EH239" s="412"/>
      <c r="EI239" s="412"/>
      <c r="EJ239" s="412"/>
      <c r="EK239" s="412"/>
      <c r="EL239" s="412"/>
      <c r="EM239" s="412"/>
      <c r="EN239" s="412"/>
      <c r="EO239" s="412"/>
      <c r="EP239" s="412"/>
      <c r="EQ239" s="412"/>
      <c r="ER239" s="412"/>
      <c r="ES239" s="412"/>
      <c r="ET239" s="412"/>
      <c r="EU239" s="412"/>
      <c r="EV239" s="412"/>
      <c r="EW239" s="412"/>
      <c r="EX239" s="412"/>
      <c r="EY239" s="412"/>
      <c r="EZ239" s="412"/>
      <c r="FA239" s="412"/>
      <c r="FB239" s="412"/>
      <c r="FC239" s="412"/>
      <c r="FD239" s="412"/>
      <c r="FE239" s="412"/>
      <c r="FF239" s="412"/>
      <c r="FG239" s="412"/>
      <c r="FH239" s="412"/>
      <c r="FI239" s="412"/>
      <c r="FJ239" s="412"/>
      <c r="FK239" s="412"/>
      <c r="FL239" s="412"/>
      <c r="FM239" s="412"/>
      <c r="FN239" s="412"/>
      <c r="FO239" s="412"/>
      <c r="FP239" s="412"/>
      <c r="FQ239" s="412"/>
      <c r="FR239" s="412"/>
      <c r="FS239" s="412"/>
      <c r="FT239" s="412"/>
      <c r="FU239" s="412"/>
      <c r="FV239" s="412"/>
      <c r="FW239" s="412"/>
      <c r="FX239" s="412"/>
      <c r="FY239" s="412"/>
      <c r="FZ239" s="412"/>
      <c r="GA239" s="412"/>
      <c r="GB239" s="412"/>
      <c r="GC239" s="412"/>
      <c r="GD239" s="412"/>
      <c r="GE239" s="412"/>
      <c r="GF239" s="412"/>
      <c r="GG239" s="412"/>
      <c r="GH239" s="412"/>
      <c r="GI239" s="412"/>
      <c r="GJ239" s="412"/>
      <c r="GK239" s="412"/>
      <c r="GL239" s="412"/>
      <c r="GM239" s="412"/>
      <c r="GN239" s="412"/>
      <c r="GO239" s="412"/>
      <c r="GP239" s="412"/>
      <c r="GQ239" s="412"/>
      <c r="GR239" s="412"/>
      <c r="GS239" s="412"/>
      <c r="GT239" s="412"/>
      <c r="GU239" s="412"/>
      <c r="GV239" s="412"/>
      <c r="GW239" s="412"/>
      <c r="GX239" s="412"/>
      <c r="GY239" s="412"/>
      <c r="GZ239" s="412"/>
      <c r="HA239" s="412"/>
      <c r="HB239" s="412"/>
      <c r="HC239" s="412"/>
      <c r="HD239" s="412"/>
      <c r="HE239" s="412"/>
      <c r="HF239" s="412"/>
      <c r="HG239" s="412"/>
      <c r="HH239" s="412"/>
    </row>
    <row r="240" spans="1:216" s="170" customFormat="1" ht="65.099999999999994" customHeight="1">
      <c r="A240" s="649"/>
      <c r="B240" s="1073"/>
      <c r="C240" s="193" t="s">
        <v>224</v>
      </c>
      <c r="D240" s="864"/>
      <c r="E240" s="189" t="s">
        <v>1223</v>
      </c>
      <c r="F240" s="583">
        <v>2024130010142</v>
      </c>
      <c r="G240" s="188" t="s">
        <v>1224</v>
      </c>
      <c r="H240" s="188" t="s">
        <v>1225</v>
      </c>
      <c r="I240" s="188" t="s">
        <v>1226</v>
      </c>
      <c r="J240" s="188"/>
      <c r="K240" s="847"/>
      <c r="L240" s="833"/>
      <c r="M240" s="832"/>
      <c r="N240" s="832"/>
      <c r="O240" s="832"/>
      <c r="P240" s="832"/>
      <c r="Q240" s="832"/>
      <c r="R240" s="832"/>
      <c r="S240" s="832"/>
      <c r="T240" s="834"/>
      <c r="U240" s="856"/>
      <c r="V240" s="856"/>
      <c r="W240" s="833"/>
      <c r="X240" s="833"/>
      <c r="Y240" s="833"/>
      <c r="Z240" s="871"/>
      <c r="AA240" s="847"/>
      <c r="AB240" s="847"/>
      <c r="AC240" s="171" t="s">
        <v>529</v>
      </c>
      <c r="AD240" s="191" t="s">
        <v>1233</v>
      </c>
      <c r="AE240" s="365">
        <v>57500000</v>
      </c>
      <c r="AF240" s="171" t="s">
        <v>531</v>
      </c>
      <c r="AG240" s="193" t="s">
        <v>515</v>
      </c>
      <c r="AH240" s="184">
        <v>45707</v>
      </c>
      <c r="AI240" s="197"/>
      <c r="AJ240" s="197"/>
      <c r="AK240" s="197"/>
      <c r="AL240" s="597"/>
      <c r="AM240" s="597"/>
      <c r="AN240" s="187" t="s">
        <v>896</v>
      </c>
      <c r="AO240" s="188"/>
      <c r="AP240" s="231"/>
      <c r="AQ240" s="231"/>
      <c r="AR240" s="231"/>
      <c r="AS240" s="231"/>
      <c r="AT240" s="231"/>
      <c r="AU240" s="288"/>
      <c r="AV240" s="188"/>
      <c r="AW240" s="171"/>
      <c r="AX240" s="918"/>
      <c r="AY240" s="951"/>
      <c r="AZ240" s="945"/>
      <c r="BA240" s="834"/>
      <c r="BB240" s="671"/>
      <c r="BC240" s="671"/>
      <c r="BD240" s="671"/>
      <c r="BE240" s="671"/>
      <c r="BF240" s="955"/>
      <c r="BG240" s="955"/>
      <c r="BH240" s="955"/>
      <c r="BI240" s="412"/>
      <c r="BJ240" s="412"/>
      <c r="BK240" s="412"/>
      <c r="BL240" s="412"/>
      <c r="BM240" s="412"/>
      <c r="BN240" s="412"/>
      <c r="BO240" s="412"/>
      <c r="BP240" s="412"/>
      <c r="BQ240" s="412"/>
      <c r="BR240" s="412"/>
      <c r="BS240" s="412"/>
      <c r="BT240" s="412"/>
      <c r="BU240" s="412"/>
      <c r="BV240" s="412"/>
      <c r="BW240" s="412"/>
      <c r="BX240" s="412"/>
      <c r="BY240" s="412"/>
      <c r="BZ240" s="412"/>
      <c r="CA240" s="412"/>
      <c r="CB240" s="412"/>
      <c r="CC240" s="412"/>
      <c r="CD240" s="412"/>
      <c r="CE240" s="412"/>
      <c r="CF240" s="412"/>
      <c r="CG240" s="412"/>
      <c r="CH240" s="412"/>
      <c r="CI240" s="412"/>
      <c r="CJ240" s="412"/>
      <c r="CK240" s="412"/>
      <c r="CL240" s="412"/>
      <c r="CM240" s="412"/>
      <c r="CN240" s="412"/>
      <c r="CO240" s="412"/>
      <c r="CP240" s="412"/>
      <c r="CQ240" s="412"/>
      <c r="CR240" s="412"/>
      <c r="CS240" s="412"/>
      <c r="CT240" s="412"/>
      <c r="CU240" s="412"/>
      <c r="CV240" s="412"/>
      <c r="CW240" s="412"/>
      <c r="CX240" s="412"/>
      <c r="CY240" s="412"/>
      <c r="CZ240" s="412"/>
      <c r="DA240" s="412"/>
      <c r="DB240" s="412"/>
      <c r="DC240" s="412"/>
      <c r="DD240" s="412"/>
      <c r="DE240" s="412"/>
      <c r="DF240" s="412"/>
      <c r="DG240" s="412"/>
      <c r="DH240" s="412"/>
      <c r="DI240" s="412"/>
      <c r="DJ240" s="412"/>
      <c r="DK240" s="412"/>
      <c r="DL240" s="412"/>
      <c r="DM240" s="412"/>
      <c r="DN240" s="412"/>
      <c r="DO240" s="412"/>
      <c r="DP240" s="412"/>
      <c r="DQ240" s="412"/>
      <c r="DR240" s="412"/>
      <c r="DS240" s="412"/>
      <c r="DT240" s="412"/>
      <c r="DU240" s="412"/>
      <c r="DV240" s="412"/>
      <c r="DW240" s="412"/>
      <c r="DX240" s="412"/>
      <c r="DY240" s="412"/>
      <c r="DZ240" s="412"/>
      <c r="EA240" s="412"/>
      <c r="EB240" s="412"/>
      <c r="EC240" s="412"/>
      <c r="ED240" s="412"/>
      <c r="EE240" s="412"/>
      <c r="EF240" s="412"/>
      <c r="EG240" s="412"/>
      <c r="EH240" s="412"/>
      <c r="EI240" s="412"/>
      <c r="EJ240" s="412"/>
      <c r="EK240" s="412"/>
      <c r="EL240" s="412"/>
      <c r="EM240" s="412"/>
      <c r="EN240" s="412"/>
      <c r="EO240" s="412"/>
      <c r="EP240" s="412"/>
      <c r="EQ240" s="412"/>
      <c r="ER240" s="412"/>
      <c r="ES240" s="412"/>
      <c r="ET240" s="412"/>
      <c r="EU240" s="412"/>
      <c r="EV240" s="412"/>
      <c r="EW240" s="412"/>
      <c r="EX240" s="412"/>
      <c r="EY240" s="412"/>
      <c r="EZ240" s="412"/>
      <c r="FA240" s="412"/>
      <c r="FB240" s="412"/>
      <c r="FC240" s="412"/>
      <c r="FD240" s="412"/>
      <c r="FE240" s="412"/>
      <c r="FF240" s="412"/>
      <c r="FG240" s="412"/>
      <c r="FH240" s="412"/>
      <c r="FI240" s="412"/>
      <c r="FJ240" s="412"/>
      <c r="FK240" s="412"/>
      <c r="FL240" s="412"/>
      <c r="FM240" s="412"/>
      <c r="FN240" s="412"/>
      <c r="FO240" s="412"/>
      <c r="FP240" s="412"/>
      <c r="FQ240" s="412"/>
      <c r="FR240" s="412"/>
      <c r="FS240" s="412"/>
      <c r="FT240" s="412"/>
      <c r="FU240" s="412"/>
      <c r="FV240" s="412"/>
      <c r="FW240" s="412"/>
      <c r="FX240" s="412"/>
      <c r="FY240" s="412"/>
      <c r="FZ240" s="412"/>
      <c r="GA240" s="412"/>
      <c r="GB240" s="412"/>
      <c r="GC240" s="412"/>
      <c r="GD240" s="412"/>
      <c r="GE240" s="412"/>
      <c r="GF240" s="412"/>
      <c r="GG240" s="412"/>
      <c r="GH240" s="412"/>
      <c r="GI240" s="412"/>
      <c r="GJ240" s="412"/>
      <c r="GK240" s="412"/>
      <c r="GL240" s="412"/>
      <c r="GM240" s="412"/>
      <c r="GN240" s="412"/>
      <c r="GO240" s="412"/>
      <c r="GP240" s="412"/>
      <c r="GQ240" s="412"/>
      <c r="GR240" s="412"/>
      <c r="GS240" s="412"/>
      <c r="GT240" s="412"/>
      <c r="GU240" s="412"/>
      <c r="GV240" s="412"/>
      <c r="GW240" s="412"/>
      <c r="GX240" s="412"/>
      <c r="GY240" s="412"/>
      <c r="GZ240" s="412"/>
      <c r="HA240" s="412"/>
      <c r="HB240" s="412"/>
      <c r="HC240" s="412"/>
      <c r="HD240" s="412"/>
      <c r="HE240" s="412"/>
      <c r="HF240" s="412"/>
      <c r="HG240" s="412"/>
      <c r="HH240" s="412"/>
    </row>
    <row r="241" spans="1:216" s="170" customFormat="1" ht="65.099999999999994" customHeight="1">
      <c r="A241" s="649"/>
      <c r="B241" s="1073"/>
      <c r="C241" s="193" t="s">
        <v>224</v>
      </c>
      <c r="D241" s="864"/>
      <c r="E241" s="189" t="s">
        <v>1223</v>
      </c>
      <c r="F241" s="583">
        <v>2024130010143</v>
      </c>
      <c r="G241" s="188" t="s">
        <v>1224</v>
      </c>
      <c r="H241" s="188" t="s">
        <v>1225</v>
      </c>
      <c r="I241" s="188" t="s">
        <v>1226</v>
      </c>
      <c r="J241" s="188"/>
      <c r="K241" s="847"/>
      <c r="L241" s="833"/>
      <c r="M241" s="832"/>
      <c r="N241" s="832"/>
      <c r="O241" s="832"/>
      <c r="P241" s="832"/>
      <c r="Q241" s="832"/>
      <c r="R241" s="832"/>
      <c r="S241" s="832"/>
      <c r="T241" s="834"/>
      <c r="U241" s="856"/>
      <c r="V241" s="856"/>
      <c r="W241" s="833"/>
      <c r="X241" s="833"/>
      <c r="Y241" s="833"/>
      <c r="Z241" s="871"/>
      <c r="AA241" s="847"/>
      <c r="AB241" s="847"/>
      <c r="AC241" s="171" t="s">
        <v>529</v>
      </c>
      <c r="AD241" s="191" t="s">
        <v>1234</v>
      </c>
      <c r="AE241" s="365">
        <v>45000000</v>
      </c>
      <c r="AF241" s="171" t="s">
        <v>531</v>
      </c>
      <c r="AG241" s="193" t="s">
        <v>515</v>
      </c>
      <c r="AH241" s="184">
        <v>45707</v>
      </c>
      <c r="AI241" s="197"/>
      <c r="AJ241" s="197"/>
      <c r="AK241" s="197"/>
      <c r="AL241" s="597"/>
      <c r="AM241" s="597"/>
      <c r="AN241" s="187"/>
      <c r="AO241" s="188"/>
      <c r="AP241" s="231"/>
      <c r="AQ241" s="231"/>
      <c r="AR241" s="231"/>
      <c r="AS241" s="231"/>
      <c r="AT241" s="231"/>
      <c r="AU241" s="288"/>
      <c r="AV241" s="188"/>
      <c r="AW241" s="171"/>
      <c r="AX241" s="918"/>
      <c r="AY241" s="951"/>
      <c r="AZ241" s="945"/>
      <c r="BA241" s="834"/>
      <c r="BB241" s="671"/>
      <c r="BC241" s="671"/>
      <c r="BD241" s="671"/>
      <c r="BE241" s="671"/>
      <c r="BF241" s="955"/>
      <c r="BG241" s="955"/>
      <c r="BH241" s="955"/>
      <c r="BI241" s="412"/>
      <c r="BJ241" s="412"/>
      <c r="BK241" s="412"/>
      <c r="BL241" s="412"/>
      <c r="BM241" s="412"/>
      <c r="BN241" s="412"/>
      <c r="BO241" s="412"/>
      <c r="BP241" s="412"/>
      <c r="BQ241" s="412"/>
      <c r="BR241" s="412"/>
      <c r="BS241" s="412"/>
      <c r="BT241" s="412"/>
      <c r="BU241" s="412"/>
      <c r="BV241" s="412"/>
      <c r="BW241" s="412"/>
      <c r="BX241" s="412"/>
      <c r="BY241" s="412"/>
      <c r="BZ241" s="412"/>
      <c r="CA241" s="412"/>
      <c r="CB241" s="412"/>
      <c r="CC241" s="412"/>
      <c r="CD241" s="412"/>
      <c r="CE241" s="412"/>
      <c r="CF241" s="412"/>
      <c r="CG241" s="412"/>
      <c r="CH241" s="412"/>
      <c r="CI241" s="412"/>
      <c r="CJ241" s="412"/>
      <c r="CK241" s="412"/>
      <c r="CL241" s="412"/>
      <c r="CM241" s="412"/>
      <c r="CN241" s="412"/>
      <c r="CO241" s="412"/>
      <c r="CP241" s="412"/>
      <c r="CQ241" s="412"/>
      <c r="CR241" s="412"/>
      <c r="CS241" s="412"/>
      <c r="CT241" s="412"/>
      <c r="CU241" s="412"/>
      <c r="CV241" s="412"/>
      <c r="CW241" s="412"/>
      <c r="CX241" s="412"/>
      <c r="CY241" s="412"/>
      <c r="CZ241" s="412"/>
      <c r="DA241" s="412"/>
      <c r="DB241" s="412"/>
      <c r="DC241" s="412"/>
      <c r="DD241" s="412"/>
      <c r="DE241" s="412"/>
      <c r="DF241" s="412"/>
      <c r="DG241" s="412"/>
      <c r="DH241" s="412"/>
      <c r="DI241" s="412"/>
      <c r="DJ241" s="412"/>
      <c r="DK241" s="412"/>
      <c r="DL241" s="412"/>
      <c r="DM241" s="412"/>
      <c r="DN241" s="412"/>
      <c r="DO241" s="412"/>
      <c r="DP241" s="412"/>
      <c r="DQ241" s="412"/>
      <c r="DR241" s="412"/>
      <c r="DS241" s="412"/>
      <c r="DT241" s="412"/>
      <c r="DU241" s="412"/>
      <c r="DV241" s="412"/>
      <c r="DW241" s="412"/>
      <c r="DX241" s="412"/>
      <c r="DY241" s="412"/>
      <c r="DZ241" s="412"/>
      <c r="EA241" s="412"/>
      <c r="EB241" s="412"/>
      <c r="EC241" s="412"/>
      <c r="ED241" s="412"/>
      <c r="EE241" s="412"/>
      <c r="EF241" s="412"/>
      <c r="EG241" s="412"/>
      <c r="EH241" s="412"/>
      <c r="EI241" s="412"/>
      <c r="EJ241" s="412"/>
      <c r="EK241" s="412"/>
      <c r="EL241" s="412"/>
      <c r="EM241" s="412"/>
      <c r="EN241" s="412"/>
      <c r="EO241" s="412"/>
      <c r="EP241" s="412"/>
      <c r="EQ241" s="412"/>
      <c r="ER241" s="412"/>
      <c r="ES241" s="412"/>
      <c r="ET241" s="412"/>
      <c r="EU241" s="412"/>
      <c r="EV241" s="412"/>
      <c r="EW241" s="412"/>
      <c r="EX241" s="412"/>
      <c r="EY241" s="412"/>
      <c r="EZ241" s="412"/>
      <c r="FA241" s="412"/>
      <c r="FB241" s="412"/>
      <c r="FC241" s="412"/>
      <c r="FD241" s="412"/>
      <c r="FE241" s="412"/>
      <c r="FF241" s="412"/>
      <c r="FG241" s="412"/>
      <c r="FH241" s="412"/>
      <c r="FI241" s="412"/>
      <c r="FJ241" s="412"/>
      <c r="FK241" s="412"/>
      <c r="FL241" s="412"/>
      <c r="FM241" s="412"/>
      <c r="FN241" s="412"/>
      <c r="FO241" s="412"/>
      <c r="FP241" s="412"/>
      <c r="FQ241" s="412"/>
      <c r="FR241" s="412"/>
      <c r="FS241" s="412"/>
      <c r="FT241" s="412"/>
      <c r="FU241" s="412"/>
      <c r="FV241" s="412"/>
      <c r="FW241" s="412"/>
      <c r="FX241" s="412"/>
      <c r="FY241" s="412"/>
      <c r="FZ241" s="412"/>
      <c r="GA241" s="412"/>
      <c r="GB241" s="412"/>
      <c r="GC241" s="412"/>
      <c r="GD241" s="412"/>
      <c r="GE241" s="412"/>
      <c r="GF241" s="412"/>
      <c r="GG241" s="412"/>
      <c r="GH241" s="412"/>
      <c r="GI241" s="412"/>
      <c r="GJ241" s="412"/>
      <c r="GK241" s="412"/>
      <c r="GL241" s="412"/>
      <c r="GM241" s="412"/>
      <c r="GN241" s="412"/>
      <c r="GO241" s="412"/>
      <c r="GP241" s="412"/>
      <c r="GQ241" s="412"/>
      <c r="GR241" s="412"/>
      <c r="GS241" s="412"/>
      <c r="GT241" s="412"/>
      <c r="GU241" s="412"/>
      <c r="GV241" s="412"/>
      <c r="GW241" s="412"/>
      <c r="GX241" s="412"/>
      <c r="GY241" s="412"/>
      <c r="GZ241" s="412"/>
      <c r="HA241" s="412"/>
      <c r="HB241" s="412"/>
      <c r="HC241" s="412"/>
      <c r="HD241" s="412"/>
      <c r="HE241" s="412"/>
      <c r="HF241" s="412"/>
      <c r="HG241" s="412"/>
      <c r="HH241" s="412"/>
    </row>
    <row r="242" spans="1:216" s="170" customFormat="1" ht="65.099999999999994" customHeight="1">
      <c r="A242" s="649"/>
      <c r="B242" s="1073"/>
      <c r="C242" s="193" t="s">
        <v>224</v>
      </c>
      <c r="D242" s="864"/>
      <c r="E242" s="189" t="s">
        <v>1223</v>
      </c>
      <c r="F242" s="583">
        <v>2024130010144</v>
      </c>
      <c r="G242" s="188" t="s">
        <v>1224</v>
      </c>
      <c r="H242" s="188" t="s">
        <v>1225</v>
      </c>
      <c r="I242" s="188" t="s">
        <v>1226</v>
      </c>
      <c r="J242" s="188"/>
      <c r="K242" s="847"/>
      <c r="L242" s="833"/>
      <c r="M242" s="832"/>
      <c r="N242" s="832"/>
      <c r="O242" s="832"/>
      <c r="P242" s="832"/>
      <c r="Q242" s="832"/>
      <c r="R242" s="832"/>
      <c r="S242" s="832"/>
      <c r="T242" s="834"/>
      <c r="U242" s="856"/>
      <c r="V242" s="856"/>
      <c r="W242" s="833"/>
      <c r="X242" s="833"/>
      <c r="Y242" s="833"/>
      <c r="Z242" s="871"/>
      <c r="AA242" s="847"/>
      <c r="AB242" s="847"/>
      <c r="AC242" s="171" t="s">
        <v>529</v>
      </c>
      <c r="AD242" s="191" t="s">
        <v>1235</v>
      </c>
      <c r="AE242" s="365">
        <v>57500000</v>
      </c>
      <c r="AF242" s="171" t="s">
        <v>531</v>
      </c>
      <c r="AG242" s="193" t="s">
        <v>515</v>
      </c>
      <c r="AH242" s="184">
        <v>45707</v>
      </c>
      <c r="AI242" s="197"/>
      <c r="AJ242" s="197"/>
      <c r="AK242" s="197"/>
      <c r="AL242" s="597"/>
      <c r="AM242" s="597"/>
      <c r="AN242" s="187"/>
      <c r="AO242" s="188"/>
      <c r="AP242" s="231"/>
      <c r="AQ242" s="231"/>
      <c r="AR242" s="231"/>
      <c r="AS242" s="231"/>
      <c r="AT242" s="231"/>
      <c r="AU242" s="288"/>
      <c r="AV242" s="188"/>
      <c r="AW242" s="171"/>
      <c r="AX242" s="918"/>
      <c r="AY242" s="951"/>
      <c r="AZ242" s="945"/>
      <c r="BA242" s="834"/>
      <c r="BB242" s="671"/>
      <c r="BC242" s="671"/>
      <c r="BD242" s="671"/>
      <c r="BE242" s="671"/>
      <c r="BF242" s="955"/>
      <c r="BG242" s="955"/>
      <c r="BH242" s="955"/>
      <c r="BI242" s="412"/>
      <c r="BJ242" s="412"/>
      <c r="BK242" s="412"/>
      <c r="BL242" s="412"/>
      <c r="BM242" s="412"/>
      <c r="BN242" s="412"/>
      <c r="BO242" s="412"/>
      <c r="BP242" s="412"/>
      <c r="BQ242" s="412"/>
      <c r="BR242" s="412"/>
      <c r="BS242" s="412"/>
      <c r="BT242" s="412"/>
      <c r="BU242" s="412"/>
      <c r="BV242" s="412"/>
      <c r="BW242" s="412"/>
      <c r="BX242" s="412"/>
      <c r="BY242" s="412"/>
      <c r="BZ242" s="412"/>
      <c r="CA242" s="412"/>
      <c r="CB242" s="412"/>
      <c r="CC242" s="412"/>
      <c r="CD242" s="412"/>
      <c r="CE242" s="412"/>
      <c r="CF242" s="412"/>
      <c r="CG242" s="412"/>
      <c r="CH242" s="412"/>
      <c r="CI242" s="412"/>
      <c r="CJ242" s="412"/>
      <c r="CK242" s="412"/>
      <c r="CL242" s="412"/>
      <c r="CM242" s="412"/>
      <c r="CN242" s="412"/>
      <c r="CO242" s="412"/>
      <c r="CP242" s="412"/>
      <c r="CQ242" s="412"/>
      <c r="CR242" s="412"/>
      <c r="CS242" s="412"/>
      <c r="CT242" s="412"/>
      <c r="CU242" s="412"/>
      <c r="CV242" s="412"/>
      <c r="CW242" s="412"/>
      <c r="CX242" s="412"/>
      <c r="CY242" s="412"/>
      <c r="CZ242" s="412"/>
      <c r="DA242" s="412"/>
      <c r="DB242" s="412"/>
      <c r="DC242" s="412"/>
      <c r="DD242" s="412"/>
      <c r="DE242" s="412"/>
      <c r="DF242" s="412"/>
      <c r="DG242" s="412"/>
      <c r="DH242" s="412"/>
      <c r="DI242" s="412"/>
      <c r="DJ242" s="412"/>
      <c r="DK242" s="412"/>
      <c r="DL242" s="412"/>
      <c r="DM242" s="412"/>
      <c r="DN242" s="412"/>
      <c r="DO242" s="412"/>
      <c r="DP242" s="412"/>
      <c r="DQ242" s="412"/>
      <c r="DR242" s="412"/>
      <c r="DS242" s="412"/>
      <c r="DT242" s="412"/>
      <c r="DU242" s="412"/>
      <c r="DV242" s="412"/>
      <c r="DW242" s="412"/>
      <c r="DX242" s="412"/>
      <c r="DY242" s="412"/>
      <c r="DZ242" s="412"/>
      <c r="EA242" s="412"/>
      <c r="EB242" s="412"/>
      <c r="EC242" s="412"/>
      <c r="ED242" s="412"/>
      <c r="EE242" s="412"/>
      <c r="EF242" s="412"/>
      <c r="EG242" s="412"/>
      <c r="EH242" s="412"/>
      <c r="EI242" s="412"/>
      <c r="EJ242" s="412"/>
      <c r="EK242" s="412"/>
      <c r="EL242" s="412"/>
      <c r="EM242" s="412"/>
      <c r="EN242" s="412"/>
      <c r="EO242" s="412"/>
      <c r="EP242" s="412"/>
      <c r="EQ242" s="412"/>
      <c r="ER242" s="412"/>
      <c r="ES242" s="412"/>
      <c r="ET242" s="412"/>
      <c r="EU242" s="412"/>
      <c r="EV242" s="412"/>
      <c r="EW242" s="412"/>
      <c r="EX242" s="412"/>
      <c r="EY242" s="412"/>
      <c r="EZ242" s="412"/>
      <c r="FA242" s="412"/>
      <c r="FB242" s="412"/>
      <c r="FC242" s="412"/>
      <c r="FD242" s="412"/>
      <c r="FE242" s="412"/>
      <c r="FF242" s="412"/>
      <c r="FG242" s="412"/>
      <c r="FH242" s="412"/>
      <c r="FI242" s="412"/>
      <c r="FJ242" s="412"/>
      <c r="FK242" s="412"/>
      <c r="FL242" s="412"/>
      <c r="FM242" s="412"/>
      <c r="FN242" s="412"/>
      <c r="FO242" s="412"/>
      <c r="FP242" s="412"/>
      <c r="FQ242" s="412"/>
      <c r="FR242" s="412"/>
      <c r="FS242" s="412"/>
      <c r="FT242" s="412"/>
      <c r="FU242" s="412"/>
      <c r="FV242" s="412"/>
      <c r="FW242" s="412"/>
      <c r="FX242" s="412"/>
      <c r="FY242" s="412"/>
      <c r="FZ242" s="412"/>
      <c r="GA242" s="412"/>
      <c r="GB242" s="412"/>
      <c r="GC242" s="412"/>
      <c r="GD242" s="412"/>
      <c r="GE242" s="412"/>
      <c r="GF242" s="412"/>
      <c r="GG242" s="412"/>
      <c r="GH242" s="412"/>
      <c r="GI242" s="412"/>
      <c r="GJ242" s="412"/>
      <c r="GK242" s="412"/>
      <c r="GL242" s="412"/>
      <c r="GM242" s="412"/>
      <c r="GN242" s="412"/>
      <c r="GO242" s="412"/>
      <c r="GP242" s="412"/>
      <c r="GQ242" s="412"/>
      <c r="GR242" s="412"/>
      <c r="GS242" s="412"/>
      <c r="GT242" s="412"/>
      <c r="GU242" s="412"/>
      <c r="GV242" s="412"/>
      <c r="GW242" s="412"/>
      <c r="GX242" s="412"/>
      <c r="GY242" s="412"/>
      <c r="GZ242" s="412"/>
      <c r="HA242" s="412"/>
      <c r="HB242" s="412"/>
      <c r="HC242" s="412"/>
      <c r="HD242" s="412"/>
      <c r="HE242" s="412"/>
      <c r="HF242" s="412"/>
      <c r="HG242" s="412"/>
      <c r="HH242" s="412"/>
    </row>
    <row r="243" spans="1:216" s="170" customFormat="1" ht="65.099999999999994" customHeight="1">
      <c r="A243" s="649"/>
      <c r="B243" s="1073"/>
      <c r="C243" s="193" t="s">
        <v>224</v>
      </c>
      <c r="D243" s="864"/>
      <c r="E243" s="189" t="s">
        <v>1223</v>
      </c>
      <c r="F243" s="583">
        <v>2024130010145</v>
      </c>
      <c r="G243" s="188" t="s">
        <v>1224</v>
      </c>
      <c r="H243" s="188" t="s">
        <v>1225</v>
      </c>
      <c r="I243" s="188" t="s">
        <v>1226</v>
      </c>
      <c r="J243" s="188"/>
      <c r="K243" s="366" t="s">
        <v>1236</v>
      </c>
      <c r="L243" s="188"/>
      <c r="M243" s="193" t="s">
        <v>892</v>
      </c>
      <c r="N243" s="193">
        <v>40</v>
      </c>
      <c r="O243" s="193">
        <v>0</v>
      </c>
      <c r="P243" s="193">
        <v>13</v>
      </c>
      <c r="Q243" s="193"/>
      <c r="R243" s="193"/>
      <c r="S243" s="193">
        <f>+O243+P243</f>
        <v>13</v>
      </c>
      <c r="T243" s="549">
        <f>+(O243+P243+Q243+R243)/N243</f>
        <v>0.32500000000000001</v>
      </c>
      <c r="U243" s="261">
        <v>45689</v>
      </c>
      <c r="V243" s="261">
        <v>46022</v>
      </c>
      <c r="W243" s="171"/>
      <c r="X243" s="833"/>
      <c r="Y243" s="833" t="s">
        <v>772</v>
      </c>
      <c r="Z243" s="171" t="s">
        <v>1228</v>
      </c>
      <c r="AA243" s="194" t="s">
        <v>1237</v>
      </c>
      <c r="AB243" s="344" t="s">
        <v>1238</v>
      </c>
      <c r="AC243" s="171" t="s">
        <v>529</v>
      </c>
      <c r="AD243" s="191" t="s">
        <v>1239</v>
      </c>
      <c r="AE243" s="365">
        <v>45000000</v>
      </c>
      <c r="AF243" s="171" t="s">
        <v>531</v>
      </c>
      <c r="AG243" s="193" t="s">
        <v>515</v>
      </c>
      <c r="AH243" s="184">
        <v>45707</v>
      </c>
      <c r="AI243" s="197"/>
      <c r="AJ243" s="197"/>
      <c r="AK243" s="197"/>
      <c r="AL243" s="597"/>
      <c r="AM243" s="597"/>
      <c r="AN243" s="187"/>
      <c r="AO243" s="188"/>
      <c r="AP243" s="231"/>
      <c r="AQ243" s="231"/>
      <c r="AR243" s="231"/>
      <c r="AS243" s="231"/>
      <c r="AT243" s="231"/>
      <c r="AU243" s="288"/>
      <c r="AV243" s="188"/>
      <c r="AW243" s="171"/>
      <c r="AX243" s="918"/>
      <c r="AY243" s="951"/>
      <c r="AZ243" s="945"/>
      <c r="BA243" s="834"/>
      <c r="BB243" s="671"/>
      <c r="BC243" s="671"/>
      <c r="BD243" s="671"/>
      <c r="BE243" s="671"/>
      <c r="BF243" s="955"/>
      <c r="BG243" s="955"/>
      <c r="BH243" s="955"/>
      <c r="BI243" s="412"/>
      <c r="BJ243" s="412"/>
      <c r="BK243" s="412"/>
      <c r="BL243" s="412"/>
      <c r="BM243" s="412"/>
      <c r="BN243" s="412"/>
      <c r="BO243" s="412"/>
      <c r="BP243" s="412"/>
      <c r="BQ243" s="412"/>
      <c r="BR243" s="412"/>
      <c r="BS243" s="412"/>
      <c r="BT243" s="412"/>
      <c r="BU243" s="412"/>
      <c r="BV243" s="412"/>
      <c r="BW243" s="412"/>
      <c r="BX243" s="412"/>
      <c r="BY243" s="412"/>
      <c r="BZ243" s="412"/>
      <c r="CA243" s="412"/>
      <c r="CB243" s="412"/>
      <c r="CC243" s="412"/>
      <c r="CD243" s="412"/>
      <c r="CE243" s="412"/>
      <c r="CF243" s="412"/>
      <c r="CG243" s="412"/>
      <c r="CH243" s="412"/>
      <c r="CI243" s="412"/>
      <c r="CJ243" s="412"/>
      <c r="CK243" s="412"/>
      <c r="CL243" s="412"/>
      <c r="CM243" s="412"/>
      <c r="CN243" s="412"/>
      <c r="CO243" s="412"/>
      <c r="CP243" s="412"/>
      <c r="CQ243" s="412"/>
      <c r="CR243" s="412"/>
      <c r="CS243" s="412"/>
      <c r="CT243" s="412"/>
      <c r="CU243" s="412"/>
      <c r="CV243" s="412"/>
      <c r="CW243" s="412"/>
      <c r="CX243" s="412"/>
      <c r="CY243" s="412"/>
      <c r="CZ243" s="412"/>
      <c r="DA243" s="412"/>
      <c r="DB243" s="412"/>
      <c r="DC243" s="412"/>
      <c r="DD243" s="412"/>
      <c r="DE243" s="412"/>
      <c r="DF243" s="412"/>
      <c r="DG243" s="412"/>
      <c r="DH243" s="412"/>
      <c r="DI243" s="412"/>
      <c r="DJ243" s="412"/>
      <c r="DK243" s="412"/>
      <c r="DL243" s="412"/>
      <c r="DM243" s="412"/>
      <c r="DN243" s="412"/>
      <c r="DO243" s="412"/>
      <c r="DP243" s="412"/>
      <c r="DQ243" s="412"/>
      <c r="DR243" s="412"/>
      <c r="DS243" s="412"/>
      <c r="DT243" s="412"/>
      <c r="DU243" s="412"/>
      <c r="DV243" s="412"/>
      <c r="DW243" s="412"/>
      <c r="DX243" s="412"/>
      <c r="DY243" s="412"/>
      <c r="DZ243" s="412"/>
      <c r="EA243" s="412"/>
      <c r="EB243" s="412"/>
      <c r="EC243" s="412"/>
      <c r="ED243" s="412"/>
      <c r="EE243" s="412"/>
      <c r="EF243" s="412"/>
      <c r="EG243" s="412"/>
      <c r="EH243" s="412"/>
      <c r="EI243" s="412"/>
      <c r="EJ243" s="412"/>
      <c r="EK243" s="412"/>
      <c r="EL243" s="412"/>
      <c r="EM243" s="412"/>
      <c r="EN243" s="412"/>
      <c r="EO243" s="412"/>
      <c r="EP243" s="412"/>
      <c r="EQ243" s="412"/>
      <c r="ER243" s="412"/>
      <c r="ES243" s="412"/>
      <c r="ET243" s="412"/>
      <c r="EU243" s="412"/>
      <c r="EV243" s="412"/>
      <c r="EW243" s="412"/>
      <c r="EX243" s="412"/>
      <c r="EY243" s="412"/>
      <c r="EZ243" s="412"/>
      <c r="FA243" s="412"/>
      <c r="FB243" s="412"/>
      <c r="FC243" s="412"/>
      <c r="FD243" s="412"/>
      <c r="FE243" s="412"/>
      <c r="FF243" s="412"/>
      <c r="FG243" s="412"/>
      <c r="FH243" s="412"/>
      <c r="FI243" s="412"/>
      <c r="FJ243" s="412"/>
      <c r="FK243" s="412"/>
      <c r="FL243" s="412"/>
      <c r="FM243" s="412"/>
      <c r="FN243" s="412"/>
      <c r="FO243" s="412"/>
      <c r="FP243" s="412"/>
      <c r="FQ243" s="412"/>
      <c r="FR243" s="412"/>
      <c r="FS243" s="412"/>
      <c r="FT243" s="412"/>
      <c r="FU243" s="412"/>
      <c r="FV243" s="412"/>
      <c r="FW243" s="412"/>
      <c r="FX243" s="412"/>
      <c r="FY243" s="412"/>
      <c r="FZ243" s="412"/>
      <c r="GA243" s="412"/>
      <c r="GB243" s="412"/>
      <c r="GC243" s="412"/>
      <c r="GD243" s="412"/>
      <c r="GE243" s="412"/>
      <c r="GF243" s="412"/>
      <c r="GG243" s="412"/>
      <c r="GH243" s="412"/>
      <c r="GI243" s="412"/>
      <c r="GJ243" s="412"/>
      <c r="GK243" s="412"/>
      <c r="GL243" s="412"/>
      <c r="GM243" s="412"/>
      <c r="GN243" s="412"/>
      <c r="GO243" s="412"/>
      <c r="GP243" s="412"/>
      <c r="GQ243" s="412"/>
      <c r="GR243" s="412"/>
      <c r="GS243" s="412"/>
      <c r="GT243" s="412"/>
      <c r="GU243" s="412"/>
      <c r="GV243" s="412"/>
      <c r="GW243" s="412"/>
      <c r="GX243" s="412"/>
      <c r="GY243" s="412"/>
      <c r="GZ243" s="412"/>
      <c r="HA243" s="412"/>
      <c r="HB243" s="412"/>
      <c r="HC243" s="412"/>
      <c r="HD243" s="412"/>
      <c r="HE243" s="412"/>
      <c r="HF243" s="412"/>
      <c r="HG243" s="412"/>
      <c r="HH243" s="412"/>
    </row>
    <row r="244" spans="1:216" s="170" customFormat="1" ht="65.099999999999994" customHeight="1">
      <c r="A244" s="649"/>
      <c r="B244" s="1073"/>
      <c r="C244" s="193" t="s">
        <v>224</v>
      </c>
      <c r="D244" s="864"/>
      <c r="E244" s="189" t="s">
        <v>1223</v>
      </c>
      <c r="F244" s="583">
        <v>2024130010146</v>
      </c>
      <c r="G244" s="188" t="s">
        <v>1224</v>
      </c>
      <c r="H244" s="188" t="s">
        <v>1225</v>
      </c>
      <c r="I244" s="188" t="s">
        <v>1226</v>
      </c>
      <c r="J244" s="188"/>
      <c r="K244" s="188" t="s">
        <v>1240</v>
      </c>
      <c r="L244" s="188"/>
      <c r="M244" s="193" t="s">
        <v>892</v>
      </c>
      <c r="N244" s="193">
        <v>5</v>
      </c>
      <c r="O244" s="193">
        <v>0</v>
      </c>
      <c r="P244" s="193">
        <v>0</v>
      </c>
      <c r="Q244" s="193"/>
      <c r="R244" s="193"/>
      <c r="S244" s="193">
        <f>+O244+P244</f>
        <v>0</v>
      </c>
      <c r="T244" s="549">
        <f>+(O244+P244+Q244+R244)/N244</f>
        <v>0</v>
      </c>
      <c r="U244" s="261">
        <v>45689</v>
      </c>
      <c r="V244" s="261">
        <v>46022</v>
      </c>
      <c r="W244" s="171">
        <v>213</v>
      </c>
      <c r="X244" s="171"/>
      <c r="Y244" s="171" t="s">
        <v>772</v>
      </c>
      <c r="Z244" s="171" t="s">
        <v>1228</v>
      </c>
      <c r="AA244" s="247" t="s">
        <v>1241</v>
      </c>
      <c r="AB244" s="344" t="s">
        <v>1242</v>
      </c>
      <c r="AC244" s="171" t="s">
        <v>529</v>
      </c>
      <c r="AD244" s="191" t="s">
        <v>1243</v>
      </c>
      <c r="AE244" s="365">
        <v>34848000</v>
      </c>
      <c r="AF244" s="171" t="s">
        <v>531</v>
      </c>
      <c r="AG244" s="193" t="s">
        <v>515</v>
      </c>
      <c r="AH244" s="184">
        <v>45707</v>
      </c>
      <c r="AI244" s="197"/>
      <c r="AJ244" s="197"/>
      <c r="AK244" s="197"/>
      <c r="AL244" s="597"/>
      <c r="AM244" s="597"/>
      <c r="AN244" s="187"/>
      <c r="AO244" s="188"/>
      <c r="AP244" s="231"/>
      <c r="AQ244" s="231"/>
      <c r="AR244" s="231"/>
      <c r="AS244" s="231"/>
      <c r="AT244" s="231"/>
      <c r="AU244" s="288"/>
      <c r="AV244" s="188"/>
      <c r="AW244" s="171"/>
      <c r="AX244" s="918"/>
      <c r="AY244" s="951"/>
      <c r="AZ244" s="945"/>
      <c r="BA244" s="834"/>
      <c r="BB244" s="671"/>
      <c r="BC244" s="671"/>
      <c r="BD244" s="671"/>
      <c r="BE244" s="671"/>
      <c r="BF244" s="955"/>
      <c r="BG244" s="955"/>
      <c r="BH244" s="955"/>
      <c r="BI244" s="412"/>
      <c r="BJ244" s="412"/>
      <c r="BK244" s="412"/>
      <c r="BL244" s="412"/>
      <c r="BM244" s="412"/>
      <c r="BN244" s="412"/>
      <c r="BO244" s="412"/>
      <c r="BP244" s="412"/>
      <c r="BQ244" s="412"/>
      <c r="BR244" s="412"/>
      <c r="BS244" s="412"/>
      <c r="BT244" s="412"/>
      <c r="BU244" s="412"/>
      <c r="BV244" s="412"/>
      <c r="BW244" s="412"/>
      <c r="BX244" s="412"/>
      <c r="BY244" s="412"/>
      <c r="BZ244" s="412"/>
      <c r="CA244" s="412"/>
      <c r="CB244" s="412"/>
      <c r="CC244" s="412"/>
      <c r="CD244" s="412"/>
      <c r="CE244" s="412"/>
      <c r="CF244" s="412"/>
      <c r="CG244" s="412"/>
      <c r="CH244" s="412"/>
      <c r="CI244" s="412"/>
      <c r="CJ244" s="412"/>
      <c r="CK244" s="412"/>
      <c r="CL244" s="412"/>
      <c r="CM244" s="412"/>
      <c r="CN244" s="412"/>
      <c r="CO244" s="412"/>
      <c r="CP244" s="412"/>
      <c r="CQ244" s="412"/>
      <c r="CR244" s="412"/>
      <c r="CS244" s="412"/>
      <c r="CT244" s="412"/>
      <c r="CU244" s="412"/>
      <c r="CV244" s="412"/>
      <c r="CW244" s="412"/>
      <c r="CX244" s="412"/>
      <c r="CY244" s="412"/>
      <c r="CZ244" s="412"/>
      <c r="DA244" s="412"/>
      <c r="DB244" s="412"/>
      <c r="DC244" s="412"/>
      <c r="DD244" s="412"/>
      <c r="DE244" s="412"/>
      <c r="DF244" s="412"/>
      <c r="DG244" s="412"/>
      <c r="DH244" s="412"/>
      <c r="DI244" s="412"/>
      <c r="DJ244" s="412"/>
      <c r="DK244" s="412"/>
      <c r="DL244" s="412"/>
      <c r="DM244" s="412"/>
      <c r="DN244" s="412"/>
      <c r="DO244" s="412"/>
      <c r="DP244" s="412"/>
      <c r="DQ244" s="412"/>
      <c r="DR244" s="412"/>
      <c r="DS244" s="412"/>
      <c r="DT244" s="412"/>
      <c r="DU244" s="412"/>
      <c r="DV244" s="412"/>
      <c r="DW244" s="412"/>
      <c r="DX244" s="412"/>
      <c r="DY244" s="412"/>
      <c r="DZ244" s="412"/>
      <c r="EA244" s="412"/>
      <c r="EB244" s="412"/>
      <c r="EC244" s="412"/>
      <c r="ED244" s="412"/>
      <c r="EE244" s="412"/>
      <c r="EF244" s="412"/>
      <c r="EG244" s="412"/>
      <c r="EH244" s="412"/>
      <c r="EI244" s="412"/>
      <c r="EJ244" s="412"/>
      <c r="EK244" s="412"/>
      <c r="EL244" s="412"/>
      <c r="EM244" s="412"/>
      <c r="EN244" s="412"/>
      <c r="EO244" s="412"/>
      <c r="EP244" s="412"/>
      <c r="EQ244" s="412"/>
      <c r="ER244" s="412"/>
      <c r="ES244" s="412"/>
      <c r="ET244" s="412"/>
      <c r="EU244" s="412"/>
      <c r="EV244" s="412"/>
      <c r="EW244" s="412"/>
      <c r="EX244" s="412"/>
      <c r="EY244" s="412"/>
      <c r="EZ244" s="412"/>
      <c r="FA244" s="412"/>
      <c r="FB244" s="412"/>
      <c r="FC244" s="412"/>
      <c r="FD244" s="412"/>
      <c r="FE244" s="412"/>
      <c r="FF244" s="412"/>
      <c r="FG244" s="412"/>
      <c r="FH244" s="412"/>
      <c r="FI244" s="412"/>
      <c r="FJ244" s="412"/>
      <c r="FK244" s="412"/>
      <c r="FL244" s="412"/>
      <c r="FM244" s="412"/>
      <c r="FN244" s="412"/>
      <c r="FO244" s="412"/>
      <c r="FP244" s="412"/>
      <c r="FQ244" s="412"/>
      <c r="FR244" s="412"/>
      <c r="FS244" s="412"/>
      <c r="FT244" s="412"/>
      <c r="FU244" s="412"/>
      <c r="FV244" s="412"/>
      <c r="FW244" s="412"/>
      <c r="FX244" s="412"/>
      <c r="FY244" s="412"/>
      <c r="FZ244" s="412"/>
      <c r="GA244" s="412"/>
      <c r="GB244" s="412"/>
      <c r="GC244" s="412"/>
      <c r="GD244" s="412"/>
      <c r="GE244" s="412"/>
      <c r="GF244" s="412"/>
      <c r="GG244" s="412"/>
      <c r="GH244" s="412"/>
      <c r="GI244" s="412"/>
      <c r="GJ244" s="412"/>
      <c r="GK244" s="412"/>
      <c r="GL244" s="412"/>
      <c r="GM244" s="412"/>
      <c r="GN244" s="412"/>
      <c r="GO244" s="412"/>
      <c r="GP244" s="412"/>
      <c r="GQ244" s="412"/>
      <c r="GR244" s="412"/>
      <c r="GS244" s="412"/>
      <c r="GT244" s="412"/>
      <c r="GU244" s="412"/>
      <c r="GV244" s="412"/>
      <c r="GW244" s="412"/>
      <c r="GX244" s="412"/>
      <c r="GY244" s="412"/>
      <c r="GZ244" s="412"/>
      <c r="HA244" s="412"/>
      <c r="HB244" s="412"/>
      <c r="HC244" s="412"/>
      <c r="HD244" s="412"/>
      <c r="HE244" s="412"/>
      <c r="HF244" s="412"/>
      <c r="HG244" s="412"/>
      <c r="HH244" s="412"/>
    </row>
    <row r="245" spans="1:216" s="170" customFormat="1" ht="65.099999999999994" customHeight="1">
      <c r="A245" s="649"/>
      <c r="B245" s="1073"/>
      <c r="C245" s="193" t="s">
        <v>224</v>
      </c>
      <c r="D245" s="864"/>
      <c r="E245" s="189" t="s">
        <v>1223</v>
      </c>
      <c r="F245" s="583">
        <v>2024130010147</v>
      </c>
      <c r="G245" s="188" t="s">
        <v>1224</v>
      </c>
      <c r="H245" s="188" t="s">
        <v>1225</v>
      </c>
      <c r="I245" s="188" t="s">
        <v>1226</v>
      </c>
      <c r="J245" s="188"/>
      <c r="K245" s="864" t="s">
        <v>1244</v>
      </c>
      <c r="L245" s="833"/>
      <c r="M245" s="832" t="s">
        <v>892</v>
      </c>
      <c r="N245" s="832">
        <v>150</v>
      </c>
      <c r="O245" s="832">
        <v>0</v>
      </c>
      <c r="P245" s="832">
        <v>0</v>
      </c>
      <c r="Q245" s="832"/>
      <c r="R245" s="832"/>
      <c r="S245" s="832">
        <f>+O245+P245</f>
        <v>0</v>
      </c>
      <c r="T245" s="834">
        <f>+(O245+P245+Q245+R245)/N245</f>
        <v>0</v>
      </c>
      <c r="U245" s="856">
        <v>45689</v>
      </c>
      <c r="V245" s="856">
        <v>46022</v>
      </c>
      <c r="W245" s="833">
        <v>213</v>
      </c>
      <c r="X245" s="171"/>
      <c r="Y245" s="171" t="s">
        <v>772</v>
      </c>
      <c r="Z245" s="833" t="s">
        <v>1228</v>
      </c>
      <c r="AA245" s="853"/>
      <c r="AB245" s="1055"/>
      <c r="AC245" s="171" t="s">
        <v>529</v>
      </c>
      <c r="AD245" s="191" t="s">
        <v>1245</v>
      </c>
      <c r="AE245" s="365">
        <v>45000000</v>
      </c>
      <c r="AF245" s="171" t="s">
        <v>531</v>
      </c>
      <c r="AG245" s="193" t="s">
        <v>515</v>
      </c>
      <c r="AH245" s="184">
        <v>45707</v>
      </c>
      <c r="AI245" s="197"/>
      <c r="AJ245" s="197"/>
      <c r="AK245" s="197"/>
      <c r="AL245" s="597"/>
      <c r="AM245" s="597"/>
      <c r="AN245" s="187"/>
      <c r="AO245" s="188"/>
      <c r="AP245" s="231"/>
      <c r="AQ245" s="231"/>
      <c r="AR245" s="231"/>
      <c r="AS245" s="231"/>
      <c r="AT245" s="231"/>
      <c r="AU245" s="288"/>
      <c r="AV245" s="188"/>
      <c r="AW245" s="171"/>
      <c r="AX245" s="918"/>
      <c r="AY245" s="951"/>
      <c r="AZ245" s="945"/>
      <c r="BA245" s="834"/>
      <c r="BB245" s="671"/>
      <c r="BC245" s="671"/>
      <c r="BD245" s="671"/>
      <c r="BE245" s="671"/>
      <c r="BF245" s="955"/>
      <c r="BG245" s="955"/>
      <c r="BH245" s="955"/>
      <c r="BI245" s="412"/>
      <c r="BJ245" s="412"/>
      <c r="BK245" s="412"/>
      <c r="BL245" s="412"/>
      <c r="BM245" s="412"/>
      <c r="BN245" s="412"/>
      <c r="BO245" s="412"/>
      <c r="BP245" s="412"/>
      <c r="BQ245" s="412"/>
      <c r="BR245" s="412"/>
      <c r="BS245" s="412"/>
      <c r="BT245" s="412"/>
      <c r="BU245" s="412"/>
      <c r="BV245" s="412"/>
      <c r="BW245" s="412"/>
      <c r="BX245" s="412"/>
      <c r="BY245" s="412"/>
      <c r="BZ245" s="412"/>
      <c r="CA245" s="412"/>
      <c r="CB245" s="412"/>
      <c r="CC245" s="412"/>
      <c r="CD245" s="412"/>
      <c r="CE245" s="412"/>
      <c r="CF245" s="412"/>
      <c r="CG245" s="412"/>
      <c r="CH245" s="412"/>
      <c r="CI245" s="412"/>
      <c r="CJ245" s="412"/>
      <c r="CK245" s="412"/>
      <c r="CL245" s="412"/>
      <c r="CM245" s="412"/>
      <c r="CN245" s="412"/>
      <c r="CO245" s="412"/>
      <c r="CP245" s="412"/>
      <c r="CQ245" s="412"/>
      <c r="CR245" s="412"/>
      <c r="CS245" s="412"/>
      <c r="CT245" s="412"/>
      <c r="CU245" s="412"/>
      <c r="CV245" s="412"/>
      <c r="CW245" s="412"/>
      <c r="CX245" s="412"/>
      <c r="CY245" s="412"/>
      <c r="CZ245" s="412"/>
      <c r="DA245" s="412"/>
      <c r="DB245" s="412"/>
      <c r="DC245" s="412"/>
      <c r="DD245" s="412"/>
      <c r="DE245" s="412"/>
      <c r="DF245" s="412"/>
      <c r="DG245" s="412"/>
      <c r="DH245" s="412"/>
      <c r="DI245" s="412"/>
      <c r="DJ245" s="412"/>
      <c r="DK245" s="412"/>
      <c r="DL245" s="412"/>
      <c r="DM245" s="412"/>
      <c r="DN245" s="412"/>
      <c r="DO245" s="412"/>
      <c r="DP245" s="412"/>
      <c r="DQ245" s="412"/>
      <c r="DR245" s="412"/>
      <c r="DS245" s="412"/>
      <c r="DT245" s="412"/>
      <c r="DU245" s="412"/>
      <c r="DV245" s="412"/>
      <c r="DW245" s="412"/>
      <c r="DX245" s="412"/>
      <c r="DY245" s="412"/>
      <c r="DZ245" s="412"/>
      <c r="EA245" s="412"/>
      <c r="EB245" s="412"/>
      <c r="EC245" s="412"/>
      <c r="ED245" s="412"/>
      <c r="EE245" s="412"/>
      <c r="EF245" s="412"/>
      <c r="EG245" s="412"/>
      <c r="EH245" s="412"/>
      <c r="EI245" s="412"/>
      <c r="EJ245" s="412"/>
      <c r="EK245" s="412"/>
      <c r="EL245" s="412"/>
      <c r="EM245" s="412"/>
      <c r="EN245" s="412"/>
      <c r="EO245" s="412"/>
      <c r="EP245" s="412"/>
      <c r="EQ245" s="412"/>
      <c r="ER245" s="412"/>
      <c r="ES245" s="412"/>
      <c r="ET245" s="412"/>
      <c r="EU245" s="412"/>
      <c r="EV245" s="412"/>
      <c r="EW245" s="412"/>
      <c r="EX245" s="412"/>
      <c r="EY245" s="412"/>
      <c r="EZ245" s="412"/>
      <c r="FA245" s="412"/>
      <c r="FB245" s="412"/>
      <c r="FC245" s="412"/>
      <c r="FD245" s="412"/>
      <c r="FE245" s="412"/>
      <c r="FF245" s="412"/>
      <c r="FG245" s="412"/>
      <c r="FH245" s="412"/>
      <c r="FI245" s="412"/>
      <c r="FJ245" s="412"/>
      <c r="FK245" s="412"/>
      <c r="FL245" s="412"/>
      <c r="FM245" s="412"/>
      <c r="FN245" s="412"/>
      <c r="FO245" s="412"/>
      <c r="FP245" s="412"/>
      <c r="FQ245" s="412"/>
      <c r="FR245" s="412"/>
      <c r="FS245" s="412"/>
      <c r="FT245" s="412"/>
      <c r="FU245" s="412"/>
      <c r="FV245" s="412"/>
      <c r="FW245" s="412"/>
      <c r="FX245" s="412"/>
      <c r="FY245" s="412"/>
      <c r="FZ245" s="412"/>
      <c r="GA245" s="412"/>
      <c r="GB245" s="412"/>
      <c r="GC245" s="412"/>
      <c r="GD245" s="412"/>
      <c r="GE245" s="412"/>
      <c r="GF245" s="412"/>
      <c r="GG245" s="412"/>
      <c r="GH245" s="412"/>
      <c r="GI245" s="412"/>
      <c r="GJ245" s="412"/>
      <c r="GK245" s="412"/>
      <c r="GL245" s="412"/>
      <c r="GM245" s="412"/>
      <c r="GN245" s="412"/>
      <c r="GO245" s="412"/>
      <c r="GP245" s="412"/>
      <c r="GQ245" s="412"/>
      <c r="GR245" s="412"/>
      <c r="GS245" s="412"/>
      <c r="GT245" s="412"/>
      <c r="GU245" s="412"/>
      <c r="GV245" s="412"/>
      <c r="GW245" s="412"/>
      <c r="GX245" s="412"/>
      <c r="GY245" s="412"/>
      <c r="GZ245" s="412"/>
      <c r="HA245" s="412"/>
      <c r="HB245" s="412"/>
      <c r="HC245" s="412"/>
      <c r="HD245" s="412"/>
      <c r="HE245" s="412"/>
      <c r="HF245" s="412"/>
      <c r="HG245" s="412"/>
      <c r="HH245" s="412"/>
    </row>
    <row r="246" spans="1:216" s="170" customFormat="1" ht="65.099999999999994" customHeight="1">
      <c r="A246" s="649"/>
      <c r="B246" s="1073"/>
      <c r="C246" s="193" t="s">
        <v>224</v>
      </c>
      <c r="D246" s="864"/>
      <c r="E246" s="189" t="s">
        <v>1223</v>
      </c>
      <c r="F246" s="583">
        <v>2024130010148</v>
      </c>
      <c r="G246" s="188" t="s">
        <v>1224</v>
      </c>
      <c r="H246" s="188" t="s">
        <v>1225</v>
      </c>
      <c r="I246" s="188" t="s">
        <v>1226</v>
      </c>
      <c r="J246" s="188"/>
      <c r="K246" s="864"/>
      <c r="L246" s="833"/>
      <c r="M246" s="832"/>
      <c r="N246" s="832"/>
      <c r="O246" s="832"/>
      <c r="P246" s="832"/>
      <c r="Q246" s="832"/>
      <c r="R246" s="832"/>
      <c r="S246" s="832"/>
      <c r="T246" s="834"/>
      <c r="U246" s="856"/>
      <c r="V246" s="856"/>
      <c r="W246" s="833"/>
      <c r="X246" s="833"/>
      <c r="Y246" s="833"/>
      <c r="Z246" s="833"/>
      <c r="AA246" s="853"/>
      <c r="AB246" s="1055"/>
      <c r="AC246" s="171" t="s">
        <v>529</v>
      </c>
      <c r="AD246" s="191" t="s">
        <v>1246</v>
      </c>
      <c r="AE246" s="365">
        <v>60000000</v>
      </c>
      <c r="AF246" s="171" t="s">
        <v>531</v>
      </c>
      <c r="AG246" s="193" t="s">
        <v>515</v>
      </c>
      <c r="AH246" s="184">
        <v>45707</v>
      </c>
      <c r="AI246" s="197"/>
      <c r="AJ246" s="197"/>
      <c r="AK246" s="197"/>
      <c r="AL246" s="597"/>
      <c r="AM246" s="597"/>
      <c r="AN246" s="187"/>
      <c r="AO246" s="188"/>
      <c r="AP246" s="231"/>
      <c r="AQ246" s="231"/>
      <c r="AR246" s="231"/>
      <c r="AS246" s="231"/>
      <c r="AT246" s="231"/>
      <c r="AU246" s="288"/>
      <c r="AV246" s="188"/>
      <c r="AW246" s="171"/>
      <c r="AX246" s="918"/>
      <c r="AY246" s="951"/>
      <c r="AZ246" s="945"/>
      <c r="BA246" s="834"/>
      <c r="BB246" s="671"/>
      <c r="BC246" s="671"/>
      <c r="BD246" s="671"/>
      <c r="BE246" s="671"/>
      <c r="BF246" s="955"/>
      <c r="BG246" s="955"/>
      <c r="BH246" s="955"/>
      <c r="BI246" s="412"/>
      <c r="BJ246" s="412"/>
      <c r="BK246" s="412"/>
      <c r="BL246" s="412"/>
      <c r="BM246" s="412"/>
      <c r="BN246" s="412"/>
      <c r="BO246" s="412"/>
      <c r="BP246" s="412"/>
      <c r="BQ246" s="412"/>
      <c r="BR246" s="412"/>
      <c r="BS246" s="412"/>
      <c r="BT246" s="412"/>
      <c r="BU246" s="412"/>
      <c r="BV246" s="412"/>
      <c r="BW246" s="412"/>
      <c r="BX246" s="412"/>
      <c r="BY246" s="412"/>
      <c r="BZ246" s="412"/>
      <c r="CA246" s="412"/>
      <c r="CB246" s="412"/>
      <c r="CC246" s="412"/>
      <c r="CD246" s="412"/>
      <c r="CE246" s="412"/>
      <c r="CF246" s="412"/>
      <c r="CG246" s="412"/>
      <c r="CH246" s="412"/>
      <c r="CI246" s="412"/>
      <c r="CJ246" s="412"/>
      <c r="CK246" s="412"/>
      <c r="CL246" s="412"/>
      <c r="CM246" s="412"/>
      <c r="CN246" s="412"/>
      <c r="CO246" s="412"/>
      <c r="CP246" s="412"/>
      <c r="CQ246" s="412"/>
      <c r="CR246" s="412"/>
      <c r="CS246" s="412"/>
      <c r="CT246" s="412"/>
      <c r="CU246" s="412"/>
      <c r="CV246" s="412"/>
      <c r="CW246" s="412"/>
      <c r="CX246" s="412"/>
      <c r="CY246" s="412"/>
      <c r="CZ246" s="412"/>
      <c r="DA246" s="412"/>
      <c r="DB246" s="412"/>
      <c r="DC246" s="412"/>
      <c r="DD246" s="412"/>
      <c r="DE246" s="412"/>
      <c r="DF246" s="412"/>
      <c r="DG246" s="412"/>
      <c r="DH246" s="412"/>
      <c r="DI246" s="412"/>
      <c r="DJ246" s="412"/>
      <c r="DK246" s="412"/>
      <c r="DL246" s="412"/>
      <c r="DM246" s="412"/>
      <c r="DN246" s="412"/>
      <c r="DO246" s="412"/>
      <c r="DP246" s="412"/>
      <c r="DQ246" s="412"/>
      <c r="DR246" s="412"/>
      <c r="DS246" s="412"/>
      <c r="DT246" s="412"/>
      <c r="DU246" s="412"/>
      <c r="DV246" s="412"/>
      <c r="DW246" s="412"/>
      <c r="DX246" s="412"/>
      <c r="DY246" s="412"/>
      <c r="DZ246" s="412"/>
      <c r="EA246" s="412"/>
      <c r="EB246" s="412"/>
      <c r="EC246" s="412"/>
      <c r="ED246" s="412"/>
      <c r="EE246" s="412"/>
      <c r="EF246" s="412"/>
      <c r="EG246" s="412"/>
      <c r="EH246" s="412"/>
      <c r="EI246" s="412"/>
      <c r="EJ246" s="412"/>
      <c r="EK246" s="412"/>
      <c r="EL246" s="412"/>
      <c r="EM246" s="412"/>
      <c r="EN246" s="412"/>
      <c r="EO246" s="412"/>
      <c r="EP246" s="412"/>
      <c r="EQ246" s="412"/>
      <c r="ER246" s="412"/>
      <c r="ES246" s="412"/>
      <c r="ET246" s="412"/>
      <c r="EU246" s="412"/>
      <c r="EV246" s="412"/>
      <c r="EW246" s="412"/>
      <c r="EX246" s="412"/>
      <c r="EY246" s="412"/>
      <c r="EZ246" s="412"/>
      <c r="FA246" s="412"/>
      <c r="FB246" s="412"/>
      <c r="FC246" s="412"/>
      <c r="FD246" s="412"/>
      <c r="FE246" s="412"/>
      <c r="FF246" s="412"/>
      <c r="FG246" s="412"/>
      <c r="FH246" s="412"/>
      <c r="FI246" s="412"/>
      <c r="FJ246" s="412"/>
      <c r="FK246" s="412"/>
      <c r="FL246" s="412"/>
      <c r="FM246" s="412"/>
      <c r="FN246" s="412"/>
      <c r="FO246" s="412"/>
      <c r="FP246" s="412"/>
      <c r="FQ246" s="412"/>
      <c r="FR246" s="412"/>
      <c r="FS246" s="412"/>
      <c r="FT246" s="412"/>
      <c r="FU246" s="412"/>
      <c r="FV246" s="412"/>
      <c r="FW246" s="412"/>
      <c r="FX246" s="412"/>
      <c r="FY246" s="412"/>
      <c r="FZ246" s="412"/>
      <c r="GA246" s="412"/>
      <c r="GB246" s="412"/>
      <c r="GC246" s="412"/>
      <c r="GD246" s="412"/>
      <c r="GE246" s="412"/>
      <c r="GF246" s="412"/>
      <c r="GG246" s="412"/>
      <c r="GH246" s="412"/>
      <c r="GI246" s="412"/>
      <c r="GJ246" s="412"/>
      <c r="GK246" s="412"/>
      <c r="GL246" s="412"/>
      <c r="GM246" s="412"/>
      <c r="GN246" s="412"/>
      <c r="GO246" s="412"/>
      <c r="GP246" s="412"/>
      <c r="GQ246" s="412"/>
      <c r="GR246" s="412"/>
      <c r="GS246" s="412"/>
      <c r="GT246" s="412"/>
      <c r="GU246" s="412"/>
      <c r="GV246" s="412"/>
      <c r="GW246" s="412"/>
      <c r="GX246" s="412"/>
      <c r="GY246" s="412"/>
      <c r="GZ246" s="412"/>
      <c r="HA246" s="412"/>
      <c r="HB246" s="412"/>
      <c r="HC246" s="412"/>
      <c r="HD246" s="412"/>
      <c r="HE246" s="412"/>
      <c r="HF246" s="412"/>
      <c r="HG246" s="412"/>
      <c r="HH246" s="412"/>
    </row>
    <row r="247" spans="1:216" s="170" customFormat="1" ht="65.099999999999994" customHeight="1" thickBot="1">
      <c r="A247" s="649"/>
      <c r="B247" s="1073"/>
      <c r="C247" s="193" t="s">
        <v>224</v>
      </c>
      <c r="D247" s="865"/>
      <c r="E247" s="202" t="s">
        <v>1223</v>
      </c>
      <c r="F247" s="584">
        <v>2024130010149</v>
      </c>
      <c r="G247" s="204" t="s">
        <v>1224</v>
      </c>
      <c r="H247" s="204" t="s">
        <v>1225</v>
      </c>
      <c r="I247" s="204" t="s">
        <v>1226</v>
      </c>
      <c r="J247" s="204"/>
      <c r="K247" s="865"/>
      <c r="L247" s="1010"/>
      <c r="M247" s="838"/>
      <c r="N247" s="838"/>
      <c r="O247" s="838"/>
      <c r="P247" s="838"/>
      <c r="Q247" s="838"/>
      <c r="R247" s="838"/>
      <c r="S247" s="832"/>
      <c r="T247" s="835"/>
      <c r="U247" s="261"/>
      <c r="V247" s="261"/>
      <c r="W247" s="171"/>
      <c r="X247" s="833"/>
      <c r="Y247" s="833"/>
      <c r="Z247" s="171"/>
      <c r="AA247" s="289"/>
      <c r="AB247" s="367"/>
      <c r="AC247" s="171"/>
      <c r="AD247" s="191" t="s">
        <v>1247</v>
      </c>
      <c r="AE247" s="365">
        <v>123052589</v>
      </c>
      <c r="AF247" s="171"/>
      <c r="AG247" s="193"/>
      <c r="AH247" s="184">
        <v>45707</v>
      </c>
      <c r="AI247" s="197"/>
      <c r="AJ247" s="197"/>
      <c r="AK247" s="197"/>
      <c r="AL247" s="597"/>
      <c r="AM247" s="597"/>
      <c r="AN247" s="187"/>
      <c r="AO247" s="188"/>
      <c r="AP247" s="231"/>
      <c r="AQ247" s="231"/>
      <c r="AR247" s="231"/>
      <c r="AS247" s="231"/>
      <c r="AT247" s="231"/>
      <c r="AU247" s="288"/>
      <c r="AV247" s="188"/>
      <c r="AW247" s="171"/>
      <c r="AX247" s="918"/>
      <c r="AY247" s="951"/>
      <c r="AZ247" s="945"/>
      <c r="BA247" s="834"/>
      <c r="BB247" s="671"/>
      <c r="BC247" s="671"/>
      <c r="BD247" s="671"/>
      <c r="BE247" s="671"/>
      <c r="BF247" s="955"/>
      <c r="BG247" s="955"/>
      <c r="BH247" s="955"/>
      <c r="BI247" s="412"/>
      <c r="BJ247" s="412"/>
      <c r="BK247" s="412"/>
      <c r="BL247" s="412"/>
      <c r="BM247" s="412"/>
      <c r="BN247" s="412"/>
      <c r="BO247" s="412"/>
      <c r="BP247" s="412"/>
      <c r="BQ247" s="412"/>
      <c r="BR247" s="412"/>
      <c r="BS247" s="412"/>
      <c r="BT247" s="412"/>
      <c r="BU247" s="412"/>
      <c r="BV247" s="412"/>
      <c r="BW247" s="412"/>
      <c r="BX247" s="412"/>
      <c r="BY247" s="412"/>
      <c r="BZ247" s="412"/>
      <c r="CA247" s="412"/>
      <c r="CB247" s="412"/>
      <c r="CC247" s="412"/>
      <c r="CD247" s="412"/>
      <c r="CE247" s="412"/>
      <c r="CF247" s="412"/>
      <c r="CG247" s="412"/>
      <c r="CH247" s="412"/>
      <c r="CI247" s="412"/>
      <c r="CJ247" s="412"/>
      <c r="CK247" s="412"/>
      <c r="CL247" s="412"/>
      <c r="CM247" s="412"/>
      <c r="CN247" s="412"/>
      <c r="CO247" s="412"/>
      <c r="CP247" s="412"/>
      <c r="CQ247" s="412"/>
      <c r="CR247" s="412"/>
      <c r="CS247" s="412"/>
      <c r="CT247" s="412"/>
      <c r="CU247" s="412"/>
      <c r="CV247" s="412"/>
      <c r="CW247" s="412"/>
      <c r="CX247" s="412"/>
      <c r="CY247" s="412"/>
      <c r="CZ247" s="412"/>
      <c r="DA247" s="412"/>
      <c r="DB247" s="412"/>
      <c r="DC247" s="412"/>
      <c r="DD247" s="412"/>
      <c r="DE247" s="412"/>
      <c r="DF247" s="412"/>
      <c r="DG247" s="412"/>
      <c r="DH247" s="412"/>
      <c r="DI247" s="412"/>
      <c r="DJ247" s="412"/>
      <c r="DK247" s="412"/>
      <c r="DL247" s="412"/>
      <c r="DM247" s="412"/>
      <c r="DN247" s="412"/>
      <c r="DO247" s="412"/>
      <c r="DP247" s="412"/>
      <c r="DQ247" s="412"/>
      <c r="DR247" s="412"/>
      <c r="DS247" s="412"/>
      <c r="DT247" s="412"/>
      <c r="DU247" s="412"/>
      <c r="DV247" s="412"/>
      <c r="DW247" s="412"/>
      <c r="DX247" s="412"/>
      <c r="DY247" s="412"/>
      <c r="DZ247" s="412"/>
      <c r="EA247" s="412"/>
      <c r="EB247" s="412"/>
      <c r="EC247" s="412"/>
      <c r="ED247" s="412"/>
      <c r="EE247" s="412"/>
      <c r="EF247" s="412"/>
      <c r="EG247" s="412"/>
      <c r="EH247" s="412"/>
      <c r="EI247" s="412"/>
      <c r="EJ247" s="412"/>
      <c r="EK247" s="412"/>
      <c r="EL247" s="412"/>
      <c r="EM247" s="412"/>
      <c r="EN247" s="412"/>
      <c r="EO247" s="412"/>
      <c r="EP247" s="412"/>
      <c r="EQ247" s="412"/>
      <c r="ER247" s="412"/>
      <c r="ES247" s="412"/>
      <c r="ET247" s="412"/>
      <c r="EU247" s="412"/>
      <c r="EV247" s="412"/>
      <c r="EW247" s="412"/>
      <c r="EX247" s="412"/>
      <c r="EY247" s="412"/>
      <c r="EZ247" s="412"/>
      <c r="FA247" s="412"/>
      <c r="FB247" s="412"/>
      <c r="FC247" s="412"/>
      <c r="FD247" s="412"/>
      <c r="FE247" s="412"/>
      <c r="FF247" s="412"/>
      <c r="FG247" s="412"/>
      <c r="FH247" s="412"/>
      <c r="FI247" s="412"/>
      <c r="FJ247" s="412"/>
      <c r="FK247" s="412"/>
      <c r="FL247" s="412"/>
      <c r="FM247" s="412"/>
      <c r="FN247" s="412"/>
      <c r="FO247" s="412"/>
      <c r="FP247" s="412"/>
      <c r="FQ247" s="412"/>
      <c r="FR247" s="412"/>
      <c r="FS247" s="412"/>
      <c r="FT247" s="412"/>
      <c r="FU247" s="412"/>
      <c r="FV247" s="412"/>
      <c r="FW247" s="412"/>
      <c r="FX247" s="412"/>
      <c r="FY247" s="412"/>
      <c r="FZ247" s="412"/>
      <c r="GA247" s="412"/>
      <c r="GB247" s="412"/>
      <c r="GC247" s="412"/>
      <c r="GD247" s="412"/>
      <c r="GE247" s="412"/>
      <c r="GF247" s="412"/>
      <c r="GG247" s="412"/>
      <c r="GH247" s="412"/>
      <c r="GI247" s="412"/>
      <c r="GJ247" s="412"/>
      <c r="GK247" s="412"/>
      <c r="GL247" s="412"/>
      <c r="GM247" s="412"/>
      <c r="GN247" s="412"/>
      <c r="GO247" s="412"/>
      <c r="GP247" s="412"/>
      <c r="GQ247" s="412"/>
      <c r="GR247" s="412"/>
      <c r="GS247" s="412"/>
      <c r="GT247" s="412"/>
      <c r="GU247" s="412"/>
      <c r="GV247" s="412"/>
      <c r="GW247" s="412"/>
      <c r="GX247" s="412"/>
      <c r="GY247" s="412"/>
      <c r="GZ247" s="412"/>
      <c r="HA247" s="412"/>
      <c r="HB247" s="412"/>
      <c r="HC247" s="412"/>
      <c r="HD247" s="412"/>
      <c r="HE247" s="412"/>
      <c r="HF247" s="412"/>
      <c r="HG247" s="412"/>
      <c r="HH247" s="412"/>
    </row>
    <row r="248" spans="1:216" s="170" customFormat="1" ht="65.099999999999994" customHeight="1" thickBot="1">
      <c r="A248" s="198"/>
      <c r="B248" s="1073"/>
      <c r="C248" s="193" t="s">
        <v>224</v>
      </c>
      <c r="D248" s="872" t="s">
        <v>1223</v>
      </c>
      <c r="E248" s="873"/>
      <c r="F248" s="873"/>
      <c r="G248" s="873"/>
      <c r="H248" s="873"/>
      <c r="I248" s="873"/>
      <c r="J248" s="873"/>
      <c r="K248" s="873"/>
      <c r="L248" s="873"/>
      <c r="M248" s="873"/>
      <c r="N248" s="873"/>
      <c r="O248" s="873"/>
      <c r="P248" s="873"/>
      <c r="Q248" s="873"/>
      <c r="R248" s="874"/>
      <c r="S248" s="561"/>
      <c r="T248" s="665">
        <f>AVERAGE(T239:T247)</f>
        <v>0.15267857142857144</v>
      </c>
      <c r="U248" s="304"/>
      <c r="V248" s="261"/>
      <c r="W248" s="171"/>
      <c r="X248" s="171"/>
      <c r="Y248" s="171"/>
      <c r="Z248" s="171"/>
      <c r="AA248" s="289"/>
      <c r="AB248" s="367"/>
      <c r="AC248" s="171"/>
      <c r="AD248" s="191"/>
      <c r="AE248" s="365"/>
      <c r="AF248" s="171"/>
      <c r="AG248" s="193"/>
      <c r="AH248" s="184"/>
      <c r="AI248" s="197"/>
      <c r="AJ248" s="197"/>
      <c r="AK248" s="424">
        <v>711073027</v>
      </c>
      <c r="AL248" s="424"/>
      <c r="AM248" s="424"/>
      <c r="AN248" s="612"/>
      <c r="AO248" s="188"/>
      <c r="AP248" s="231"/>
      <c r="AQ248" s="231"/>
      <c r="AR248" s="231"/>
      <c r="AS248" s="231"/>
      <c r="AT248" s="615">
        <v>462380589</v>
      </c>
      <c r="AU248" s="549">
        <f>+AT248/AK248</f>
        <v>0.65025752833119344</v>
      </c>
      <c r="AV248" s="424">
        <v>59904000</v>
      </c>
      <c r="AW248" s="549">
        <f>+AV248/AK248</f>
        <v>8.4244511780644432E-2</v>
      </c>
      <c r="AX248" s="918"/>
      <c r="AY248" s="951"/>
      <c r="AZ248" s="945"/>
      <c r="BA248" s="834"/>
      <c r="BB248" s="671"/>
      <c r="BC248" s="671"/>
      <c r="BD248" s="671"/>
      <c r="BE248" s="671"/>
      <c r="BF248" s="206"/>
      <c r="BG248" s="206"/>
      <c r="BH248" s="206"/>
      <c r="BI248" s="412"/>
      <c r="BJ248" s="412"/>
      <c r="BK248" s="412"/>
      <c r="BL248" s="412"/>
      <c r="BM248" s="412"/>
      <c r="BN248" s="412"/>
      <c r="BO248" s="412"/>
      <c r="BP248" s="412"/>
      <c r="BQ248" s="412"/>
      <c r="BR248" s="412"/>
      <c r="BS248" s="412"/>
      <c r="BT248" s="412"/>
      <c r="BU248" s="412"/>
      <c r="BV248" s="412"/>
      <c r="BW248" s="412"/>
      <c r="BX248" s="412"/>
      <c r="BY248" s="412"/>
      <c r="BZ248" s="412"/>
      <c r="CA248" s="412"/>
      <c r="CB248" s="412"/>
      <c r="CC248" s="412"/>
      <c r="CD248" s="412"/>
      <c r="CE248" s="412"/>
      <c r="CF248" s="412"/>
      <c r="CG248" s="412"/>
      <c r="CH248" s="412"/>
      <c r="CI248" s="412"/>
      <c r="CJ248" s="412"/>
      <c r="CK248" s="412"/>
      <c r="CL248" s="412"/>
      <c r="CM248" s="412"/>
      <c r="CN248" s="412"/>
      <c r="CO248" s="412"/>
      <c r="CP248" s="412"/>
      <c r="CQ248" s="412"/>
      <c r="CR248" s="412"/>
      <c r="CS248" s="412"/>
      <c r="CT248" s="412"/>
      <c r="CU248" s="412"/>
      <c r="CV248" s="412"/>
      <c r="CW248" s="412"/>
      <c r="CX248" s="412"/>
      <c r="CY248" s="412"/>
      <c r="CZ248" s="412"/>
      <c r="DA248" s="412"/>
      <c r="DB248" s="412"/>
      <c r="DC248" s="412"/>
      <c r="DD248" s="412"/>
      <c r="DE248" s="412"/>
      <c r="DF248" s="412"/>
      <c r="DG248" s="412"/>
      <c r="DH248" s="412"/>
      <c r="DI248" s="412"/>
      <c r="DJ248" s="412"/>
      <c r="DK248" s="412"/>
      <c r="DL248" s="412"/>
      <c r="DM248" s="412"/>
      <c r="DN248" s="412"/>
      <c r="DO248" s="412"/>
      <c r="DP248" s="412"/>
      <c r="DQ248" s="412"/>
      <c r="DR248" s="412"/>
      <c r="DS248" s="412"/>
      <c r="DT248" s="412"/>
      <c r="DU248" s="412"/>
      <c r="DV248" s="412"/>
      <c r="DW248" s="412"/>
      <c r="DX248" s="412"/>
      <c r="DY248" s="412"/>
      <c r="DZ248" s="412"/>
      <c r="EA248" s="412"/>
      <c r="EB248" s="412"/>
      <c r="EC248" s="412"/>
      <c r="ED248" s="412"/>
      <c r="EE248" s="412"/>
      <c r="EF248" s="412"/>
      <c r="EG248" s="412"/>
      <c r="EH248" s="412"/>
      <c r="EI248" s="412"/>
      <c r="EJ248" s="412"/>
      <c r="EK248" s="412"/>
      <c r="EL248" s="412"/>
      <c r="EM248" s="412"/>
      <c r="EN248" s="412"/>
      <c r="EO248" s="412"/>
      <c r="EP248" s="412"/>
      <c r="EQ248" s="412"/>
      <c r="ER248" s="412"/>
      <c r="ES248" s="412"/>
      <c r="ET248" s="412"/>
      <c r="EU248" s="412"/>
      <c r="EV248" s="412"/>
      <c r="EW248" s="412"/>
      <c r="EX248" s="412"/>
      <c r="EY248" s="412"/>
      <c r="EZ248" s="412"/>
      <c r="FA248" s="412"/>
      <c r="FB248" s="412"/>
      <c r="FC248" s="412"/>
      <c r="FD248" s="412"/>
      <c r="FE248" s="412"/>
      <c r="FF248" s="412"/>
      <c r="FG248" s="412"/>
      <c r="FH248" s="412"/>
      <c r="FI248" s="412"/>
      <c r="FJ248" s="412"/>
      <c r="FK248" s="412"/>
      <c r="FL248" s="412"/>
      <c r="FM248" s="412"/>
      <c r="FN248" s="412"/>
      <c r="FO248" s="412"/>
      <c r="FP248" s="412"/>
      <c r="FQ248" s="412"/>
      <c r="FR248" s="412"/>
      <c r="FS248" s="412"/>
      <c r="FT248" s="412"/>
      <c r="FU248" s="412"/>
      <c r="FV248" s="412"/>
      <c r="FW248" s="412"/>
      <c r="FX248" s="412"/>
      <c r="FY248" s="412"/>
      <c r="FZ248" s="412"/>
      <c r="GA248" s="412"/>
      <c r="GB248" s="412"/>
      <c r="GC248" s="412"/>
      <c r="GD248" s="412"/>
      <c r="GE248" s="412"/>
      <c r="GF248" s="412"/>
      <c r="GG248" s="412"/>
      <c r="GH248" s="412"/>
      <c r="GI248" s="412"/>
      <c r="GJ248" s="412"/>
      <c r="GK248" s="412"/>
      <c r="GL248" s="412"/>
      <c r="GM248" s="412"/>
      <c r="GN248" s="412"/>
      <c r="GO248" s="412"/>
      <c r="GP248" s="412"/>
      <c r="GQ248" s="412"/>
      <c r="GR248" s="412"/>
      <c r="GS248" s="412"/>
      <c r="GT248" s="412"/>
      <c r="GU248" s="412"/>
      <c r="GV248" s="412"/>
      <c r="GW248" s="412"/>
      <c r="GX248" s="412"/>
      <c r="GY248" s="412"/>
      <c r="GZ248" s="412"/>
      <c r="HA248" s="412"/>
      <c r="HB248" s="412"/>
      <c r="HC248" s="412"/>
      <c r="HD248" s="412"/>
      <c r="HE248" s="412"/>
      <c r="HF248" s="412"/>
      <c r="HG248" s="412"/>
      <c r="HH248" s="412"/>
    </row>
    <row r="249" spans="1:216" s="170" customFormat="1" ht="65.099999999999994" customHeight="1" thickBot="1">
      <c r="A249" s="832" t="s">
        <v>297</v>
      </c>
      <c r="B249" s="1073"/>
      <c r="C249" s="193" t="s">
        <v>224</v>
      </c>
      <c r="D249" s="863" t="s">
        <v>294</v>
      </c>
      <c r="E249" s="173" t="s">
        <v>1248</v>
      </c>
      <c r="F249" s="582">
        <v>2024130010148</v>
      </c>
      <c r="G249" s="172" t="s">
        <v>1249</v>
      </c>
      <c r="H249" s="172" t="s">
        <v>1250</v>
      </c>
      <c r="I249" s="172" t="s">
        <v>1251</v>
      </c>
      <c r="J249" s="172"/>
      <c r="K249" s="840" t="s">
        <v>1252</v>
      </c>
      <c r="L249" s="842"/>
      <c r="M249" s="843" t="s">
        <v>998</v>
      </c>
      <c r="N249" s="831">
        <v>9</v>
      </c>
      <c r="O249" s="831">
        <v>0</v>
      </c>
      <c r="P249" s="831">
        <v>7</v>
      </c>
      <c r="Q249" s="831"/>
      <c r="R249" s="831"/>
      <c r="S249" s="832">
        <f>+O249+P249</f>
        <v>7</v>
      </c>
      <c r="T249" s="961">
        <f>+(R249+Q249+P249+O249)/N249</f>
        <v>0.77777777777777779</v>
      </c>
      <c r="U249" s="856">
        <v>45689</v>
      </c>
      <c r="V249" s="856">
        <v>46022</v>
      </c>
      <c r="W249" s="833">
        <v>213</v>
      </c>
      <c r="X249" s="833"/>
      <c r="Y249" s="833" t="s">
        <v>772</v>
      </c>
      <c r="Z249" s="833" t="s">
        <v>1228</v>
      </c>
      <c r="AA249" s="841" t="s">
        <v>1253</v>
      </c>
      <c r="AB249" s="959" t="s">
        <v>1254</v>
      </c>
      <c r="AC249" s="171" t="s">
        <v>529</v>
      </c>
      <c r="AD249" s="346" t="s">
        <v>1255</v>
      </c>
      <c r="AE249" s="368">
        <v>63250000</v>
      </c>
      <c r="AF249" s="345" t="s">
        <v>531</v>
      </c>
      <c r="AG249" s="345" t="s">
        <v>515</v>
      </c>
      <c r="AH249" s="349">
        <v>45707</v>
      </c>
      <c r="AI249" s="350">
        <v>611128777</v>
      </c>
      <c r="AJ249" s="350"/>
      <c r="AK249" s="350">
        <v>611128777</v>
      </c>
      <c r="AL249" s="604"/>
      <c r="AM249" s="604"/>
      <c r="AN249" s="352" t="s">
        <v>777</v>
      </c>
      <c r="AO249" s="348" t="s">
        <v>1248</v>
      </c>
      <c r="AP249" s="625"/>
      <c r="AQ249" s="625"/>
      <c r="AR249" s="625"/>
      <c r="AS249" s="625"/>
      <c r="AT249" s="625"/>
      <c r="AU249" s="565"/>
      <c r="AV249" s="348"/>
      <c r="AW249" s="345"/>
      <c r="AX249" s="918"/>
      <c r="AY249" s="951"/>
      <c r="AZ249" s="945"/>
      <c r="BA249" s="1051"/>
      <c r="BB249" s="694"/>
      <c r="BC249" s="695"/>
      <c r="BD249" s="695"/>
      <c r="BE249" s="696"/>
      <c r="BF249" s="958" t="s">
        <v>1256</v>
      </c>
      <c r="BG249" s="955"/>
      <c r="BH249" s="955"/>
      <c r="BI249" s="412"/>
      <c r="BJ249" s="412"/>
      <c r="BK249" s="412"/>
      <c r="BL249" s="412"/>
      <c r="BM249" s="412"/>
      <c r="BN249" s="412"/>
      <c r="BO249" s="412"/>
      <c r="BP249" s="412"/>
      <c r="BQ249" s="412"/>
      <c r="BR249" s="412"/>
      <c r="BS249" s="412"/>
      <c r="BT249" s="412"/>
      <c r="BU249" s="412"/>
      <c r="BV249" s="412"/>
      <c r="BW249" s="412"/>
      <c r="BX249" s="412"/>
      <c r="BY249" s="412"/>
      <c r="BZ249" s="412"/>
      <c r="CA249" s="412"/>
      <c r="CB249" s="412"/>
      <c r="CC249" s="412"/>
      <c r="CD249" s="412"/>
      <c r="CE249" s="412"/>
      <c r="CF249" s="412"/>
      <c r="CG249" s="412"/>
      <c r="CH249" s="412"/>
      <c r="CI249" s="412"/>
      <c r="CJ249" s="412"/>
      <c r="CK249" s="412"/>
      <c r="CL249" s="412"/>
      <c r="CM249" s="412"/>
      <c r="CN249" s="412"/>
      <c r="CO249" s="412"/>
      <c r="CP249" s="412"/>
      <c r="CQ249" s="412"/>
      <c r="CR249" s="412"/>
      <c r="CS249" s="412"/>
      <c r="CT249" s="412"/>
      <c r="CU249" s="412"/>
      <c r="CV249" s="412"/>
      <c r="CW249" s="412"/>
      <c r="CX249" s="412"/>
      <c r="CY249" s="412"/>
      <c r="CZ249" s="412"/>
      <c r="DA249" s="412"/>
      <c r="DB249" s="412"/>
      <c r="DC249" s="412"/>
      <c r="DD249" s="412"/>
      <c r="DE249" s="412"/>
      <c r="DF249" s="412"/>
      <c r="DG249" s="412"/>
      <c r="DH249" s="412"/>
      <c r="DI249" s="412"/>
      <c r="DJ249" s="412"/>
      <c r="DK249" s="412"/>
      <c r="DL249" s="412"/>
      <c r="DM249" s="412"/>
      <c r="DN249" s="412"/>
      <c r="DO249" s="412"/>
      <c r="DP249" s="412"/>
      <c r="DQ249" s="412"/>
      <c r="DR249" s="412"/>
      <c r="DS249" s="412"/>
      <c r="DT249" s="412"/>
      <c r="DU249" s="412"/>
      <c r="DV249" s="412"/>
      <c r="DW249" s="412"/>
      <c r="DX249" s="412"/>
      <c r="DY249" s="412"/>
      <c r="DZ249" s="412"/>
      <c r="EA249" s="412"/>
      <c r="EB249" s="412"/>
      <c r="EC249" s="412"/>
      <c r="ED249" s="412"/>
      <c r="EE249" s="412"/>
      <c r="EF249" s="412"/>
      <c r="EG249" s="412"/>
      <c r="EH249" s="412"/>
      <c r="EI249" s="412"/>
      <c r="EJ249" s="412"/>
      <c r="EK249" s="412"/>
      <c r="EL249" s="412"/>
      <c r="EM249" s="412"/>
      <c r="EN249" s="412"/>
      <c r="EO249" s="412"/>
      <c r="EP249" s="412"/>
      <c r="EQ249" s="412"/>
      <c r="ER249" s="412"/>
      <c r="ES249" s="412"/>
      <c r="ET249" s="412"/>
      <c r="EU249" s="412"/>
      <c r="EV249" s="412"/>
      <c r="EW249" s="412"/>
      <c r="EX249" s="412"/>
      <c r="EY249" s="412"/>
      <c r="EZ249" s="412"/>
      <c r="FA249" s="412"/>
      <c r="FB249" s="412"/>
      <c r="FC249" s="412"/>
      <c r="FD249" s="412"/>
      <c r="FE249" s="412"/>
      <c r="FF249" s="412"/>
      <c r="FG249" s="412"/>
      <c r="FH249" s="412"/>
      <c r="FI249" s="412"/>
      <c r="FJ249" s="412"/>
      <c r="FK249" s="412"/>
      <c r="FL249" s="412"/>
      <c r="FM249" s="412"/>
      <c r="FN249" s="412"/>
      <c r="FO249" s="412"/>
      <c r="FP249" s="412"/>
      <c r="FQ249" s="412"/>
      <c r="FR249" s="412"/>
      <c r="FS249" s="412"/>
      <c r="FT249" s="412"/>
      <c r="FU249" s="412"/>
      <c r="FV249" s="412"/>
      <c r="FW249" s="412"/>
      <c r="FX249" s="412"/>
      <c r="FY249" s="412"/>
      <c r="FZ249" s="412"/>
      <c r="GA249" s="412"/>
      <c r="GB249" s="412"/>
      <c r="GC249" s="412"/>
      <c r="GD249" s="412"/>
      <c r="GE249" s="412"/>
      <c r="GF249" s="412"/>
      <c r="GG249" s="412"/>
      <c r="GH249" s="412"/>
      <c r="GI249" s="412"/>
      <c r="GJ249" s="412"/>
      <c r="GK249" s="412"/>
      <c r="GL249" s="412"/>
      <c r="GM249" s="412"/>
      <c r="GN249" s="412"/>
      <c r="GO249" s="412"/>
      <c r="GP249" s="412"/>
      <c r="GQ249" s="412"/>
      <c r="GR249" s="412"/>
      <c r="GS249" s="412"/>
      <c r="GT249" s="412"/>
      <c r="GU249" s="412"/>
      <c r="GV249" s="412"/>
      <c r="GW249" s="412"/>
      <c r="GX249" s="412"/>
      <c r="GY249" s="412"/>
      <c r="GZ249" s="412"/>
      <c r="HA249" s="412"/>
      <c r="HB249" s="412"/>
      <c r="HC249" s="412"/>
      <c r="HD249" s="412"/>
      <c r="HE249" s="412"/>
      <c r="HF249" s="412"/>
      <c r="HG249" s="412"/>
      <c r="HH249" s="412"/>
    </row>
    <row r="250" spans="1:216" s="170" customFormat="1" ht="65.099999999999994" customHeight="1">
      <c r="A250" s="832"/>
      <c r="B250" s="1073"/>
      <c r="C250" s="193" t="s">
        <v>224</v>
      </c>
      <c r="D250" s="864"/>
      <c r="E250" s="189" t="s">
        <v>1248</v>
      </c>
      <c r="F250" s="583">
        <v>2024130010149</v>
      </c>
      <c r="G250" s="188" t="s">
        <v>1249</v>
      </c>
      <c r="H250" s="188" t="s">
        <v>1250</v>
      </c>
      <c r="I250" s="188" t="s">
        <v>1251</v>
      </c>
      <c r="J250" s="188"/>
      <c r="K250" s="841"/>
      <c r="L250" s="833"/>
      <c r="M250" s="836"/>
      <c r="N250" s="832"/>
      <c r="O250" s="832"/>
      <c r="P250" s="832"/>
      <c r="Q250" s="832"/>
      <c r="R250" s="832"/>
      <c r="S250" s="832"/>
      <c r="T250" s="834"/>
      <c r="U250" s="856"/>
      <c r="V250" s="856"/>
      <c r="W250" s="833"/>
      <c r="X250" s="833"/>
      <c r="Y250" s="833"/>
      <c r="Z250" s="833"/>
      <c r="AA250" s="959"/>
      <c r="AB250" s="959"/>
      <c r="AC250" s="171" t="s">
        <v>529</v>
      </c>
      <c r="AD250" s="346" t="s">
        <v>1257</v>
      </c>
      <c r="AE250" s="368">
        <v>99000000</v>
      </c>
      <c r="AF250" s="345" t="s">
        <v>531</v>
      </c>
      <c r="AG250" s="345" t="s">
        <v>515</v>
      </c>
      <c r="AH250" s="349">
        <v>45707</v>
      </c>
      <c r="AI250" s="353"/>
      <c r="AJ250" s="353"/>
      <c r="AK250" s="353"/>
      <c r="AL250" s="605"/>
      <c r="AM250" s="605"/>
      <c r="AN250" s="352"/>
      <c r="AO250" s="348"/>
      <c r="AP250" s="625"/>
      <c r="AQ250" s="625"/>
      <c r="AR250" s="625"/>
      <c r="AS250" s="625"/>
      <c r="AT250" s="625"/>
      <c r="AU250" s="565"/>
      <c r="AV250" s="348"/>
      <c r="AW250" s="345"/>
      <c r="AX250" s="918"/>
      <c r="AY250" s="951"/>
      <c r="AZ250" s="945"/>
      <c r="BA250" s="834"/>
      <c r="BB250" s="671"/>
      <c r="BC250" s="671"/>
      <c r="BD250" s="671"/>
      <c r="BE250" s="671"/>
      <c r="BF250" s="955"/>
      <c r="BG250" s="955"/>
      <c r="BH250" s="955"/>
      <c r="BI250" s="412"/>
      <c r="BJ250" s="412"/>
      <c r="BK250" s="412"/>
      <c r="BL250" s="412"/>
      <c r="BM250" s="412"/>
      <c r="BN250" s="412"/>
      <c r="BO250" s="412"/>
      <c r="BP250" s="412"/>
      <c r="BQ250" s="412"/>
      <c r="BR250" s="412"/>
      <c r="BS250" s="412"/>
      <c r="BT250" s="412"/>
      <c r="BU250" s="412"/>
      <c r="BV250" s="412"/>
      <c r="BW250" s="412"/>
      <c r="BX250" s="412"/>
      <c r="BY250" s="412"/>
      <c r="BZ250" s="412"/>
      <c r="CA250" s="412"/>
      <c r="CB250" s="412"/>
      <c r="CC250" s="412"/>
      <c r="CD250" s="412"/>
      <c r="CE250" s="412"/>
      <c r="CF250" s="412"/>
      <c r="CG250" s="412"/>
      <c r="CH250" s="412"/>
      <c r="CI250" s="412"/>
      <c r="CJ250" s="412"/>
      <c r="CK250" s="412"/>
      <c r="CL250" s="412"/>
      <c r="CM250" s="412"/>
      <c r="CN250" s="412"/>
      <c r="CO250" s="412"/>
      <c r="CP250" s="412"/>
      <c r="CQ250" s="412"/>
      <c r="CR250" s="412"/>
      <c r="CS250" s="412"/>
      <c r="CT250" s="412"/>
      <c r="CU250" s="412"/>
      <c r="CV250" s="412"/>
      <c r="CW250" s="412"/>
      <c r="CX250" s="412"/>
      <c r="CY250" s="412"/>
      <c r="CZ250" s="412"/>
      <c r="DA250" s="412"/>
      <c r="DB250" s="412"/>
      <c r="DC250" s="412"/>
      <c r="DD250" s="412"/>
      <c r="DE250" s="412"/>
      <c r="DF250" s="412"/>
      <c r="DG250" s="412"/>
      <c r="DH250" s="412"/>
      <c r="DI250" s="412"/>
      <c r="DJ250" s="412"/>
      <c r="DK250" s="412"/>
      <c r="DL250" s="412"/>
      <c r="DM250" s="412"/>
      <c r="DN250" s="412"/>
      <c r="DO250" s="412"/>
      <c r="DP250" s="412"/>
      <c r="DQ250" s="412"/>
      <c r="DR250" s="412"/>
      <c r="DS250" s="412"/>
      <c r="DT250" s="412"/>
      <c r="DU250" s="412"/>
      <c r="DV250" s="412"/>
      <c r="DW250" s="412"/>
      <c r="DX250" s="412"/>
      <c r="DY250" s="412"/>
      <c r="DZ250" s="412"/>
      <c r="EA250" s="412"/>
      <c r="EB250" s="412"/>
      <c r="EC250" s="412"/>
      <c r="ED250" s="412"/>
      <c r="EE250" s="412"/>
      <c r="EF250" s="412"/>
      <c r="EG250" s="412"/>
      <c r="EH250" s="412"/>
      <c r="EI250" s="412"/>
      <c r="EJ250" s="412"/>
      <c r="EK250" s="412"/>
      <c r="EL250" s="412"/>
      <c r="EM250" s="412"/>
      <c r="EN250" s="412"/>
      <c r="EO250" s="412"/>
      <c r="EP250" s="412"/>
      <c r="EQ250" s="412"/>
      <c r="ER250" s="412"/>
      <c r="ES250" s="412"/>
      <c r="ET250" s="412"/>
      <c r="EU250" s="412"/>
      <c r="EV250" s="412"/>
      <c r="EW250" s="412"/>
      <c r="EX250" s="412"/>
      <c r="EY250" s="412"/>
      <c r="EZ250" s="412"/>
      <c r="FA250" s="412"/>
      <c r="FB250" s="412"/>
      <c r="FC250" s="412"/>
      <c r="FD250" s="412"/>
      <c r="FE250" s="412"/>
      <c r="FF250" s="412"/>
      <c r="FG250" s="412"/>
      <c r="FH250" s="412"/>
      <c r="FI250" s="412"/>
      <c r="FJ250" s="412"/>
      <c r="FK250" s="412"/>
      <c r="FL250" s="412"/>
      <c r="FM250" s="412"/>
      <c r="FN250" s="412"/>
      <c r="FO250" s="412"/>
      <c r="FP250" s="412"/>
      <c r="FQ250" s="412"/>
      <c r="FR250" s="412"/>
      <c r="FS250" s="412"/>
      <c r="FT250" s="412"/>
      <c r="FU250" s="412"/>
      <c r="FV250" s="412"/>
      <c r="FW250" s="412"/>
      <c r="FX250" s="412"/>
      <c r="FY250" s="412"/>
      <c r="FZ250" s="412"/>
      <c r="GA250" s="412"/>
      <c r="GB250" s="412"/>
      <c r="GC250" s="412"/>
      <c r="GD250" s="412"/>
      <c r="GE250" s="412"/>
      <c r="GF250" s="412"/>
      <c r="GG250" s="412"/>
      <c r="GH250" s="412"/>
      <c r="GI250" s="412"/>
      <c r="GJ250" s="412"/>
      <c r="GK250" s="412"/>
      <c r="GL250" s="412"/>
      <c r="GM250" s="412"/>
      <c r="GN250" s="412"/>
      <c r="GO250" s="412"/>
      <c r="GP250" s="412"/>
      <c r="GQ250" s="412"/>
      <c r="GR250" s="412"/>
      <c r="GS250" s="412"/>
      <c r="GT250" s="412"/>
      <c r="GU250" s="412"/>
      <c r="GV250" s="412"/>
      <c r="GW250" s="412"/>
      <c r="GX250" s="412"/>
      <c r="GY250" s="412"/>
      <c r="GZ250" s="412"/>
      <c r="HA250" s="412"/>
      <c r="HB250" s="412"/>
      <c r="HC250" s="412"/>
      <c r="HD250" s="412"/>
      <c r="HE250" s="412"/>
      <c r="HF250" s="412"/>
      <c r="HG250" s="412"/>
      <c r="HH250" s="412"/>
    </row>
    <row r="251" spans="1:216" s="170" customFormat="1" ht="65.099999999999994" customHeight="1">
      <c r="A251" s="832"/>
      <c r="B251" s="1073"/>
      <c r="C251" s="193" t="s">
        <v>224</v>
      </c>
      <c r="D251" s="864"/>
      <c r="E251" s="189" t="s">
        <v>1248</v>
      </c>
      <c r="F251" s="583">
        <v>2024130010150</v>
      </c>
      <c r="G251" s="188" t="s">
        <v>1249</v>
      </c>
      <c r="H251" s="188" t="s">
        <v>1250</v>
      </c>
      <c r="I251" s="188" t="s">
        <v>1251</v>
      </c>
      <c r="J251" s="186"/>
      <c r="K251" s="369" t="s">
        <v>1258</v>
      </c>
      <c r="L251" s="186"/>
      <c r="M251" s="192" t="s">
        <v>1259</v>
      </c>
      <c r="N251" s="193">
        <v>40</v>
      </c>
      <c r="O251" s="193">
        <v>0</v>
      </c>
      <c r="P251" s="193">
        <v>36</v>
      </c>
      <c r="Q251" s="193"/>
      <c r="R251" s="186"/>
      <c r="S251" s="193">
        <f t="shared" ref="S251:S256" si="10">+O251+P251</f>
        <v>36</v>
      </c>
      <c r="T251" s="549">
        <f t="shared" ref="T251:T256" si="11">+(O251+P251+Q251+R251)/N251</f>
        <v>0.9</v>
      </c>
      <c r="U251" s="370">
        <v>45689</v>
      </c>
      <c r="V251" s="370">
        <v>46022</v>
      </c>
      <c r="W251" s="186">
        <v>213</v>
      </c>
      <c r="X251" s="186"/>
      <c r="Y251" s="186" t="s">
        <v>772</v>
      </c>
      <c r="Z251" s="171" t="s">
        <v>1228</v>
      </c>
      <c r="AA251" s="195" t="s">
        <v>1260</v>
      </c>
      <c r="AB251" s="182" t="s">
        <v>843</v>
      </c>
      <c r="AC251" s="171" t="s">
        <v>529</v>
      </c>
      <c r="AD251" s="346" t="s">
        <v>1261</v>
      </c>
      <c r="AE251" s="371">
        <v>99000000</v>
      </c>
      <c r="AF251" s="345" t="s">
        <v>531</v>
      </c>
      <c r="AG251" s="354" t="s">
        <v>515</v>
      </c>
      <c r="AH251" s="349">
        <v>45707</v>
      </c>
      <c r="AI251" s="353"/>
      <c r="AJ251" s="353"/>
      <c r="AK251" s="351"/>
      <c r="AL251" s="606"/>
      <c r="AM251" s="606"/>
      <c r="AN251" s="352"/>
      <c r="AO251" s="348"/>
      <c r="AP251" s="625"/>
      <c r="AQ251" s="625"/>
      <c r="AR251" s="625"/>
      <c r="AS251" s="625"/>
      <c r="AT251" s="625"/>
      <c r="AU251" s="565"/>
      <c r="AV251" s="348"/>
      <c r="AW251" s="345"/>
      <c r="AX251" s="918"/>
      <c r="AY251" s="951"/>
      <c r="AZ251" s="945"/>
      <c r="BA251" s="834"/>
      <c r="BB251" s="671"/>
      <c r="BC251" s="671"/>
      <c r="BD251" s="671"/>
      <c r="BE251" s="671"/>
      <c r="BF251" s="955"/>
      <c r="BG251" s="955"/>
      <c r="BH251" s="955"/>
      <c r="BI251" s="412"/>
      <c r="BJ251" s="412"/>
      <c r="BK251" s="412"/>
      <c r="BL251" s="412"/>
      <c r="BM251" s="412"/>
      <c r="BN251" s="412"/>
      <c r="BO251" s="412"/>
      <c r="BP251" s="412"/>
      <c r="BQ251" s="412"/>
      <c r="BR251" s="412"/>
      <c r="BS251" s="412"/>
      <c r="BT251" s="412"/>
      <c r="BU251" s="412"/>
      <c r="BV251" s="412"/>
      <c r="BW251" s="412"/>
      <c r="BX251" s="412"/>
      <c r="BY251" s="412"/>
      <c r="BZ251" s="412"/>
      <c r="CA251" s="412"/>
      <c r="CB251" s="412"/>
      <c r="CC251" s="412"/>
      <c r="CD251" s="412"/>
      <c r="CE251" s="412"/>
      <c r="CF251" s="412"/>
      <c r="CG251" s="412"/>
      <c r="CH251" s="412"/>
      <c r="CI251" s="412"/>
      <c r="CJ251" s="412"/>
      <c r="CK251" s="412"/>
      <c r="CL251" s="412"/>
      <c r="CM251" s="412"/>
      <c r="CN251" s="412"/>
      <c r="CO251" s="412"/>
      <c r="CP251" s="412"/>
      <c r="CQ251" s="412"/>
      <c r="CR251" s="412"/>
      <c r="CS251" s="412"/>
      <c r="CT251" s="412"/>
      <c r="CU251" s="412"/>
      <c r="CV251" s="412"/>
      <c r="CW251" s="412"/>
      <c r="CX251" s="412"/>
      <c r="CY251" s="412"/>
      <c r="CZ251" s="412"/>
      <c r="DA251" s="412"/>
      <c r="DB251" s="412"/>
      <c r="DC251" s="412"/>
      <c r="DD251" s="412"/>
      <c r="DE251" s="412"/>
      <c r="DF251" s="412"/>
      <c r="DG251" s="412"/>
      <c r="DH251" s="412"/>
      <c r="DI251" s="412"/>
      <c r="DJ251" s="412"/>
      <c r="DK251" s="412"/>
      <c r="DL251" s="412"/>
      <c r="DM251" s="412"/>
      <c r="DN251" s="412"/>
      <c r="DO251" s="412"/>
      <c r="DP251" s="412"/>
      <c r="DQ251" s="412"/>
      <c r="DR251" s="412"/>
      <c r="DS251" s="412"/>
      <c r="DT251" s="412"/>
      <c r="DU251" s="412"/>
      <c r="DV251" s="412"/>
      <c r="DW251" s="412"/>
      <c r="DX251" s="412"/>
      <c r="DY251" s="412"/>
      <c r="DZ251" s="412"/>
      <c r="EA251" s="412"/>
      <c r="EB251" s="412"/>
      <c r="EC251" s="412"/>
      <c r="ED251" s="412"/>
      <c r="EE251" s="412"/>
      <c r="EF251" s="412"/>
      <c r="EG251" s="412"/>
      <c r="EH251" s="412"/>
      <c r="EI251" s="412"/>
      <c r="EJ251" s="412"/>
      <c r="EK251" s="412"/>
      <c r="EL251" s="412"/>
      <c r="EM251" s="412"/>
      <c r="EN251" s="412"/>
      <c r="EO251" s="412"/>
      <c r="EP251" s="412"/>
      <c r="EQ251" s="412"/>
      <c r="ER251" s="412"/>
      <c r="ES251" s="412"/>
      <c r="ET251" s="412"/>
      <c r="EU251" s="412"/>
      <c r="EV251" s="412"/>
      <c r="EW251" s="412"/>
      <c r="EX251" s="412"/>
      <c r="EY251" s="412"/>
      <c r="EZ251" s="412"/>
      <c r="FA251" s="412"/>
      <c r="FB251" s="412"/>
      <c r="FC251" s="412"/>
      <c r="FD251" s="412"/>
      <c r="FE251" s="412"/>
      <c r="FF251" s="412"/>
      <c r="FG251" s="412"/>
      <c r="FH251" s="412"/>
      <c r="FI251" s="412"/>
      <c r="FJ251" s="412"/>
      <c r="FK251" s="412"/>
      <c r="FL251" s="412"/>
      <c r="FM251" s="412"/>
      <c r="FN251" s="412"/>
      <c r="FO251" s="412"/>
      <c r="FP251" s="412"/>
      <c r="FQ251" s="412"/>
      <c r="FR251" s="412"/>
      <c r="FS251" s="412"/>
      <c r="FT251" s="412"/>
      <c r="FU251" s="412"/>
      <c r="FV251" s="412"/>
      <c r="FW251" s="412"/>
      <c r="FX251" s="412"/>
      <c r="FY251" s="412"/>
      <c r="FZ251" s="412"/>
      <c r="GA251" s="412"/>
      <c r="GB251" s="412"/>
      <c r="GC251" s="412"/>
      <c r="GD251" s="412"/>
      <c r="GE251" s="412"/>
      <c r="GF251" s="412"/>
      <c r="GG251" s="412"/>
      <c r="GH251" s="412"/>
      <c r="GI251" s="412"/>
      <c r="GJ251" s="412"/>
      <c r="GK251" s="412"/>
      <c r="GL251" s="412"/>
      <c r="GM251" s="412"/>
      <c r="GN251" s="412"/>
      <c r="GO251" s="412"/>
      <c r="GP251" s="412"/>
      <c r="GQ251" s="412"/>
      <c r="GR251" s="412"/>
      <c r="GS251" s="412"/>
      <c r="GT251" s="412"/>
      <c r="GU251" s="412"/>
      <c r="GV251" s="412"/>
      <c r="GW251" s="412"/>
      <c r="GX251" s="412"/>
      <c r="GY251" s="412"/>
      <c r="GZ251" s="412"/>
      <c r="HA251" s="412"/>
      <c r="HB251" s="412"/>
      <c r="HC251" s="412"/>
      <c r="HD251" s="412"/>
      <c r="HE251" s="412"/>
      <c r="HF251" s="412"/>
      <c r="HG251" s="412"/>
      <c r="HH251" s="412"/>
    </row>
    <row r="252" spans="1:216" s="170" customFormat="1" ht="65.099999999999994" customHeight="1">
      <c r="A252" s="832"/>
      <c r="B252" s="1073"/>
      <c r="C252" s="193" t="s">
        <v>224</v>
      </c>
      <c r="D252" s="864"/>
      <c r="E252" s="189" t="s">
        <v>1248</v>
      </c>
      <c r="F252" s="583">
        <v>2024130010151</v>
      </c>
      <c r="G252" s="188" t="s">
        <v>1249</v>
      </c>
      <c r="H252" s="188" t="s">
        <v>1250</v>
      </c>
      <c r="I252" s="188" t="s">
        <v>1251</v>
      </c>
      <c r="J252" s="188"/>
      <c r="K252" s="369" t="s">
        <v>1262</v>
      </c>
      <c r="L252" s="188"/>
      <c r="M252" s="192" t="s">
        <v>1259</v>
      </c>
      <c r="N252" s="193">
        <v>9</v>
      </c>
      <c r="O252" s="193">
        <v>0</v>
      </c>
      <c r="P252" s="193">
        <v>7</v>
      </c>
      <c r="Q252" s="193"/>
      <c r="R252" s="186"/>
      <c r="S252" s="193">
        <f t="shared" si="10"/>
        <v>7</v>
      </c>
      <c r="T252" s="549">
        <f t="shared" si="11"/>
        <v>0.77777777777777779</v>
      </c>
      <c r="U252" s="184">
        <v>45689</v>
      </c>
      <c r="V252" s="184">
        <v>46022</v>
      </c>
      <c r="W252" s="171">
        <v>213</v>
      </c>
      <c r="X252" s="186"/>
      <c r="Y252" s="171" t="s">
        <v>772</v>
      </c>
      <c r="Z252" s="171" t="s">
        <v>1228</v>
      </c>
      <c r="AA252" s="189" t="s">
        <v>1263</v>
      </c>
      <c r="AB252" s="192" t="s">
        <v>1264</v>
      </c>
      <c r="AC252" s="171" t="s">
        <v>529</v>
      </c>
      <c r="AD252" s="346" t="s">
        <v>1265</v>
      </c>
      <c r="AE252" s="371">
        <v>63250000</v>
      </c>
      <c r="AF252" s="345" t="s">
        <v>531</v>
      </c>
      <c r="AG252" s="354" t="s">
        <v>515</v>
      </c>
      <c r="AH252" s="349">
        <v>45707</v>
      </c>
      <c r="AI252" s="353"/>
      <c r="AJ252" s="353"/>
      <c r="AK252" s="353"/>
      <c r="AL252" s="605"/>
      <c r="AM252" s="605"/>
      <c r="AN252" s="352"/>
      <c r="AO252" s="348"/>
      <c r="AP252" s="625"/>
      <c r="AQ252" s="625"/>
      <c r="AR252" s="625"/>
      <c r="AS252" s="625"/>
      <c r="AT252" s="625"/>
      <c r="AU252" s="565"/>
      <c r="AV252" s="348"/>
      <c r="AW252" s="345"/>
      <c r="AX252" s="918"/>
      <c r="AY252" s="951"/>
      <c r="AZ252" s="945"/>
      <c r="BA252" s="834"/>
      <c r="BB252" s="671"/>
      <c r="BC252" s="671"/>
      <c r="BD252" s="671"/>
      <c r="BE252" s="671"/>
      <c r="BF252" s="955"/>
      <c r="BG252" s="955"/>
      <c r="BH252" s="955"/>
      <c r="BI252" s="412"/>
      <c r="BJ252" s="412"/>
      <c r="BK252" s="412"/>
      <c r="BL252" s="412"/>
      <c r="BM252" s="412"/>
      <c r="BN252" s="412"/>
      <c r="BO252" s="412"/>
      <c r="BP252" s="412"/>
      <c r="BQ252" s="412"/>
      <c r="BR252" s="412"/>
      <c r="BS252" s="412"/>
      <c r="BT252" s="412"/>
      <c r="BU252" s="412"/>
      <c r="BV252" s="412"/>
      <c r="BW252" s="412"/>
      <c r="BX252" s="412"/>
      <c r="BY252" s="412"/>
      <c r="BZ252" s="412"/>
      <c r="CA252" s="412"/>
      <c r="CB252" s="412"/>
      <c r="CC252" s="412"/>
      <c r="CD252" s="412"/>
      <c r="CE252" s="412"/>
      <c r="CF252" s="412"/>
      <c r="CG252" s="412"/>
      <c r="CH252" s="412"/>
      <c r="CI252" s="412"/>
      <c r="CJ252" s="412"/>
      <c r="CK252" s="412"/>
      <c r="CL252" s="412"/>
      <c r="CM252" s="412"/>
      <c r="CN252" s="412"/>
      <c r="CO252" s="412"/>
      <c r="CP252" s="412"/>
      <c r="CQ252" s="412"/>
      <c r="CR252" s="412"/>
      <c r="CS252" s="412"/>
      <c r="CT252" s="412"/>
      <c r="CU252" s="412"/>
      <c r="CV252" s="412"/>
      <c r="CW252" s="412"/>
      <c r="CX252" s="412"/>
      <c r="CY252" s="412"/>
      <c r="CZ252" s="412"/>
      <c r="DA252" s="412"/>
      <c r="DB252" s="412"/>
      <c r="DC252" s="412"/>
      <c r="DD252" s="412"/>
      <c r="DE252" s="412"/>
      <c r="DF252" s="412"/>
      <c r="DG252" s="412"/>
      <c r="DH252" s="412"/>
      <c r="DI252" s="412"/>
      <c r="DJ252" s="412"/>
      <c r="DK252" s="412"/>
      <c r="DL252" s="412"/>
      <c r="DM252" s="412"/>
      <c r="DN252" s="412"/>
      <c r="DO252" s="412"/>
      <c r="DP252" s="412"/>
      <c r="DQ252" s="412"/>
      <c r="DR252" s="412"/>
      <c r="DS252" s="412"/>
      <c r="DT252" s="412"/>
      <c r="DU252" s="412"/>
      <c r="DV252" s="412"/>
      <c r="DW252" s="412"/>
      <c r="DX252" s="412"/>
      <c r="DY252" s="412"/>
      <c r="DZ252" s="412"/>
      <c r="EA252" s="412"/>
      <c r="EB252" s="412"/>
      <c r="EC252" s="412"/>
      <c r="ED252" s="412"/>
      <c r="EE252" s="412"/>
      <c r="EF252" s="412"/>
      <c r="EG252" s="412"/>
      <c r="EH252" s="412"/>
      <c r="EI252" s="412"/>
      <c r="EJ252" s="412"/>
      <c r="EK252" s="412"/>
      <c r="EL252" s="412"/>
      <c r="EM252" s="412"/>
      <c r="EN252" s="412"/>
      <c r="EO252" s="412"/>
      <c r="EP252" s="412"/>
      <c r="EQ252" s="412"/>
      <c r="ER252" s="412"/>
      <c r="ES252" s="412"/>
      <c r="ET252" s="412"/>
      <c r="EU252" s="412"/>
      <c r="EV252" s="412"/>
      <c r="EW252" s="412"/>
      <c r="EX252" s="412"/>
      <c r="EY252" s="412"/>
      <c r="EZ252" s="412"/>
      <c r="FA252" s="412"/>
      <c r="FB252" s="412"/>
      <c r="FC252" s="412"/>
      <c r="FD252" s="412"/>
      <c r="FE252" s="412"/>
      <c r="FF252" s="412"/>
      <c r="FG252" s="412"/>
      <c r="FH252" s="412"/>
      <c r="FI252" s="412"/>
      <c r="FJ252" s="412"/>
      <c r="FK252" s="412"/>
      <c r="FL252" s="412"/>
      <c r="FM252" s="412"/>
      <c r="FN252" s="412"/>
      <c r="FO252" s="412"/>
      <c r="FP252" s="412"/>
      <c r="FQ252" s="412"/>
      <c r="FR252" s="412"/>
      <c r="FS252" s="412"/>
      <c r="FT252" s="412"/>
      <c r="FU252" s="412"/>
      <c r="FV252" s="412"/>
      <c r="FW252" s="412"/>
      <c r="FX252" s="412"/>
      <c r="FY252" s="412"/>
      <c r="FZ252" s="412"/>
      <c r="GA252" s="412"/>
      <c r="GB252" s="412"/>
      <c r="GC252" s="412"/>
      <c r="GD252" s="412"/>
      <c r="GE252" s="412"/>
      <c r="GF252" s="412"/>
      <c r="GG252" s="412"/>
      <c r="GH252" s="412"/>
      <c r="GI252" s="412"/>
      <c r="GJ252" s="412"/>
      <c r="GK252" s="412"/>
      <c r="GL252" s="412"/>
      <c r="GM252" s="412"/>
      <c r="GN252" s="412"/>
      <c r="GO252" s="412"/>
      <c r="GP252" s="412"/>
      <c r="GQ252" s="412"/>
      <c r="GR252" s="412"/>
      <c r="GS252" s="412"/>
      <c r="GT252" s="412"/>
      <c r="GU252" s="412"/>
      <c r="GV252" s="412"/>
      <c r="GW252" s="412"/>
      <c r="GX252" s="412"/>
      <c r="GY252" s="412"/>
      <c r="GZ252" s="412"/>
      <c r="HA252" s="412"/>
      <c r="HB252" s="412"/>
      <c r="HC252" s="412"/>
      <c r="HD252" s="412"/>
      <c r="HE252" s="412"/>
      <c r="HF252" s="412"/>
      <c r="HG252" s="412"/>
      <c r="HH252" s="412"/>
    </row>
    <row r="253" spans="1:216" s="170" customFormat="1" ht="65.099999999999994" customHeight="1">
      <c r="A253" s="832"/>
      <c r="B253" s="1073"/>
      <c r="C253" s="193" t="s">
        <v>224</v>
      </c>
      <c r="D253" s="864"/>
      <c r="E253" s="189" t="s">
        <v>1248</v>
      </c>
      <c r="F253" s="583">
        <v>2024130010152</v>
      </c>
      <c r="G253" s="188" t="s">
        <v>1249</v>
      </c>
      <c r="H253" s="188" t="s">
        <v>1250</v>
      </c>
      <c r="I253" s="188" t="s">
        <v>1251</v>
      </c>
      <c r="J253" s="188"/>
      <c r="K253" s="369" t="s">
        <v>1266</v>
      </c>
      <c r="L253" s="188"/>
      <c r="M253" s="182" t="s">
        <v>892</v>
      </c>
      <c r="N253" s="200">
        <v>1</v>
      </c>
      <c r="O253" s="200">
        <v>0</v>
      </c>
      <c r="P253" s="200">
        <v>0</v>
      </c>
      <c r="Q253" s="200"/>
      <c r="R253" s="186"/>
      <c r="S253" s="193">
        <f t="shared" si="10"/>
        <v>0</v>
      </c>
      <c r="T253" s="549">
        <f t="shared" si="11"/>
        <v>0</v>
      </c>
      <c r="U253" s="184">
        <v>45690</v>
      </c>
      <c r="V253" s="184">
        <v>46022</v>
      </c>
      <c r="W253" s="171">
        <v>213</v>
      </c>
      <c r="X253" s="171"/>
      <c r="Y253" s="171" t="s">
        <v>772</v>
      </c>
      <c r="Z253" s="171" t="s">
        <v>1228</v>
      </c>
      <c r="AA253" s="186"/>
      <c r="AB253" s="186"/>
      <c r="AC253" s="171" t="s">
        <v>529</v>
      </c>
      <c r="AD253" s="346" t="s">
        <v>1267</v>
      </c>
      <c r="AE253" s="371">
        <v>63250000</v>
      </c>
      <c r="AF253" s="345" t="s">
        <v>531</v>
      </c>
      <c r="AG253" s="354" t="s">
        <v>515</v>
      </c>
      <c r="AH253" s="349">
        <v>45707</v>
      </c>
      <c r="AI253" s="353"/>
      <c r="AJ253" s="353"/>
      <c r="AK253" s="353"/>
      <c r="AL253" s="605"/>
      <c r="AM253" s="605"/>
      <c r="AN253" s="352"/>
      <c r="AO253" s="348"/>
      <c r="AP253" s="625"/>
      <c r="AQ253" s="625"/>
      <c r="AR253" s="625"/>
      <c r="AS253" s="625"/>
      <c r="AT253" s="625"/>
      <c r="AU253" s="565"/>
      <c r="AV253" s="348"/>
      <c r="AW253" s="345"/>
      <c r="AX253" s="918"/>
      <c r="AY253" s="951"/>
      <c r="AZ253" s="945"/>
      <c r="BA253" s="834"/>
      <c r="BB253" s="671"/>
      <c r="BC253" s="671"/>
      <c r="BD253" s="671"/>
      <c r="BE253" s="671"/>
      <c r="BF253" s="955"/>
      <c r="BG253" s="955"/>
      <c r="BH253" s="955"/>
      <c r="BI253" s="412"/>
      <c r="BJ253" s="412"/>
      <c r="BK253" s="412"/>
      <c r="BL253" s="412"/>
      <c r="BM253" s="412"/>
      <c r="BN253" s="412"/>
      <c r="BO253" s="412"/>
      <c r="BP253" s="412"/>
      <c r="BQ253" s="412"/>
      <c r="BR253" s="412"/>
      <c r="BS253" s="412"/>
      <c r="BT253" s="412"/>
      <c r="BU253" s="412"/>
      <c r="BV253" s="412"/>
      <c r="BW253" s="412"/>
      <c r="BX253" s="412"/>
      <c r="BY253" s="412"/>
      <c r="BZ253" s="412"/>
      <c r="CA253" s="412"/>
      <c r="CB253" s="412"/>
      <c r="CC253" s="412"/>
      <c r="CD253" s="412"/>
      <c r="CE253" s="412"/>
      <c r="CF253" s="412"/>
      <c r="CG253" s="412"/>
      <c r="CH253" s="412"/>
      <c r="CI253" s="412"/>
      <c r="CJ253" s="412"/>
      <c r="CK253" s="412"/>
      <c r="CL253" s="412"/>
      <c r="CM253" s="412"/>
      <c r="CN253" s="412"/>
      <c r="CO253" s="412"/>
      <c r="CP253" s="412"/>
      <c r="CQ253" s="412"/>
      <c r="CR253" s="412"/>
      <c r="CS253" s="412"/>
      <c r="CT253" s="412"/>
      <c r="CU253" s="412"/>
      <c r="CV253" s="412"/>
      <c r="CW253" s="412"/>
      <c r="CX253" s="412"/>
      <c r="CY253" s="412"/>
      <c r="CZ253" s="412"/>
      <c r="DA253" s="412"/>
      <c r="DB253" s="412"/>
      <c r="DC253" s="412"/>
      <c r="DD253" s="412"/>
      <c r="DE253" s="412"/>
      <c r="DF253" s="412"/>
      <c r="DG253" s="412"/>
      <c r="DH253" s="412"/>
      <c r="DI253" s="412"/>
      <c r="DJ253" s="412"/>
      <c r="DK253" s="412"/>
      <c r="DL253" s="412"/>
      <c r="DM253" s="412"/>
      <c r="DN253" s="412"/>
      <c r="DO253" s="412"/>
      <c r="DP253" s="412"/>
      <c r="DQ253" s="412"/>
      <c r="DR253" s="412"/>
      <c r="DS253" s="412"/>
      <c r="DT253" s="412"/>
      <c r="DU253" s="412"/>
      <c r="DV253" s="412"/>
      <c r="DW253" s="412"/>
      <c r="DX253" s="412"/>
      <c r="DY253" s="412"/>
      <c r="DZ253" s="412"/>
      <c r="EA253" s="412"/>
      <c r="EB253" s="412"/>
      <c r="EC253" s="412"/>
      <c r="ED253" s="412"/>
      <c r="EE253" s="412"/>
      <c r="EF253" s="412"/>
      <c r="EG253" s="412"/>
      <c r="EH253" s="412"/>
      <c r="EI253" s="412"/>
      <c r="EJ253" s="412"/>
      <c r="EK253" s="412"/>
      <c r="EL253" s="412"/>
      <c r="EM253" s="412"/>
      <c r="EN253" s="412"/>
      <c r="EO253" s="412"/>
      <c r="EP253" s="412"/>
      <c r="EQ253" s="412"/>
      <c r="ER253" s="412"/>
      <c r="ES253" s="412"/>
      <c r="ET253" s="412"/>
      <c r="EU253" s="412"/>
      <c r="EV253" s="412"/>
      <c r="EW253" s="412"/>
      <c r="EX253" s="412"/>
      <c r="EY253" s="412"/>
      <c r="EZ253" s="412"/>
      <c r="FA253" s="412"/>
      <c r="FB253" s="412"/>
      <c r="FC253" s="412"/>
      <c r="FD253" s="412"/>
      <c r="FE253" s="412"/>
      <c r="FF253" s="412"/>
      <c r="FG253" s="412"/>
      <c r="FH253" s="412"/>
      <c r="FI253" s="412"/>
      <c r="FJ253" s="412"/>
      <c r="FK253" s="412"/>
      <c r="FL253" s="412"/>
      <c r="FM253" s="412"/>
      <c r="FN253" s="412"/>
      <c r="FO253" s="412"/>
      <c r="FP253" s="412"/>
      <c r="FQ253" s="412"/>
      <c r="FR253" s="412"/>
      <c r="FS253" s="412"/>
      <c r="FT253" s="412"/>
      <c r="FU253" s="412"/>
      <c r="FV253" s="412"/>
      <c r="FW253" s="412"/>
      <c r="FX253" s="412"/>
      <c r="FY253" s="412"/>
      <c r="FZ253" s="412"/>
      <c r="GA253" s="412"/>
      <c r="GB253" s="412"/>
      <c r="GC253" s="412"/>
      <c r="GD253" s="412"/>
      <c r="GE253" s="412"/>
      <c r="GF253" s="412"/>
      <c r="GG253" s="412"/>
      <c r="GH253" s="412"/>
      <c r="GI253" s="412"/>
      <c r="GJ253" s="412"/>
      <c r="GK253" s="412"/>
      <c r="GL253" s="412"/>
      <c r="GM253" s="412"/>
      <c r="GN253" s="412"/>
      <c r="GO253" s="412"/>
      <c r="GP253" s="412"/>
      <c r="GQ253" s="412"/>
      <c r="GR253" s="412"/>
      <c r="GS253" s="412"/>
      <c r="GT253" s="412"/>
      <c r="GU253" s="412"/>
      <c r="GV253" s="412"/>
      <c r="GW253" s="412"/>
      <c r="GX253" s="412"/>
      <c r="GY253" s="412"/>
      <c r="GZ253" s="412"/>
      <c r="HA253" s="412"/>
      <c r="HB253" s="412"/>
      <c r="HC253" s="412"/>
      <c r="HD253" s="412"/>
      <c r="HE253" s="412"/>
      <c r="HF253" s="412"/>
      <c r="HG253" s="412"/>
      <c r="HH253" s="412"/>
    </row>
    <row r="254" spans="1:216" s="170" customFormat="1" ht="65.099999999999994" customHeight="1">
      <c r="A254" s="832"/>
      <c r="B254" s="1073"/>
      <c r="C254" s="193" t="s">
        <v>224</v>
      </c>
      <c r="D254" s="864"/>
      <c r="E254" s="189" t="s">
        <v>1248</v>
      </c>
      <c r="F254" s="583">
        <v>2024130010153</v>
      </c>
      <c r="G254" s="188" t="s">
        <v>1249</v>
      </c>
      <c r="H254" s="188" t="s">
        <v>1250</v>
      </c>
      <c r="I254" s="188" t="s">
        <v>1251</v>
      </c>
      <c r="J254" s="188"/>
      <c r="K254" s="369" t="s">
        <v>1268</v>
      </c>
      <c r="L254" s="188"/>
      <c r="M254" s="182" t="s">
        <v>892</v>
      </c>
      <c r="N254" s="171">
        <v>2</v>
      </c>
      <c r="O254" s="171">
        <v>0</v>
      </c>
      <c r="P254" s="171">
        <v>0</v>
      </c>
      <c r="Q254" s="171"/>
      <c r="R254" s="186"/>
      <c r="S254" s="193">
        <f t="shared" si="10"/>
        <v>0</v>
      </c>
      <c r="T254" s="549">
        <f t="shared" si="11"/>
        <v>0</v>
      </c>
      <c r="U254" s="184">
        <v>45689</v>
      </c>
      <c r="V254" s="184">
        <v>46022</v>
      </c>
      <c r="W254" s="171">
        <v>213</v>
      </c>
      <c r="X254" s="171"/>
      <c r="Y254" s="171" t="s">
        <v>772</v>
      </c>
      <c r="Z254" s="171" t="s">
        <v>1228</v>
      </c>
      <c r="AA254" s="186"/>
      <c r="AB254" s="186"/>
      <c r="AC254" s="171" t="s">
        <v>529</v>
      </c>
      <c r="AD254" s="346" t="s">
        <v>1269</v>
      </c>
      <c r="AE254" s="371">
        <v>31944000</v>
      </c>
      <c r="AF254" s="345" t="s">
        <v>531</v>
      </c>
      <c r="AG254" s="354" t="s">
        <v>515</v>
      </c>
      <c r="AH254" s="349">
        <v>45707</v>
      </c>
      <c r="AI254" s="353"/>
      <c r="AJ254" s="353"/>
      <c r="AK254" s="353"/>
      <c r="AL254" s="605"/>
      <c r="AM254" s="605"/>
      <c r="AN254" s="352"/>
      <c r="AO254" s="348"/>
      <c r="AP254" s="625"/>
      <c r="AQ254" s="625"/>
      <c r="AR254" s="625"/>
      <c r="AS254" s="625"/>
      <c r="AT254" s="625"/>
      <c r="AU254" s="565"/>
      <c r="AV254" s="348"/>
      <c r="AW254" s="345"/>
      <c r="AX254" s="918"/>
      <c r="AY254" s="951"/>
      <c r="AZ254" s="945"/>
      <c r="BA254" s="834"/>
      <c r="BB254" s="671"/>
      <c r="BC254" s="671"/>
      <c r="BD254" s="671"/>
      <c r="BE254" s="671"/>
      <c r="BF254" s="955"/>
      <c r="BG254" s="955"/>
      <c r="BH254" s="955"/>
      <c r="BI254" s="412"/>
      <c r="BJ254" s="412"/>
      <c r="BK254" s="412"/>
      <c r="BL254" s="412"/>
      <c r="BM254" s="412"/>
      <c r="BN254" s="412"/>
      <c r="BO254" s="412"/>
      <c r="BP254" s="412"/>
      <c r="BQ254" s="412"/>
      <c r="BR254" s="412"/>
      <c r="BS254" s="412"/>
      <c r="BT254" s="412"/>
      <c r="BU254" s="412"/>
      <c r="BV254" s="412"/>
      <c r="BW254" s="412"/>
      <c r="BX254" s="412"/>
      <c r="BY254" s="412"/>
      <c r="BZ254" s="412"/>
      <c r="CA254" s="412"/>
      <c r="CB254" s="412"/>
      <c r="CC254" s="412"/>
      <c r="CD254" s="412"/>
      <c r="CE254" s="412"/>
      <c r="CF254" s="412"/>
      <c r="CG254" s="412"/>
      <c r="CH254" s="412"/>
      <c r="CI254" s="412"/>
      <c r="CJ254" s="412"/>
      <c r="CK254" s="412"/>
      <c r="CL254" s="412"/>
      <c r="CM254" s="412"/>
      <c r="CN254" s="412"/>
      <c r="CO254" s="412"/>
      <c r="CP254" s="412"/>
      <c r="CQ254" s="412"/>
      <c r="CR254" s="412"/>
      <c r="CS254" s="412"/>
      <c r="CT254" s="412"/>
      <c r="CU254" s="412"/>
      <c r="CV254" s="412"/>
      <c r="CW254" s="412"/>
      <c r="CX254" s="412"/>
      <c r="CY254" s="412"/>
      <c r="CZ254" s="412"/>
      <c r="DA254" s="412"/>
      <c r="DB254" s="412"/>
      <c r="DC254" s="412"/>
      <c r="DD254" s="412"/>
      <c r="DE254" s="412"/>
      <c r="DF254" s="412"/>
      <c r="DG254" s="412"/>
      <c r="DH254" s="412"/>
      <c r="DI254" s="412"/>
      <c r="DJ254" s="412"/>
      <c r="DK254" s="412"/>
      <c r="DL254" s="412"/>
      <c r="DM254" s="412"/>
      <c r="DN254" s="412"/>
      <c r="DO254" s="412"/>
      <c r="DP254" s="412"/>
      <c r="DQ254" s="412"/>
      <c r="DR254" s="412"/>
      <c r="DS254" s="412"/>
      <c r="DT254" s="412"/>
      <c r="DU254" s="412"/>
      <c r="DV254" s="412"/>
      <c r="DW254" s="412"/>
      <c r="DX254" s="412"/>
      <c r="DY254" s="412"/>
      <c r="DZ254" s="412"/>
      <c r="EA254" s="412"/>
      <c r="EB254" s="412"/>
      <c r="EC254" s="412"/>
      <c r="ED254" s="412"/>
      <c r="EE254" s="412"/>
      <c r="EF254" s="412"/>
      <c r="EG254" s="412"/>
      <c r="EH254" s="412"/>
      <c r="EI254" s="412"/>
      <c r="EJ254" s="412"/>
      <c r="EK254" s="412"/>
      <c r="EL254" s="412"/>
      <c r="EM254" s="412"/>
      <c r="EN254" s="412"/>
      <c r="EO254" s="412"/>
      <c r="EP254" s="412"/>
      <c r="EQ254" s="412"/>
      <c r="ER254" s="412"/>
      <c r="ES254" s="412"/>
      <c r="ET254" s="412"/>
      <c r="EU254" s="412"/>
      <c r="EV254" s="412"/>
      <c r="EW254" s="412"/>
      <c r="EX254" s="412"/>
      <c r="EY254" s="412"/>
      <c r="EZ254" s="412"/>
      <c r="FA254" s="412"/>
      <c r="FB254" s="412"/>
      <c r="FC254" s="412"/>
      <c r="FD254" s="412"/>
      <c r="FE254" s="412"/>
      <c r="FF254" s="412"/>
      <c r="FG254" s="412"/>
      <c r="FH254" s="412"/>
      <c r="FI254" s="412"/>
      <c r="FJ254" s="412"/>
      <c r="FK254" s="412"/>
      <c r="FL254" s="412"/>
      <c r="FM254" s="412"/>
      <c r="FN254" s="412"/>
      <c r="FO254" s="412"/>
      <c r="FP254" s="412"/>
      <c r="FQ254" s="412"/>
      <c r="FR254" s="412"/>
      <c r="FS254" s="412"/>
      <c r="FT254" s="412"/>
      <c r="FU254" s="412"/>
      <c r="FV254" s="412"/>
      <c r="FW254" s="412"/>
      <c r="FX254" s="412"/>
      <c r="FY254" s="412"/>
      <c r="FZ254" s="412"/>
      <c r="GA254" s="412"/>
      <c r="GB254" s="412"/>
      <c r="GC254" s="412"/>
      <c r="GD254" s="412"/>
      <c r="GE254" s="412"/>
      <c r="GF254" s="412"/>
      <c r="GG254" s="412"/>
      <c r="GH254" s="412"/>
      <c r="GI254" s="412"/>
      <c r="GJ254" s="412"/>
      <c r="GK254" s="412"/>
      <c r="GL254" s="412"/>
      <c r="GM254" s="412"/>
      <c r="GN254" s="412"/>
      <c r="GO254" s="412"/>
      <c r="GP254" s="412"/>
      <c r="GQ254" s="412"/>
      <c r="GR254" s="412"/>
      <c r="GS254" s="412"/>
      <c r="GT254" s="412"/>
      <c r="GU254" s="412"/>
      <c r="GV254" s="412"/>
      <c r="GW254" s="412"/>
      <c r="GX254" s="412"/>
      <c r="GY254" s="412"/>
      <c r="GZ254" s="412"/>
      <c r="HA254" s="412"/>
      <c r="HB254" s="412"/>
      <c r="HC254" s="412"/>
      <c r="HD254" s="412"/>
      <c r="HE254" s="412"/>
      <c r="HF254" s="412"/>
      <c r="HG254" s="412"/>
      <c r="HH254" s="412"/>
    </row>
    <row r="255" spans="1:216" s="170" customFormat="1" ht="65.099999999999994" customHeight="1">
      <c r="A255" s="832"/>
      <c r="B255" s="1073"/>
      <c r="C255" s="193" t="s">
        <v>224</v>
      </c>
      <c r="D255" s="864"/>
      <c r="E255" s="189" t="s">
        <v>1248</v>
      </c>
      <c r="F255" s="583">
        <v>2024130010154</v>
      </c>
      <c r="G255" s="188" t="s">
        <v>1249</v>
      </c>
      <c r="H255" s="188" t="s">
        <v>1250</v>
      </c>
      <c r="I255" s="188" t="s">
        <v>1251</v>
      </c>
      <c r="J255" s="188"/>
      <c r="K255" s="369" t="s">
        <v>1270</v>
      </c>
      <c r="L255" s="188"/>
      <c r="M255" s="182" t="s">
        <v>892</v>
      </c>
      <c r="N255" s="171">
        <v>1</v>
      </c>
      <c r="O255" s="171">
        <v>0</v>
      </c>
      <c r="P255" s="171">
        <v>0</v>
      </c>
      <c r="Q255" s="171"/>
      <c r="R255" s="186"/>
      <c r="S255" s="193">
        <f t="shared" si="10"/>
        <v>0</v>
      </c>
      <c r="T255" s="549">
        <f t="shared" si="11"/>
        <v>0</v>
      </c>
      <c r="U255" s="184">
        <v>45690</v>
      </c>
      <c r="V255" s="184">
        <v>46022</v>
      </c>
      <c r="W255" s="171">
        <v>213</v>
      </c>
      <c r="X255" s="171"/>
      <c r="Y255" s="171" t="s">
        <v>772</v>
      </c>
      <c r="Z255" s="171" t="s">
        <v>1228</v>
      </c>
      <c r="AA255" s="186"/>
      <c r="AB255" s="186"/>
      <c r="AC255" s="171"/>
      <c r="AD255" s="346" t="s">
        <v>1271</v>
      </c>
      <c r="AE255" s="372">
        <v>48382188</v>
      </c>
      <c r="AF255" s="345" t="s">
        <v>531</v>
      </c>
      <c r="AG255" s="354" t="s">
        <v>515</v>
      </c>
      <c r="AH255" s="349">
        <v>45707</v>
      </c>
      <c r="AI255" s="353"/>
      <c r="AJ255" s="353"/>
      <c r="AK255" s="353"/>
      <c r="AL255" s="605"/>
      <c r="AM255" s="605"/>
      <c r="AN255" s="352"/>
      <c r="AO255" s="348"/>
      <c r="AP255" s="625"/>
      <c r="AQ255" s="625"/>
      <c r="AR255" s="625"/>
      <c r="AS255" s="625"/>
      <c r="AT255" s="625"/>
      <c r="AU255" s="565"/>
      <c r="AV255" s="348"/>
      <c r="AW255" s="345"/>
      <c r="AX255" s="918"/>
      <c r="AY255" s="951"/>
      <c r="AZ255" s="945"/>
      <c r="BA255" s="834"/>
      <c r="BB255" s="671"/>
      <c r="BC255" s="671"/>
      <c r="BD255" s="671"/>
      <c r="BE255" s="671"/>
      <c r="BF255" s="955"/>
      <c r="BG255" s="955"/>
      <c r="BH255" s="955"/>
      <c r="BI255" s="412"/>
      <c r="BJ255" s="412"/>
      <c r="BK255" s="412"/>
      <c r="BL255" s="412"/>
      <c r="BM255" s="412"/>
      <c r="BN255" s="412"/>
      <c r="BO255" s="412"/>
      <c r="BP255" s="412"/>
      <c r="BQ255" s="412"/>
      <c r="BR255" s="412"/>
      <c r="BS255" s="412"/>
      <c r="BT255" s="412"/>
      <c r="BU255" s="412"/>
      <c r="BV255" s="412"/>
      <c r="BW255" s="412"/>
      <c r="BX255" s="412"/>
      <c r="BY255" s="412"/>
      <c r="BZ255" s="412"/>
      <c r="CA255" s="412"/>
      <c r="CB255" s="412"/>
      <c r="CC255" s="412"/>
      <c r="CD255" s="412"/>
      <c r="CE255" s="412"/>
      <c r="CF255" s="412"/>
      <c r="CG255" s="412"/>
      <c r="CH255" s="412"/>
      <c r="CI255" s="412"/>
      <c r="CJ255" s="412"/>
      <c r="CK255" s="412"/>
      <c r="CL255" s="412"/>
      <c r="CM255" s="412"/>
      <c r="CN255" s="412"/>
      <c r="CO255" s="412"/>
      <c r="CP255" s="412"/>
      <c r="CQ255" s="412"/>
      <c r="CR255" s="412"/>
      <c r="CS255" s="412"/>
      <c r="CT255" s="412"/>
      <c r="CU255" s="412"/>
      <c r="CV255" s="412"/>
      <c r="CW255" s="412"/>
      <c r="CX255" s="412"/>
      <c r="CY255" s="412"/>
      <c r="CZ255" s="412"/>
      <c r="DA255" s="412"/>
      <c r="DB255" s="412"/>
      <c r="DC255" s="412"/>
      <c r="DD255" s="412"/>
      <c r="DE255" s="412"/>
      <c r="DF255" s="412"/>
      <c r="DG255" s="412"/>
      <c r="DH255" s="412"/>
      <c r="DI255" s="412"/>
      <c r="DJ255" s="412"/>
      <c r="DK255" s="412"/>
      <c r="DL255" s="412"/>
      <c r="DM255" s="412"/>
      <c r="DN255" s="412"/>
      <c r="DO255" s="412"/>
      <c r="DP255" s="412"/>
      <c r="DQ255" s="412"/>
      <c r="DR255" s="412"/>
      <c r="DS255" s="412"/>
      <c r="DT255" s="412"/>
      <c r="DU255" s="412"/>
      <c r="DV255" s="412"/>
      <c r="DW255" s="412"/>
      <c r="DX255" s="412"/>
      <c r="DY255" s="412"/>
      <c r="DZ255" s="412"/>
      <c r="EA255" s="412"/>
      <c r="EB255" s="412"/>
      <c r="EC255" s="412"/>
      <c r="ED255" s="412"/>
      <c r="EE255" s="412"/>
      <c r="EF255" s="412"/>
      <c r="EG255" s="412"/>
      <c r="EH255" s="412"/>
      <c r="EI255" s="412"/>
      <c r="EJ255" s="412"/>
      <c r="EK255" s="412"/>
      <c r="EL255" s="412"/>
      <c r="EM255" s="412"/>
      <c r="EN255" s="412"/>
      <c r="EO255" s="412"/>
      <c r="EP255" s="412"/>
      <c r="EQ255" s="412"/>
      <c r="ER255" s="412"/>
      <c r="ES255" s="412"/>
      <c r="ET255" s="412"/>
      <c r="EU255" s="412"/>
      <c r="EV255" s="412"/>
      <c r="EW255" s="412"/>
      <c r="EX255" s="412"/>
      <c r="EY255" s="412"/>
      <c r="EZ255" s="412"/>
      <c r="FA255" s="412"/>
      <c r="FB255" s="412"/>
      <c r="FC255" s="412"/>
      <c r="FD255" s="412"/>
      <c r="FE255" s="412"/>
      <c r="FF255" s="412"/>
      <c r="FG255" s="412"/>
      <c r="FH255" s="412"/>
      <c r="FI255" s="412"/>
      <c r="FJ255" s="412"/>
      <c r="FK255" s="412"/>
      <c r="FL255" s="412"/>
      <c r="FM255" s="412"/>
      <c r="FN255" s="412"/>
      <c r="FO255" s="412"/>
      <c r="FP255" s="412"/>
      <c r="FQ255" s="412"/>
      <c r="FR255" s="412"/>
      <c r="FS255" s="412"/>
      <c r="FT255" s="412"/>
      <c r="FU255" s="412"/>
      <c r="FV255" s="412"/>
      <c r="FW255" s="412"/>
      <c r="FX255" s="412"/>
      <c r="FY255" s="412"/>
      <c r="FZ255" s="412"/>
      <c r="GA255" s="412"/>
      <c r="GB255" s="412"/>
      <c r="GC255" s="412"/>
      <c r="GD255" s="412"/>
      <c r="GE255" s="412"/>
      <c r="GF255" s="412"/>
      <c r="GG255" s="412"/>
      <c r="GH255" s="412"/>
      <c r="GI255" s="412"/>
      <c r="GJ255" s="412"/>
      <c r="GK255" s="412"/>
      <c r="GL255" s="412"/>
      <c r="GM255" s="412"/>
      <c r="GN255" s="412"/>
      <c r="GO255" s="412"/>
      <c r="GP255" s="412"/>
      <c r="GQ255" s="412"/>
      <c r="GR255" s="412"/>
      <c r="GS255" s="412"/>
      <c r="GT255" s="412"/>
      <c r="GU255" s="412"/>
      <c r="GV255" s="412"/>
      <c r="GW255" s="412"/>
      <c r="GX255" s="412"/>
      <c r="GY255" s="412"/>
      <c r="GZ255" s="412"/>
      <c r="HA255" s="412"/>
      <c r="HB255" s="412"/>
      <c r="HC255" s="412"/>
      <c r="HD255" s="412"/>
      <c r="HE255" s="412"/>
      <c r="HF255" s="412"/>
      <c r="HG255" s="412"/>
      <c r="HH255" s="412"/>
    </row>
    <row r="256" spans="1:216" s="170" customFormat="1" ht="65.099999999999994" customHeight="1" thickBot="1">
      <c r="A256" s="832"/>
      <c r="B256" s="1073"/>
      <c r="C256" s="193" t="s">
        <v>224</v>
      </c>
      <c r="D256" s="865"/>
      <c r="E256" s="202" t="s">
        <v>1248</v>
      </c>
      <c r="F256" s="584">
        <v>2024130010155</v>
      </c>
      <c r="G256" s="204" t="s">
        <v>1249</v>
      </c>
      <c r="H256" s="204" t="s">
        <v>1250</v>
      </c>
      <c r="I256" s="204" t="s">
        <v>1251</v>
      </c>
      <c r="J256" s="204"/>
      <c r="K256" s="373" t="s">
        <v>1272</v>
      </c>
      <c r="L256" s="204"/>
      <c r="M256" s="374" t="s">
        <v>1259</v>
      </c>
      <c r="N256" s="225">
        <v>1</v>
      </c>
      <c r="O256" s="225">
        <v>0</v>
      </c>
      <c r="P256" s="225">
        <v>0</v>
      </c>
      <c r="Q256" s="225"/>
      <c r="R256" s="218"/>
      <c r="S256" s="193">
        <f t="shared" si="10"/>
        <v>0</v>
      </c>
      <c r="T256" s="554">
        <f t="shared" si="11"/>
        <v>0</v>
      </c>
      <c r="U256" s="184">
        <v>45690</v>
      </c>
      <c r="V256" s="184">
        <v>46022</v>
      </c>
      <c r="W256" s="171">
        <v>214</v>
      </c>
      <c r="X256" s="171"/>
      <c r="Y256" s="171" t="s">
        <v>772</v>
      </c>
      <c r="Z256" s="171" t="s">
        <v>1228</v>
      </c>
      <c r="AA256" s="186"/>
      <c r="AB256" s="186"/>
      <c r="AC256" s="171"/>
      <c r="AD256" s="346"/>
      <c r="AE256" s="372"/>
      <c r="AF256" s="345"/>
      <c r="AG256" s="354"/>
      <c r="AH256" s="349"/>
      <c r="AI256" s="353"/>
      <c r="AJ256" s="353"/>
      <c r="AK256" s="353"/>
      <c r="AL256" s="605"/>
      <c r="AM256" s="605"/>
      <c r="AN256" s="352"/>
      <c r="AO256" s="348"/>
      <c r="AP256" s="625"/>
      <c r="AQ256" s="625"/>
      <c r="AR256" s="625"/>
      <c r="AS256" s="625"/>
      <c r="AT256" s="625"/>
      <c r="AU256" s="565"/>
      <c r="AV256" s="348"/>
      <c r="AW256" s="345"/>
      <c r="AX256" s="918"/>
      <c r="AY256" s="951"/>
      <c r="AZ256" s="945"/>
      <c r="BA256" s="834"/>
      <c r="BB256" s="671"/>
      <c r="BC256" s="671"/>
      <c r="BD256" s="671"/>
      <c r="BE256" s="671"/>
      <c r="BF256" s="955"/>
      <c r="BG256" s="955"/>
      <c r="BH256" s="955"/>
      <c r="BI256" s="412"/>
      <c r="BJ256" s="412"/>
      <c r="BK256" s="412"/>
      <c r="BL256" s="412"/>
      <c r="BM256" s="412"/>
      <c r="BN256" s="412"/>
      <c r="BO256" s="412"/>
      <c r="BP256" s="412"/>
      <c r="BQ256" s="412"/>
      <c r="BR256" s="412"/>
      <c r="BS256" s="412"/>
      <c r="BT256" s="412"/>
      <c r="BU256" s="412"/>
      <c r="BV256" s="412"/>
      <c r="BW256" s="412"/>
      <c r="BX256" s="412"/>
      <c r="BY256" s="412"/>
      <c r="BZ256" s="412"/>
      <c r="CA256" s="412"/>
      <c r="CB256" s="412"/>
      <c r="CC256" s="412"/>
      <c r="CD256" s="412"/>
      <c r="CE256" s="412"/>
      <c r="CF256" s="412"/>
      <c r="CG256" s="412"/>
      <c r="CH256" s="412"/>
      <c r="CI256" s="412"/>
      <c r="CJ256" s="412"/>
      <c r="CK256" s="412"/>
      <c r="CL256" s="412"/>
      <c r="CM256" s="412"/>
      <c r="CN256" s="412"/>
      <c r="CO256" s="412"/>
      <c r="CP256" s="412"/>
      <c r="CQ256" s="412"/>
      <c r="CR256" s="412"/>
      <c r="CS256" s="412"/>
      <c r="CT256" s="412"/>
      <c r="CU256" s="412"/>
      <c r="CV256" s="412"/>
      <c r="CW256" s="412"/>
      <c r="CX256" s="412"/>
      <c r="CY256" s="412"/>
      <c r="CZ256" s="412"/>
      <c r="DA256" s="412"/>
      <c r="DB256" s="412"/>
      <c r="DC256" s="412"/>
      <c r="DD256" s="412"/>
      <c r="DE256" s="412"/>
      <c r="DF256" s="412"/>
      <c r="DG256" s="412"/>
      <c r="DH256" s="412"/>
      <c r="DI256" s="412"/>
      <c r="DJ256" s="412"/>
      <c r="DK256" s="412"/>
      <c r="DL256" s="412"/>
      <c r="DM256" s="412"/>
      <c r="DN256" s="412"/>
      <c r="DO256" s="412"/>
      <c r="DP256" s="412"/>
      <c r="DQ256" s="412"/>
      <c r="DR256" s="412"/>
      <c r="DS256" s="412"/>
      <c r="DT256" s="412"/>
      <c r="DU256" s="412"/>
      <c r="DV256" s="412"/>
      <c r="DW256" s="412"/>
      <c r="DX256" s="412"/>
      <c r="DY256" s="412"/>
      <c r="DZ256" s="412"/>
      <c r="EA256" s="412"/>
      <c r="EB256" s="412"/>
      <c r="EC256" s="412"/>
      <c r="ED256" s="412"/>
      <c r="EE256" s="412"/>
      <c r="EF256" s="412"/>
      <c r="EG256" s="412"/>
      <c r="EH256" s="412"/>
      <c r="EI256" s="412"/>
      <c r="EJ256" s="412"/>
      <c r="EK256" s="412"/>
      <c r="EL256" s="412"/>
      <c r="EM256" s="412"/>
      <c r="EN256" s="412"/>
      <c r="EO256" s="412"/>
      <c r="EP256" s="412"/>
      <c r="EQ256" s="412"/>
      <c r="ER256" s="412"/>
      <c r="ES256" s="412"/>
      <c r="ET256" s="412"/>
      <c r="EU256" s="412"/>
      <c r="EV256" s="412"/>
      <c r="EW256" s="412"/>
      <c r="EX256" s="412"/>
      <c r="EY256" s="412"/>
      <c r="EZ256" s="412"/>
      <c r="FA256" s="412"/>
      <c r="FB256" s="412"/>
      <c r="FC256" s="412"/>
      <c r="FD256" s="412"/>
      <c r="FE256" s="412"/>
      <c r="FF256" s="412"/>
      <c r="FG256" s="412"/>
      <c r="FH256" s="412"/>
      <c r="FI256" s="412"/>
      <c r="FJ256" s="412"/>
      <c r="FK256" s="412"/>
      <c r="FL256" s="412"/>
      <c r="FM256" s="412"/>
      <c r="FN256" s="412"/>
      <c r="FO256" s="412"/>
      <c r="FP256" s="412"/>
      <c r="FQ256" s="412"/>
      <c r="FR256" s="412"/>
      <c r="FS256" s="412"/>
      <c r="FT256" s="412"/>
      <c r="FU256" s="412"/>
      <c r="FV256" s="412"/>
      <c r="FW256" s="412"/>
      <c r="FX256" s="412"/>
      <c r="FY256" s="412"/>
      <c r="FZ256" s="412"/>
      <c r="GA256" s="412"/>
      <c r="GB256" s="412"/>
      <c r="GC256" s="412"/>
      <c r="GD256" s="412"/>
      <c r="GE256" s="412"/>
      <c r="GF256" s="412"/>
      <c r="GG256" s="412"/>
      <c r="GH256" s="412"/>
      <c r="GI256" s="412"/>
      <c r="GJ256" s="412"/>
      <c r="GK256" s="412"/>
      <c r="GL256" s="412"/>
      <c r="GM256" s="412"/>
      <c r="GN256" s="412"/>
      <c r="GO256" s="412"/>
      <c r="GP256" s="412"/>
      <c r="GQ256" s="412"/>
      <c r="GR256" s="412"/>
      <c r="GS256" s="412"/>
      <c r="GT256" s="412"/>
      <c r="GU256" s="412"/>
      <c r="GV256" s="412"/>
      <c r="GW256" s="412"/>
      <c r="GX256" s="412"/>
      <c r="GY256" s="412"/>
      <c r="GZ256" s="412"/>
      <c r="HA256" s="412"/>
      <c r="HB256" s="412"/>
      <c r="HC256" s="412"/>
      <c r="HD256" s="412"/>
      <c r="HE256" s="412"/>
      <c r="HF256" s="412"/>
      <c r="HG256" s="412"/>
      <c r="HH256" s="412"/>
    </row>
    <row r="257" spans="1:216" s="170" customFormat="1" ht="65.099999999999994" customHeight="1" thickBot="1">
      <c r="A257" s="198"/>
      <c r="B257" s="1073"/>
      <c r="C257" s="193" t="s">
        <v>224</v>
      </c>
      <c r="D257" s="1029" t="s">
        <v>1273</v>
      </c>
      <c r="E257" s="1030"/>
      <c r="F257" s="1030"/>
      <c r="G257" s="1030"/>
      <c r="H257" s="1030"/>
      <c r="I257" s="1030"/>
      <c r="J257" s="1030"/>
      <c r="K257" s="1030"/>
      <c r="L257" s="1030"/>
      <c r="M257" s="1030"/>
      <c r="N257" s="1030"/>
      <c r="O257" s="1030"/>
      <c r="P257" s="1030"/>
      <c r="Q257" s="1030"/>
      <c r="R257" s="1031"/>
      <c r="S257" s="375"/>
      <c r="T257" s="664">
        <f>AVERAGE(T249:T256)</f>
        <v>0.35079365079365082</v>
      </c>
      <c r="U257" s="226"/>
      <c r="V257" s="184"/>
      <c r="W257" s="171"/>
      <c r="X257" s="171"/>
      <c r="Y257" s="171"/>
      <c r="Z257" s="171"/>
      <c r="AA257" s="186"/>
      <c r="AB257" s="186"/>
      <c r="AC257" s="171"/>
      <c r="AD257" s="346"/>
      <c r="AE257" s="372"/>
      <c r="AF257" s="345"/>
      <c r="AG257" s="354"/>
      <c r="AH257" s="349"/>
      <c r="AI257" s="353"/>
      <c r="AJ257" s="353"/>
      <c r="AK257" s="424">
        <v>611128777</v>
      </c>
      <c r="AL257" s="424"/>
      <c r="AM257" s="424"/>
      <c r="AN257" s="612"/>
      <c r="AO257" s="348"/>
      <c r="AP257" s="625"/>
      <c r="AQ257" s="625"/>
      <c r="AR257" s="625"/>
      <c r="AS257" s="625"/>
      <c r="AT257" s="615">
        <v>305434777</v>
      </c>
      <c r="AU257" s="549">
        <f>+AT257/AK257</f>
        <v>0.49978791458547206</v>
      </c>
      <c r="AV257" s="424">
        <v>48000000</v>
      </c>
      <c r="AW257" s="549">
        <f>+AV257/AK257</f>
        <v>7.8543184033371086E-2</v>
      </c>
      <c r="AX257" s="918"/>
      <c r="AY257" s="951"/>
      <c r="AZ257" s="945"/>
      <c r="BA257" s="834"/>
      <c r="BB257" s="671"/>
      <c r="BC257" s="671"/>
      <c r="BD257" s="671"/>
      <c r="BE257" s="671"/>
      <c r="BF257" s="376"/>
      <c r="BG257" s="376"/>
      <c r="BH257" s="376"/>
      <c r="BI257" s="412"/>
      <c r="BJ257" s="412"/>
      <c r="BK257" s="412"/>
      <c r="BL257" s="412"/>
      <c r="BM257" s="412"/>
      <c r="BN257" s="412"/>
      <c r="BO257" s="412"/>
      <c r="BP257" s="412"/>
      <c r="BQ257" s="412"/>
      <c r="BR257" s="412"/>
      <c r="BS257" s="412"/>
      <c r="BT257" s="412"/>
      <c r="BU257" s="412"/>
      <c r="BV257" s="412"/>
      <c r="BW257" s="412"/>
      <c r="BX257" s="412"/>
      <c r="BY257" s="412"/>
      <c r="BZ257" s="412"/>
      <c r="CA257" s="412"/>
      <c r="CB257" s="412"/>
      <c r="CC257" s="412"/>
      <c r="CD257" s="412"/>
      <c r="CE257" s="412"/>
      <c r="CF257" s="412"/>
      <c r="CG257" s="412"/>
      <c r="CH257" s="412"/>
      <c r="CI257" s="412"/>
      <c r="CJ257" s="412"/>
      <c r="CK257" s="412"/>
      <c r="CL257" s="412"/>
      <c r="CM257" s="412"/>
      <c r="CN257" s="412"/>
      <c r="CO257" s="412"/>
      <c r="CP257" s="412"/>
      <c r="CQ257" s="412"/>
      <c r="CR257" s="412"/>
      <c r="CS257" s="412"/>
      <c r="CT257" s="412"/>
      <c r="CU257" s="412"/>
      <c r="CV257" s="412"/>
      <c r="CW257" s="412"/>
      <c r="CX257" s="412"/>
      <c r="CY257" s="412"/>
      <c r="CZ257" s="412"/>
      <c r="DA257" s="412"/>
      <c r="DB257" s="412"/>
      <c r="DC257" s="412"/>
      <c r="DD257" s="412"/>
      <c r="DE257" s="412"/>
      <c r="DF257" s="412"/>
      <c r="DG257" s="412"/>
      <c r="DH257" s="412"/>
      <c r="DI257" s="412"/>
      <c r="DJ257" s="412"/>
      <c r="DK257" s="412"/>
      <c r="DL257" s="412"/>
      <c r="DM257" s="412"/>
      <c r="DN257" s="412"/>
      <c r="DO257" s="412"/>
      <c r="DP257" s="412"/>
      <c r="DQ257" s="412"/>
      <c r="DR257" s="412"/>
      <c r="DS257" s="412"/>
      <c r="DT257" s="412"/>
      <c r="DU257" s="412"/>
      <c r="DV257" s="412"/>
      <c r="DW257" s="412"/>
      <c r="DX257" s="412"/>
      <c r="DY257" s="412"/>
      <c r="DZ257" s="412"/>
      <c r="EA257" s="412"/>
      <c r="EB257" s="412"/>
      <c r="EC257" s="412"/>
      <c r="ED257" s="412"/>
      <c r="EE257" s="412"/>
      <c r="EF257" s="412"/>
      <c r="EG257" s="412"/>
      <c r="EH257" s="412"/>
      <c r="EI257" s="412"/>
      <c r="EJ257" s="412"/>
      <c r="EK257" s="412"/>
      <c r="EL257" s="412"/>
      <c r="EM257" s="412"/>
      <c r="EN257" s="412"/>
      <c r="EO257" s="412"/>
      <c r="EP257" s="412"/>
      <c r="EQ257" s="412"/>
      <c r="ER257" s="412"/>
      <c r="ES257" s="412"/>
      <c r="ET257" s="412"/>
      <c r="EU257" s="412"/>
      <c r="EV257" s="412"/>
      <c r="EW257" s="412"/>
      <c r="EX257" s="412"/>
      <c r="EY257" s="412"/>
      <c r="EZ257" s="412"/>
      <c r="FA257" s="412"/>
      <c r="FB257" s="412"/>
      <c r="FC257" s="412"/>
      <c r="FD257" s="412"/>
      <c r="FE257" s="412"/>
      <c r="FF257" s="412"/>
      <c r="FG257" s="412"/>
      <c r="FH257" s="412"/>
      <c r="FI257" s="412"/>
      <c r="FJ257" s="412"/>
      <c r="FK257" s="412"/>
      <c r="FL257" s="412"/>
      <c r="FM257" s="412"/>
      <c r="FN257" s="412"/>
      <c r="FO257" s="412"/>
      <c r="FP257" s="412"/>
      <c r="FQ257" s="412"/>
      <c r="FR257" s="412"/>
      <c r="FS257" s="412"/>
      <c r="FT257" s="412"/>
      <c r="FU257" s="412"/>
      <c r="FV257" s="412"/>
      <c r="FW257" s="412"/>
      <c r="FX257" s="412"/>
      <c r="FY257" s="412"/>
      <c r="FZ257" s="412"/>
      <c r="GA257" s="412"/>
      <c r="GB257" s="412"/>
      <c r="GC257" s="412"/>
      <c r="GD257" s="412"/>
      <c r="GE257" s="412"/>
      <c r="GF257" s="412"/>
      <c r="GG257" s="412"/>
      <c r="GH257" s="412"/>
      <c r="GI257" s="412"/>
      <c r="GJ257" s="412"/>
      <c r="GK257" s="412"/>
      <c r="GL257" s="412"/>
      <c r="GM257" s="412"/>
      <c r="GN257" s="412"/>
      <c r="GO257" s="412"/>
      <c r="GP257" s="412"/>
      <c r="GQ257" s="412"/>
      <c r="GR257" s="412"/>
      <c r="GS257" s="412"/>
      <c r="GT257" s="412"/>
      <c r="GU257" s="412"/>
      <c r="GV257" s="412"/>
      <c r="GW257" s="412"/>
      <c r="GX257" s="412"/>
      <c r="GY257" s="412"/>
      <c r="GZ257" s="412"/>
      <c r="HA257" s="412"/>
      <c r="HB257" s="412"/>
      <c r="HC257" s="412"/>
      <c r="HD257" s="412"/>
      <c r="HE257" s="412"/>
      <c r="HF257" s="412"/>
      <c r="HG257" s="412"/>
      <c r="HH257" s="412"/>
    </row>
    <row r="258" spans="1:216" s="170" customFormat="1" ht="65.099999999999994" customHeight="1" thickBot="1">
      <c r="A258" s="859"/>
      <c r="B258" s="1073"/>
      <c r="C258" s="193" t="s">
        <v>224</v>
      </c>
      <c r="D258" s="860" t="s">
        <v>299</v>
      </c>
      <c r="E258" s="269" t="s">
        <v>1274</v>
      </c>
      <c r="F258" s="582">
        <v>2024130010094</v>
      </c>
      <c r="G258" s="242" t="s">
        <v>1275</v>
      </c>
      <c r="H258" s="242" t="s">
        <v>1276</v>
      </c>
      <c r="I258" s="242" t="s">
        <v>523</v>
      </c>
      <c r="J258" s="172"/>
      <c r="K258" s="840" t="s">
        <v>1277</v>
      </c>
      <c r="L258" s="842"/>
      <c r="M258" s="831" t="s">
        <v>927</v>
      </c>
      <c r="N258" s="851">
        <v>1</v>
      </c>
      <c r="O258" s="851">
        <v>0</v>
      </c>
      <c r="P258" s="851">
        <v>0.33</v>
      </c>
      <c r="Q258" s="209"/>
      <c r="R258" s="854"/>
      <c r="S258" s="845">
        <f>+O258+P258</f>
        <v>0.33</v>
      </c>
      <c r="T258" s="1026">
        <f t="shared" ref="T258:T264" si="12">+(O258+P258+Q258+R258)/N258</f>
        <v>0.33</v>
      </c>
      <c r="U258" s="856">
        <v>45689</v>
      </c>
      <c r="V258" s="856">
        <v>46022</v>
      </c>
      <c r="W258" s="833">
        <v>213</v>
      </c>
      <c r="X258" s="171"/>
      <c r="Y258" s="171" t="s">
        <v>772</v>
      </c>
      <c r="Z258" s="833" t="s">
        <v>1278</v>
      </c>
      <c r="AA258" s="841" t="s">
        <v>1279</v>
      </c>
      <c r="AB258" s="852" t="s">
        <v>1280</v>
      </c>
      <c r="AC258" s="866" t="s">
        <v>529</v>
      </c>
      <c r="AD258" s="922" t="s">
        <v>1281</v>
      </c>
      <c r="AE258" s="848">
        <v>181500000</v>
      </c>
      <c r="AF258" s="345" t="s">
        <v>531</v>
      </c>
      <c r="AG258" s="345" t="s">
        <v>739</v>
      </c>
      <c r="AH258" s="360">
        <v>45707</v>
      </c>
      <c r="AI258" s="350">
        <v>660002471</v>
      </c>
      <c r="AJ258" s="350"/>
      <c r="AK258" s="350">
        <v>660002471</v>
      </c>
      <c r="AL258" s="604"/>
      <c r="AM258" s="604"/>
      <c r="AN258" s="352" t="s">
        <v>777</v>
      </c>
      <c r="AO258" s="348" t="s">
        <v>1274</v>
      </c>
      <c r="AP258" s="625"/>
      <c r="AQ258" s="625"/>
      <c r="AR258" s="625"/>
      <c r="AS258" s="625"/>
      <c r="AT258" s="625"/>
      <c r="AU258" s="565"/>
      <c r="AV258" s="348"/>
      <c r="AW258" s="345"/>
      <c r="AX258" s="918"/>
      <c r="AY258" s="951"/>
      <c r="AZ258" s="945"/>
      <c r="BA258" s="1051"/>
      <c r="BB258" s="694"/>
      <c r="BC258" s="695"/>
      <c r="BD258" s="695"/>
      <c r="BE258" s="696"/>
      <c r="BF258" s="958" t="s">
        <v>1282</v>
      </c>
      <c r="BG258" s="955"/>
      <c r="BH258" s="955"/>
      <c r="BI258" s="412"/>
      <c r="BJ258" s="412"/>
      <c r="BK258" s="412"/>
      <c r="BL258" s="412"/>
      <c r="BM258" s="412"/>
      <c r="BN258" s="412"/>
      <c r="BO258" s="412"/>
      <c r="BP258" s="412"/>
      <c r="BQ258" s="412"/>
      <c r="BR258" s="412"/>
      <c r="BS258" s="412"/>
      <c r="BT258" s="412"/>
      <c r="BU258" s="412"/>
      <c r="BV258" s="412"/>
      <c r="BW258" s="412"/>
      <c r="BX258" s="412"/>
      <c r="BY258" s="412"/>
      <c r="BZ258" s="412"/>
      <c r="CA258" s="412"/>
      <c r="CB258" s="412"/>
      <c r="CC258" s="412"/>
      <c r="CD258" s="412"/>
      <c r="CE258" s="412"/>
      <c r="CF258" s="412"/>
      <c r="CG258" s="412"/>
      <c r="CH258" s="412"/>
      <c r="CI258" s="412"/>
      <c r="CJ258" s="412"/>
      <c r="CK258" s="412"/>
      <c r="CL258" s="412"/>
      <c r="CM258" s="412"/>
      <c r="CN258" s="412"/>
      <c r="CO258" s="412"/>
      <c r="CP258" s="412"/>
      <c r="CQ258" s="412"/>
      <c r="CR258" s="412"/>
      <c r="CS258" s="412"/>
      <c r="CT258" s="412"/>
      <c r="CU258" s="412"/>
      <c r="CV258" s="412"/>
      <c r="CW258" s="412"/>
      <c r="CX258" s="412"/>
      <c r="CY258" s="412"/>
      <c r="CZ258" s="412"/>
      <c r="DA258" s="412"/>
      <c r="DB258" s="412"/>
      <c r="DC258" s="412"/>
      <c r="DD258" s="412"/>
      <c r="DE258" s="412"/>
      <c r="DF258" s="412"/>
      <c r="DG258" s="412"/>
      <c r="DH258" s="412"/>
      <c r="DI258" s="412"/>
      <c r="DJ258" s="412"/>
      <c r="DK258" s="412"/>
      <c r="DL258" s="412"/>
      <c r="DM258" s="412"/>
      <c r="DN258" s="412"/>
      <c r="DO258" s="412"/>
      <c r="DP258" s="412"/>
      <c r="DQ258" s="412"/>
      <c r="DR258" s="412"/>
      <c r="DS258" s="412"/>
      <c r="DT258" s="412"/>
      <c r="DU258" s="412"/>
      <c r="DV258" s="412"/>
      <c r="DW258" s="412"/>
      <c r="DX258" s="412"/>
      <c r="DY258" s="412"/>
      <c r="DZ258" s="412"/>
      <c r="EA258" s="412"/>
      <c r="EB258" s="412"/>
      <c r="EC258" s="412"/>
      <c r="ED258" s="412"/>
      <c r="EE258" s="412"/>
      <c r="EF258" s="412"/>
      <c r="EG258" s="412"/>
      <c r="EH258" s="412"/>
      <c r="EI258" s="412"/>
      <c r="EJ258" s="412"/>
      <c r="EK258" s="412"/>
      <c r="EL258" s="412"/>
      <c r="EM258" s="412"/>
      <c r="EN258" s="412"/>
      <c r="EO258" s="412"/>
      <c r="EP258" s="412"/>
      <c r="EQ258" s="412"/>
      <c r="ER258" s="412"/>
      <c r="ES258" s="412"/>
      <c r="ET258" s="412"/>
      <c r="EU258" s="412"/>
      <c r="EV258" s="412"/>
      <c r="EW258" s="412"/>
      <c r="EX258" s="412"/>
      <c r="EY258" s="412"/>
      <c r="EZ258" s="412"/>
      <c r="FA258" s="412"/>
      <c r="FB258" s="412"/>
      <c r="FC258" s="412"/>
      <c r="FD258" s="412"/>
      <c r="FE258" s="412"/>
      <c r="FF258" s="412"/>
      <c r="FG258" s="412"/>
      <c r="FH258" s="412"/>
      <c r="FI258" s="412"/>
      <c r="FJ258" s="412"/>
      <c r="FK258" s="412"/>
      <c r="FL258" s="412"/>
      <c r="FM258" s="412"/>
      <c r="FN258" s="412"/>
      <c r="FO258" s="412"/>
      <c r="FP258" s="412"/>
      <c r="FQ258" s="412"/>
      <c r="FR258" s="412"/>
      <c r="FS258" s="412"/>
      <c r="FT258" s="412"/>
      <c r="FU258" s="412"/>
      <c r="FV258" s="412"/>
      <c r="FW258" s="412"/>
      <c r="FX258" s="412"/>
      <c r="FY258" s="412"/>
      <c r="FZ258" s="412"/>
      <c r="GA258" s="412"/>
      <c r="GB258" s="412"/>
      <c r="GC258" s="412"/>
      <c r="GD258" s="412"/>
      <c r="GE258" s="412"/>
      <c r="GF258" s="412"/>
      <c r="GG258" s="412"/>
      <c r="GH258" s="412"/>
      <c r="GI258" s="412"/>
      <c r="GJ258" s="412"/>
      <c r="GK258" s="412"/>
      <c r="GL258" s="412"/>
      <c r="GM258" s="412"/>
      <c r="GN258" s="412"/>
      <c r="GO258" s="412"/>
      <c r="GP258" s="412"/>
      <c r="GQ258" s="412"/>
      <c r="GR258" s="412"/>
      <c r="GS258" s="412"/>
      <c r="GT258" s="412"/>
      <c r="GU258" s="412"/>
      <c r="GV258" s="412"/>
      <c r="GW258" s="412"/>
      <c r="GX258" s="412"/>
      <c r="GY258" s="412"/>
      <c r="GZ258" s="412"/>
      <c r="HA258" s="412"/>
      <c r="HB258" s="412"/>
      <c r="HC258" s="412"/>
      <c r="HD258" s="412"/>
      <c r="HE258" s="412"/>
      <c r="HF258" s="412"/>
      <c r="HG258" s="412"/>
      <c r="HH258" s="412"/>
    </row>
    <row r="259" spans="1:216" s="170" customFormat="1" ht="65.099999999999994" customHeight="1">
      <c r="A259" s="839"/>
      <c r="B259" s="1073"/>
      <c r="C259" s="193" t="s">
        <v>224</v>
      </c>
      <c r="D259" s="861"/>
      <c r="E259" s="271" t="s">
        <v>1274</v>
      </c>
      <c r="F259" s="583">
        <v>2024130010095</v>
      </c>
      <c r="G259" s="181" t="s">
        <v>1275</v>
      </c>
      <c r="H259" s="181" t="s">
        <v>1276</v>
      </c>
      <c r="I259" s="181" t="s">
        <v>523</v>
      </c>
      <c r="J259" s="188"/>
      <c r="K259" s="841"/>
      <c r="L259" s="833"/>
      <c r="M259" s="832"/>
      <c r="N259" s="845"/>
      <c r="O259" s="845"/>
      <c r="P259" s="845"/>
      <c r="Q259" s="235"/>
      <c r="R259" s="855"/>
      <c r="S259" s="845"/>
      <c r="T259" s="1027"/>
      <c r="U259" s="856"/>
      <c r="V259" s="856"/>
      <c r="W259" s="833"/>
      <c r="X259" s="833"/>
      <c r="Y259" s="833"/>
      <c r="Z259" s="833"/>
      <c r="AA259" s="841"/>
      <c r="AB259" s="852"/>
      <c r="AC259" s="866"/>
      <c r="AD259" s="922"/>
      <c r="AE259" s="848"/>
      <c r="AF259" s="345" t="s">
        <v>531</v>
      </c>
      <c r="AG259" s="345" t="s">
        <v>515</v>
      </c>
      <c r="AH259" s="360">
        <v>45707</v>
      </c>
      <c r="AI259" s="353"/>
      <c r="AJ259" s="353"/>
      <c r="AK259" s="377"/>
      <c r="AL259" s="607"/>
      <c r="AM259" s="607"/>
      <c r="AN259" s="352" t="s">
        <v>1201</v>
      </c>
      <c r="AO259" s="348"/>
      <c r="AP259" s="625"/>
      <c r="AQ259" s="625"/>
      <c r="AR259" s="625"/>
      <c r="AS259" s="625"/>
      <c r="AT259" s="625"/>
      <c r="AU259" s="565"/>
      <c r="AV259" s="348"/>
      <c r="AW259" s="345"/>
      <c r="AX259" s="918"/>
      <c r="AY259" s="951"/>
      <c r="AZ259" s="945"/>
      <c r="BA259" s="834"/>
      <c r="BB259" s="671"/>
      <c r="BC259" s="671"/>
      <c r="BD259" s="671"/>
      <c r="BE259" s="671"/>
      <c r="BF259" s="955"/>
      <c r="BG259" s="955"/>
      <c r="BH259" s="955"/>
      <c r="BI259" s="412"/>
      <c r="BJ259" s="412"/>
      <c r="BK259" s="412"/>
      <c r="BL259" s="412"/>
      <c r="BM259" s="412"/>
      <c r="BN259" s="412"/>
      <c r="BO259" s="412"/>
      <c r="BP259" s="412"/>
      <c r="BQ259" s="412"/>
      <c r="BR259" s="412"/>
      <c r="BS259" s="412"/>
      <c r="BT259" s="412"/>
      <c r="BU259" s="412"/>
      <c r="BV259" s="412"/>
      <c r="BW259" s="412"/>
      <c r="BX259" s="412"/>
      <c r="BY259" s="412"/>
      <c r="BZ259" s="412"/>
      <c r="CA259" s="412"/>
      <c r="CB259" s="412"/>
      <c r="CC259" s="412"/>
      <c r="CD259" s="412"/>
      <c r="CE259" s="412"/>
      <c r="CF259" s="412"/>
      <c r="CG259" s="412"/>
      <c r="CH259" s="412"/>
      <c r="CI259" s="412"/>
      <c r="CJ259" s="412"/>
      <c r="CK259" s="412"/>
      <c r="CL259" s="412"/>
      <c r="CM259" s="412"/>
      <c r="CN259" s="412"/>
      <c r="CO259" s="412"/>
      <c r="CP259" s="412"/>
      <c r="CQ259" s="412"/>
      <c r="CR259" s="412"/>
      <c r="CS259" s="412"/>
      <c r="CT259" s="412"/>
      <c r="CU259" s="412"/>
      <c r="CV259" s="412"/>
      <c r="CW259" s="412"/>
      <c r="CX259" s="412"/>
      <c r="CY259" s="412"/>
      <c r="CZ259" s="412"/>
      <c r="DA259" s="412"/>
      <c r="DB259" s="412"/>
      <c r="DC259" s="412"/>
      <c r="DD259" s="412"/>
      <c r="DE259" s="412"/>
      <c r="DF259" s="412"/>
      <c r="DG259" s="412"/>
      <c r="DH259" s="412"/>
      <c r="DI259" s="412"/>
      <c r="DJ259" s="412"/>
      <c r="DK259" s="412"/>
      <c r="DL259" s="412"/>
      <c r="DM259" s="412"/>
      <c r="DN259" s="412"/>
      <c r="DO259" s="412"/>
      <c r="DP259" s="412"/>
      <c r="DQ259" s="412"/>
      <c r="DR259" s="412"/>
      <c r="DS259" s="412"/>
      <c r="DT259" s="412"/>
      <c r="DU259" s="412"/>
      <c r="DV259" s="412"/>
      <c r="DW259" s="412"/>
      <c r="DX259" s="412"/>
      <c r="DY259" s="412"/>
      <c r="DZ259" s="412"/>
      <c r="EA259" s="412"/>
      <c r="EB259" s="412"/>
      <c r="EC259" s="412"/>
      <c r="ED259" s="412"/>
      <c r="EE259" s="412"/>
      <c r="EF259" s="412"/>
      <c r="EG259" s="412"/>
      <c r="EH259" s="412"/>
      <c r="EI259" s="412"/>
      <c r="EJ259" s="412"/>
      <c r="EK259" s="412"/>
      <c r="EL259" s="412"/>
      <c r="EM259" s="412"/>
      <c r="EN259" s="412"/>
      <c r="EO259" s="412"/>
      <c r="EP259" s="412"/>
      <c r="EQ259" s="412"/>
      <c r="ER259" s="412"/>
      <c r="ES259" s="412"/>
      <c r="ET259" s="412"/>
      <c r="EU259" s="412"/>
      <c r="EV259" s="412"/>
      <c r="EW259" s="412"/>
      <c r="EX259" s="412"/>
      <c r="EY259" s="412"/>
      <c r="EZ259" s="412"/>
      <c r="FA259" s="412"/>
      <c r="FB259" s="412"/>
      <c r="FC259" s="412"/>
      <c r="FD259" s="412"/>
      <c r="FE259" s="412"/>
      <c r="FF259" s="412"/>
      <c r="FG259" s="412"/>
      <c r="FH259" s="412"/>
      <c r="FI259" s="412"/>
      <c r="FJ259" s="412"/>
      <c r="FK259" s="412"/>
      <c r="FL259" s="412"/>
      <c r="FM259" s="412"/>
      <c r="FN259" s="412"/>
      <c r="FO259" s="412"/>
      <c r="FP259" s="412"/>
      <c r="FQ259" s="412"/>
      <c r="FR259" s="412"/>
      <c r="FS259" s="412"/>
      <c r="FT259" s="412"/>
      <c r="FU259" s="412"/>
      <c r="FV259" s="412"/>
      <c r="FW259" s="412"/>
      <c r="FX259" s="412"/>
      <c r="FY259" s="412"/>
      <c r="FZ259" s="412"/>
      <c r="GA259" s="412"/>
      <c r="GB259" s="412"/>
      <c r="GC259" s="412"/>
      <c r="GD259" s="412"/>
      <c r="GE259" s="412"/>
      <c r="GF259" s="412"/>
      <c r="GG259" s="412"/>
      <c r="GH259" s="412"/>
      <c r="GI259" s="412"/>
      <c r="GJ259" s="412"/>
      <c r="GK259" s="412"/>
      <c r="GL259" s="412"/>
      <c r="GM259" s="412"/>
      <c r="GN259" s="412"/>
      <c r="GO259" s="412"/>
      <c r="GP259" s="412"/>
      <c r="GQ259" s="412"/>
      <c r="GR259" s="412"/>
      <c r="GS259" s="412"/>
      <c r="GT259" s="412"/>
      <c r="GU259" s="412"/>
      <c r="GV259" s="412"/>
      <c r="GW259" s="412"/>
      <c r="GX259" s="412"/>
      <c r="GY259" s="412"/>
      <c r="GZ259" s="412"/>
      <c r="HA259" s="412"/>
      <c r="HB259" s="412"/>
      <c r="HC259" s="412"/>
      <c r="HD259" s="412"/>
      <c r="HE259" s="412"/>
      <c r="HF259" s="412"/>
      <c r="HG259" s="412"/>
      <c r="HH259" s="412"/>
    </row>
    <row r="260" spans="1:216" s="170" customFormat="1" ht="65.099999999999994" customHeight="1">
      <c r="A260" s="839"/>
      <c r="B260" s="1073"/>
      <c r="C260" s="193" t="s">
        <v>224</v>
      </c>
      <c r="D260" s="861"/>
      <c r="E260" s="271" t="s">
        <v>1274</v>
      </c>
      <c r="F260" s="583">
        <v>2024130010096</v>
      </c>
      <c r="G260" s="181" t="s">
        <v>1275</v>
      </c>
      <c r="H260" s="181" t="s">
        <v>1276</v>
      </c>
      <c r="I260" s="181" t="s">
        <v>523</v>
      </c>
      <c r="J260" s="188"/>
      <c r="K260" s="188" t="s">
        <v>1283</v>
      </c>
      <c r="L260" s="188"/>
      <c r="M260" s="193" t="s">
        <v>892</v>
      </c>
      <c r="N260" s="193">
        <v>1</v>
      </c>
      <c r="O260" s="193">
        <v>0</v>
      </c>
      <c r="P260" s="193">
        <v>0</v>
      </c>
      <c r="Q260" s="171"/>
      <c r="R260" s="186"/>
      <c r="S260" s="193">
        <f>+O260+P260</f>
        <v>0</v>
      </c>
      <c r="T260" s="553">
        <f t="shared" si="12"/>
        <v>0</v>
      </c>
      <c r="U260" s="184">
        <v>45689</v>
      </c>
      <c r="V260" s="184">
        <v>46022</v>
      </c>
      <c r="W260" s="171">
        <v>213</v>
      </c>
      <c r="X260" s="833"/>
      <c r="Y260" s="833" t="s">
        <v>772</v>
      </c>
      <c r="Z260" s="171" t="s">
        <v>1278</v>
      </c>
      <c r="AA260" s="195" t="s">
        <v>1284</v>
      </c>
      <c r="AB260" s="348" t="s">
        <v>1285</v>
      </c>
      <c r="AC260" s="345" t="s">
        <v>529</v>
      </c>
      <c r="AD260" s="378" t="s">
        <v>1286</v>
      </c>
      <c r="AE260" s="379">
        <v>98852471</v>
      </c>
      <c r="AF260" s="345" t="s">
        <v>531</v>
      </c>
      <c r="AG260" s="345" t="s">
        <v>515</v>
      </c>
      <c r="AH260" s="360">
        <v>45707</v>
      </c>
      <c r="AI260" s="353"/>
      <c r="AJ260" s="353"/>
      <c r="AK260" s="377"/>
      <c r="AL260" s="607"/>
      <c r="AM260" s="607"/>
      <c r="AN260" s="352" t="s">
        <v>1203</v>
      </c>
      <c r="AO260" s="348"/>
      <c r="AP260" s="625"/>
      <c r="AQ260" s="625"/>
      <c r="AR260" s="625"/>
      <c r="AS260" s="625"/>
      <c r="AT260" s="625"/>
      <c r="AU260" s="565"/>
      <c r="AV260" s="348"/>
      <c r="AW260" s="345"/>
      <c r="AX260" s="918"/>
      <c r="AY260" s="951"/>
      <c r="AZ260" s="945"/>
      <c r="BA260" s="834"/>
      <c r="BB260" s="671"/>
      <c r="BC260" s="671"/>
      <c r="BD260" s="671"/>
      <c r="BE260" s="671"/>
      <c r="BF260" s="955"/>
      <c r="BG260" s="955"/>
      <c r="BH260" s="955"/>
      <c r="BI260" s="412"/>
      <c r="BJ260" s="412"/>
      <c r="BK260" s="412"/>
      <c r="BL260" s="412"/>
      <c r="BM260" s="412"/>
      <c r="BN260" s="412"/>
      <c r="BO260" s="412"/>
      <c r="BP260" s="412"/>
      <c r="BQ260" s="412"/>
      <c r="BR260" s="412"/>
      <c r="BS260" s="412"/>
      <c r="BT260" s="412"/>
      <c r="BU260" s="412"/>
      <c r="BV260" s="412"/>
      <c r="BW260" s="412"/>
      <c r="BX260" s="412"/>
      <c r="BY260" s="412"/>
      <c r="BZ260" s="412"/>
      <c r="CA260" s="412"/>
      <c r="CB260" s="412"/>
      <c r="CC260" s="412"/>
      <c r="CD260" s="412"/>
      <c r="CE260" s="412"/>
      <c r="CF260" s="412"/>
      <c r="CG260" s="412"/>
      <c r="CH260" s="412"/>
      <c r="CI260" s="412"/>
      <c r="CJ260" s="412"/>
      <c r="CK260" s="412"/>
      <c r="CL260" s="412"/>
      <c r="CM260" s="412"/>
      <c r="CN260" s="412"/>
      <c r="CO260" s="412"/>
      <c r="CP260" s="412"/>
      <c r="CQ260" s="412"/>
      <c r="CR260" s="412"/>
      <c r="CS260" s="412"/>
      <c r="CT260" s="412"/>
      <c r="CU260" s="412"/>
      <c r="CV260" s="412"/>
      <c r="CW260" s="412"/>
      <c r="CX260" s="412"/>
      <c r="CY260" s="412"/>
      <c r="CZ260" s="412"/>
      <c r="DA260" s="412"/>
      <c r="DB260" s="412"/>
      <c r="DC260" s="412"/>
      <c r="DD260" s="412"/>
      <c r="DE260" s="412"/>
      <c r="DF260" s="412"/>
      <c r="DG260" s="412"/>
      <c r="DH260" s="412"/>
      <c r="DI260" s="412"/>
      <c r="DJ260" s="412"/>
      <c r="DK260" s="412"/>
      <c r="DL260" s="412"/>
      <c r="DM260" s="412"/>
      <c r="DN260" s="412"/>
      <c r="DO260" s="412"/>
      <c r="DP260" s="412"/>
      <c r="DQ260" s="412"/>
      <c r="DR260" s="412"/>
      <c r="DS260" s="412"/>
      <c r="DT260" s="412"/>
      <c r="DU260" s="412"/>
      <c r="DV260" s="412"/>
      <c r="DW260" s="412"/>
      <c r="DX260" s="412"/>
      <c r="DY260" s="412"/>
      <c r="DZ260" s="412"/>
      <c r="EA260" s="412"/>
      <c r="EB260" s="412"/>
      <c r="EC260" s="412"/>
      <c r="ED260" s="412"/>
      <c r="EE260" s="412"/>
      <c r="EF260" s="412"/>
      <c r="EG260" s="412"/>
      <c r="EH260" s="412"/>
      <c r="EI260" s="412"/>
      <c r="EJ260" s="412"/>
      <c r="EK260" s="412"/>
      <c r="EL260" s="412"/>
      <c r="EM260" s="412"/>
      <c r="EN260" s="412"/>
      <c r="EO260" s="412"/>
      <c r="EP260" s="412"/>
      <c r="EQ260" s="412"/>
      <c r="ER260" s="412"/>
      <c r="ES260" s="412"/>
      <c r="ET260" s="412"/>
      <c r="EU260" s="412"/>
      <c r="EV260" s="412"/>
      <c r="EW260" s="412"/>
      <c r="EX260" s="412"/>
      <c r="EY260" s="412"/>
      <c r="EZ260" s="412"/>
      <c r="FA260" s="412"/>
      <c r="FB260" s="412"/>
      <c r="FC260" s="412"/>
      <c r="FD260" s="412"/>
      <c r="FE260" s="412"/>
      <c r="FF260" s="412"/>
      <c r="FG260" s="412"/>
      <c r="FH260" s="412"/>
      <c r="FI260" s="412"/>
      <c r="FJ260" s="412"/>
      <c r="FK260" s="412"/>
      <c r="FL260" s="412"/>
      <c r="FM260" s="412"/>
      <c r="FN260" s="412"/>
      <c r="FO260" s="412"/>
      <c r="FP260" s="412"/>
      <c r="FQ260" s="412"/>
      <c r="FR260" s="412"/>
      <c r="FS260" s="412"/>
      <c r="FT260" s="412"/>
      <c r="FU260" s="412"/>
      <c r="FV260" s="412"/>
      <c r="FW260" s="412"/>
      <c r="FX260" s="412"/>
      <c r="FY260" s="412"/>
      <c r="FZ260" s="412"/>
      <c r="GA260" s="412"/>
      <c r="GB260" s="412"/>
      <c r="GC260" s="412"/>
      <c r="GD260" s="412"/>
      <c r="GE260" s="412"/>
      <c r="GF260" s="412"/>
      <c r="GG260" s="412"/>
      <c r="GH260" s="412"/>
      <c r="GI260" s="412"/>
      <c r="GJ260" s="412"/>
      <c r="GK260" s="412"/>
      <c r="GL260" s="412"/>
      <c r="GM260" s="412"/>
      <c r="GN260" s="412"/>
      <c r="GO260" s="412"/>
      <c r="GP260" s="412"/>
      <c r="GQ260" s="412"/>
      <c r="GR260" s="412"/>
      <c r="GS260" s="412"/>
      <c r="GT260" s="412"/>
      <c r="GU260" s="412"/>
      <c r="GV260" s="412"/>
      <c r="GW260" s="412"/>
      <c r="GX260" s="412"/>
      <c r="GY260" s="412"/>
      <c r="GZ260" s="412"/>
      <c r="HA260" s="412"/>
      <c r="HB260" s="412"/>
      <c r="HC260" s="412"/>
      <c r="HD260" s="412"/>
      <c r="HE260" s="412"/>
      <c r="HF260" s="412"/>
      <c r="HG260" s="412"/>
      <c r="HH260" s="412"/>
    </row>
    <row r="261" spans="1:216" s="170" customFormat="1" ht="65.099999999999994" customHeight="1">
      <c r="A261" s="839"/>
      <c r="B261" s="1073"/>
      <c r="C261" s="193" t="s">
        <v>224</v>
      </c>
      <c r="D261" s="861"/>
      <c r="E261" s="271" t="s">
        <v>1274</v>
      </c>
      <c r="F261" s="583">
        <v>2024130010097</v>
      </c>
      <c r="G261" s="181" t="s">
        <v>1275</v>
      </c>
      <c r="H261" s="181" t="s">
        <v>1276</v>
      </c>
      <c r="I261" s="181" t="s">
        <v>523</v>
      </c>
      <c r="J261" s="188"/>
      <c r="K261" s="211" t="s">
        <v>1287</v>
      </c>
      <c r="L261" s="211"/>
      <c r="M261" s="193" t="s">
        <v>892</v>
      </c>
      <c r="N261" s="199">
        <v>1</v>
      </c>
      <c r="O261" s="199">
        <v>0</v>
      </c>
      <c r="P261" s="199">
        <v>0.2</v>
      </c>
      <c r="Q261" s="200"/>
      <c r="R261" s="186"/>
      <c r="S261" s="193">
        <f>+O261+P261</f>
        <v>0.2</v>
      </c>
      <c r="T261" s="549">
        <f t="shared" si="12"/>
        <v>0.2</v>
      </c>
      <c r="U261" s="184">
        <v>45689</v>
      </c>
      <c r="V261" s="184">
        <v>46022</v>
      </c>
      <c r="W261" s="171">
        <v>213</v>
      </c>
      <c r="X261" s="171"/>
      <c r="Y261" s="171" t="s">
        <v>772</v>
      </c>
      <c r="Z261" s="171" t="s">
        <v>1278</v>
      </c>
      <c r="AA261" s="195" t="s">
        <v>1288</v>
      </c>
      <c r="AB261" s="348" t="s">
        <v>1289</v>
      </c>
      <c r="AC261" s="345" t="s">
        <v>529</v>
      </c>
      <c r="AD261" s="378" t="s">
        <v>1290</v>
      </c>
      <c r="AE261" s="379">
        <v>330000000</v>
      </c>
      <c r="AF261" s="345" t="s">
        <v>531</v>
      </c>
      <c r="AG261" s="345" t="s">
        <v>515</v>
      </c>
      <c r="AH261" s="360">
        <v>45707</v>
      </c>
      <c r="AI261" s="353"/>
      <c r="AJ261" s="353"/>
      <c r="AK261" s="377"/>
      <c r="AL261" s="607"/>
      <c r="AM261" s="607"/>
      <c r="AN261" s="352" t="s">
        <v>896</v>
      </c>
      <c r="AO261" s="348"/>
      <c r="AP261" s="625"/>
      <c r="AQ261" s="625"/>
      <c r="AR261" s="625"/>
      <c r="AS261" s="625"/>
      <c r="AT261" s="625"/>
      <c r="AU261" s="565"/>
      <c r="AV261" s="348"/>
      <c r="AW261" s="345"/>
      <c r="AX261" s="918"/>
      <c r="AY261" s="951"/>
      <c r="AZ261" s="945"/>
      <c r="BA261" s="834"/>
      <c r="BB261" s="671"/>
      <c r="BC261" s="671"/>
      <c r="BD261" s="671"/>
      <c r="BE261" s="671"/>
      <c r="BF261" s="955"/>
      <c r="BG261" s="955"/>
      <c r="BH261" s="955"/>
      <c r="BI261" s="412"/>
      <c r="BJ261" s="412"/>
      <c r="BK261" s="412"/>
      <c r="BL261" s="412"/>
      <c r="BM261" s="412"/>
      <c r="BN261" s="412"/>
      <c r="BO261" s="412"/>
      <c r="BP261" s="412"/>
      <c r="BQ261" s="412"/>
      <c r="BR261" s="412"/>
      <c r="BS261" s="412"/>
      <c r="BT261" s="412"/>
      <c r="BU261" s="412"/>
      <c r="BV261" s="412"/>
      <c r="BW261" s="412"/>
      <c r="BX261" s="412"/>
      <c r="BY261" s="412"/>
      <c r="BZ261" s="412"/>
      <c r="CA261" s="412"/>
      <c r="CB261" s="412"/>
      <c r="CC261" s="412"/>
      <c r="CD261" s="412"/>
      <c r="CE261" s="412"/>
      <c r="CF261" s="412"/>
      <c r="CG261" s="412"/>
      <c r="CH261" s="412"/>
      <c r="CI261" s="412"/>
      <c r="CJ261" s="412"/>
      <c r="CK261" s="412"/>
      <c r="CL261" s="412"/>
      <c r="CM261" s="412"/>
      <c r="CN261" s="412"/>
      <c r="CO261" s="412"/>
      <c r="CP261" s="412"/>
      <c r="CQ261" s="412"/>
      <c r="CR261" s="412"/>
      <c r="CS261" s="412"/>
      <c r="CT261" s="412"/>
      <c r="CU261" s="412"/>
      <c r="CV261" s="412"/>
      <c r="CW261" s="412"/>
      <c r="CX261" s="412"/>
      <c r="CY261" s="412"/>
      <c r="CZ261" s="412"/>
      <c r="DA261" s="412"/>
      <c r="DB261" s="412"/>
      <c r="DC261" s="412"/>
      <c r="DD261" s="412"/>
      <c r="DE261" s="412"/>
      <c r="DF261" s="412"/>
      <c r="DG261" s="412"/>
      <c r="DH261" s="412"/>
      <c r="DI261" s="412"/>
      <c r="DJ261" s="412"/>
      <c r="DK261" s="412"/>
      <c r="DL261" s="412"/>
      <c r="DM261" s="412"/>
      <c r="DN261" s="412"/>
      <c r="DO261" s="412"/>
      <c r="DP261" s="412"/>
      <c r="DQ261" s="412"/>
      <c r="DR261" s="412"/>
      <c r="DS261" s="412"/>
      <c r="DT261" s="412"/>
      <c r="DU261" s="412"/>
      <c r="DV261" s="412"/>
      <c r="DW261" s="412"/>
      <c r="DX261" s="412"/>
      <c r="DY261" s="412"/>
      <c r="DZ261" s="412"/>
      <c r="EA261" s="412"/>
      <c r="EB261" s="412"/>
      <c r="EC261" s="412"/>
      <c r="ED261" s="412"/>
      <c r="EE261" s="412"/>
      <c r="EF261" s="412"/>
      <c r="EG261" s="412"/>
      <c r="EH261" s="412"/>
      <c r="EI261" s="412"/>
      <c r="EJ261" s="412"/>
      <c r="EK261" s="412"/>
      <c r="EL261" s="412"/>
      <c r="EM261" s="412"/>
      <c r="EN261" s="412"/>
      <c r="EO261" s="412"/>
      <c r="EP261" s="412"/>
      <c r="EQ261" s="412"/>
      <c r="ER261" s="412"/>
      <c r="ES261" s="412"/>
      <c r="ET261" s="412"/>
      <c r="EU261" s="412"/>
      <c r="EV261" s="412"/>
      <c r="EW261" s="412"/>
      <c r="EX261" s="412"/>
      <c r="EY261" s="412"/>
      <c r="EZ261" s="412"/>
      <c r="FA261" s="412"/>
      <c r="FB261" s="412"/>
      <c r="FC261" s="412"/>
      <c r="FD261" s="412"/>
      <c r="FE261" s="412"/>
      <c r="FF261" s="412"/>
      <c r="FG261" s="412"/>
      <c r="FH261" s="412"/>
      <c r="FI261" s="412"/>
      <c r="FJ261" s="412"/>
      <c r="FK261" s="412"/>
      <c r="FL261" s="412"/>
      <c r="FM261" s="412"/>
      <c r="FN261" s="412"/>
      <c r="FO261" s="412"/>
      <c r="FP261" s="412"/>
      <c r="FQ261" s="412"/>
      <c r="FR261" s="412"/>
      <c r="FS261" s="412"/>
      <c r="FT261" s="412"/>
      <c r="FU261" s="412"/>
      <c r="FV261" s="412"/>
      <c r="FW261" s="412"/>
      <c r="FX261" s="412"/>
      <c r="FY261" s="412"/>
      <c r="FZ261" s="412"/>
      <c r="GA261" s="412"/>
      <c r="GB261" s="412"/>
      <c r="GC261" s="412"/>
      <c r="GD261" s="412"/>
      <c r="GE261" s="412"/>
      <c r="GF261" s="412"/>
      <c r="GG261" s="412"/>
      <c r="GH261" s="412"/>
      <c r="GI261" s="412"/>
      <c r="GJ261" s="412"/>
      <c r="GK261" s="412"/>
      <c r="GL261" s="412"/>
      <c r="GM261" s="412"/>
      <c r="GN261" s="412"/>
      <c r="GO261" s="412"/>
      <c r="GP261" s="412"/>
      <c r="GQ261" s="412"/>
      <c r="GR261" s="412"/>
      <c r="GS261" s="412"/>
      <c r="GT261" s="412"/>
      <c r="GU261" s="412"/>
      <c r="GV261" s="412"/>
      <c r="GW261" s="412"/>
      <c r="GX261" s="412"/>
      <c r="GY261" s="412"/>
      <c r="GZ261" s="412"/>
      <c r="HA261" s="412"/>
      <c r="HB261" s="412"/>
      <c r="HC261" s="412"/>
      <c r="HD261" s="412"/>
      <c r="HE261" s="412"/>
      <c r="HF261" s="412"/>
      <c r="HG261" s="412"/>
      <c r="HH261" s="412"/>
    </row>
    <row r="262" spans="1:216" s="170" customFormat="1" ht="65.099999999999994" customHeight="1">
      <c r="A262" s="839"/>
      <c r="B262" s="1073"/>
      <c r="C262" s="193" t="s">
        <v>224</v>
      </c>
      <c r="D262" s="861"/>
      <c r="E262" s="271" t="s">
        <v>1274</v>
      </c>
      <c r="F262" s="583">
        <v>2024130010098</v>
      </c>
      <c r="G262" s="181" t="s">
        <v>1275</v>
      </c>
      <c r="H262" s="181" t="s">
        <v>1276</v>
      </c>
      <c r="I262" s="181" t="s">
        <v>523</v>
      </c>
      <c r="J262" s="188"/>
      <c r="K262" s="188" t="s">
        <v>1291</v>
      </c>
      <c r="L262" s="188"/>
      <c r="M262" s="193" t="s">
        <v>892</v>
      </c>
      <c r="N262" s="199">
        <v>1</v>
      </c>
      <c r="O262" s="199">
        <v>0</v>
      </c>
      <c r="P262" s="199">
        <v>0.1</v>
      </c>
      <c r="Q262" s="200"/>
      <c r="R262" s="186"/>
      <c r="S262" s="193">
        <f>+O262+P262</f>
        <v>0.1</v>
      </c>
      <c r="T262" s="549">
        <f t="shared" si="12"/>
        <v>0.1</v>
      </c>
      <c r="U262" s="184">
        <v>45689</v>
      </c>
      <c r="V262" s="184">
        <v>46022</v>
      </c>
      <c r="W262" s="171">
        <v>213</v>
      </c>
      <c r="X262" s="171"/>
      <c r="Y262" s="171" t="s">
        <v>772</v>
      </c>
      <c r="Z262" s="171" t="s">
        <v>1278</v>
      </c>
      <c r="AA262" s="186"/>
      <c r="AB262" s="351"/>
      <c r="AC262" s="345" t="s">
        <v>529</v>
      </c>
      <c r="AD262" s="378" t="s">
        <v>1292</v>
      </c>
      <c r="AE262" s="379">
        <v>34650000</v>
      </c>
      <c r="AF262" s="345" t="s">
        <v>531</v>
      </c>
      <c r="AG262" s="345" t="s">
        <v>739</v>
      </c>
      <c r="AH262" s="360">
        <v>45707</v>
      </c>
      <c r="AI262" s="353"/>
      <c r="AJ262" s="353"/>
      <c r="AK262" s="377"/>
      <c r="AL262" s="607"/>
      <c r="AM262" s="607"/>
      <c r="AN262" s="352" t="s">
        <v>1006</v>
      </c>
      <c r="AO262" s="348"/>
      <c r="AP262" s="625"/>
      <c r="AQ262" s="625"/>
      <c r="AR262" s="625"/>
      <c r="AS262" s="625"/>
      <c r="AT262" s="625"/>
      <c r="AU262" s="565"/>
      <c r="AV262" s="348"/>
      <c r="AW262" s="345"/>
      <c r="AX262" s="918"/>
      <c r="AY262" s="951"/>
      <c r="AZ262" s="945"/>
      <c r="BA262" s="834"/>
      <c r="BB262" s="671"/>
      <c r="BC262" s="671"/>
      <c r="BD262" s="671"/>
      <c r="BE262" s="671"/>
      <c r="BF262" s="955"/>
      <c r="BG262" s="955"/>
      <c r="BH262" s="955"/>
      <c r="BI262" s="412"/>
      <c r="BJ262" s="412"/>
      <c r="BK262" s="412"/>
      <c r="BL262" s="412"/>
      <c r="BM262" s="412"/>
      <c r="BN262" s="412"/>
      <c r="BO262" s="412"/>
      <c r="BP262" s="412"/>
      <c r="BQ262" s="412"/>
      <c r="BR262" s="412"/>
      <c r="BS262" s="412"/>
      <c r="BT262" s="412"/>
      <c r="BU262" s="412"/>
      <c r="BV262" s="412"/>
      <c r="BW262" s="412"/>
      <c r="BX262" s="412"/>
      <c r="BY262" s="412"/>
      <c r="BZ262" s="412"/>
      <c r="CA262" s="412"/>
      <c r="CB262" s="412"/>
      <c r="CC262" s="412"/>
      <c r="CD262" s="412"/>
      <c r="CE262" s="412"/>
      <c r="CF262" s="412"/>
      <c r="CG262" s="412"/>
      <c r="CH262" s="412"/>
      <c r="CI262" s="412"/>
      <c r="CJ262" s="412"/>
      <c r="CK262" s="412"/>
      <c r="CL262" s="412"/>
      <c r="CM262" s="412"/>
      <c r="CN262" s="412"/>
      <c r="CO262" s="412"/>
      <c r="CP262" s="412"/>
      <c r="CQ262" s="412"/>
      <c r="CR262" s="412"/>
      <c r="CS262" s="412"/>
      <c r="CT262" s="412"/>
      <c r="CU262" s="412"/>
      <c r="CV262" s="412"/>
      <c r="CW262" s="412"/>
      <c r="CX262" s="412"/>
      <c r="CY262" s="412"/>
      <c r="CZ262" s="412"/>
      <c r="DA262" s="412"/>
      <c r="DB262" s="412"/>
      <c r="DC262" s="412"/>
      <c r="DD262" s="412"/>
      <c r="DE262" s="412"/>
      <c r="DF262" s="412"/>
      <c r="DG262" s="412"/>
      <c r="DH262" s="412"/>
      <c r="DI262" s="412"/>
      <c r="DJ262" s="412"/>
      <c r="DK262" s="412"/>
      <c r="DL262" s="412"/>
      <c r="DM262" s="412"/>
      <c r="DN262" s="412"/>
      <c r="DO262" s="412"/>
      <c r="DP262" s="412"/>
      <c r="DQ262" s="412"/>
      <c r="DR262" s="412"/>
      <c r="DS262" s="412"/>
      <c r="DT262" s="412"/>
      <c r="DU262" s="412"/>
      <c r="DV262" s="412"/>
      <c r="DW262" s="412"/>
      <c r="DX262" s="412"/>
      <c r="DY262" s="412"/>
      <c r="DZ262" s="412"/>
      <c r="EA262" s="412"/>
      <c r="EB262" s="412"/>
      <c r="EC262" s="412"/>
      <c r="ED262" s="412"/>
      <c r="EE262" s="412"/>
      <c r="EF262" s="412"/>
      <c r="EG262" s="412"/>
      <c r="EH262" s="412"/>
      <c r="EI262" s="412"/>
      <c r="EJ262" s="412"/>
      <c r="EK262" s="412"/>
      <c r="EL262" s="412"/>
      <c r="EM262" s="412"/>
      <c r="EN262" s="412"/>
      <c r="EO262" s="412"/>
      <c r="EP262" s="412"/>
      <c r="EQ262" s="412"/>
      <c r="ER262" s="412"/>
      <c r="ES262" s="412"/>
      <c r="ET262" s="412"/>
      <c r="EU262" s="412"/>
      <c r="EV262" s="412"/>
      <c r="EW262" s="412"/>
      <c r="EX262" s="412"/>
      <c r="EY262" s="412"/>
      <c r="EZ262" s="412"/>
      <c r="FA262" s="412"/>
      <c r="FB262" s="412"/>
      <c r="FC262" s="412"/>
      <c r="FD262" s="412"/>
      <c r="FE262" s="412"/>
      <c r="FF262" s="412"/>
      <c r="FG262" s="412"/>
      <c r="FH262" s="412"/>
      <c r="FI262" s="412"/>
      <c r="FJ262" s="412"/>
      <c r="FK262" s="412"/>
      <c r="FL262" s="412"/>
      <c r="FM262" s="412"/>
      <c r="FN262" s="412"/>
      <c r="FO262" s="412"/>
      <c r="FP262" s="412"/>
      <c r="FQ262" s="412"/>
      <c r="FR262" s="412"/>
      <c r="FS262" s="412"/>
      <c r="FT262" s="412"/>
      <c r="FU262" s="412"/>
      <c r="FV262" s="412"/>
      <c r="FW262" s="412"/>
      <c r="FX262" s="412"/>
      <c r="FY262" s="412"/>
      <c r="FZ262" s="412"/>
      <c r="GA262" s="412"/>
      <c r="GB262" s="412"/>
      <c r="GC262" s="412"/>
      <c r="GD262" s="412"/>
      <c r="GE262" s="412"/>
      <c r="GF262" s="412"/>
      <c r="GG262" s="412"/>
      <c r="GH262" s="412"/>
      <c r="GI262" s="412"/>
      <c r="GJ262" s="412"/>
      <c r="GK262" s="412"/>
      <c r="GL262" s="412"/>
      <c r="GM262" s="412"/>
      <c r="GN262" s="412"/>
      <c r="GO262" s="412"/>
      <c r="GP262" s="412"/>
      <c r="GQ262" s="412"/>
      <c r="GR262" s="412"/>
      <c r="GS262" s="412"/>
      <c r="GT262" s="412"/>
      <c r="GU262" s="412"/>
      <c r="GV262" s="412"/>
      <c r="GW262" s="412"/>
      <c r="GX262" s="412"/>
      <c r="GY262" s="412"/>
      <c r="GZ262" s="412"/>
      <c r="HA262" s="412"/>
      <c r="HB262" s="412"/>
      <c r="HC262" s="412"/>
      <c r="HD262" s="412"/>
      <c r="HE262" s="412"/>
      <c r="HF262" s="412"/>
      <c r="HG262" s="412"/>
      <c r="HH262" s="412"/>
    </row>
    <row r="263" spans="1:216" s="170" customFormat="1" ht="65.099999999999994" customHeight="1">
      <c r="A263" s="839"/>
      <c r="B263" s="1073"/>
      <c r="C263" s="193" t="s">
        <v>224</v>
      </c>
      <c r="D263" s="861"/>
      <c r="E263" s="271" t="s">
        <v>1274</v>
      </c>
      <c r="F263" s="583">
        <v>2024130010099</v>
      </c>
      <c r="G263" s="181" t="s">
        <v>1275</v>
      </c>
      <c r="H263" s="181" t="s">
        <v>1276</v>
      </c>
      <c r="I263" s="181" t="s">
        <v>523</v>
      </c>
      <c r="J263" s="188"/>
      <c r="K263" s="188" t="s">
        <v>1220</v>
      </c>
      <c r="L263" s="188"/>
      <c r="M263" s="193" t="s">
        <v>1221</v>
      </c>
      <c r="N263" s="199">
        <v>1</v>
      </c>
      <c r="O263" s="199">
        <v>0</v>
      </c>
      <c r="P263" s="199">
        <v>0</v>
      </c>
      <c r="Q263" s="200"/>
      <c r="R263" s="186"/>
      <c r="S263" s="193">
        <f>+O263+P263</f>
        <v>0</v>
      </c>
      <c r="T263" s="549">
        <f t="shared" si="12"/>
        <v>0</v>
      </c>
      <c r="U263" s="184">
        <v>45689</v>
      </c>
      <c r="V263" s="184">
        <v>46022</v>
      </c>
      <c r="W263" s="171">
        <v>213</v>
      </c>
      <c r="X263" s="171"/>
      <c r="Y263" s="171" t="s">
        <v>772</v>
      </c>
      <c r="Z263" s="171" t="s">
        <v>1278</v>
      </c>
      <c r="AA263" s="186"/>
      <c r="AB263" s="351"/>
      <c r="AC263" s="345" t="s">
        <v>529</v>
      </c>
      <c r="AD263" s="378" t="s">
        <v>1220</v>
      </c>
      <c r="AE263" s="379">
        <v>15000000</v>
      </c>
      <c r="AF263" s="345" t="s">
        <v>531</v>
      </c>
      <c r="AG263" s="345" t="s">
        <v>739</v>
      </c>
      <c r="AH263" s="360">
        <v>45707</v>
      </c>
      <c r="AI263" s="353"/>
      <c r="AJ263" s="353"/>
      <c r="AK263" s="377"/>
      <c r="AL263" s="607"/>
      <c r="AM263" s="607"/>
      <c r="AN263" s="352" t="s">
        <v>1293</v>
      </c>
      <c r="AO263" s="348"/>
      <c r="AP263" s="625"/>
      <c r="AQ263" s="625"/>
      <c r="AR263" s="625"/>
      <c r="AS263" s="625"/>
      <c r="AT263" s="625"/>
      <c r="AU263" s="565"/>
      <c r="AV263" s="348"/>
      <c r="AW263" s="345"/>
      <c r="AX263" s="918"/>
      <c r="AY263" s="951"/>
      <c r="AZ263" s="945"/>
      <c r="BA263" s="834"/>
      <c r="BB263" s="671"/>
      <c r="BC263" s="671"/>
      <c r="BD263" s="671"/>
      <c r="BE263" s="671"/>
      <c r="BF263" s="955"/>
      <c r="BG263" s="955"/>
      <c r="BH263" s="955"/>
      <c r="BI263" s="412"/>
      <c r="BJ263" s="412"/>
      <c r="BK263" s="412"/>
      <c r="BL263" s="412"/>
      <c r="BM263" s="412"/>
      <c r="BN263" s="412"/>
      <c r="BO263" s="412"/>
      <c r="BP263" s="412"/>
      <c r="BQ263" s="412"/>
      <c r="BR263" s="412"/>
      <c r="BS263" s="412"/>
      <c r="BT263" s="412"/>
      <c r="BU263" s="412"/>
      <c r="BV263" s="412"/>
      <c r="BW263" s="412"/>
      <c r="BX263" s="412"/>
      <c r="BY263" s="412"/>
      <c r="BZ263" s="412"/>
      <c r="CA263" s="412"/>
      <c r="CB263" s="412"/>
      <c r="CC263" s="412"/>
      <c r="CD263" s="412"/>
      <c r="CE263" s="412"/>
      <c r="CF263" s="412"/>
      <c r="CG263" s="412"/>
      <c r="CH263" s="412"/>
      <c r="CI263" s="412"/>
      <c r="CJ263" s="412"/>
      <c r="CK263" s="412"/>
      <c r="CL263" s="412"/>
      <c r="CM263" s="412"/>
      <c r="CN263" s="412"/>
      <c r="CO263" s="412"/>
      <c r="CP263" s="412"/>
      <c r="CQ263" s="412"/>
      <c r="CR263" s="412"/>
      <c r="CS263" s="412"/>
      <c r="CT263" s="412"/>
      <c r="CU263" s="412"/>
      <c r="CV263" s="412"/>
      <c r="CW263" s="412"/>
      <c r="CX263" s="412"/>
      <c r="CY263" s="412"/>
      <c r="CZ263" s="412"/>
      <c r="DA263" s="412"/>
      <c r="DB263" s="412"/>
      <c r="DC263" s="412"/>
      <c r="DD263" s="412"/>
      <c r="DE263" s="412"/>
      <c r="DF263" s="412"/>
      <c r="DG263" s="412"/>
      <c r="DH263" s="412"/>
      <c r="DI263" s="412"/>
      <c r="DJ263" s="412"/>
      <c r="DK263" s="412"/>
      <c r="DL263" s="412"/>
      <c r="DM263" s="412"/>
      <c r="DN263" s="412"/>
      <c r="DO263" s="412"/>
      <c r="DP263" s="412"/>
      <c r="DQ263" s="412"/>
      <c r="DR263" s="412"/>
      <c r="DS263" s="412"/>
      <c r="DT263" s="412"/>
      <c r="DU263" s="412"/>
      <c r="DV263" s="412"/>
      <c r="DW263" s="412"/>
      <c r="DX263" s="412"/>
      <c r="DY263" s="412"/>
      <c r="DZ263" s="412"/>
      <c r="EA263" s="412"/>
      <c r="EB263" s="412"/>
      <c r="EC263" s="412"/>
      <c r="ED263" s="412"/>
      <c r="EE263" s="412"/>
      <c r="EF263" s="412"/>
      <c r="EG263" s="412"/>
      <c r="EH263" s="412"/>
      <c r="EI263" s="412"/>
      <c r="EJ263" s="412"/>
      <c r="EK263" s="412"/>
      <c r="EL263" s="412"/>
      <c r="EM263" s="412"/>
      <c r="EN263" s="412"/>
      <c r="EO263" s="412"/>
      <c r="EP263" s="412"/>
      <c r="EQ263" s="412"/>
      <c r="ER263" s="412"/>
      <c r="ES263" s="412"/>
      <c r="ET263" s="412"/>
      <c r="EU263" s="412"/>
      <c r="EV263" s="412"/>
      <c r="EW263" s="412"/>
      <c r="EX263" s="412"/>
      <c r="EY263" s="412"/>
      <c r="EZ263" s="412"/>
      <c r="FA263" s="412"/>
      <c r="FB263" s="412"/>
      <c r="FC263" s="412"/>
      <c r="FD263" s="412"/>
      <c r="FE263" s="412"/>
      <c r="FF263" s="412"/>
      <c r="FG263" s="412"/>
      <c r="FH263" s="412"/>
      <c r="FI263" s="412"/>
      <c r="FJ263" s="412"/>
      <c r="FK263" s="412"/>
      <c r="FL263" s="412"/>
      <c r="FM263" s="412"/>
      <c r="FN263" s="412"/>
      <c r="FO263" s="412"/>
      <c r="FP263" s="412"/>
      <c r="FQ263" s="412"/>
      <c r="FR263" s="412"/>
      <c r="FS263" s="412"/>
      <c r="FT263" s="412"/>
      <c r="FU263" s="412"/>
      <c r="FV263" s="412"/>
      <c r="FW263" s="412"/>
      <c r="FX263" s="412"/>
      <c r="FY263" s="412"/>
      <c r="FZ263" s="412"/>
      <c r="GA263" s="412"/>
      <c r="GB263" s="412"/>
      <c r="GC263" s="412"/>
      <c r="GD263" s="412"/>
      <c r="GE263" s="412"/>
      <c r="GF263" s="412"/>
      <c r="GG263" s="412"/>
      <c r="GH263" s="412"/>
      <c r="GI263" s="412"/>
      <c r="GJ263" s="412"/>
      <c r="GK263" s="412"/>
      <c r="GL263" s="412"/>
      <c r="GM263" s="412"/>
      <c r="GN263" s="412"/>
      <c r="GO263" s="412"/>
      <c r="GP263" s="412"/>
      <c r="GQ263" s="412"/>
      <c r="GR263" s="412"/>
      <c r="GS263" s="412"/>
      <c r="GT263" s="412"/>
      <c r="GU263" s="412"/>
      <c r="GV263" s="412"/>
      <c r="GW263" s="412"/>
      <c r="GX263" s="412"/>
      <c r="GY263" s="412"/>
      <c r="GZ263" s="412"/>
      <c r="HA263" s="412"/>
      <c r="HB263" s="412"/>
      <c r="HC263" s="412"/>
      <c r="HD263" s="412"/>
      <c r="HE263" s="412"/>
      <c r="HF263" s="412"/>
      <c r="HG263" s="412"/>
      <c r="HH263" s="412"/>
    </row>
    <row r="264" spans="1:216" s="170" customFormat="1" ht="65.099999999999994" customHeight="1" thickBot="1">
      <c r="A264" s="839"/>
      <c r="B264" s="1073"/>
      <c r="C264" s="193" t="s">
        <v>224</v>
      </c>
      <c r="D264" s="861"/>
      <c r="E264" s="271" t="s">
        <v>1274</v>
      </c>
      <c r="F264" s="583">
        <v>2024130010100</v>
      </c>
      <c r="G264" s="181" t="s">
        <v>1275</v>
      </c>
      <c r="H264" s="181" t="s">
        <v>1276</v>
      </c>
      <c r="I264" s="181" t="s">
        <v>523</v>
      </c>
      <c r="J264" s="188"/>
      <c r="K264" s="247" t="s">
        <v>1294</v>
      </c>
      <c r="L264" s="171"/>
      <c r="M264" s="193" t="s">
        <v>892</v>
      </c>
      <c r="N264" s="193">
        <v>1</v>
      </c>
      <c r="O264" s="193">
        <v>0</v>
      </c>
      <c r="P264" s="193">
        <v>0</v>
      </c>
      <c r="Q264" s="235"/>
      <c r="R264" s="248"/>
      <c r="S264" s="193">
        <f>+O264+P264</f>
        <v>0</v>
      </c>
      <c r="T264" s="549">
        <f t="shared" si="12"/>
        <v>0</v>
      </c>
      <c r="U264" s="184"/>
      <c r="V264" s="184"/>
      <c r="W264" s="171"/>
      <c r="X264" s="171"/>
      <c r="Y264" s="171"/>
      <c r="Z264" s="171"/>
      <c r="AA264" s="248"/>
      <c r="AB264" s="380"/>
      <c r="AC264" s="345"/>
      <c r="AD264" s="381"/>
      <c r="AE264" s="382"/>
      <c r="AF264" s="345"/>
      <c r="AG264" s="345"/>
      <c r="AH264" s="360">
        <v>45707</v>
      </c>
      <c r="AI264" s="353"/>
      <c r="AJ264" s="353"/>
      <c r="AK264" s="377"/>
      <c r="AL264" s="607"/>
      <c r="AM264" s="607"/>
      <c r="AN264" s="352" t="s">
        <v>898</v>
      </c>
      <c r="AO264" s="348"/>
      <c r="AP264" s="625"/>
      <c r="AQ264" s="625"/>
      <c r="AR264" s="625"/>
      <c r="AS264" s="625"/>
      <c r="AT264" s="625"/>
      <c r="AU264" s="565"/>
      <c r="AV264" s="348"/>
      <c r="AW264" s="345"/>
      <c r="AX264" s="918"/>
      <c r="AY264" s="951"/>
      <c r="AZ264" s="945"/>
      <c r="BA264" s="834"/>
      <c r="BB264" s="671"/>
      <c r="BC264" s="671"/>
      <c r="BD264" s="671"/>
      <c r="BE264" s="671"/>
      <c r="BF264" s="955"/>
      <c r="BG264" s="955"/>
      <c r="BH264" s="955"/>
      <c r="BI264" s="412"/>
      <c r="BJ264" s="412"/>
      <c r="BK264" s="412"/>
      <c r="BL264" s="412"/>
      <c r="BM264" s="412"/>
      <c r="BN264" s="412"/>
      <c r="BO264" s="412"/>
      <c r="BP264" s="412"/>
      <c r="BQ264" s="412"/>
      <c r="BR264" s="412"/>
      <c r="BS264" s="412"/>
      <c r="BT264" s="412"/>
      <c r="BU264" s="412"/>
      <c r="BV264" s="412"/>
      <c r="BW264" s="412"/>
      <c r="BX264" s="412"/>
      <c r="BY264" s="412"/>
      <c r="BZ264" s="412"/>
      <c r="CA264" s="412"/>
      <c r="CB264" s="412"/>
      <c r="CC264" s="412"/>
      <c r="CD264" s="412"/>
      <c r="CE264" s="412"/>
      <c r="CF264" s="412"/>
      <c r="CG264" s="412"/>
      <c r="CH264" s="412"/>
      <c r="CI264" s="412"/>
      <c r="CJ264" s="412"/>
      <c r="CK264" s="412"/>
      <c r="CL264" s="412"/>
      <c r="CM264" s="412"/>
      <c r="CN264" s="412"/>
      <c r="CO264" s="412"/>
      <c r="CP264" s="412"/>
      <c r="CQ264" s="412"/>
      <c r="CR264" s="412"/>
      <c r="CS264" s="412"/>
      <c r="CT264" s="412"/>
      <c r="CU264" s="412"/>
      <c r="CV264" s="412"/>
      <c r="CW264" s="412"/>
      <c r="CX264" s="412"/>
      <c r="CY264" s="412"/>
      <c r="CZ264" s="412"/>
      <c r="DA264" s="412"/>
      <c r="DB264" s="412"/>
      <c r="DC264" s="412"/>
      <c r="DD264" s="412"/>
      <c r="DE264" s="412"/>
      <c r="DF264" s="412"/>
      <c r="DG264" s="412"/>
      <c r="DH264" s="412"/>
      <c r="DI264" s="412"/>
      <c r="DJ264" s="412"/>
      <c r="DK264" s="412"/>
      <c r="DL264" s="412"/>
      <c r="DM264" s="412"/>
      <c r="DN264" s="412"/>
      <c r="DO264" s="412"/>
      <c r="DP264" s="412"/>
      <c r="DQ264" s="412"/>
      <c r="DR264" s="412"/>
      <c r="DS264" s="412"/>
      <c r="DT264" s="412"/>
      <c r="DU264" s="412"/>
      <c r="DV264" s="412"/>
      <c r="DW264" s="412"/>
      <c r="DX264" s="412"/>
      <c r="DY264" s="412"/>
      <c r="DZ264" s="412"/>
      <c r="EA264" s="412"/>
      <c r="EB264" s="412"/>
      <c r="EC264" s="412"/>
      <c r="ED264" s="412"/>
      <c r="EE264" s="412"/>
      <c r="EF264" s="412"/>
      <c r="EG264" s="412"/>
      <c r="EH264" s="412"/>
      <c r="EI264" s="412"/>
      <c r="EJ264" s="412"/>
      <c r="EK264" s="412"/>
      <c r="EL264" s="412"/>
      <c r="EM264" s="412"/>
      <c r="EN264" s="412"/>
      <c r="EO264" s="412"/>
      <c r="EP264" s="412"/>
      <c r="EQ264" s="412"/>
      <c r="ER264" s="412"/>
      <c r="ES264" s="412"/>
      <c r="ET264" s="412"/>
      <c r="EU264" s="412"/>
      <c r="EV264" s="412"/>
      <c r="EW264" s="412"/>
      <c r="EX264" s="412"/>
      <c r="EY264" s="412"/>
      <c r="EZ264" s="412"/>
      <c r="FA264" s="412"/>
      <c r="FB264" s="412"/>
      <c r="FC264" s="412"/>
      <c r="FD264" s="412"/>
      <c r="FE264" s="412"/>
      <c r="FF264" s="412"/>
      <c r="FG264" s="412"/>
      <c r="FH264" s="412"/>
      <c r="FI264" s="412"/>
      <c r="FJ264" s="412"/>
      <c r="FK264" s="412"/>
      <c r="FL264" s="412"/>
      <c r="FM264" s="412"/>
      <c r="FN264" s="412"/>
      <c r="FO264" s="412"/>
      <c r="FP264" s="412"/>
      <c r="FQ264" s="412"/>
      <c r="FR264" s="412"/>
      <c r="FS264" s="412"/>
      <c r="FT264" s="412"/>
      <c r="FU264" s="412"/>
      <c r="FV264" s="412"/>
      <c r="FW264" s="412"/>
      <c r="FX264" s="412"/>
      <c r="FY264" s="412"/>
      <c r="FZ264" s="412"/>
      <c r="GA264" s="412"/>
      <c r="GB264" s="412"/>
      <c r="GC264" s="412"/>
      <c r="GD264" s="412"/>
      <c r="GE264" s="412"/>
      <c r="GF264" s="412"/>
      <c r="GG264" s="412"/>
      <c r="GH264" s="412"/>
      <c r="GI264" s="412"/>
      <c r="GJ264" s="412"/>
      <c r="GK264" s="412"/>
      <c r="GL264" s="412"/>
      <c r="GM264" s="412"/>
      <c r="GN264" s="412"/>
      <c r="GO264" s="412"/>
      <c r="GP264" s="412"/>
      <c r="GQ264" s="412"/>
      <c r="GR264" s="412"/>
      <c r="GS264" s="412"/>
      <c r="GT264" s="412"/>
      <c r="GU264" s="412"/>
      <c r="GV264" s="412"/>
      <c r="GW264" s="412"/>
      <c r="GX264" s="412"/>
      <c r="GY264" s="412"/>
      <c r="GZ264" s="412"/>
      <c r="HA264" s="412"/>
      <c r="HB264" s="412"/>
      <c r="HC264" s="412"/>
      <c r="HD264" s="412"/>
      <c r="HE264" s="412"/>
      <c r="HF264" s="412"/>
      <c r="HG264" s="412"/>
      <c r="HH264" s="412"/>
    </row>
    <row r="265" spans="1:216" s="170" customFormat="1" ht="65.099999999999994" customHeight="1" thickBot="1">
      <c r="A265" s="383"/>
      <c r="B265" s="1073"/>
      <c r="C265" s="193" t="s">
        <v>224</v>
      </c>
      <c r="D265" s="988" t="s">
        <v>1274</v>
      </c>
      <c r="E265" s="988"/>
      <c r="F265" s="988"/>
      <c r="G265" s="988"/>
      <c r="H265" s="988"/>
      <c r="I265" s="988"/>
      <c r="J265" s="988"/>
      <c r="K265" s="988"/>
      <c r="L265" s="988"/>
      <c r="M265" s="988"/>
      <c r="N265" s="988"/>
      <c r="O265" s="988"/>
      <c r="P265" s="988"/>
      <c r="Q265" s="988"/>
      <c r="R265" s="988"/>
      <c r="S265" s="567"/>
      <c r="T265" s="568">
        <f>AVERAGE(T258:T264)</f>
        <v>0.105</v>
      </c>
      <c r="U265" s="184"/>
      <c r="V265" s="184"/>
      <c r="W265" s="171"/>
      <c r="X265" s="171"/>
      <c r="Y265" s="171"/>
      <c r="Z265" s="171"/>
      <c r="AA265" s="248"/>
      <c r="AB265" s="380"/>
      <c r="AC265" s="345"/>
      <c r="AD265" s="381"/>
      <c r="AE265" s="382"/>
      <c r="AF265" s="345"/>
      <c r="AG265" s="345"/>
      <c r="AH265" s="360"/>
      <c r="AI265" s="353"/>
      <c r="AJ265" s="353"/>
      <c r="AK265" s="424">
        <v>1095109556</v>
      </c>
      <c r="AL265" s="424"/>
      <c r="AM265" s="424"/>
      <c r="AN265" s="612"/>
      <c r="AO265" s="348"/>
      <c r="AP265" s="625"/>
      <c r="AQ265" s="625"/>
      <c r="AR265" s="625"/>
      <c r="AS265" s="625"/>
      <c r="AT265" s="615">
        <v>352080899</v>
      </c>
      <c r="AU265" s="549">
        <f>+AT265/AK265</f>
        <v>0.32150290084766642</v>
      </c>
      <c r="AV265" s="424">
        <v>44418448</v>
      </c>
      <c r="AW265" s="549">
        <f>+AV265/AK265</f>
        <v>4.0560734546270363E-2</v>
      </c>
      <c r="AX265" s="918"/>
      <c r="AY265" s="951"/>
      <c r="AZ265" s="945"/>
      <c r="BA265" s="1051"/>
      <c r="BB265" s="694"/>
      <c r="BC265" s="695"/>
      <c r="BD265" s="695"/>
      <c r="BE265" s="696"/>
      <c r="BF265" s="697"/>
      <c r="BG265" s="364"/>
      <c r="BH265" s="364"/>
      <c r="BI265" s="412"/>
      <c r="BJ265" s="412"/>
      <c r="BK265" s="412"/>
      <c r="BL265" s="412"/>
      <c r="BM265" s="412"/>
      <c r="BN265" s="412"/>
      <c r="BO265" s="412"/>
      <c r="BP265" s="412"/>
      <c r="BQ265" s="412"/>
      <c r="BR265" s="412"/>
      <c r="BS265" s="412"/>
      <c r="BT265" s="412"/>
      <c r="BU265" s="412"/>
      <c r="BV265" s="412"/>
      <c r="BW265" s="412"/>
      <c r="BX265" s="412"/>
      <c r="BY265" s="412"/>
      <c r="BZ265" s="412"/>
      <c r="CA265" s="412"/>
      <c r="CB265" s="412"/>
      <c r="CC265" s="412"/>
      <c r="CD265" s="412"/>
      <c r="CE265" s="412"/>
      <c r="CF265" s="412"/>
      <c r="CG265" s="412"/>
      <c r="CH265" s="412"/>
      <c r="CI265" s="412"/>
      <c r="CJ265" s="412"/>
      <c r="CK265" s="412"/>
      <c r="CL265" s="412"/>
      <c r="CM265" s="412"/>
      <c r="CN265" s="412"/>
      <c r="CO265" s="412"/>
      <c r="CP265" s="412"/>
      <c r="CQ265" s="412"/>
      <c r="CR265" s="412"/>
      <c r="CS265" s="412"/>
      <c r="CT265" s="412"/>
      <c r="CU265" s="412"/>
      <c r="CV265" s="412"/>
      <c r="CW265" s="412"/>
      <c r="CX265" s="412"/>
      <c r="CY265" s="412"/>
      <c r="CZ265" s="412"/>
      <c r="DA265" s="412"/>
      <c r="DB265" s="412"/>
      <c r="DC265" s="412"/>
      <c r="DD265" s="412"/>
      <c r="DE265" s="412"/>
      <c r="DF265" s="412"/>
      <c r="DG265" s="412"/>
      <c r="DH265" s="412"/>
      <c r="DI265" s="412"/>
      <c r="DJ265" s="412"/>
      <c r="DK265" s="412"/>
      <c r="DL265" s="412"/>
      <c r="DM265" s="412"/>
      <c r="DN265" s="412"/>
      <c r="DO265" s="412"/>
      <c r="DP265" s="412"/>
      <c r="DQ265" s="412"/>
      <c r="DR265" s="412"/>
      <c r="DS265" s="412"/>
      <c r="DT265" s="412"/>
      <c r="DU265" s="412"/>
      <c r="DV265" s="412"/>
      <c r="DW265" s="412"/>
      <c r="DX265" s="412"/>
      <c r="DY265" s="412"/>
      <c r="DZ265" s="412"/>
      <c r="EA265" s="412"/>
      <c r="EB265" s="412"/>
      <c r="EC265" s="412"/>
      <c r="ED265" s="412"/>
      <c r="EE265" s="412"/>
      <c r="EF265" s="412"/>
      <c r="EG265" s="412"/>
      <c r="EH265" s="412"/>
      <c r="EI265" s="412"/>
      <c r="EJ265" s="412"/>
      <c r="EK265" s="412"/>
      <c r="EL265" s="412"/>
      <c r="EM265" s="412"/>
      <c r="EN265" s="412"/>
      <c r="EO265" s="412"/>
      <c r="EP265" s="412"/>
      <c r="EQ265" s="412"/>
      <c r="ER265" s="412"/>
      <c r="ES265" s="412"/>
      <c r="ET265" s="412"/>
      <c r="EU265" s="412"/>
      <c r="EV265" s="412"/>
      <c r="EW265" s="412"/>
      <c r="EX265" s="412"/>
      <c r="EY265" s="412"/>
      <c r="EZ265" s="412"/>
      <c r="FA265" s="412"/>
      <c r="FB265" s="412"/>
      <c r="FC265" s="412"/>
      <c r="FD265" s="412"/>
      <c r="FE265" s="412"/>
      <c r="FF265" s="412"/>
      <c r="FG265" s="412"/>
      <c r="FH265" s="412"/>
      <c r="FI265" s="412"/>
      <c r="FJ265" s="412"/>
      <c r="FK265" s="412"/>
      <c r="FL265" s="412"/>
      <c r="FM265" s="412"/>
      <c r="FN265" s="412"/>
      <c r="FO265" s="412"/>
      <c r="FP265" s="412"/>
      <c r="FQ265" s="412"/>
      <c r="FR265" s="412"/>
      <c r="FS265" s="412"/>
      <c r="FT265" s="412"/>
      <c r="FU265" s="412"/>
      <c r="FV265" s="412"/>
      <c r="FW265" s="412"/>
      <c r="FX265" s="412"/>
      <c r="FY265" s="412"/>
      <c r="FZ265" s="412"/>
      <c r="GA265" s="412"/>
      <c r="GB265" s="412"/>
      <c r="GC265" s="412"/>
      <c r="GD265" s="412"/>
      <c r="GE265" s="412"/>
      <c r="GF265" s="412"/>
      <c r="GG265" s="412"/>
      <c r="GH265" s="412"/>
      <c r="GI265" s="412"/>
      <c r="GJ265" s="412"/>
      <c r="GK265" s="412"/>
      <c r="GL265" s="412"/>
      <c r="GM265" s="412"/>
      <c r="GN265" s="412"/>
      <c r="GO265" s="412"/>
      <c r="GP265" s="412"/>
      <c r="GQ265" s="412"/>
      <c r="GR265" s="412"/>
      <c r="GS265" s="412"/>
      <c r="GT265" s="412"/>
      <c r="GU265" s="412"/>
      <c r="GV265" s="412"/>
      <c r="GW265" s="412"/>
      <c r="GX265" s="412"/>
      <c r="GY265" s="412"/>
      <c r="GZ265" s="412"/>
      <c r="HA265" s="412"/>
      <c r="HB265" s="412"/>
      <c r="HC265" s="412"/>
      <c r="HD265" s="412"/>
      <c r="HE265" s="412"/>
      <c r="HF265" s="412"/>
      <c r="HG265" s="412"/>
      <c r="HH265" s="412"/>
    </row>
    <row r="266" spans="1:216" s="170" customFormat="1" ht="65.099999999999994" customHeight="1">
      <c r="A266" s="839"/>
      <c r="B266" s="1073"/>
      <c r="C266" s="193" t="s">
        <v>224</v>
      </c>
      <c r="D266" s="847" t="s">
        <v>303</v>
      </c>
      <c r="E266" s="189" t="s">
        <v>1295</v>
      </c>
      <c r="F266" s="207">
        <v>2024130010092</v>
      </c>
      <c r="G266" s="188" t="s">
        <v>1296</v>
      </c>
      <c r="H266" s="188" t="s">
        <v>1297</v>
      </c>
      <c r="I266" s="188" t="s">
        <v>1226</v>
      </c>
      <c r="J266" s="188"/>
      <c r="K266" s="841" t="s">
        <v>1298</v>
      </c>
      <c r="L266" s="853"/>
      <c r="M266" s="847" t="s">
        <v>927</v>
      </c>
      <c r="N266" s="845">
        <v>1</v>
      </c>
      <c r="O266" s="845">
        <v>0</v>
      </c>
      <c r="P266" s="845">
        <v>0.12</v>
      </c>
      <c r="Q266" s="845"/>
      <c r="R266" s="845"/>
      <c r="S266" s="845">
        <f>+O266+P266</f>
        <v>0.12</v>
      </c>
      <c r="T266" s="858">
        <f>+(O266+P266+Q266+R266)/N266</f>
        <v>0.12</v>
      </c>
      <c r="U266" s="837">
        <v>45689</v>
      </c>
      <c r="V266" s="837">
        <v>46022</v>
      </c>
      <c r="W266" s="833">
        <v>213</v>
      </c>
      <c r="X266" s="833"/>
      <c r="Y266" s="833" t="s">
        <v>772</v>
      </c>
      <c r="Z266" s="833" t="s">
        <v>1278</v>
      </c>
      <c r="AA266" s="841" t="s">
        <v>1299</v>
      </c>
      <c r="AB266" s="841" t="s">
        <v>1300</v>
      </c>
      <c r="AC266" s="171" t="s">
        <v>529</v>
      </c>
      <c r="AD266" s="841" t="s">
        <v>1301</v>
      </c>
      <c r="AE266" s="849">
        <v>192500000</v>
      </c>
      <c r="AF266" s="171" t="s">
        <v>531</v>
      </c>
      <c r="AG266" s="171" t="s">
        <v>515</v>
      </c>
      <c r="AH266" s="370">
        <v>45707</v>
      </c>
      <c r="AI266" s="213">
        <v>413367905</v>
      </c>
      <c r="AJ266" s="213"/>
      <c r="AK266" s="213">
        <v>413367905</v>
      </c>
      <c r="AL266" s="596"/>
      <c r="AM266" s="596"/>
      <c r="AN266" s="384" t="s">
        <v>1302</v>
      </c>
      <c r="AO266" s="188" t="s">
        <v>1295</v>
      </c>
      <c r="AP266" s="231"/>
      <c r="AQ266" s="231"/>
      <c r="AR266" s="231"/>
      <c r="AS266" s="231"/>
      <c r="AT266" s="626"/>
      <c r="AU266" s="267"/>
      <c r="AV266" s="267"/>
      <c r="AW266" s="260"/>
      <c r="AX266" s="918"/>
      <c r="AY266" s="951"/>
      <c r="AZ266" s="945"/>
      <c r="BA266" s="834"/>
      <c r="BB266" s="671"/>
      <c r="BC266" s="671"/>
      <c r="BD266" s="671"/>
      <c r="BE266" s="671"/>
      <c r="BF266" s="955" t="s">
        <v>1282</v>
      </c>
      <c r="BG266" s="955"/>
      <c r="BH266" s="955"/>
      <c r="BI266" s="412"/>
      <c r="BJ266" s="412"/>
      <c r="BK266" s="412"/>
      <c r="BL266" s="412"/>
      <c r="BM266" s="412"/>
      <c r="BN266" s="412"/>
      <c r="BO266" s="412"/>
      <c r="BP266" s="412"/>
      <c r="BQ266" s="412"/>
      <c r="BR266" s="412"/>
      <c r="BS266" s="412"/>
      <c r="BT266" s="412"/>
      <c r="BU266" s="412"/>
      <c r="BV266" s="412"/>
      <c r="BW266" s="412"/>
      <c r="BX266" s="412"/>
      <c r="BY266" s="412"/>
      <c r="BZ266" s="412"/>
      <c r="CA266" s="412"/>
      <c r="CB266" s="412"/>
      <c r="CC266" s="412"/>
      <c r="CD266" s="412"/>
      <c r="CE266" s="412"/>
      <c r="CF266" s="412"/>
      <c r="CG266" s="412"/>
      <c r="CH266" s="412"/>
      <c r="CI266" s="412"/>
      <c r="CJ266" s="412"/>
      <c r="CK266" s="412"/>
      <c r="CL266" s="412"/>
      <c r="CM266" s="412"/>
      <c r="CN266" s="412"/>
      <c r="CO266" s="412"/>
      <c r="CP266" s="412"/>
      <c r="CQ266" s="412"/>
      <c r="CR266" s="412"/>
      <c r="CS266" s="412"/>
      <c r="CT266" s="412"/>
      <c r="CU266" s="412"/>
      <c r="CV266" s="412"/>
      <c r="CW266" s="412"/>
      <c r="CX266" s="412"/>
      <c r="CY266" s="412"/>
      <c r="CZ266" s="412"/>
      <c r="DA266" s="412"/>
      <c r="DB266" s="412"/>
      <c r="DC266" s="412"/>
      <c r="DD266" s="412"/>
      <c r="DE266" s="412"/>
      <c r="DF266" s="412"/>
      <c r="DG266" s="412"/>
      <c r="DH266" s="412"/>
      <c r="DI266" s="412"/>
      <c r="DJ266" s="412"/>
      <c r="DK266" s="412"/>
      <c r="DL266" s="412"/>
      <c r="DM266" s="412"/>
      <c r="DN266" s="412"/>
      <c r="DO266" s="412"/>
      <c r="DP266" s="412"/>
      <c r="DQ266" s="412"/>
      <c r="DR266" s="412"/>
      <c r="DS266" s="412"/>
      <c r="DT266" s="412"/>
      <c r="DU266" s="412"/>
      <c r="DV266" s="412"/>
      <c r="DW266" s="412"/>
      <c r="DX266" s="412"/>
      <c r="DY266" s="412"/>
      <c r="DZ266" s="412"/>
      <c r="EA266" s="412"/>
      <c r="EB266" s="412"/>
      <c r="EC266" s="412"/>
      <c r="ED266" s="412"/>
      <c r="EE266" s="412"/>
      <c r="EF266" s="412"/>
      <c r="EG266" s="412"/>
      <c r="EH266" s="412"/>
      <c r="EI266" s="412"/>
      <c r="EJ266" s="412"/>
      <c r="EK266" s="412"/>
      <c r="EL266" s="412"/>
      <c r="EM266" s="412"/>
      <c r="EN266" s="412"/>
      <c r="EO266" s="412"/>
      <c r="EP266" s="412"/>
      <c r="EQ266" s="412"/>
      <c r="ER266" s="412"/>
      <c r="ES266" s="412"/>
      <c r="ET266" s="412"/>
      <c r="EU266" s="412"/>
      <c r="EV266" s="412"/>
      <c r="EW266" s="412"/>
      <c r="EX266" s="412"/>
      <c r="EY266" s="412"/>
      <c r="EZ266" s="412"/>
      <c r="FA266" s="412"/>
      <c r="FB266" s="412"/>
      <c r="FC266" s="412"/>
      <c r="FD266" s="412"/>
      <c r="FE266" s="412"/>
      <c r="FF266" s="412"/>
      <c r="FG266" s="412"/>
      <c r="FH266" s="412"/>
      <c r="FI266" s="412"/>
      <c r="FJ266" s="412"/>
      <c r="FK266" s="412"/>
      <c r="FL266" s="412"/>
      <c r="FM266" s="412"/>
      <c r="FN266" s="412"/>
      <c r="FO266" s="412"/>
      <c r="FP266" s="412"/>
      <c r="FQ266" s="412"/>
      <c r="FR266" s="412"/>
      <c r="FS266" s="412"/>
      <c r="FT266" s="412"/>
      <c r="FU266" s="412"/>
      <c r="FV266" s="412"/>
      <c r="FW266" s="412"/>
      <c r="FX266" s="412"/>
      <c r="FY266" s="412"/>
      <c r="FZ266" s="412"/>
      <c r="GA266" s="412"/>
      <c r="GB266" s="412"/>
      <c r="GC266" s="412"/>
      <c r="GD266" s="412"/>
      <c r="GE266" s="412"/>
      <c r="GF266" s="412"/>
      <c r="GG266" s="412"/>
      <c r="GH266" s="412"/>
      <c r="GI266" s="412"/>
      <c r="GJ266" s="412"/>
      <c r="GK266" s="412"/>
      <c r="GL266" s="412"/>
      <c r="GM266" s="412"/>
      <c r="GN266" s="412"/>
      <c r="GO266" s="412"/>
      <c r="GP266" s="412"/>
      <c r="GQ266" s="412"/>
      <c r="GR266" s="412"/>
      <c r="GS266" s="412"/>
      <c r="GT266" s="412"/>
      <c r="GU266" s="412"/>
      <c r="GV266" s="412"/>
      <c r="GW266" s="412"/>
      <c r="GX266" s="412"/>
      <c r="GY266" s="412"/>
      <c r="GZ266" s="412"/>
      <c r="HA266" s="412"/>
      <c r="HB266" s="412"/>
      <c r="HC266" s="412"/>
      <c r="HD266" s="412"/>
      <c r="HE266" s="412"/>
      <c r="HF266" s="412"/>
      <c r="HG266" s="412"/>
      <c r="HH266" s="412"/>
    </row>
    <row r="267" spans="1:216" s="170" customFormat="1" ht="65.099999999999994" customHeight="1">
      <c r="A267" s="839"/>
      <c r="B267" s="1073"/>
      <c r="C267" s="193" t="s">
        <v>224</v>
      </c>
      <c r="D267" s="847"/>
      <c r="E267" s="189" t="s">
        <v>1295</v>
      </c>
      <c r="F267" s="207">
        <v>2024130010093</v>
      </c>
      <c r="G267" s="188" t="s">
        <v>1296</v>
      </c>
      <c r="H267" s="188" t="s">
        <v>1297</v>
      </c>
      <c r="I267" s="188" t="s">
        <v>1226</v>
      </c>
      <c r="J267" s="188"/>
      <c r="K267" s="841"/>
      <c r="L267" s="853"/>
      <c r="M267" s="847"/>
      <c r="N267" s="845"/>
      <c r="O267" s="845"/>
      <c r="P267" s="845"/>
      <c r="Q267" s="845"/>
      <c r="R267" s="845"/>
      <c r="S267" s="845"/>
      <c r="T267" s="858"/>
      <c r="U267" s="837"/>
      <c r="V267" s="837"/>
      <c r="W267" s="833"/>
      <c r="X267" s="833"/>
      <c r="Y267" s="833"/>
      <c r="Z267" s="833"/>
      <c r="AA267" s="841"/>
      <c r="AB267" s="841"/>
      <c r="AC267" s="171" t="s">
        <v>529</v>
      </c>
      <c r="AD267" s="841"/>
      <c r="AE267" s="849"/>
      <c r="AF267" s="171" t="s">
        <v>531</v>
      </c>
      <c r="AG267" s="171" t="s">
        <v>739</v>
      </c>
      <c r="AH267" s="370">
        <v>45707</v>
      </c>
      <c r="AI267" s="197"/>
      <c r="AJ267" s="197"/>
      <c r="AK267" s="192"/>
      <c r="AL267" s="608"/>
      <c r="AM267" s="608"/>
      <c r="AN267" s="384" t="s">
        <v>1303</v>
      </c>
      <c r="AO267" s="188"/>
      <c r="AP267" s="231"/>
      <c r="AQ267" s="231"/>
      <c r="AR267" s="231"/>
      <c r="AS267" s="231"/>
      <c r="AT267" s="626"/>
      <c r="AU267" s="267"/>
      <c r="AV267" s="267"/>
      <c r="AW267" s="260"/>
      <c r="AX267" s="918"/>
      <c r="AY267" s="951"/>
      <c r="AZ267" s="945"/>
      <c r="BA267" s="834"/>
      <c r="BB267" s="671"/>
      <c r="BC267" s="671"/>
      <c r="BD267" s="671"/>
      <c r="BE267" s="671"/>
      <c r="BF267" s="955"/>
      <c r="BG267" s="955"/>
      <c r="BH267" s="955"/>
      <c r="BI267" s="412"/>
      <c r="BJ267" s="412"/>
      <c r="BK267" s="412"/>
      <c r="BL267" s="412"/>
      <c r="BM267" s="412"/>
      <c r="BN267" s="412"/>
      <c r="BO267" s="412"/>
      <c r="BP267" s="412"/>
      <c r="BQ267" s="412"/>
      <c r="BR267" s="412"/>
      <c r="BS267" s="412"/>
      <c r="BT267" s="412"/>
      <c r="BU267" s="412"/>
      <c r="BV267" s="412"/>
      <c r="BW267" s="412"/>
      <c r="BX267" s="412"/>
      <c r="BY267" s="412"/>
      <c r="BZ267" s="412"/>
      <c r="CA267" s="412"/>
      <c r="CB267" s="412"/>
      <c r="CC267" s="412"/>
      <c r="CD267" s="412"/>
      <c r="CE267" s="412"/>
      <c r="CF267" s="412"/>
      <c r="CG267" s="412"/>
      <c r="CH267" s="412"/>
      <c r="CI267" s="412"/>
      <c r="CJ267" s="412"/>
      <c r="CK267" s="412"/>
      <c r="CL267" s="412"/>
      <c r="CM267" s="412"/>
      <c r="CN267" s="412"/>
      <c r="CO267" s="412"/>
      <c r="CP267" s="412"/>
      <c r="CQ267" s="412"/>
      <c r="CR267" s="412"/>
      <c r="CS267" s="412"/>
      <c r="CT267" s="412"/>
      <c r="CU267" s="412"/>
      <c r="CV267" s="412"/>
      <c r="CW267" s="412"/>
      <c r="CX267" s="412"/>
      <c r="CY267" s="412"/>
      <c r="CZ267" s="412"/>
      <c r="DA267" s="412"/>
      <c r="DB267" s="412"/>
      <c r="DC267" s="412"/>
      <c r="DD267" s="412"/>
      <c r="DE267" s="412"/>
      <c r="DF267" s="412"/>
      <c r="DG267" s="412"/>
      <c r="DH267" s="412"/>
      <c r="DI267" s="412"/>
      <c r="DJ267" s="412"/>
      <c r="DK267" s="412"/>
      <c r="DL267" s="412"/>
      <c r="DM267" s="412"/>
      <c r="DN267" s="412"/>
      <c r="DO267" s="412"/>
      <c r="DP267" s="412"/>
      <c r="DQ267" s="412"/>
      <c r="DR267" s="412"/>
      <c r="DS267" s="412"/>
      <c r="DT267" s="412"/>
      <c r="DU267" s="412"/>
      <c r="DV267" s="412"/>
      <c r="DW267" s="412"/>
      <c r="DX267" s="412"/>
      <c r="DY267" s="412"/>
      <c r="DZ267" s="412"/>
      <c r="EA267" s="412"/>
      <c r="EB267" s="412"/>
      <c r="EC267" s="412"/>
      <c r="ED267" s="412"/>
      <c r="EE267" s="412"/>
      <c r="EF267" s="412"/>
      <c r="EG267" s="412"/>
      <c r="EH267" s="412"/>
      <c r="EI267" s="412"/>
      <c r="EJ267" s="412"/>
      <c r="EK267" s="412"/>
      <c r="EL267" s="412"/>
      <c r="EM267" s="412"/>
      <c r="EN267" s="412"/>
      <c r="EO267" s="412"/>
      <c r="EP267" s="412"/>
      <c r="EQ267" s="412"/>
      <c r="ER267" s="412"/>
      <c r="ES267" s="412"/>
      <c r="ET267" s="412"/>
      <c r="EU267" s="412"/>
      <c r="EV267" s="412"/>
      <c r="EW267" s="412"/>
      <c r="EX267" s="412"/>
      <c r="EY267" s="412"/>
      <c r="EZ267" s="412"/>
      <c r="FA267" s="412"/>
      <c r="FB267" s="412"/>
      <c r="FC267" s="412"/>
      <c r="FD267" s="412"/>
      <c r="FE267" s="412"/>
      <c r="FF267" s="412"/>
      <c r="FG267" s="412"/>
      <c r="FH267" s="412"/>
      <c r="FI267" s="412"/>
      <c r="FJ267" s="412"/>
      <c r="FK267" s="412"/>
      <c r="FL267" s="412"/>
      <c r="FM267" s="412"/>
      <c r="FN267" s="412"/>
      <c r="FO267" s="412"/>
      <c r="FP267" s="412"/>
      <c r="FQ267" s="412"/>
      <c r="FR267" s="412"/>
      <c r="FS267" s="412"/>
      <c r="FT267" s="412"/>
      <c r="FU267" s="412"/>
      <c r="FV267" s="412"/>
      <c r="FW267" s="412"/>
      <c r="FX267" s="412"/>
      <c r="FY267" s="412"/>
      <c r="FZ267" s="412"/>
      <c r="GA267" s="412"/>
      <c r="GB267" s="412"/>
      <c r="GC267" s="412"/>
      <c r="GD267" s="412"/>
      <c r="GE267" s="412"/>
      <c r="GF267" s="412"/>
      <c r="GG267" s="412"/>
      <c r="GH267" s="412"/>
      <c r="GI267" s="412"/>
      <c r="GJ267" s="412"/>
      <c r="GK267" s="412"/>
      <c r="GL267" s="412"/>
      <c r="GM267" s="412"/>
      <c r="GN267" s="412"/>
      <c r="GO267" s="412"/>
      <c r="GP267" s="412"/>
      <c r="GQ267" s="412"/>
      <c r="GR267" s="412"/>
      <c r="GS267" s="412"/>
      <c r="GT267" s="412"/>
      <c r="GU267" s="412"/>
      <c r="GV267" s="412"/>
      <c r="GW267" s="412"/>
      <c r="GX267" s="412"/>
      <c r="GY267" s="412"/>
      <c r="GZ267" s="412"/>
      <c r="HA267" s="412"/>
      <c r="HB267" s="412"/>
      <c r="HC267" s="412"/>
      <c r="HD267" s="412"/>
      <c r="HE267" s="412"/>
      <c r="HF267" s="412"/>
      <c r="HG267" s="412"/>
      <c r="HH267" s="412"/>
    </row>
    <row r="268" spans="1:216" s="170" customFormat="1" ht="65.099999999999994" customHeight="1">
      <c r="A268" s="839"/>
      <c r="B268" s="1073"/>
      <c r="C268" s="193" t="s">
        <v>224</v>
      </c>
      <c r="D268" s="847"/>
      <c r="E268" s="189" t="s">
        <v>1295</v>
      </c>
      <c r="F268" s="207">
        <v>2024130010094</v>
      </c>
      <c r="G268" s="188" t="s">
        <v>1296</v>
      </c>
      <c r="H268" s="188" t="s">
        <v>1297</v>
      </c>
      <c r="I268" s="188" t="s">
        <v>1226</v>
      </c>
      <c r="J268" s="188"/>
      <c r="K268" s="841" t="s">
        <v>1304</v>
      </c>
      <c r="L268" s="833"/>
      <c r="M268" s="836" t="s">
        <v>892</v>
      </c>
      <c r="N268" s="832">
        <v>4</v>
      </c>
      <c r="O268" s="832">
        <v>0</v>
      </c>
      <c r="P268" s="832">
        <v>0</v>
      </c>
      <c r="Q268" s="832"/>
      <c r="R268" s="832"/>
      <c r="S268" s="832">
        <f>+O268+P268</f>
        <v>0</v>
      </c>
      <c r="T268" s="834">
        <f>+(O268+P268+Q268+R268)/N268</f>
        <v>0</v>
      </c>
      <c r="U268" s="837">
        <v>45689</v>
      </c>
      <c r="V268" s="837">
        <v>45658</v>
      </c>
      <c r="W268" s="833">
        <v>213</v>
      </c>
      <c r="X268" s="171"/>
      <c r="Y268" s="171" t="s">
        <v>772</v>
      </c>
      <c r="Z268" s="833" t="s">
        <v>1278</v>
      </c>
      <c r="AA268" s="841" t="s">
        <v>1305</v>
      </c>
      <c r="AB268" s="841" t="s">
        <v>1306</v>
      </c>
      <c r="AC268" s="171" t="s">
        <v>529</v>
      </c>
      <c r="AD268" s="191" t="s">
        <v>1307</v>
      </c>
      <c r="AE268" s="385">
        <v>55000000</v>
      </c>
      <c r="AF268" s="171" t="s">
        <v>531</v>
      </c>
      <c r="AG268" s="171" t="s">
        <v>515</v>
      </c>
      <c r="AH268" s="370">
        <v>45707</v>
      </c>
      <c r="AI268" s="197"/>
      <c r="AJ268" s="197"/>
      <c r="AK268" s="192"/>
      <c r="AL268" s="608"/>
      <c r="AM268" s="608"/>
      <c r="AN268" s="384" t="s">
        <v>1308</v>
      </c>
      <c r="AO268" s="188"/>
      <c r="AP268" s="231"/>
      <c r="AQ268" s="231"/>
      <c r="AR268" s="231"/>
      <c r="AS268" s="231"/>
      <c r="AT268" s="626"/>
      <c r="AU268" s="267"/>
      <c r="AV268" s="267"/>
      <c r="AW268" s="260"/>
      <c r="AX268" s="918"/>
      <c r="AY268" s="951"/>
      <c r="AZ268" s="945"/>
      <c r="BA268" s="834"/>
      <c r="BB268" s="671"/>
      <c r="BC268" s="671"/>
      <c r="BD268" s="671"/>
      <c r="BE268" s="671"/>
      <c r="BF268" s="955"/>
      <c r="BG268" s="955"/>
      <c r="BH268" s="955"/>
      <c r="BI268" s="412"/>
      <c r="BJ268" s="412"/>
      <c r="BK268" s="412"/>
      <c r="BL268" s="412"/>
      <c r="BM268" s="412"/>
      <c r="BN268" s="412"/>
      <c r="BO268" s="412"/>
      <c r="BP268" s="412"/>
      <c r="BQ268" s="412"/>
      <c r="BR268" s="412"/>
      <c r="BS268" s="412"/>
      <c r="BT268" s="412"/>
      <c r="BU268" s="412"/>
      <c r="BV268" s="412"/>
      <c r="BW268" s="412"/>
      <c r="BX268" s="412"/>
      <c r="BY268" s="412"/>
      <c r="BZ268" s="412"/>
      <c r="CA268" s="412"/>
      <c r="CB268" s="412"/>
      <c r="CC268" s="412"/>
      <c r="CD268" s="412"/>
      <c r="CE268" s="412"/>
      <c r="CF268" s="412"/>
      <c r="CG268" s="412"/>
      <c r="CH268" s="412"/>
      <c r="CI268" s="412"/>
      <c r="CJ268" s="412"/>
      <c r="CK268" s="412"/>
      <c r="CL268" s="412"/>
      <c r="CM268" s="412"/>
      <c r="CN268" s="412"/>
      <c r="CO268" s="412"/>
      <c r="CP268" s="412"/>
      <c r="CQ268" s="412"/>
      <c r="CR268" s="412"/>
      <c r="CS268" s="412"/>
      <c r="CT268" s="412"/>
      <c r="CU268" s="412"/>
      <c r="CV268" s="412"/>
      <c r="CW268" s="412"/>
      <c r="CX268" s="412"/>
      <c r="CY268" s="412"/>
      <c r="CZ268" s="412"/>
      <c r="DA268" s="412"/>
      <c r="DB268" s="412"/>
      <c r="DC268" s="412"/>
      <c r="DD268" s="412"/>
      <c r="DE268" s="412"/>
      <c r="DF268" s="412"/>
      <c r="DG268" s="412"/>
      <c r="DH268" s="412"/>
      <c r="DI268" s="412"/>
      <c r="DJ268" s="412"/>
      <c r="DK268" s="412"/>
      <c r="DL268" s="412"/>
      <c r="DM268" s="412"/>
      <c r="DN268" s="412"/>
      <c r="DO268" s="412"/>
      <c r="DP268" s="412"/>
      <c r="DQ268" s="412"/>
      <c r="DR268" s="412"/>
      <c r="DS268" s="412"/>
      <c r="DT268" s="412"/>
      <c r="DU268" s="412"/>
      <c r="DV268" s="412"/>
      <c r="DW268" s="412"/>
      <c r="DX268" s="412"/>
      <c r="DY268" s="412"/>
      <c r="DZ268" s="412"/>
      <c r="EA268" s="412"/>
      <c r="EB268" s="412"/>
      <c r="EC268" s="412"/>
      <c r="ED268" s="412"/>
      <c r="EE268" s="412"/>
      <c r="EF268" s="412"/>
      <c r="EG268" s="412"/>
      <c r="EH268" s="412"/>
      <c r="EI268" s="412"/>
      <c r="EJ268" s="412"/>
      <c r="EK268" s="412"/>
      <c r="EL268" s="412"/>
      <c r="EM268" s="412"/>
      <c r="EN268" s="412"/>
      <c r="EO268" s="412"/>
      <c r="EP268" s="412"/>
      <c r="EQ268" s="412"/>
      <c r="ER268" s="412"/>
      <c r="ES268" s="412"/>
      <c r="ET268" s="412"/>
      <c r="EU268" s="412"/>
      <c r="EV268" s="412"/>
      <c r="EW268" s="412"/>
      <c r="EX268" s="412"/>
      <c r="EY268" s="412"/>
      <c r="EZ268" s="412"/>
      <c r="FA268" s="412"/>
      <c r="FB268" s="412"/>
      <c r="FC268" s="412"/>
      <c r="FD268" s="412"/>
      <c r="FE268" s="412"/>
      <c r="FF268" s="412"/>
      <c r="FG268" s="412"/>
      <c r="FH268" s="412"/>
      <c r="FI268" s="412"/>
      <c r="FJ268" s="412"/>
      <c r="FK268" s="412"/>
      <c r="FL268" s="412"/>
      <c r="FM268" s="412"/>
      <c r="FN268" s="412"/>
      <c r="FO268" s="412"/>
      <c r="FP268" s="412"/>
      <c r="FQ268" s="412"/>
      <c r="FR268" s="412"/>
      <c r="FS268" s="412"/>
      <c r="FT268" s="412"/>
      <c r="FU268" s="412"/>
      <c r="FV268" s="412"/>
      <c r="FW268" s="412"/>
      <c r="FX268" s="412"/>
      <c r="FY268" s="412"/>
      <c r="FZ268" s="412"/>
      <c r="GA268" s="412"/>
      <c r="GB268" s="412"/>
      <c r="GC268" s="412"/>
      <c r="GD268" s="412"/>
      <c r="GE268" s="412"/>
      <c r="GF268" s="412"/>
      <c r="GG268" s="412"/>
      <c r="GH268" s="412"/>
      <c r="GI268" s="412"/>
      <c r="GJ268" s="412"/>
      <c r="GK268" s="412"/>
      <c r="GL268" s="412"/>
      <c r="GM268" s="412"/>
      <c r="GN268" s="412"/>
      <c r="GO268" s="412"/>
      <c r="GP268" s="412"/>
      <c r="GQ268" s="412"/>
      <c r="GR268" s="412"/>
      <c r="GS268" s="412"/>
      <c r="GT268" s="412"/>
      <c r="GU268" s="412"/>
      <c r="GV268" s="412"/>
      <c r="GW268" s="412"/>
      <c r="GX268" s="412"/>
      <c r="GY268" s="412"/>
      <c r="GZ268" s="412"/>
      <c r="HA268" s="412"/>
      <c r="HB268" s="412"/>
      <c r="HC268" s="412"/>
      <c r="HD268" s="412"/>
      <c r="HE268" s="412"/>
      <c r="HF268" s="412"/>
      <c r="HG268" s="412"/>
      <c r="HH268" s="412"/>
    </row>
    <row r="269" spans="1:216" s="170" customFormat="1" ht="65.099999999999994" customHeight="1">
      <c r="A269" s="839"/>
      <c r="B269" s="1073"/>
      <c r="C269" s="193" t="s">
        <v>224</v>
      </c>
      <c r="D269" s="847"/>
      <c r="E269" s="189" t="s">
        <v>1295</v>
      </c>
      <c r="F269" s="207">
        <v>2024130010095</v>
      </c>
      <c r="G269" s="188" t="s">
        <v>1296</v>
      </c>
      <c r="H269" s="188" t="s">
        <v>1297</v>
      </c>
      <c r="I269" s="188" t="s">
        <v>1226</v>
      </c>
      <c r="J269" s="188"/>
      <c r="K269" s="841"/>
      <c r="L269" s="833"/>
      <c r="M269" s="836"/>
      <c r="N269" s="832"/>
      <c r="O269" s="832"/>
      <c r="P269" s="832"/>
      <c r="Q269" s="832"/>
      <c r="R269" s="832"/>
      <c r="S269" s="832"/>
      <c r="T269" s="834"/>
      <c r="U269" s="837"/>
      <c r="V269" s="837"/>
      <c r="W269" s="833"/>
      <c r="X269" s="833"/>
      <c r="Y269" s="833"/>
      <c r="Z269" s="833"/>
      <c r="AA269" s="841"/>
      <c r="AB269" s="841"/>
      <c r="AC269" s="171" t="s">
        <v>529</v>
      </c>
      <c r="AD269" s="191" t="s">
        <v>1309</v>
      </c>
      <c r="AE269" s="385">
        <v>33000000</v>
      </c>
      <c r="AF269" s="171" t="s">
        <v>531</v>
      </c>
      <c r="AG269" s="171" t="s">
        <v>515</v>
      </c>
      <c r="AH269" s="370">
        <v>45707</v>
      </c>
      <c r="AI269" s="197"/>
      <c r="AJ269" s="197"/>
      <c r="AK269" s="192"/>
      <c r="AL269" s="608"/>
      <c r="AM269" s="608"/>
      <c r="AN269" s="386" t="s">
        <v>540</v>
      </c>
      <c r="AO269" s="188"/>
      <c r="AP269" s="231"/>
      <c r="AQ269" s="231"/>
      <c r="AR269" s="231"/>
      <c r="AS269" s="231"/>
      <c r="AT269" s="627"/>
      <c r="AU269" s="191"/>
      <c r="AV269" s="191"/>
      <c r="AW269" s="260"/>
      <c r="AX269" s="918"/>
      <c r="AY269" s="951"/>
      <c r="AZ269" s="945"/>
      <c r="BA269" s="834"/>
      <c r="BB269" s="671"/>
      <c r="BC269" s="671"/>
      <c r="BD269" s="671"/>
      <c r="BE269" s="671"/>
      <c r="BF269" s="955"/>
      <c r="BG269" s="955"/>
      <c r="BH269" s="955"/>
      <c r="BI269" s="412"/>
      <c r="BJ269" s="412"/>
      <c r="BK269" s="412"/>
      <c r="BL269" s="412"/>
      <c r="BM269" s="412"/>
      <c r="BN269" s="412"/>
      <c r="BO269" s="412"/>
      <c r="BP269" s="412"/>
      <c r="BQ269" s="412"/>
      <c r="BR269" s="412"/>
      <c r="BS269" s="412"/>
      <c r="BT269" s="412"/>
      <c r="BU269" s="412"/>
      <c r="BV269" s="412"/>
      <c r="BW269" s="412"/>
      <c r="BX269" s="412"/>
      <c r="BY269" s="412"/>
      <c r="BZ269" s="412"/>
      <c r="CA269" s="412"/>
      <c r="CB269" s="412"/>
      <c r="CC269" s="412"/>
      <c r="CD269" s="412"/>
      <c r="CE269" s="412"/>
      <c r="CF269" s="412"/>
      <c r="CG269" s="412"/>
      <c r="CH269" s="412"/>
      <c r="CI269" s="412"/>
      <c r="CJ269" s="412"/>
      <c r="CK269" s="412"/>
      <c r="CL269" s="412"/>
      <c r="CM269" s="412"/>
      <c r="CN269" s="412"/>
      <c r="CO269" s="412"/>
      <c r="CP269" s="412"/>
      <c r="CQ269" s="412"/>
      <c r="CR269" s="412"/>
      <c r="CS269" s="412"/>
      <c r="CT269" s="412"/>
      <c r="CU269" s="412"/>
      <c r="CV269" s="412"/>
      <c r="CW269" s="412"/>
      <c r="CX269" s="412"/>
      <c r="CY269" s="412"/>
      <c r="CZ269" s="412"/>
      <c r="DA269" s="412"/>
      <c r="DB269" s="412"/>
      <c r="DC269" s="412"/>
      <c r="DD269" s="412"/>
      <c r="DE269" s="412"/>
      <c r="DF269" s="412"/>
      <c r="DG269" s="412"/>
      <c r="DH269" s="412"/>
      <c r="DI269" s="412"/>
      <c r="DJ269" s="412"/>
      <c r="DK269" s="412"/>
      <c r="DL269" s="412"/>
      <c r="DM269" s="412"/>
      <c r="DN269" s="412"/>
      <c r="DO269" s="412"/>
      <c r="DP269" s="412"/>
      <c r="DQ269" s="412"/>
      <c r="DR269" s="412"/>
      <c r="DS269" s="412"/>
      <c r="DT269" s="412"/>
      <c r="DU269" s="412"/>
      <c r="DV269" s="412"/>
      <c r="DW269" s="412"/>
      <c r="DX269" s="412"/>
      <c r="DY269" s="412"/>
      <c r="DZ269" s="412"/>
      <c r="EA269" s="412"/>
      <c r="EB269" s="412"/>
      <c r="EC269" s="412"/>
      <c r="ED269" s="412"/>
      <c r="EE269" s="412"/>
      <c r="EF269" s="412"/>
      <c r="EG269" s="412"/>
      <c r="EH269" s="412"/>
      <c r="EI269" s="412"/>
      <c r="EJ269" s="412"/>
      <c r="EK269" s="412"/>
      <c r="EL269" s="412"/>
      <c r="EM269" s="412"/>
      <c r="EN269" s="412"/>
      <c r="EO269" s="412"/>
      <c r="EP269" s="412"/>
      <c r="EQ269" s="412"/>
      <c r="ER269" s="412"/>
      <c r="ES269" s="412"/>
      <c r="ET269" s="412"/>
      <c r="EU269" s="412"/>
      <c r="EV269" s="412"/>
      <c r="EW269" s="412"/>
      <c r="EX269" s="412"/>
      <c r="EY269" s="412"/>
      <c r="EZ269" s="412"/>
      <c r="FA269" s="412"/>
      <c r="FB269" s="412"/>
      <c r="FC269" s="412"/>
      <c r="FD269" s="412"/>
      <c r="FE269" s="412"/>
      <c r="FF269" s="412"/>
      <c r="FG269" s="412"/>
      <c r="FH269" s="412"/>
      <c r="FI269" s="412"/>
      <c r="FJ269" s="412"/>
      <c r="FK269" s="412"/>
      <c r="FL269" s="412"/>
      <c r="FM269" s="412"/>
      <c r="FN269" s="412"/>
      <c r="FO269" s="412"/>
      <c r="FP269" s="412"/>
      <c r="FQ269" s="412"/>
      <c r="FR269" s="412"/>
      <c r="FS269" s="412"/>
      <c r="FT269" s="412"/>
      <c r="FU269" s="412"/>
      <c r="FV269" s="412"/>
      <c r="FW269" s="412"/>
      <c r="FX269" s="412"/>
      <c r="FY269" s="412"/>
      <c r="FZ269" s="412"/>
      <c r="GA269" s="412"/>
      <c r="GB269" s="412"/>
      <c r="GC269" s="412"/>
      <c r="GD269" s="412"/>
      <c r="GE269" s="412"/>
      <c r="GF269" s="412"/>
      <c r="GG269" s="412"/>
      <c r="GH269" s="412"/>
      <c r="GI269" s="412"/>
      <c r="GJ269" s="412"/>
      <c r="GK269" s="412"/>
      <c r="GL269" s="412"/>
      <c r="GM269" s="412"/>
      <c r="GN269" s="412"/>
      <c r="GO269" s="412"/>
      <c r="GP269" s="412"/>
      <c r="GQ269" s="412"/>
      <c r="GR269" s="412"/>
      <c r="GS269" s="412"/>
      <c r="GT269" s="412"/>
      <c r="GU269" s="412"/>
      <c r="GV269" s="412"/>
      <c r="GW269" s="412"/>
      <c r="GX269" s="412"/>
      <c r="GY269" s="412"/>
      <c r="GZ269" s="412"/>
      <c r="HA269" s="412"/>
      <c r="HB269" s="412"/>
      <c r="HC269" s="412"/>
      <c r="HD269" s="412"/>
      <c r="HE269" s="412"/>
      <c r="HF269" s="412"/>
      <c r="HG269" s="412"/>
      <c r="HH269" s="412"/>
    </row>
    <row r="270" spans="1:216" s="170" customFormat="1" ht="65.099999999999994" customHeight="1">
      <c r="A270" s="839"/>
      <c r="B270" s="1073"/>
      <c r="C270" s="193" t="s">
        <v>224</v>
      </c>
      <c r="D270" s="847"/>
      <c r="E270" s="189" t="s">
        <v>1295</v>
      </c>
      <c r="F270" s="207">
        <v>2024130010096</v>
      </c>
      <c r="G270" s="188" t="s">
        <v>1296</v>
      </c>
      <c r="H270" s="188" t="s">
        <v>1297</v>
      </c>
      <c r="I270" s="188" t="s">
        <v>1226</v>
      </c>
      <c r="J270" s="188"/>
      <c r="K270" s="841"/>
      <c r="L270" s="833"/>
      <c r="M270" s="836"/>
      <c r="N270" s="832"/>
      <c r="O270" s="832"/>
      <c r="P270" s="832"/>
      <c r="Q270" s="832"/>
      <c r="R270" s="832"/>
      <c r="S270" s="832"/>
      <c r="T270" s="834"/>
      <c r="U270" s="837"/>
      <c r="V270" s="837"/>
      <c r="W270" s="833"/>
      <c r="X270" s="833"/>
      <c r="Y270" s="833"/>
      <c r="Z270" s="833"/>
      <c r="AA270" s="841"/>
      <c r="AB270" s="841"/>
      <c r="AC270" s="833" t="s">
        <v>1310</v>
      </c>
      <c r="AD270" s="847" t="s">
        <v>1311</v>
      </c>
      <c r="AE270" s="850">
        <v>15000000</v>
      </c>
      <c r="AF270" s="171"/>
      <c r="AG270" s="171" t="s">
        <v>493</v>
      </c>
      <c r="AH270" s="370">
        <v>45707</v>
      </c>
      <c r="AI270" s="197"/>
      <c r="AJ270" s="197"/>
      <c r="AK270" s="192"/>
      <c r="AL270" s="608"/>
      <c r="AM270" s="608"/>
      <c r="AN270" s="384" t="s">
        <v>1312</v>
      </c>
      <c r="AO270" s="188"/>
      <c r="AP270" s="231"/>
      <c r="AQ270" s="231"/>
      <c r="AR270" s="231"/>
      <c r="AS270" s="231"/>
      <c r="AT270" s="626"/>
      <c r="AU270" s="267"/>
      <c r="AV270" s="267"/>
      <c r="AW270" s="260"/>
      <c r="AX270" s="918"/>
      <c r="AY270" s="951"/>
      <c r="AZ270" s="945"/>
      <c r="BA270" s="834"/>
      <c r="BB270" s="671"/>
      <c r="BC270" s="671"/>
      <c r="BD270" s="671"/>
      <c r="BE270" s="671"/>
      <c r="BF270" s="955"/>
      <c r="BG270" s="955"/>
      <c r="BH270" s="955"/>
      <c r="BI270" s="412"/>
      <c r="BJ270" s="412"/>
      <c r="BK270" s="412"/>
      <c r="BL270" s="412"/>
      <c r="BM270" s="412"/>
      <c r="BN270" s="412"/>
      <c r="BO270" s="412"/>
      <c r="BP270" s="412"/>
      <c r="BQ270" s="412"/>
      <c r="BR270" s="412"/>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c r="DF270" s="412"/>
      <c r="DG270" s="412"/>
      <c r="DH270" s="412"/>
      <c r="DI270" s="412"/>
      <c r="DJ270" s="412"/>
      <c r="DK270" s="412"/>
      <c r="DL270" s="412"/>
      <c r="DM270" s="412"/>
      <c r="DN270" s="412"/>
      <c r="DO270" s="412"/>
      <c r="DP270" s="412"/>
      <c r="DQ270" s="412"/>
      <c r="DR270" s="412"/>
      <c r="DS270" s="412"/>
      <c r="DT270" s="412"/>
      <c r="DU270" s="412"/>
      <c r="DV270" s="412"/>
      <c r="DW270" s="412"/>
      <c r="DX270" s="412"/>
      <c r="DY270" s="412"/>
      <c r="DZ270" s="412"/>
      <c r="EA270" s="412"/>
      <c r="EB270" s="412"/>
      <c r="EC270" s="412"/>
      <c r="ED270" s="412"/>
      <c r="EE270" s="412"/>
      <c r="EF270" s="412"/>
      <c r="EG270" s="412"/>
      <c r="EH270" s="412"/>
      <c r="EI270" s="412"/>
      <c r="EJ270" s="412"/>
      <c r="EK270" s="412"/>
      <c r="EL270" s="412"/>
      <c r="EM270" s="412"/>
      <c r="EN270" s="412"/>
      <c r="EO270" s="412"/>
      <c r="EP270" s="412"/>
      <c r="EQ270" s="412"/>
      <c r="ER270" s="412"/>
      <c r="ES270" s="412"/>
      <c r="ET270" s="412"/>
      <c r="EU270" s="412"/>
      <c r="EV270" s="412"/>
      <c r="EW270" s="412"/>
      <c r="EX270" s="412"/>
      <c r="EY270" s="412"/>
      <c r="EZ270" s="412"/>
      <c r="FA270" s="412"/>
      <c r="FB270" s="412"/>
      <c r="FC270" s="412"/>
      <c r="FD270" s="412"/>
      <c r="FE270" s="412"/>
      <c r="FF270" s="412"/>
      <c r="FG270" s="412"/>
      <c r="FH270" s="412"/>
      <c r="FI270" s="412"/>
      <c r="FJ270" s="412"/>
      <c r="FK270" s="412"/>
      <c r="FL270" s="412"/>
      <c r="FM270" s="412"/>
      <c r="FN270" s="412"/>
      <c r="FO270" s="412"/>
      <c r="FP270" s="412"/>
      <c r="FQ270" s="412"/>
      <c r="FR270" s="412"/>
      <c r="FS270" s="412"/>
      <c r="FT270" s="412"/>
      <c r="FU270" s="412"/>
      <c r="FV270" s="412"/>
      <c r="FW270" s="412"/>
      <c r="FX270" s="412"/>
      <c r="FY270" s="412"/>
      <c r="FZ270" s="412"/>
      <c r="GA270" s="412"/>
      <c r="GB270" s="412"/>
      <c r="GC270" s="412"/>
      <c r="GD270" s="412"/>
      <c r="GE270" s="412"/>
      <c r="GF270" s="412"/>
      <c r="GG270" s="412"/>
      <c r="GH270" s="412"/>
      <c r="GI270" s="412"/>
      <c r="GJ270" s="412"/>
      <c r="GK270" s="412"/>
      <c r="GL270" s="412"/>
      <c r="GM270" s="412"/>
      <c r="GN270" s="412"/>
      <c r="GO270" s="412"/>
      <c r="GP270" s="412"/>
      <c r="GQ270" s="412"/>
      <c r="GR270" s="412"/>
      <c r="GS270" s="412"/>
      <c r="GT270" s="412"/>
      <c r="GU270" s="412"/>
      <c r="GV270" s="412"/>
      <c r="GW270" s="412"/>
      <c r="GX270" s="412"/>
      <c r="GY270" s="412"/>
      <c r="GZ270" s="412"/>
      <c r="HA270" s="412"/>
      <c r="HB270" s="412"/>
      <c r="HC270" s="412"/>
      <c r="HD270" s="412"/>
      <c r="HE270" s="412"/>
      <c r="HF270" s="412"/>
      <c r="HG270" s="412"/>
      <c r="HH270" s="412"/>
    </row>
    <row r="271" spans="1:216" s="170" customFormat="1" ht="65.099999999999994" customHeight="1">
      <c r="A271" s="839"/>
      <c r="B271" s="1073"/>
      <c r="C271" s="193" t="s">
        <v>224</v>
      </c>
      <c r="D271" s="847"/>
      <c r="E271" s="189" t="s">
        <v>1295</v>
      </c>
      <c r="F271" s="207">
        <v>2024130010097</v>
      </c>
      <c r="G271" s="188" t="s">
        <v>1296</v>
      </c>
      <c r="H271" s="188" t="s">
        <v>1297</v>
      </c>
      <c r="I271" s="188" t="s">
        <v>1226</v>
      </c>
      <c r="J271" s="188"/>
      <c r="K271" s="841"/>
      <c r="L271" s="833"/>
      <c r="M271" s="836"/>
      <c r="N271" s="832"/>
      <c r="O271" s="832"/>
      <c r="P271" s="832"/>
      <c r="Q271" s="832"/>
      <c r="R271" s="832"/>
      <c r="S271" s="832"/>
      <c r="T271" s="834"/>
      <c r="U271" s="837"/>
      <c r="V271" s="837"/>
      <c r="W271" s="833"/>
      <c r="X271" s="833"/>
      <c r="Y271" s="833"/>
      <c r="Z271" s="833"/>
      <c r="AA271" s="841"/>
      <c r="AB271" s="841"/>
      <c r="AC271" s="833"/>
      <c r="AD271" s="847"/>
      <c r="AE271" s="850"/>
      <c r="AF271" s="171"/>
      <c r="AG271" s="171" t="s">
        <v>739</v>
      </c>
      <c r="AH271" s="370">
        <v>45707</v>
      </c>
      <c r="AI271" s="197"/>
      <c r="AJ271" s="197"/>
      <c r="AK271" s="192"/>
      <c r="AL271" s="608"/>
      <c r="AM271" s="608"/>
      <c r="AN271" s="187"/>
      <c r="AO271" s="188"/>
      <c r="AP271" s="231"/>
      <c r="AQ271" s="231"/>
      <c r="AR271" s="231"/>
      <c r="AS271" s="231"/>
      <c r="AT271" s="231"/>
      <c r="AU271" s="288"/>
      <c r="AV271" s="188"/>
      <c r="AW271" s="171"/>
      <c r="AX271" s="918"/>
      <c r="AY271" s="951"/>
      <c r="AZ271" s="945"/>
      <c r="BA271" s="834"/>
      <c r="BB271" s="671"/>
      <c r="BC271" s="671"/>
      <c r="BD271" s="671"/>
      <c r="BE271" s="671"/>
      <c r="BF271" s="955"/>
      <c r="BG271" s="955"/>
      <c r="BH271" s="955"/>
      <c r="BI271" s="412"/>
      <c r="BJ271" s="412"/>
      <c r="BK271" s="412"/>
      <c r="BL271" s="412"/>
      <c r="BM271" s="412"/>
      <c r="BN271" s="412"/>
      <c r="BO271" s="412"/>
      <c r="BP271" s="412"/>
      <c r="BQ271" s="412"/>
      <c r="BR271" s="412"/>
      <c r="BS271" s="412"/>
      <c r="BT271" s="412"/>
      <c r="BU271" s="412"/>
      <c r="BV271" s="412"/>
      <c r="BW271" s="412"/>
      <c r="BX271" s="412"/>
      <c r="BY271" s="412"/>
      <c r="BZ271" s="412"/>
      <c r="CA271" s="412"/>
      <c r="CB271" s="412"/>
      <c r="CC271" s="412"/>
      <c r="CD271" s="412"/>
      <c r="CE271" s="412"/>
      <c r="CF271" s="412"/>
      <c r="CG271" s="412"/>
      <c r="CH271" s="412"/>
      <c r="CI271" s="412"/>
      <c r="CJ271" s="412"/>
      <c r="CK271" s="412"/>
      <c r="CL271" s="412"/>
      <c r="CM271" s="412"/>
      <c r="CN271" s="412"/>
      <c r="CO271" s="412"/>
      <c r="CP271" s="412"/>
      <c r="CQ271" s="412"/>
      <c r="CR271" s="412"/>
      <c r="CS271" s="412"/>
      <c r="CT271" s="412"/>
      <c r="CU271" s="412"/>
      <c r="CV271" s="412"/>
      <c r="CW271" s="412"/>
      <c r="CX271" s="412"/>
      <c r="CY271" s="412"/>
      <c r="CZ271" s="412"/>
      <c r="DA271" s="412"/>
      <c r="DB271" s="412"/>
      <c r="DC271" s="412"/>
      <c r="DD271" s="412"/>
      <c r="DE271" s="412"/>
      <c r="DF271" s="412"/>
      <c r="DG271" s="412"/>
      <c r="DH271" s="412"/>
      <c r="DI271" s="412"/>
      <c r="DJ271" s="412"/>
      <c r="DK271" s="412"/>
      <c r="DL271" s="412"/>
      <c r="DM271" s="412"/>
      <c r="DN271" s="412"/>
      <c r="DO271" s="412"/>
      <c r="DP271" s="412"/>
      <c r="DQ271" s="412"/>
      <c r="DR271" s="412"/>
      <c r="DS271" s="412"/>
      <c r="DT271" s="412"/>
      <c r="DU271" s="412"/>
      <c r="DV271" s="412"/>
      <c r="DW271" s="412"/>
      <c r="DX271" s="412"/>
      <c r="DY271" s="412"/>
      <c r="DZ271" s="412"/>
      <c r="EA271" s="412"/>
      <c r="EB271" s="412"/>
      <c r="EC271" s="412"/>
      <c r="ED271" s="412"/>
      <c r="EE271" s="412"/>
      <c r="EF271" s="412"/>
      <c r="EG271" s="412"/>
      <c r="EH271" s="412"/>
      <c r="EI271" s="412"/>
      <c r="EJ271" s="412"/>
      <c r="EK271" s="412"/>
      <c r="EL271" s="412"/>
      <c r="EM271" s="412"/>
      <c r="EN271" s="412"/>
      <c r="EO271" s="412"/>
      <c r="EP271" s="412"/>
      <c r="EQ271" s="412"/>
      <c r="ER271" s="412"/>
      <c r="ES271" s="412"/>
      <c r="ET271" s="412"/>
      <c r="EU271" s="412"/>
      <c r="EV271" s="412"/>
      <c r="EW271" s="412"/>
      <c r="EX271" s="412"/>
      <c r="EY271" s="412"/>
      <c r="EZ271" s="412"/>
      <c r="FA271" s="412"/>
      <c r="FB271" s="412"/>
      <c r="FC271" s="412"/>
      <c r="FD271" s="412"/>
      <c r="FE271" s="412"/>
      <c r="FF271" s="412"/>
      <c r="FG271" s="412"/>
      <c r="FH271" s="412"/>
      <c r="FI271" s="412"/>
      <c r="FJ271" s="412"/>
      <c r="FK271" s="412"/>
      <c r="FL271" s="412"/>
      <c r="FM271" s="412"/>
      <c r="FN271" s="412"/>
      <c r="FO271" s="412"/>
      <c r="FP271" s="412"/>
      <c r="FQ271" s="412"/>
      <c r="FR271" s="412"/>
      <c r="FS271" s="412"/>
      <c r="FT271" s="412"/>
      <c r="FU271" s="412"/>
      <c r="FV271" s="412"/>
      <c r="FW271" s="412"/>
      <c r="FX271" s="412"/>
      <c r="FY271" s="412"/>
      <c r="FZ271" s="412"/>
      <c r="GA271" s="412"/>
      <c r="GB271" s="412"/>
      <c r="GC271" s="412"/>
      <c r="GD271" s="412"/>
      <c r="GE271" s="412"/>
      <c r="GF271" s="412"/>
      <c r="GG271" s="412"/>
      <c r="GH271" s="412"/>
      <c r="GI271" s="412"/>
      <c r="GJ271" s="412"/>
      <c r="GK271" s="412"/>
      <c r="GL271" s="412"/>
      <c r="GM271" s="412"/>
      <c r="GN271" s="412"/>
      <c r="GO271" s="412"/>
      <c r="GP271" s="412"/>
      <c r="GQ271" s="412"/>
      <c r="GR271" s="412"/>
      <c r="GS271" s="412"/>
      <c r="GT271" s="412"/>
      <c r="GU271" s="412"/>
      <c r="GV271" s="412"/>
      <c r="GW271" s="412"/>
      <c r="GX271" s="412"/>
      <c r="GY271" s="412"/>
      <c r="GZ271" s="412"/>
      <c r="HA271" s="412"/>
      <c r="HB271" s="412"/>
      <c r="HC271" s="412"/>
      <c r="HD271" s="412"/>
      <c r="HE271" s="412"/>
      <c r="HF271" s="412"/>
      <c r="HG271" s="412"/>
      <c r="HH271" s="412"/>
    </row>
    <row r="272" spans="1:216" s="170" customFormat="1" ht="65.099999999999994" customHeight="1">
      <c r="A272" s="839"/>
      <c r="B272" s="1073"/>
      <c r="C272" s="193" t="s">
        <v>224</v>
      </c>
      <c r="D272" s="847"/>
      <c r="E272" s="189" t="s">
        <v>1295</v>
      </c>
      <c r="F272" s="207">
        <v>2024130010098</v>
      </c>
      <c r="G272" s="188" t="s">
        <v>1296</v>
      </c>
      <c r="H272" s="188" t="s">
        <v>1297</v>
      </c>
      <c r="I272" s="188" t="s">
        <v>1226</v>
      </c>
      <c r="J272" s="188"/>
      <c r="K272" s="211" t="s">
        <v>1313</v>
      </c>
      <c r="L272" s="211"/>
      <c r="M272" s="191" t="s">
        <v>1314</v>
      </c>
      <c r="N272" s="193">
        <v>12</v>
      </c>
      <c r="O272" s="193">
        <v>3</v>
      </c>
      <c r="P272" s="193">
        <v>3</v>
      </c>
      <c r="Q272" s="171"/>
      <c r="R272" s="186"/>
      <c r="S272" s="193">
        <f>+O272+P272</f>
        <v>6</v>
      </c>
      <c r="T272" s="549">
        <f t="shared" ref="T272:T279" si="13">+(O272+P272+Q272+R272)/N272</f>
        <v>0.5</v>
      </c>
      <c r="U272" s="184">
        <v>45689</v>
      </c>
      <c r="V272" s="184">
        <v>46022</v>
      </c>
      <c r="W272" s="171">
        <v>213</v>
      </c>
      <c r="X272" s="833"/>
      <c r="Y272" s="833" t="s">
        <v>772</v>
      </c>
      <c r="Z272" s="171" t="s">
        <v>1278</v>
      </c>
      <c r="AA272" s="195" t="s">
        <v>1315</v>
      </c>
      <c r="AB272" s="189" t="s">
        <v>1316</v>
      </c>
      <c r="AC272" s="171" t="s">
        <v>529</v>
      </c>
      <c r="AD272" s="191" t="s">
        <v>1317</v>
      </c>
      <c r="AE272" s="385">
        <v>117867905</v>
      </c>
      <c r="AF272" s="171" t="s">
        <v>531</v>
      </c>
      <c r="AG272" s="171" t="s">
        <v>515</v>
      </c>
      <c r="AH272" s="370">
        <v>45707</v>
      </c>
      <c r="AI272" s="197"/>
      <c r="AJ272" s="197"/>
      <c r="AK272" s="192"/>
      <c r="AL272" s="608"/>
      <c r="AM272" s="608"/>
      <c r="AN272" s="187"/>
      <c r="AO272" s="188"/>
      <c r="AP272" s="231"/>
      <c r="AQ272" s="231"/>
      <c r="AR272" s="231"/>
      <c r="AS272" s="231"/>
      <c r="AT272" s="231"/>
      <c r="AU272" s="288"/>
      <c r="AV272" s="188"/>
      <c r="AW272" s="171"/>
      <c r="AX272" s="918"/>
      <c r="AY272" s="951"/>
      <c r="AZ272" s="945"/>
      <c r="BA272" s="834"/>
      <c r="BB272" s="671"/>
      <c r="BC272" s="671"/>
      <c r="BD272" s="671"/>
      <c r="BE272" s="671"/>
      <c r="BF272" s="955"/>
      <c r="BG272" s="955"/>
      <c r="BH272" s="955"/>
      <c r="BI272" s="412"/>
      <c r="BJ272" s="412"/>
      <c r="BK272" s="412"/>
      <c r="BL272" s="412"/>
      <c r="BM272" s="412"/>
      <c r="BN272" s="412"/>
      <c r="BO272" s="412"/>
      <c r="BP272" s="412"/>
      <c r="BQ272" s="412"/>
      <c r="BR272" s="412"/>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c r="DF272" s="412"/>
      <c r="DG272" s="412"/>
      <c r="DH272" s="412"/>
      <c r="DI272" s="412"/>
      <c r="DJ272" s="412"/>
      <c r="DK272" s="412"/>
      <c r="DL272" s="412"/>
      <c r="DM272" s="412"/>
      <c r="DN272" s="412"/>
      <c r="DO272" s="412"/>
      <c r="DP272" s="412"/>
      <c r="DQ272" s="412"/>
      <c r="DR272" s="412"/>
      <c r="DS272" s="412"/>
      <c r="DT272" s="412"/>
      <c r="DU272" s="412"/>
      <c r="DV272" s="412"/>
      <c r="DW272" s="412"/>
      <c r="DX272" s="412"/>
      <c r="DY272" s="412"/>
      <c r="DZ272" s="412"/>
      <c r="EA272" s="412"/>
      <c r="EB272" s="412"/>
      <c r="EC272" s="412"/>
      <c r="ED272" s="412"/>
      <c r="EE272" s="412"/>
      <c r="EF272" s="412"/>
      <c r="EG272" s="412"/>
      <c r="EH272" s="412"/>
      <c r="EI272" s="412"/>
      <c r="EJ272" s="412"/>
      <c r="EK272" s="412"/>
      <c r="EL272" s="412"/>
      <c r="EM272" s="412"/>
      <c r="EN272" s="412"/>
      <c r="EO272" s="412"/>
      <c r="EP272" s="412"/>
      <c r="EQ272" s="412"/>
      <c r="ER272" s="412"/>
      <c r="ES272" s="412"/>
      <c r="ET272" s="412"/>
      <c r="EU272" s="412"/>
      <c r="EV272" s="412"/>
      <c r="EW272" s="412"/>
      <c r="EX272" s="412"/>
      <c r="EY272" s="412"/>
      <c r="EZ272" s="412"/>
      <c r="FA272" s="412"/>
      <c r="FB272" s="412"/>
      <c r="FC272" s="412"/>
      <c r="FD272" s="412"/>
      <c r="FE272" s="412"/>
      <c r="FF272" s="412"/>
      <c r="FG272" s="412"/>
      <c r="FH272" s="412"/>
      <c r="FI272" s="412"/>
      <c r="FJ272" s="412"/>
      <c r="FK272" s="412"/>
      <c r="FL272" s="412"/>
      <c r="FM272" s="412"/>
      <c r="FN272" s="412"/>
      <c r="FO272" s="412"/>
      <c r="FP272" s="412"/>
      <c r="FQ272" s="412"/>
      <c r="FR272" s="412"/>
      <c r="FS272" s="412"/>
      <c r="FT272" s="412"/>
      <c r="FU272" s="412"/>
      <c r="FV272" s="412"/>
      <c r="FW272" s="412"/>
      <c r="FX272" s="412"/>
      <c r="FY272" s="412"/>
      <c r="FZ272" s="412"/>
      <c r="GA272" s="412"/>
      <c r="GB272" s="412"/>
      <c r="GC272" s="412"/>
      <c r="GD272" s="412"/>
      <c r="GE272" s="412"/>
      <c r="GF272" s="412"/>
      <c r="GG272" s="412"/>
      <c r="GH272" s="412"/>
      <c r="GI272" s="412"/>
      <c r="GJ272" s="412"/>
      <c r="GK272" s="412"/>
      <c r="GL272" s="412"/>
      <c r="GM272" s="412"/>
      <c r="GN272" s="412"/>
      <c r="GO272" s="412"/>
      <c r="GP272" s="412"/>
      <c r="GQ272" s="412"/>
      <c r="GR272" s="412"/>
      <c r="GS272" s="412"/>
      <c r="GT272" s="412"/>
      <c r="GU272" s="412"/>
      <c r="GV272" s="412"/>
      <c r="GW272" s="412"/>
      <c r="GX272" s="412"/>
      <c r="GY272" s="412"/>
      <c r="GZ272" s="412"/>
      <c r="HA272" s="412"/>
      <c r="HB272" s="412"/>
      <c r="HC272" s="412"/>
      <c r="HD272" s="412"/>
      <c r="HE272" s="412"/>
      <c r="HF272" s="412"/>
      <c r="HG272" s="412"/>
      <c r="HH272" s="412"/>
    </row>
    <row r="273" spans="1:216" s="170" customFormat="1" ht="65.099999999999994" customHeight="1">
      <c r="A273" s="839"/>
      <c r="B273" s="1073"/>
      <c r="C273" s="193" t="s">
        <v>224</v>
      </c>
      <c r="D273" s="847"/>
      <c r="E273" s="189" t="s">
        <v>1295</v>
      </c>
      <c r="F273" s="207">
        <v>2024130010099</v>
      </c>
      <c r="G273" s="188" t="s">
        <v>1296</v>
      </c>
      <c r="H273" s="188" t="s">
        <v>1297</v>
      </c>
      <c r="I273" s="188" t="s">
        <v>1226</v>
      </c>
      <c r="J273" s="188"/>
      <c r="K273" s="211" t="s">
        <v>1318</v>
      </c>
      <c r="L273" s="211"/>
      <c r="M273" s="191" t="s">
        <v>1314</v>
      </c>
      <c r="N273" s="193">
        <v>1</v>
      </c>
      <c r="O273" s="193">
        <v>0</v>
      </c>
      <c r="P273" s="193">
        <v>0</v>
      </c>
      <c r="Q273" s="193"/>
      <c r="R273" s="186"/>
      <c r="S273" s="193">
        <f>+O273+P273</f>
        <v>0</v>
      </c>
      <c r="T273" s="549">
        <f t="shared" si="13"/>
        <v>0</v>
      </c>
      <c r="U273" s="184">
        <v>45690</v>
      </c>
      <c r="V273" s="184">
        <v>45992</v>
      </c>
      <c r="W273" s="186"/>
      <c r="X273" s="171"/>
      <c r="Y273" s="171"/>
      <c r="Z273" s="171" t="s">
        <v>1278</v>
      </c>
      <c r="AA273" s="186"/>
      <c r="AB273" s="186"/>
      <c r="AC273" s="171"/>
      <c r="AD273" s="186"/>
      <c r="AE273" s="182"/>
      <c r="AF273" s="171"/>
      <c r="AG273" s="171"/>
      <c r="AH273" s="370">
        <v>45707</v>
      </c>
      <c r="AI273" s="197"/>
      <c r="AJ273" s="197"/>
      <c r="AK273" s="192"/>
      <c r="AL273" s="608"/>
      <c r="AM273" s="608"/>
      <c r="AN273" s="187"/>
      <c r="AO273" s="188"/>
      <c r="AP273" s="231"/>
      <c r="AQ273" s="231"/>
      <c r="AR273" s="231"/>
      <c r="AS273" s="231"/>
      <c r="AT273" s="231"/>
      <c r="AU273" s="288"/>
      <c r="AV273" s="188"/>
      <c r="AW273" s="171"/>
      <c r="AX273" s="918"/>
      <c r="AY273" s="951"/>
      <c r="AZ273" s="945"/>
      <c r="BA273" s="834"/>
      <c r="BB273" s="671"/>
      <c r="BC273" s="671"/>
      <c r="BD273" s="671"/>
      <c r="BE273" s="671"/>
      <c r="BF273" s="955"/>
      <c r="BG273" s="955"/>
      <c r="BH273" s="955"/>
      <c r="BI273" s="412"/>
      <c r="BJ273" s="412"/>
      <c r="BK273" s="412"/>
      <c r="BL273" s="412"/>
      <c r="BM273" s="412"/>
      <c r="BN273" s="412"/>
      <c r="BO273" s="412"/>
      <c r="BP273" s="412"/>
      <c r="BQ273" s="412"/>
      <c r="BR273" s="412"/>
      <c r="BS273" s="412"/>
      <c r="BT273" s="412"/>
      <c r="BU273" s="412"/>
      <c r="BV273" s="412"/>
      <c r="BW273" s="412"/>
      <c r="BX273" s="412"/>
      <c r="BY273" s="412"/>
      <c r="BZ273" s="412"/>
      <c r="CA273" s="412"/>
      <c r="CB273" s="412"/>
      <c r="CC273" s="412"/>
      <c r="CD273" s="412"/>
      <c r="CE273" s="412"/>
      <c r="CF273" s="412"/>
      <c r="CG273" s="412"/>
      <c r="CH273" s="412"/>
      <c r="CI273" s="412"/>
      <c r="CJ273" s="412"/>
      <c r="CK273" s="412"/>
      <c r="CL273" s="412"/>
      <c r="CM273" s="412"/>
      <c r="CN273" s="412"/>
      <c r="CO273" s="412"/>
      <c r="CP273" s="412"/>
      <c r="CQ273" s="412"/>
      <c r="CR273" s="412"/>
      <c r="CS273" s="412"/>
      <c r="CT273" s="412"/>
      <c r="CU273" s="412"/>
      <c r="CV273" s="412"/>
      <c r="CW273" s="412"/>
      <c r="CX273" s="412"/>
      <c r="CY273" s="412"/>
      <c r="CZ273" s="412"/>
      <c r="DA273" s="412"/>
      <c r="DB273" s="412"/>
      <c r="DC273" s="412"/>
      <c r="DD273" s="412"/>
      <c r="DE273" s="412"/>
      <c r="DF273" s="412"/>
      <c r="DG273" s="412"/>
      <c r="DH273" s="412"/>
      <c r="DI273" s="412"/>
      <c r="DJ273" s="412"/>
      <c r="DK273" s="412"/>
      <c r="DL273" s="412"/>
      <c r="DM273" s="412"/>
      <c r="DN273" s="412"/>
      <c r="DO273" s="412"/>
      <c r="DP273" s="412"/>
      <c r="DQ273" s="412"/>
      <c r="DR273" s="412"/>
      <c r="DS273" s="412"/>
      <c r="DT273" s="412"/>
      <c r="DU273" s="412"/>
      <c r="DV273" s="412"/>
      <c r="DW273" s="412"/>
      <c r="DX273" s="412"/>
      <c r="DY273" s="412"/>
      <c r="DZ273" s="412"/>
      <c r="EA273" s="412"/>
      <c r="EB273" s="412"/>
      <c r="EC273" s="412"/>
      <c r="ED273" s="412"/>
      <c r="EE273" s="412"/>
      <c r="EF273" s="412"/>
      <c r="EG273" s="412"/>
      <c r="EH273" s="412"/>
      <c r="EI273" s="412"/>
      <c r="EJ273" s="412"/>
      <c r="EK273" s="412"/>
      <c r="EL273" s="412"/>
      <c r="EM273" s="412"/>
      <c r="EN273" s="412"/>
      <c r="EO273" s="412"/>
      <c r="EP273" s="412"/>
      <c r="EQ273" s="412"/>
      <c r="ER273" s="412"/>
      <c r="ES273" s="412"/>
      <c r="ET273" s="412"/>
      <c r="EU273" s="412"/>
      <c r="EV273" s="412"/>
      <c r="EW273" s="412"/>
      <c r="EX273" s="412"/>
      <c r="EY273" s="412"/>
      <c r="EZ273" s="412"/>
      <c r="FA273" s="412"/>
      <c r="FB273" s="412"/>
      <c r="FC273" s="412"/>
      <c r="FD273" s="412"/>
      <c r="FE273" s="412"/>
      <c r="FF273" s="412"/>
      <c r="FG273" s="412"/>
      <c r="FH273" s="412"/>
      <c r="FI273" s="412"/>
      <c r="FJ273" s="412"/>
      <c r="FK273" s="412"/>
      <c r="FL273" s="412"/>
      <c r="FM273" s="412"/>
      <c r="FN273" s="412"/>
      <c r="FO273" s="412"/>
      <c r="FP273" s="412"/>
      <c r="FQ273" s="412"/>
      <c r="FR273" s="412"/>
      <c r="FS273" s="412"/>
      <c r="FT273" s="412"/>
      <c r="FU273" s="412"/>
      <c r="FV273" s="412"/>
      <c r="FW273" s="412"/>
      <c r="FX273" s="412"/>
      <c r="FY273" s="412"/>
      <c r="FZ273" s="412"/>
      <c r="GA273" s="412"/>
      <c r="GB273" s="412"/>
      <c r="GC273" s="412"/>
      <c r="GD273" s="412"/>
      <c r="GE273" s="412"/>
      <c r="GF273" s="412"/>
      <c r="GG273" s="412"/>
      <c r="GH273" s="412"/>
      <c r="GI273" s="412"/>
      <c r="GJ273" s="412"/>
      <c r="GK273" s="412"/>
      <c r="GL273" s="412"/>
      <c r="GM273" s="412"/>
      <c r="GN273" s="412"/>
      <c r="GO273" s="412"/>
      <c r="GP273" s="412"/>
      <c r="GQ273" s="412"/>
      <c r="GR273" s="412"/>
      <c r="GS273" s="412"/>
      <c r="GT273" s="412"/>
      <c r="GU273" s="412"/>
      <c r="GV273" s="412"/>
      <c r="GW273" s="412"/>
      <c r="GX273" s="412"/>
      <c r="GY273" s="412"/>
      <c r="GZ273" s="412"/>
      <c r="HA273" s="412"/>
      <c r="HB273" s="412"/>
      <c r="HC273" s="412"/>
      <c r="HD273" s="412"/>
      <c r="HE273" s="412"/>
      <c r="HF273" s="412"/>
      <c r="HG273" s="412"/>
      <c r="HH273" s="412"/>
    </row>
    <row r="274" spans="1:216" s="170" customFormat="1" ht="65.099999999999994" customHeight="1" thickBot="1">
      <c r="A274" s="383"/>
      <c r="B274" s="1073"/>
      <c r="C274" s="193" t="s">
        <v>224</v>
      </c>
      <c r="D274" s="857"/>
      <c r="E274" s="202" t="s">
        <v>1295</v>
      </c>
      <c r="F274" s="581">
        <v>2024130010100</v>
      </c>
      <c r="G274" s="204" t="s">
        <v>1296</v>
      </c>
      <c r="H274" s="204" t="s">
        <v>1297</v>
      </c>
      <c r="I274" s="204" t="s">
        <v>1226</v>
      </c>
      <c r="J274" s="204"/>
      <c r="K274" s="340" t="s">
        <v>1220</v>
      </c>
      <c r="L274" s="340"/>
      <c r="M274" s="387" t="s">
        <v>1319</v>
      </c>
      <c r="N274" s="388">
        <v>1</v>
      </c>
      <c r="O274" s="388">
        <v>0</v>
      </c>
      <c r="P274" s="388">
        <v>0</v>
      </c>
      <c r="Q274" s="388"/>
      <c r="R274" s="218"/>
      <c r="S274" s="234">
        <f>+O274+P274</f>
        <v>0</v>
      </c>
      <c r="T274" s="554">
        <f t="shared" si="13"/>
        <v>0</v>
      </c>
      <c r="U274" s="184">
        <v>45691</v>
      </c>
      <c r="V274" s="184">
        <v>45992</v>
      </c>
      <c r="W274" s="186"/>
      <c r="X274" s="186"/>
      <c r="Y274" s="171"/>
      <c r="Z274" s="171"/>
      <c r="AA274" s="186"/>
      <c r="AB274" s="186"/>
      <c r="AC274" s="171"/>
      <c r="AD274" s="186"/>
      <c r="AE274" s="182"/>
      <c r="AF274" s="171"/>
      <c r="AG274" s="171"/>
      <c r="AH274" s="370">
        <v>45707</v>
      </c>
      <c r="AI274" s="197"/>
      <c r="AJ274" s="197"/>
      <c r="AK274" s="192"/>
      <c r="AL274" s="608"/>
      <c r="AM274" s="608"/>
      <c r="AN274" s="187"/>
      <c r="AO274" s="188"/>
      <c r="AP274" s="231"/>
      <c r="AQ274" s="231"/>
      <c r="AR274" s="231"/>
      <c r="AS274" s="231"/>
      <c r="AT274" s="231"/>
      <c r="AU274" s="288"/>
      <c r="AV274" s="188"/>
      <c r="AW274" s="171"/>
      <c r="AX274" s="918"/>
      <c r="AY274" s="951"/>
      <c r="AZ274" s="945"/>
      <c r="BA274" s="834"/>
      <c r="BB274" s="671"/>
      <c r="BC274" s="671"/>
      <c r="BD274" s="671"/>
      <c r="BE274" s="671"/>
      <c r="BF274" s="955"/>
      <c r="BG274" s="955"/>
      <c r="BH274" s="955"/>
      <c r="BI274" s="412"/>
      <c r="BJ274" s="412"/>
      <c r="BK274" s="412"/>
      <c r="BL274" s="412"/>
      <c r="BM274" s="412"/>
      <c r="BN274" s="412"/>
      <c r="BO274" s="412"/>
      <c r="BP274" s="412"/>
      <c r="BQ274" s="412"/>
      <c r="BR274" s="412"/>
      <c r="BS274" s="412"/>
      <c r="BT274" s="412"/>
      <c r="BU274" s="412"/>
      <c r="BV274" s="412"/>
      <c r="BW274" s="412"/>
      <c r="BX274" s="412"/>
      <c r="BY274" s="412"/>
      <c r="BZ274" s="412"/>
      <c r="CA274" s="412"/>
      <c r="CB274" s="412"/>
      <c r="CC274" s="412"/>
      <c r="CD274" s="412"/>
      <c r="CE274" s="412"/>
      <c r="CF274" s="412"/>
      <c r="CG274" s="412"/>
      <c r="CH274" s="412"/>
      <c r="CI274" s="412"/>
      <c r="CJ274" s="412"/>
      <c r="CK274" s="412"/>
      <c r="CL274" s="412"/>
      <c r="CM274" s="412"/>
      <c r="CN274" s="412"/>
      <c r="CO274" s="412"/>
      <c r="CP274" s="412"/>
      <c r="CQ274" s="412"/>
      <c r="CR274" s="412"/>
      <c r="CS274" s="412"/>
      <c r="CT274" s="412"/>
      <c r="CU274" s="412"/>
      <c r="CV274" s="412"/>
      <c r="CW274" s="412"/>
      <c r="CX274" s="412"/>
      <c r="CY274" s="412"/>
      <c r="CZ274" s="412"/>
      <c r="DA274" s="412"/>
      <c r="DB274" s="412"/>
      <c r="DC274" s="412"/>
      <c r="DD274" s="412"/>
      <c r="DE274" s="412"/>
      <c r="DF274" s="412"/>
      <c r="DG274" s="412"/>
      <c r="DH274" s="412"/>
      <c r="DI274" s="412"/>
      <c r="DJ274" s="412"/>
      <c r="DK274" s="412"/>
      <c r="DL274" s="412"/>
      <c r="DM274" s="412"/>
      <c r="DN274" s="412"/>
      <c r="DO274" s="412"/>
      <c r="DP274" s="412"/>
      <c r="DQ274" s="412"/>
      <c r="DR274" s="412"/>
      <c r="DS274" s="412"/>
      <c r="DT274" s="412"/>
      <c r="DU274" s="412"/>
      <c r="DV274" s="412"/>
      <c r="DW274" s="412"/>
      <c r="DX274" s="412"/>
      <c r="DY274" s="412"/>
      <c r="DZ274" s="412"/>
      <c r="EA274" s="412"/>
      <c r="EB274" s="412"/>
      <c r="EC274" s="412"/>
      <c r="ED274" s="412"/>
      <c r="EE274" s="412"/>
      <c r="EF274" s="412"/>
      <c r="EG274" s="412"/>
      <c r="EH274" s="412"/>
      <c r="EI274" s="412"/>
      <c r="EJ274" s="412"/>
      <c r="EK274" s="412"/>
      <c r="EL274" s="412"/>
      <c r="EM274" s="412"/>
      <c r="EN274" s="412"/>
      <c r="EO274" s="412"/>
      <c r="EP274" s="412"/>
      <c r="EQ274" s="412"/>
      <c r="ER274" s="412"/>
      <c r="ES274" s="412"/>
      <c r="ET274" s="412"/>
      <c r="EU274" s="412"/>
      <c r="EV274" s="412"/>
      <c r="EW274" s="412"/>
      <c r="EX274" s="412"/>
      <c r="EY274" s="412"/>
      <c r="EZ274" s="412"/>
      <c r="FA274" s="412"/>
      <c r="FB274" s="412"/>
      <c r="FC274" s="412"/>
      <c r="FD274" s="412"/>
      <c r="FE274" s="412"/>
      <c r="FF274" s="412"/>
      <c r="FG274" s="412"/>
      <c r="FH274" s="412"/>
      <c r="FI274" s="412"/>
      <c r="FJ274" s="412"/>
      <c r="FK274" s="412"/>
      <c r="FL274" s="412"/>
      <c r="FM274" s="412"/>
      <c r="FN274" s="412"/>
      <c r="FO274" s="412"/>
      <c r="FP274" s="412"/>
      <c r="FQ274" s="412"/>
      <c r="FR274" s="412"/>
      <c r="FS274" s="412"/>
      <c r="FT274" s="412"/>
      <c r="FU274" s="412"/>
      <c r="FV274" s="412"/>
      <c r="FW274" s="412"/>
      <c r="FX274" s="412"/>
      <c r="FY274" s="412"/>
      <c r="FZ274" s="412"/>
      <c r="GA274" s="412"/>
      <c r="GB274" s="412"/>
      <c r="GC274" s="412"/>
      <c r="GD274" s="412"/>
      <c r="GE274" s="412"/>
      <c r="GF274" s="412"/>
      <c r="GG274" s="412"/>
      <c r="GH274" s="412"/>
      <c r="GI274" s="412"/>
      <c r="GJ274" s="412"/>
      <c r="GK274" s="412"/>
      <c r="GL274" s="412"/>
      <c r="GM274" s="412"/>
      <c r="GN274" s="412"/>
      <c r="GO274" s="412"/>
      <c r="GP274" s="412"/>
      <c r="GQ274" s="412"/>
      <c r="GR274" s="412"/>
      <c r="GS274" s="412"/>
      <c r="GT274" s="412"/>
      <c r="GU274" s="412"/>
      <c r="GV274" s="412"/>
      <c r="GW274" s="412"/>
      <c r="GX274" s="412"/>
      <c r="GY274" s="412"/>
      <c r="GZ274" s="412"/>
      <c r="HA274" s="412"/>
      <c r="HB274" s="412"/>
      <c r="HC274" s="412"/>
      <c r="HD274" s="412"/>
      <c r="HE274" s="412"/>
      <c r="HF274" s="412"/>
      <c r="HG274" s="412"/>
      <c r="HH274" s="412"/>
    </row>
    <row r="275" spans="1:216" s="170" customFormat="1" ht="65.099999999999994" customHeight="1" thickBot="1">
      <c r="A275" s="383"/>
      <c r="B275" s="1073"/>
      <c r="C275" s="193" t="s">
        <v>224</v>
      </c>
      <c r="D275" s="872" t="s">
        <v>1295</v>
      </c>
      <c r="E275" s="873"/>
      <c r="F275" s="873"/>
      <c r="G275" s="873"/>
      <c r="H275" s="873"/>
      <c r="I275" s="873"/>
      <c r="J275" s="873"/>
      <c r="K275" s="873"/>
      <c r="L275" s="873"/>
      <c r="M275" s="873"/>
      <c r="N275" s="873"/>
      <c r="O275" s="873"/>
      <c r="P275" s="873"/>
      <c r="Q275" s="873"/>
      <c r="R275" s="874"/>
      <c r="S275" s="561"/>
      <c r="T275" s="639">
        <f>AVERAGE(T266:T274)</f>
        <v>0.124</v>
      </c>
      <c r="U275" s="226"/>
      <c r="V275" s="184"/>
      <c r="W275" s="186"/>
      <c r="X275" s="186"/>
      <c r="Y275" s="171"/>
      <c r="Z275" s="171"/>
      <c r="AA275" s="186"/>
      <c r="AB275" s="186"/>
      <c r="AC275" s="171"/>
      <c r="AD275" s="186"/>
      <c r="AE275" s="182"/>
      <c r="AF275" s="171"/>
      <c r="AG275" s="171"/>
      <c r="AH275" s="370"/>
      <c r="AI275" s="197"/>
      <c r="AJ275" s="197"/>
      <c r="AK275" s="424">
        <v>668178483</v>
      </c>
      <c r="AL275" s="424"/>
      <c r="AM275" s="424"/>
      <c r="AN275" s="612"/>
      <c r="AO275" s="188"/>
      <c r="AP275" s="231"/>
      <c r="AQ275" s="231"/>
      <c r="AR275" s="231"/>
      <c r="AS275" s="231"/>
      <c r="AT275" s="615">
        <v>259815778</v>
      </c>
      <c r="AU275" s="549">
        <f>+AT275/AK275</f>
        <v>0.38884188074041887</v>
      </c>
      <c r="AV275" s="424">
        <v>58025778</v>
      </c>
      <c r="AW275" s="549">
        <f>+AV275/AK275</f>
        <v>8.6841733872474902E-2</v>
      </c>
      <c r="AX275" s="918"/>
      <c r="AY275" s="951"/>
      <c r="AZ275" s="945"/>
      <c r="BA275" s="1051"/>
      <c r="BB275" s="694"/>
      <c r="BC275" s="695"/>
      <c r="BD275" s="695"/>
      <c r="BE275" s="696"/>
      <c r="BF275" s="693"/>
      <c r="BG275" s="206"/>
      <c r="BH275" s="206"/>
      <c r="BI275" s="412"/>
      <c r="BJ275" s="412"/>
      <c r="BK275" s="412"/>
      <c r="BL275" s="412"/>
      <c r="BM275" s="412"/>
      <c r="BN275" s="412"/>
      <c r="BO275" s="412"/>
      <c r="BP275" s="412"/>
      <c r="BQ275" s="412"/>
      <c r="BR275" s="412"/>
      <c r="BS275" s="412"/>
      <c r="BT275" s="412"/>
      <c r="BU275" s="412"/>
      <c r="BV275" s="412"/>
      <c r="BW275" s="412"/>
      <c r="BX275" s="412"/>
      <c r="BY275" s="412"/>
      <c r="BZ275" s="412"/>
      <c r="CA275" s="412"/>
      <c r="CB275" s="412"/>
      <c r="CC275" s="412"/>
      <c r="CD275" s="412"/>
      <c r="CE275" s="412"/>
      <c r="CF275" s="412"/>
      <c r="CG275" s="412"/>
      <c r="CH275" s="412"/>
      <c r="CI275" s="412"/>
      <c r="CJ275" s="412"/>
      <c r="CK275" s="412"/>
      <c r="CL275" s="412"/>
      <c r="CM275" s="412"/>
      <c r="CN275" s="412"/>
      <c r="CO275" s="412"/>
      <c r="CP275" s="412"/>
      <c r="CQ275" s="412"/>
      <c r="CR275" s="412"/>
      <c r="CS275" s="412"/>
      <c r="CT275" s="412"/>
      <c r="CU275" s="412"/>
      <c r="CV275" s="412"/>
      <c r="CW275" s="412"/>
      <c r="CX275" s="412"/>
      <c r="CY275" s="412"/>
      <c r="CZ275" s="412"/>
      <c r="DA275" s="412"/>
      <c r="DB275" s="412"/>
      <c r="DC275" s="412"/>
      <c r="DD275" s="412"/>
      <c r="DE275" s="412"/>
      <c r="DF275" s="412"/>
      <c r="DG275" s="412"/>
      <c r="DH275" s="412"/>
      <c r="DI275" s="412"/>
      <c r="DJ275" s="412"/>
      <c r="DK275" s="412"/>
      <c r="DL275" s="412"/>
      <c r="DM275" s="412"/>
      <c r="DN275" s="412"/>
      <c r="DO275" s="412"/>
      <c r="DP275" s="412"/>
      <c r="DQ275" s="412"/>
      <c r="DR275" s="412"/>
      <c r="DS275" s="412"/>
      <c r="DT275" s="412"/>
      <c r="DU275" s="412"/>
      <c r="DV275" s="412"/>
      <c r="DW275" s="412"/>
      <c r="DX275" s="412"/>
      <c r="DY275" s="412"/>
      <c r="DZ275" s="412"/>
      <c r="EA275" s="412"/>
      <c r="EB275" s="412"/>
      <c r="EC275" s="412"/>
      <c r="ED275" s="412"/>
      <c r="EE275" s="412"/>
      <c r="EF275" s="412"/>
      <c r="EG275" s="412"/>
      <c r="EH275" s="412"/>
      <c r="EI275" s="412"/>
      <c r="EJ275" s="412"/>
      <c r="EK275" s="412"/>
      <c r="EL275" s="412"/>
      <c r="EM275" s="412"/>
      <c r="EN275" s="412"/>
      <c r="EO275" s="412"/>
      <c r="EP275" s="412"/>
      <c r="EQ275" s="412"/>
      <c r="ER275" s="412"/>
      <c r="ES275" s="412"/>
      <c r="ET275" s="412"/>
      <c r="EU275" s="412"/>
      <c r="EV275" s="412"/>
      <c r="EW275" s="412"/>
      <c r="EX275" s="412"/>
      <c r="EY275" s="412"/>
      <c r="EZ275" s="412"/>
      <c r="FA275" s="412"/>
      <c r="FB275" s="412"/>
      <c r="FC275" s="412"/>
      <c r="FD275" s="412"/>
      <c r="FE275" s="412"/>
      <c r="FF275" s="412"/>
      <c r="FG275" s="412"/>
      <c r="FH275" s="412"/>
      <c r="FI275" s="412"/>
      <c r="FJ275" s="412"/>
      <c r="FK275" s="412"/>
      <c r="FL275" s="412"/>
      <c r="FM275" s="412"/>
      <c r="FN275" s="412"/>
      <c r="FO275" s="412"/>
      <c r="FP275" s="412"/>
      <c r="FQ275" s="412"/>
      <c r="FR275" s="412"/>
      <c r="FS275" s="412"/>
      <c r="FT275" s="412"/>
      <c r="FU275" s="412"/>
      <c r="FV275" s="412"/>
      <c r="FW275" s="412"/>
      <c r="FX275" s="412"/>
      <c r="FY275" s="412"/>
      <c r="FZ275" s="412"/>
      <c r="GA275" s="412"/>
      <c r="GB275" s="412"/>
      <c r="GC275" s="412"/>
      <c r="GD275" s="412"/>
      <c r="GE275" s="412"/>
      <c r="GF275" s="412"/>
      <c r="GG275" s="412"/>
      <c r="GH275" s="412"/>
      <c r="GI275" s="412"/>
      <c r="GJ275" s="412"/>
      <c r="GK275" s="412"/>
      <c r="GL275" s="412"/>
      <c r="GM275" s="412"/>
      <c r="GN275" s="412"/>
      <c r="GO275" s="412"/>
      <c r="GP275" s="412"/>
      <c r="GQ275" s="412"/>
      <c r="GR275" s="412"/>
      <c r="GS275" s="412"/>
      <c r="GT275" s="412"/>
      <c r="GU275" s="412"/>
      <c r="GV275" s="412"/>
      <c r="GW275" s="412"/>
      <c r="GX275" s="412"/>
      <c r="GY275" s="412"/>
      <c r="GZ275" s="412"/>
      <c r="HA275" s="412"/>
      <c r="HB275" s="412"/>
      <c r="HC275" s="412"/>
      <c r="HD275" s="412"/>
      <c r="HE275" s="412"/>
      <c r="HF275" s="412"/>
      <c r="HG275" s="412"/>
      <c r="HH275" s="412"/>
    </row>
    <row r="276" spans="1:216" s="170" customFormat="1" ht="65.099999999999994" customHeight="1">
      <c r="A276" s="839"/>
      <c r="B276" s="1073"/>
      <c r="C276" s="193" t="s">
        <v>224</v>
      </c>
      <c r="D276" s="863" t="s">
        <v>306</v>
      </c>
      <c r="E276" s="173" t="s">
        <v>1320</v>
      </c>
      <c r="F276" s="580">
        <v>2024130010131</v>
      </c>
      <c r="G276" s="172" t="s">
        <v>1321</v>
      </c>
      <c r="H276" s="172" t="s">
        <v>1322</v>
      </c>
      <c r="I276" s="172" t="s">
        <v>1323</v>
      </c>
      <c r="J276" s="172"/>
      <c r="K276" s="840" t="s">
        <v>1324</v>
      </c>
      <c r="L276" s="842"/>
      <c r="M276" s="843" t="s">
        <v>1325</v>
      </c>
      <c r="N276" s="831">
        <v>166</v>
      </c>
      <c r="O276" s="831">
        <v>0</v>
      </c>
      <c r="P276" s="831">
        <v>71</v>
      </c>
      <c r="Q276" s="831"/>
      <c r="R276" s="831"/>
      <c r="S276" s="832">
        <f>+O276+P276</f>
        <v>71</v>
      </c>
      <c r="T276" s="548">
        <f t="shared" si="13"/>
        <v>0.42771084337349397</v>
      </c>
      <c r="U276" s="844">
        <v>45689</v>
      </c>
      <c r="V276" s="844">
        <v>46022</v>
      </c>
      <c r="W276" s="833">
        <v>183</v>
      </c>
      <c r="X276" s="186">
        <v>165</v>
      </c>
      <c r="Y276" s="171" t="s">
        <v>772</v>
      </c>
      <c r="Z276" s="833" t="s">
        <v>1326</v>
      </c>
      <c r="AA276" s="847" t="s">
        <v>1327</v>
      </c>
      <c r="AB276" s="847" t="s">
        <v>1328</v>
      </c>
      <c r="AC276" s="171" t="s">
        <v>558</v>
      </c>
      <c r="AD276" s="389" t="s">
        <v>1329</v>
      </c>
      <c r="AE276" s="390">
        <v>60500000</v>
      </c>
      <c r="AF276" s="171" t="s">
        <v>531</v>
      </c>
      <c r="AG276" s="171" t="s">
        <v>515</v>
      </c>
      <c r="AH276" s="184">
        <v>45707</v>
      </c>
      <c r="AI276" s="185">
        <v>556473322</v>
      </c>
      <c r="AJ276" s="185"/>
      <c r="AK276" s="185">
        <v>556473322</v>
      </c>
      <c r="AL276" s="595"/>
      <c r="AM276" s="595"/>
      <c r="AN276" s="391" t="s">
        <v>777</v>
      </c>
      <c r="AO276" s="194" t="s">
        <v>1320</v>
      </c>
      <c r="AP276" s="635"/>
      <c r="AQ276" s="635"/>
      <c r="AR276" s="635"/>
      <c r="AS276" s="635"/>
      <c r="AT276" s="628"/>
      <c r="AU276" s="192"/>
      <c r="AV276" s="182"/>
      <c r="AW276" s="171"/>
      <c r="AX276" s="918"/>
      <c r="AY276" s="951"/>
      <c r="AZ276" s="945"/>
      <c r="BA276" s="834"/>
      <c r="BB276" s="671"/>
      <c r="BC276" s="671"/>
      <c r="BD276" s="671"/>
      <c r="BE276" s="671"/>
      <c r="BF276" s="956" t="s">
        <v>1330</v>
      </c>
      <c r="BG276" s="956"/>
      <c r="BH276" s="956"/>
      <c r="BI276" s="412"/>
      <c r="BJ276" s="412"/>
      <c r="BK276" s="412"/>
      <c r="BL276" s="412"/>
      <c r="BM276" s="412"/>
      <c r="BN276" s="412"/>
      <c r="BO276" s="412"/>
      <c r="BP276" s="412"/>
      <c r="BQ276" s="412"/>
      <c r="BR276" s="412"/>
      <c r="BS276" s="412"/>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c r="DF276" s="412"/>
      <c r="DG276" s="412"/>
      <c r="DH276" s="412"/>
      <c r="DI276" s="412"/>
      <c r="DJ276" s="412"/>
      <c r="DK276" s="412"/>
      <c r="DL276" s="412"/>
      <c r="DM276" s="412"/>
      <c r="DN276" s="412"/>
      <c r="DO276" s="412"/>
      <c r="DP276" s="412"/>
      <c r="DQ276" s="412"/>
      <c r="DR276" s="412"/>
      <c r="DS276" s="412"/>
      <c r="DT276" s="412"/>
      <c r="DU276" s="412"/>
      <c r="DV276" s="412"/>
      <c r="DW276" s="412"/>
      <c r="DX276" s="412"/>
      <c r="DY276" s="412"/>
      <c r="DZ276" s="412"/>
      <c r="EA276" s="412"/>
      <c r="EB276" s="412"/>
      <c r="EC276" s="412"/>
      <c r="ED276" s="412"/>
      <c r="EE276" s="412"/>
      <c r="EF276" s="412"/>
      <c r="EG276" s="412"/>
      <c r="EH276" s="412"/>
      <c r="EI276" s="412"/>
      <c r="EJ276" s="412"/>
      <c r="EK276" s="412"/>
      <c r="EL276" s="412"/>
      <c r="EM276" s="412"/>
      <c r="EN276" s="412"/>
      <c r="EO276" s="412"/>
      <c r="EP276" s="412"/>
      <c r="EQ276" s="412"/>
      <c r="ER276" s="412"/>
      <c r="ES276" s="412"/>
      <c r="ET276" s="412"/>
      <c r="EU276" s="412"/>
      <c r="EV276" s="412"/>
      <c r="EW276" s="412"/>
      <c r="EX276" s="412"/>
      <c r="EY276" s="412"/>
      <c r="EZ276" s="412"/>
      <c r="FA276" s="412"/>
      <c r="FB276" s="412"/>
      <c r="FC276" s="412"/>
      <c r="FD276" s="412"/>
      <c r="FE276" s="412"/>
      <c r="FF276" s="412"/>
      <c r="FG276" s="412"/>
      <c r="FH276" s="412"/>
      <c r="FI276" s="412"/>
      <c r="FJ276" s="412"/>
      <c r="FK276" s="412"/>
      <c r="FL276" s="412"/>
      <c r="FM276" s="412"/>
      <c r="FN276" s="412"/>
      <c r="FO276" s="412"/>
      <c r="FP276" s="412"/>
      <c r="FQ276" s="412"/>
      <c r="FR276" s="412"/>
      <c r="FS276" s="412"/>
      <c r="FT276" s="412"/>
      <c r="FU276" s="412"/>
      <c r="FV276" s="412"/>
      <c r="FW276" s="412"/>
      <c r="FX276" s="412"/>
      <c r="FY276" s="412"/>
      <c r="FZ276" s="412"/>
      <c r="GA276" s="412"/>
      <c r="GB276" s="412"/>
      <c r="GC276" s="412"/>
      <c r="GD276" s="412"/>
      <c r="GE276" s="412"/>
      <c r="GF276" s="412"/>
      <c r="GG276" s="412"/>
      <c r="GH276" s="412"/>
      <c r="GI276" s="412"/>
      <c r="GJ276" s="412"/>
      <c r="GK276" s="412"/>
      <c r="GL276" s="412"/>
      <c r="GM276" s="412"/>
      <c r="GN276" s="412"/>
      <c r="GO276" s="412"/>
      <c r="GP276" s="412"/>
      <c r="GQ276" s="412"/>
      <c r="GR276" s="412"/>
      <c r="GS276" s="412"/>
      <c r="GT276" s="412"/>
      <c r="GU276" s="412"/>
      <c r="GV276" s="412"/>
      <c r="GW276" s="412"/>
      <c r="GX276" s="412"/>
      <c r="GY276" s="412"/>
      <c r="GZ276" s="412"/>
      <c r="HA276" s="412"/>
      <c r="HB276" s="412"/>
      <c r="HC276" s="412"/>
      <c r="HD276" s="412"/>
      <c r="HE276" s="412"/>
      <c r="HF276" s="412"/>
      <c r="HG276" s="412"/>
      <c r="HH276" s="412"/>
    </row>
    <row r="277" spans="1:216" s="170" customFormat="1" ht="65.099999999999994" customHeight="1">
      <c r="A277" s="839"/>
      <c r="B277" s="1073"/>
      <c r="C277" s="193" t="s">
        <v>224</v>
      </c>
      <c r="D277" s="864"/>
      <c r="E277" s="189" t="s">
        <v>1320</v>
      </c>
      <c r="F277" s="207">
        <v>2024130010132</v>
      </c>
      <c r="G277" s="188" t="s">
        <v>1321</v>
      </c>
      <c r="H277" s="188" t="s">
        <v>1322</v>
      </c>
      <c r="I277" s="188" t="s">
        <v>1323</v>
      </c>
      <c r="J277" s="188"/>
      <c r="K277" s="841"/>
      <c r="L277" s="833"/>
      <c r="M277" s="836"/>
      <c r="N277" s="832"/>
      <c r="O277" s="832"/>
      <c r="P277" s="832"/>
      <c r="Q277" s="832"/>
      <c r="R277" s="832"/>
      <c r="S277" s="832"/>
      <c r="T277" s="549"/>
      <c r="U277" s="844"/>
      <c r="V277" s="844"/>
      <c r="W277" s="833"/>
      <c r="X277" s="833"/>
      <c r="Y277" s="833"/>
      <c r="Z277" s="833"/>
      <c r="AA277" s="847"/>
      <c r="AB277" s="847"/>
      <c r="AC277" s="171" t="s">
        <v>529</v>
      </c>
      <c r="AD277" s="389" t="s">
        <v>1331</v>
      </c>
      <c r="AE277" s="390">
        <v>50000000</v>
      </c>
      <c r="AF277" s="171" t="s">
        <v>531</v>
      </c>
      <c r="AG277" s="171" t="s">
        <v>515</v>
      </c>
      <c r="AH277" s="184">
        <v>45707</v>
      </c>
      <c r="AI277" s="185"/>
      <c r="AJ277" s="185"/>
      <c r="AK277" s="185"/>
      <c r="AL277" s="595"/>
      <c r="AM277" s="595"/>
      <c r="AN277" s="391"/>
      <c r="AO277" s="194"/>
      <c r="AP277" s="635"/>
      <c r="AQ277" s="635"/>
      <c r="AR277" s="635"/>
      <c r="AS277" s="635"/>
      <c r="AT277" s="628"/>
      <c r="AU277" s="192"/>
      <c r="AV277" s="182"/>
      <c r="AW277" s="171"/>
      <c r="AX277" s="918"/>
      <c r="AY277" s="951"/>
      <c r="AZ277" s="945"/>
      <c r="BA277" s="834"/>
      <c r="BB277" s="671"/>
      <c r="BC277" s="671"/>
      <c r="BD277" s="671"/>
      <c r="BE277" s="671"/>
      <c r="BF277" s="956"/>
      <c r="BG277" s="956"/>
      <c r="BH277" s="956"/>
      <c r="BI277" s="412"/>
      <c r="BJ277" s="412"/>
      <c r="BK277" s="412"/>
      <c r="BL277" s="412"/>
      <c r="BM277" s="412"/>
      <c r="BN277" s="412"/>
      <c r="BO277" s="412"/>
      <c r="BP277" s="412"/>
      <c r="BQ277" s="412"/>
      <c r="BR277" s="412"/>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c r="DF277" s="412"/>
      <c r="DG277" s="412"/>
      <c r="DH277" s="412"/>
      <c r="DI277" s="412"/>
      <c r="DJ277" s="412"/>
      <c r="DK277" s="412"/>
      <c r="DL277" s="412"/>
      <c r="DM277" s="412"/>
      <c r="DN277" s="412"/>
      <c r="DO277" s="412"/>
      <c r="DP277" s="412"/>
      <c r="DQ277" s="412"/>
      <c r="DR277" s="412"/>
      <c r="DS277" s="412"/>
      <c r="DT277" s="412"/>
      <c r="DU277" s="412"/>
      <c r="DV277" s="412"/>
      <c r="DW277" s="412"/>
      <c r="DX277" s="412"/>
      <c r="DY277" s="412"/>
      <c r="DZ277" s="412"/>
      <c r="EA277" s="412"/>
      <c r="EB277" s="412"/>
      <c r="EC277" s="412"/>
      <c r="ED277" s="412"/>
      <c r="EE277" s="412"/>
      <c r="EF277" s="412"/>
      <c r="EG277" s="412"/>
      <c r="EH277" s="412"/>
      <c r="EI277" s="412"/>
      <c r="EJ277" s="412"/>
      <c r="EK277" s="412"/>
      <c r="EL277" s="412"/>
      <c r="EM277" s="412"/>
      <c r="EN277" s="412"/>
      <c r="EO277" s="412"/>
      <c r="EP277" s="412"/>
      <c r="EQ277" s="412"/>
      <c r="ER277" s="412"/>
      <c r="ES277" s="412"/>
      <c r="ET277" s="412"/>
      <c r="EU277" s="412"/>
      <c r="EV277" s="412"/>
      <c r="EW277" s="412"/>
      <c r="EX277" s="412"/>
      <c r="EY277" s="412"/>
      <c r="EZ277" s="412"/>
      <c r="FA277" s="412"/>
      <c r="FB277" s="412"/>
      <c r="FC277" s="412"/>
      <c r="FD277" s="412"/>
      <c r="FE277" s="412"/>
      <c r="FF277" s="412"/>
      <c r="FG277" s="412"/>
      <c r="FH277" s="412"/>
      <c r="FI277" s="412"/>
      <c r="FJ277" s="412"/>
      <c r="FK277" s="412"/>
      <c r="FL277" s="412"/>
      <c r="FM277" s="412"/>
      <c r="FN277" s="412"/>
      <c r="FO277" s="412"/>
      <c r="FP277" s="412"/>
      <c r="FQ277" s="412"/>
      <c r="FR277" s="412"/>
      <c r="FS277" s="412"/>
      <c r="FT277" s="412"/>
      <c r="FU277" s="412"/>
      <c r="FV277" s="412"/>
      <c r="FW277" s="412"/>
      <c r="FX277" s="412"/>
      <c r="FY277" s="412"/>
      <c r="FZ277" s="412"/>
      <c r="GA277" s="412"/>
      <c r="GB277" s="412"/>
      <c r="GC277" s="412"/>
      <c r="GD277" s="412"/>
      <c r="GE277" s="412"/>
      <c r="GF277" s="412"/>
      <c r="GG277" s="412"/>
      <c r="GH277" s="412"/>
      <c r="GI277" s="412"/>
      <c r="GJ277" s="412"/>
      <c r="GK277" s="412"/>
      <c r="GL277" s="412"/>
      <c r="GM277" s="412"/>
      <c r="GN277" s="412"/>
      <c r="GO277" s="412"/>
      <c r="GP277" s="412"/>
      <c r="GQ277" s="412"/>
      <c r="GR277" s="412"/>
      <c r="GS277" s="412"/>
      <c r="GT277" s="412"/>
      <c r="GU277" s="412"/>
      <c r="GV277" s="412"/>
      <c r="GW277" s="412"/>
      <c r="GX277" s="412"/>
      <c r="GY277" s="412"/>
      <c r="GZ277" s="412"/>
      <c r="HA277" s="412"/>
      <c r="HB277" s="412"/>
      <c r="HC277" s="412"/>
      <c r="HD277" s="412"/>
      <c r="HE277" s="412"/>
      <c r="HF277" s="412"/>
      <c r="HG277" s="412"/>
      <c r="HH277" s="412"/>
    </row>
    <row r="278" spans="1:216" s="170" customFormat="1" ht="65.099999999999994" customHeight="1">
      <c r="A278" s="839"/>
      <c r="B278" s="1073"/>
      <c r="C278" s="193" t="s">
        <v>224</v>
      </c>
      <c r="D278" s="864"/>
      <c r="E278" s="189" t="s">
        <v>1320</v>
      </c>
      <c r="F278" s="207">
        <v>2024130010133</v>
      </c>
      <c r="G278" s="188" t="s">
        <v>1321</v>
      </c>
      <c r="H278" s="188" t="s">
        <v>1322</v>
      </c>
      <c r="I278" s="188" t="s">
        <v>1323</v>
      </c>
      <c r="J278" s="186"/>
      <c r="K278" s="188" t="s">
        <v>1332</v>
      </c>
      <c r="L278" s="188"/>
      <c r="M278" s="288" t="s">
        <v>892</v>
      </c>
      <c r="N278" s="193">
        <v>15</v>
      </c>
      <c r="O278" s="193">
        <v>3</v>
      </c>
      <c r="P278" s="193">
        <v>5</v>
      </c>
      <c r="Q278" s="171"/>
      <c r="R278" s="186"/>
      <c r="S278" s="193">
        <f>+O278+P278</f>
        <v>8</v>
      </c>
      <c r="T278" s="549">
        <f t="shared" si="13"/>
        <v>0.53333333333333333</v>
      </c>
      <c r="U278" s="392">
        <v>45689</v>
      </c>
      <c r="V278" s="392">
        <v>46022</v>
      </c>
      <c r="W278" s="171">
        <v>183</v>
      </c>
      <c r="X278" s="833">
        <v>5</v>
      </c>
      <c r="Y278" s="833" t="s">
        <v>772</v>
      </c>
      <c r="Z278" s="171" t="s">
        <v>1326</v>
      </c>
      <c r="AA278" s="194" t="s">
        <v>1333</v>
      </c>
      <c r="AB278" s="189" t="s">
        <v>1334</v>
      </c>
      <c r="AC278" s="171" t="s">
        <v>529</v>
      </c>
      <c r="AD278" s="389" t="s">
        <v>1335</v>
      </c>
      <c r="AE278" s="393">
        <v>50000000</v>
      </c>
      <c r="AF278" s="171" t="s">
        <v>531</v>
      </c>
      <c r="AG278" s="171" t="s">
        <v>515</v>
      </c>
      <c r="AH278" s="184">
        <v>45707</v>
      </c>
      <c r="AI278" s="197"/>
      <c r="AJ278" s="197"/>
      <c r="AK278" s="186"/>
      <c r="AL278" s="219"/>
      <c r="AM278" s="219"/>
      <c r="AN278" s="187"/>
      <c r="AO278" s="188"/>
      <c r="AP278" s="231"/>
      <c r="AQ278" s="231"/>
      <c r="AR278" s="231"/>
      <c r="AS278" s="231"/>
      <c r="AT278" s="231"/>
      <c r="AU278" s="288"/>
      <c r="AV278" s="188"/>
      <c r="AW278" s="171"/>
      <c r="AX278" s="918"/>
      <c r="AY278" s="951"/>
      <c r="AZ278" s="945"/>
      <c r="BA278" s="834"/>
      <c r="BB278" s="671"/>
      <c r="BC278" s="671"/>
      <c r="BD278" s="671"/>
      <c r="BE278" s="671"/>
      <c r="BF278" s="956"/>
      <c r="BG278" s="956"/>
      <c r="BH278" s="956"/>
      <c r="BI278" s="412"/>
      <c r="BJ278" s="412"/>
      <c r="BK278" s="412"/>
      <c r="BL278" s="412"/>
      <c r="BM278" s="412"/>
      <c r="BN278" s="412"/>
      <c r="BO278" s="412"/>
      <c r="BP278" s="412"/>
      <c r="BQ278" s="412"/>
      <c r="BR278" s="412"/>
      <c r="BS278" s="412"/>
      <c r="BT278" s="412"/>
      <c r="BU278" s="412"/>
      <c r="BV278" s="412"/>
      <c r="BW278" s="412"/>
      <c r="BX278" s="412"/>
      <c r="BY278" s="412"/>
      <c r="BZ278" s="412"/>
      <c r="CA278" s="412"/>
      <c r="CB278" s="412"/>
      <c r="CC278" s="412"/>
      <c r="CD278" s="412"/>
      <c r="CE278" s="412"/>
      <c r="CF278" s="412"/>
      <c r="CG278" s="412"/>
      <c r="CH278" s="412"/>
      <c r="CI278" s="412"/>
      <c r="CJ278" s="412"/>
      <c r="CK278" s="412"/>
      <c r="CL278" s="412"/>
      <c r="CM278" s="412"/>
      <c r="CN278" s="412"/>
      <c r="CO278" s="412"/>
      <c r="CP278" s="412"/>
      <c r="CQ278" s="412"/>
      <c r="CR278" s="412"/>
      <c r="CS278" s="412"/>
      <c r="CT278" s="412"/>
      <c r="CU278" s="412"/>
      <c r="CV278" s="412"/>
      <c r="CW278" s="412"/>
      <c r="CX278" s="412"/>
      <c r="CY278" s="412"/>
      <c r="CZ278" s="412"/>
      <c r="DA278" s="412"/>
      <c r="DB278" s="412"/>
      <c r="DC278" s="412"/>
      <c r="DD278" s="412"/>
      <c r="DE278" s="412"/>
      <c r="DF278" s="412"/>
      <c r="DG278" s="412"/>
      <c r="DH278" s="412"/>
      <c r="DI278" s="412"/>
      <c r="DJ278" s="412"/>
      <c r="DK278" s="412"/>
      <c r="DL278" s="412"/>
      <c r="DM278" s="412"/>
      <c r="DN278" s="412"/>
      <c r="DO278" s="412"/>
      <c r="DP278" s="412"/>
      <c r="DQ278" s="412"/>
      <c r="DR278" s="412"/>
      <c r="DS278" s="412"/>
      <c r="DT278" s="412"/>
      <c r="DU278" s="412"/>
      <c r="DV278" s="412"/>
      <c r="DW278" s="412"/>
      <c r="DX278" s="412"/>
      <c r="DY278" s="412"/>
      <c r="DZ278" s="412"/>
      <c r="EA278" s="412"/>
      <c r="EB278" s="412"/>
      <c r="EC278" s="412"/>
      <c r="ED278" s="412"/>
      <c r="EE278" s="412"/>
      <c r="EF278" s="412"/>
      <c r="EG278" s="412"/>
      <c r="EH278" s="412"/>
      <c r="EI278" s="412"/>
      <c r="EJ278" s="412"/>
      <c r="EK278" s="412"/>
      <c r="EL278" s="412"/>
      <c r="EM278" s="412"/>
      <c r="EN278" s="412"/>
      <c r="EO278" s="412"/>
      <c r="EP278" s="412"/>
      <c r="EQ278" s="412"/>
      <c r="ER278" s="412"/>
      <c r="ES278" s="412"/>
      <c r="ET278" s="412"/>
      <c r="EU278" s="412"/>
      <c r="EV278" s="412"/>
      <c r="EW278" s="412"/>
      <c r="EX278" s="412"/>
      <c r="EY278" s="412"/>
      <c r="EZ278" s="412"/>
      <c r="FA278" s="412"/>
      <c r="FB278" s="412"/>
      <c r="FC278" s="412"/>
      <c r="FD278" s="412"/>
      <c r="FE278" s="412"/>
      <c r="FF278" s="412"/>
      <c r="FG278" s="412"/>
      <c r="FH278" s="412"/>
      <c r="FI278" s="412"/>
      <c r="FJ278" s="412"/>
      <c r="FK278" s="412"/>
      <c r="FL278" s="412"/>
      <c r="FM278" s="412"/>
      <c r="FN278" s="412"/>
      <c r="FO278" s="412"/>
      <c r="FP278" s="412"/>
      <c r="FQ278" s="412"/>
      <c r="FR278" s="412"/>
      <c r="FS278" s="412"/>
      <c r="FT278" s="412"/>
      <c r="FU278" s="412"/>
      <c r="FV278" s="412"/>
      <c r="FW278" s="412"/>
      <c r="FX278" s="412"/>
      <c r="FY278" s="412"/>
      <c r="FZ278" s="412"/>
      <c r="GA278" s="412"/>
      <c r="GB278" s="412"/>
      <c r="GC278" s="412"/>
      <c r="GD278" s="412"/>
      <c r="GE278" s="412"/>
      <c r="GF278" s="412"/>
      <c r="GG278" s="412"/>
      <c r="GH278" s="412"/>
      <c r="GI278" s="412"/>
      <c r="GJ278" s="412"/>
      <c r="GK278" s="412"/>
      <c r="GL278" s="412"/>
      <c r="GM278" s="412"/>
      <c r="GN278" s="412"/>
      <c r="GO278" s="412"/>
      <c r="GP278" s="412"/>
      <c r="GQ278" s="412"/>
      <c r="GR278" s="412"/>
      <c r="GS278" s="412"/>
      <c r="GT278" s="412"/>
      <c r="GU278" s="412"/>
      <c r="GV278" s="412"/>
      <c r="GW278" s="412"/>
      <c r="GX278" s="412"/>
      <c r="GY278" s="412"/>
      <c r="GZ278" s="412"/>
      <c r="HA278" s="412"/>
      <c r="HB278" s="412"/>
      <c r="HC278" s="412"/>
      <c r="HD278" s="412"/>
      <c r="HE278" s="412"/>
      <c r="HF278" s="412"/>
      <c r="HG278" s="412"/>
      <c r="HH278" s="412"/>
    </row>
    <row r="279" spans="1:216" s="170" customFormat="1" ht="65.099999999999994" customHeight="1">
      <c r="A279" s="839"/>
      <c r="B279" s="1073"/>
      <c r="C279" s="193" t="s">
        <v>224</v>
      </c>
      <c r="D279" s="864"/>
      <c r="E279" s="189" t="s">
        <v>1320</v>
      </c>
      <c r="F279" s="207">
        <v>2024130010134</v>
      </c>
      <c r="G279" s="188" t="s">
        <v>1321</v>
      </c>
      <c r="H279" s="188" t="s">
        <v>1322</v>
      </c>
      <c r="I279" s="188" t="s">
        <v>1323</v>
      </c>
      <c r="J279" s="186"/>
      <c r="K279" s="847" t="s">
        <v>1336</v>
      </c>
      <c r="L279" s="833"/>
      <c r="M279" s="836" t="s">
        <v>1337</v>
      </c>
      <c r="N279" s="832">
        <v>1</v>
      </c>
      <c r="O279" s="832">
        <v>0</v>
      </c>
      <c r="P279" s="832">
        <v>0</v>
      </c>
      <c r="Q279" s="832"/>
      <c r="R279" s="832"/>
      <c r="S279" s="832">
        <f>+O279+P279</f>
        <v>0</v>
      </c>
      <c r="T279" s="834">
        <f t="shared" si="13"/>
        <v>0</v>
      </c>
      <c r="U279" s="392">
        <v>45689</v>
      </c>
      <c r="V279" s="392">
        <v>46022</v>
      </c>
      <c r="W279" s="171">
        <v>183</v>
      </c>
      <c r="X279" s="171">
        <v>10</v>
      </c>
      <c r="Y279" s="171" t="s">
        <v>772</v>
      </c>
      <c r="Z279" s="833" t="s">
        <v>1326</v>
      </c>
      <c r="AA279" s="841" t="s">
        <v>1338</v>
      </c>
      <c r="AB279" s="841" t="s">
        <v>1339</v>
      </c>
      <c r="AC279" s="171" t="s">
        <v>529</v>
      </c>
      <c r="AD279" s="394" t="s">
        <v>1340</v>
      </c>
      <c r="AE279" s="393">
        <v>50000000</v>
      </c>
      <c r="AF279" s="171" t="s">
        <v>531</v>
      </c>
      <c r="AG279" s="171" t="s">
        <v>515</v>
      </c>
      <c r="AH279" s="184">
        <v>45707</v>
      </c>
      <c r="AI279" s="197"/>
      <c r="AJ279" s="197"/>
      <c r="AK279" s="186"/>
      <c r="AL279" s="219"/>
      <c r="AM279" s="219"/>
      <c r="AN279" s="187"/>
      <c r="AO279" s="188"/>
      <c r="AP279" s="231"/>
      <c r="AQ279" s="231"/>
      <c r="AR279" s="231"/>
      <c r="AS279" s="231"/>
      <c r="AT279" s="231"/>
      <c r="AU279" s="288"/>
      <c r="AV279" s="188"/>
      <c r="AW279" s="171"/>
      <c r="AX279" s="918"/>
      <c r="AY279" s="951"/>
      <c r="AZ279" s="945"/>
      <c r="BA279" s="834"/>
      <c r="BB279" s="671"/>
      <c r="BC279" s="671"/>
      <c r="BD279" s="671"/>
      <c r="BE279" s="671"/>
      <c r="BF279" s="956"/>
      <c r="BG279" s="956"/>
      <c r="BH279" s="956"/>
      <c r="BI279" s="412"/>
      <c r="BJ279" s="412"/>
      <c r="BK279" s="412"/>
      <c r="BL279" s="412"/>
      <c r="BM279" s="412"/>
      <c r="BN279" s="412"/>
      <c r="BO279" s="412"/>
      <c r="BP279" s="412"/>
      <c r="BQ279" s="412"/>
      <c r="BR279" s="412"/>
      <c r="BS279" s="412"/>
      <c r="BT279" s="412"/>
      <c r="BU279" s="412"/>
      <c r="BV279" s="412"/>
      <c r="BW279" s="412"/>
      <c r="BX279" s="412"/>
      <c r="BY279" s="412"/>
      <c r="BZ279" s="412"/>
      <c r="CA279" s="412"/>
      <c r="CB279" s="412"/>
      <c r="CC279" s="412"/>
      <c r="CD279" s="412"/>
      <c r="CE279" s="412"/>
      <c r="CF279" s="412"/>
      <c r="CG279" s="412"/>
      <c r="CH279" s="412"/>
      <c r="CI279" s="412"/>
      <c r="CJ279" s="412"/>
      <c r="CK279" s="412"/>
      <c r="CL279" s="412"/>
      <c r="CM279" s="412"/>
      <c r="CN279" s="412"/>
      <c r="CO279" s="412"/>
      <c r="CP279" s="412"/>
      <c r="CQ279" s="412"/>
      <c r="CR279" s="412"/>
      <c r="CS279" s="412"/>
      <c r="CT279" s="412"/>
      <c r="CU279" s="412"/>
      <c r="CV279" s="412"/>
      <c r="CW279" s="412"/>
      <c r="CX279" s="412"/>
      <c r="CY279" s="412"/>
      <c r="CZ279" s="412"/>
      <c r="DA279" s="412"/>
      <c r="DB279" s="412"/>
      <c r="DC279" s="412"/>
      <c r="DD279" s="412"/>
      <c r="DE279" s="412"/>
      <c r="DF279" s="412"/>
      <c r="DG279" s="412"/>
      <c r="DH279" s="412"/>
      <c r="DI279" s="412"/>
      <c r="DJ279" s="412"/>
      <c r="DK279" s="412"/>
      <c r="DL279" s="412"/>
      <c r="DM279" s="412"/>
      <c r="DN279" s="412"/>
      <c r="DO279" s="412"/>
      <c r="DP279" s="412"/>
      <c r="DQ279" s="412"/>
      <c r="DR279" s="412"/>
      <c r="DS279" s="412"/>
      <c r="DT279" s="412"/>
      <c r="DU279" s="412"/>
      <c r="DV279" s="412"/>
      <c r="DW279" s="412"/>
      <c r="DX279" s="412"/>
      <c r="DY279" s="412"/>
      <c r="DZ279" s="412"/>
      <c r="EA279" s="412"/>
      <c r="EB279" s="412"/>
      <c r="EC279" s="412"/>
      <c r="ED279" s="412"/>
      <c r="EE279" s="412"/>
      <c r="EF279" s="412"/>
      <c r="EG279" s="412"/>
      <c r="EH279" s="412"/>
      <c r="EI279" s="412"/>
      <c r="EJ279" s="412"/>
      <c r="EK279" s="412"/>
      <c r="EL279" s="412"/>
      <c r="EM279" s="412"/>
      <c r="EN279" s="412"/>
      <c r="EO279" s="412"/>
      <c r="EP279" s="412"/>
      <c r="EQ279" s="412"/>
      <c r="ER279" s="412"/>
      <c r="ES279" s="412"/>
      <c r="ET279" s="412"/>
      <c r="EU279" s="412"/>
      <c r="EV279" s="412"/>
      <c r="EW279" s="412"/>
      <c r="EX279" s="412"/>
      <c r="EY279" s="412"/>
      <c r="EZ279" s="412"/>
      <c r="FA279" s="412"/>
      <c r="FB279" s="412"/>
      <c r="FC279" s="412"/>
      <c r="FD279" s="412"/>
      <c r="FE279" s="412"/>
      <c r="FF279" s="412"/>
      <c r="FG279" s="412"/>
      <c r="FH279" s="412"/>
      <c r="FI279" s="412"/>
      <c r="FJ279" s="412"/>
      <c r="FK279" s="412"/>
      <c r="FL279" s="412"/>
      <c r="FM279" s="412"/>
      <c r="FN279" s="412"/>
      <c r="FO279" s="412"/>
      <c r="FP279" s="412"/>
      <c r="FQ279" s="412"/>
      <c r="FR279" s="412"/>
      <c r="FS279" s="412"/>
      <c r="FT279" s="412"/>
      <c r="FU279" s="412"/>
      <c r="FV279" s="412"/>
      <c r="FW279" s="412"/>
      <c r="FX279" s="412"/>
      <c r="FY279" s="412"/>
      <c r="FZ279" s="412"/>
      <c r="GA279" s="412"/>
      <c r="GB279" s="412"/>
      <c r="GC279" s="412"/>
      <c r="GD279" s="412"/>
      <c r="GE279" s="412"/>
      <c r="GF279" s="412"/>
      <c r="GG279" s="412"/>
      <c r="GH279" s="412"/>
      <c r="GI279" s="412"/>
      <c r="GJ279" s="412"/>
      <c r="GK279" s="412"/>
      <c r="GL279" s="412"/>
      <c r="GM279" s="412"/>
      <c r="GN279" s="412"/>
      <c r="GO279" s="412"/>
      <c r="GP279" s="412"/>
      <c r="GQ279" s="412"/>
      <c r="GR279" s="412"/>
      <c r="GS279" s="412"/>
      <c r="GT279" s="412"/>
      <c r="GU279" s="412"/>
      <c r="GV279" s="412"/>
      <c r="GW279" s="412"/>
      <c r="GX279" s="412"/>
      <c r="GY279" s="412"/>
      <c r="GZ279" s="412"/>
      <c r="HA279" s="412"/>
      <c r="HB279" s="412"/>
      <c r="HC279" s="412"/>
      <c r="HD279" s="412"/>
      <c r="HE279" s="412"/>
      <c r="HF279" s="412"/>
      <c r="HG279" s="412"/>
      <c r="HH279" s="412"/>
    </row>
    <row r="280" spans="1:216" s="170" customFormat="1" ht="65.099999999999994" customHeight="1">
      <c r="A280" s="839"/>
      <c r="B280" s="1073"/>
      <c r="C280" s="193" t="s">
        <v>224</v>
      </c>
      <c r="D280" s="864"/>
      <c r="E280" s="189" t="s">
        <v>1320</v>
      </c>
      <c r="F280" s="207">
        <v>2024130010135</v>
      </c>
      <c r="G280" s="188" t="s">
        <v>1321</v>
      </c>
      <c r="H280" s="188" t="s">
        <v>1322</v>
      </c>
      <c r="I280" s="188" t="s">
        <v>1323</v>
      </c>
      <c r="J280" s="186"/>
      <c r="K280" s="847"/>
      <c r="L280" s="833"/>
      <c r="M280" s="836"/>
      <c r="N280" s="832"/>
      <c r="O280" s="832"/>
      <c r="P280" s="832"/>
      <c r="Q280" s="832"/>
      <c r="R280" s="832"/>
      <c r="S280" s="832"/>
      <c r="T280" s="834"/>
      <c r="U280" s="392"/>
      <c r="V280" s="392"/>
      <c r="W280" s="171"/>
      <c r="X280" s="171"/>
      <c r="Y280" s="171"/>
      <c r="Z280" s="833"/>
      <c r="AA280" s="841"/>
      <c r="AB280" s="841"/>
      <c r="AC280" s="171" t="s">
        <v>529</v>
      </c>
      <c r="AD280" s="394" t="s">
        <v>1341</v>
      </c>
      <c r="AE280" s="385">
        <v>39600000</v>
      </c>
      <c r="AF280" s="171" t="s">
        <v>531</v>
      </c>
      <c r="AG280" s="171" t="s">
        <v>515</v>
      </c>
      <c r="AH280" s="184">
        <v>45707</v>
      </c>
      <c r="AI280" s="197"/>
      <c r="AJ280" s="197"/>
      <c r="AK280" s="186"/>
      <c r="AL280" s="219"/>
      <c r="AM280" s="219"/>
      <c r="AN280" s="187"/>
      <c r="AO280" s="188"/>
      <c r="AP280" s="231"/>
      <c r="AQ280" s="231"/>
      <c r="AR280" s="231"/>
      <c r="AS280" s="231"/>
      <c r="AT280" s="231"/>
      <c r="AU280" s="288"/>
      <c r="AV280" s="188"/>
      <c r="AW280" s="171"/>
      <c r="AX280" s="918"/>
      <c r="AY280" s="951"/>
      <c r="AZ280" s="945"/>
      <c r="BA280" s="834"/>
      <c r="BB280" s="671"/>
      <c r="BC280" s="671"/>
      <c r="BD280" s="671"/>
      <c r="BE280" s="671"/>
      <c r="BF280" s="956"/>
      <c r="BG280" s="956"/>
      <c r="BH280" s="956"/>
      <c r="BI280" s="412"/>
      <c r="BJ280" s="412"/>
      <c r="BK280" s="412"/>
      <c r="BL280" s="412"/>
      <c r="BM280" s="412"/>
      <c r="BN280" s="412"/>
      <c r="BO280" s="412"/>
      <c r="BP280" s="412"/>
      <c r="BQ280" s="412"/>
      <c r="BR280" s="412"/>
      <c r="BS280" s="412"/>
      <c r="BT280" s="412"/>
      <c r="BU280" s="412"/>
      <c r="BV280" s="412"/>
      <c r="BW280" s="412"/>
      <c r="BX280" s="412"/>
      <c r="BY280" s="412"/>
      <c r="BZ280" s="412"/>
      <c r="CA280" s="412"/>
      <c r="CB280" s="412"/>
      <c r="CC280" s="412"/>
      <c r="CD280" s="412"/>
      <c r="CE280" s="412"/>
      <c r="CF280" s="412"/>
      <c r="CG280" s="412"/>
      <c r="CH280" s="412"/>
      <c r="CI280" s="412"/>
      <c r="CJ280" s="412"/>
      <c r="CK280" s="412"/>
      <c r="CL280" s="412"/>
      <c r="CM280" s="412"/>
      <c r="CN280" s="412"/>
      <c r="CO280" s="412"/>
      <c r="CP280" s="412"/>
      <c r="CQ280" s="412"/>
      <c r="CR280" s="412"/>
      <c r="CS280" s="412"/>
      <c r="CT280" s="412"/>
      <c r="CU280" s="412"/>
      <c r="CV280" s="412"/>
      <c r="CW280" s="412"/>
      <c r="CX280" s="412"/>
      <c r="CY280" s="412"/>
      <c r="CZ280" s="412"/>
      <c r="DA280" s="412"/>
      <c r="DB280" s="412"/>
      <c r="DC280" s="412"/>
      <c r="DD280" s="412"/>
      <c r="DE280" s="412"/>
      <c r="DF280" s="412"/>
      <c r="DG280" s="412"/>
      <c r="DH280" s="412"/>
      <c r="DI280" s="412"/>
      <c r="DJ280" s="412"/>
      <c r="DK280" s="412"/>
      <c r="DL280" s="412"/>
      <c r="DM280" s="412"/>
      <c r="DN280" s="412"/>
      <c r="DO280" s="412"/>
      <c r="DP280" s="412"/>
      <c r="DQ280" s="412"/>
      <c r="DR280" s="412"/>
      <c r="DS280" s="412"/>
      <c r="DT280" s="412"/>
      <c r="DU280" s="412"/>
      <c r="DV280" s="412"/>
      <c r="DW280" s="412"/>
      <c r="DX280" s="412"/>
      <c r="DY280" s="412"/>
      <c r="DZ280" s="412"/>
      <c r="EA280" s="412"/>
      <c r="EB280" s="412"/>
      <c r="EC280" s="412"/>
      <c r="ED280" s="412"/>
      <c r="EE280" s="412"/>
      <c r="EF280" s="412"/>
      <c r="EG280" s="412"/>
      <c r="EH280" s="412"/>
      <c r="EI280" s="412"/>
      <c r="EJ280" s="412"/>
      <c r="EK280" s="412"/>
      <c r="EL280" s="412"/>
      <c r="EM280" s="412"/>
      <c r="EN280" s="412"/>
      <c r="EO280" s="412"/>
      <c r="EP280" s="412"/>
      <c r="EQ280" s="412"/>
      <c r="ER280" s="412"/>
      <c r="ES280" s="412"/>
      <c r="ET280" s="412"/>
      <c r="EU280" s="412"/>
      <c r="EV280" s="412"/>
      <c r="EW280" s="412"/>
      <c r="EX280" s="412"/>
      <c r="EY280" s="412"/>
      <c r="EZ280" s="412"/>
      <c r="FA280" s="412"/>
      <c r="FB280" s="412"/>
      <c r="FC280" s="412"/>
      <c r="FD280" s="412"/>
      <c r="FE280" s="412"/>
      <c r="FF280" s="412"/>
      <c r="FG280" s="412"/>
      <c r="FH280" s="412"/>
      <c r="FI280" s="412"/>
      <c r="FJ280" s="412"/>
      <c r="FK280" s="412"/>
      <c r="FL280" s="412"/>
      <c r="FM280" s="412"/>
      <c r="FN280" s="412"/>
      <c r="FO280" s="412"/>
      <c r="FP280" s="412"/>
      <c r="FQ280" s="412"/>
      <c r="FR280" s="412"/>
      <c r="FS280" s="412"/>
      <c r="FT280" s="412"/>
      <c r="FU280" s="412"/>
      <c r="FV280" s="412"/>
      <c r="FW280" s="412"/>
      <c r="FX280" s="412"/>
      <c r="FY280" s="412"/>
      <c r="FZ280" s="412"/>
      <c r="GA280" s="412"/>
      <c r="GB280" s="412"/>
      <c r="GC280" s="412"/>
      <c r="GD280" s="412"/>
      <c r="GE280" s="412"/>
      <c r="GF280" s="412"/>
      <c r="GG280" s="412"/>
      <c r="GH280" s="412"/>
      <c r="GI280" s="412"/>
      <c r="GJ280" s="412"/>
      <c r="GK280" s="412"/>
      <c r="GL280" s="412"/>
      <c r="GM280" s="412"/>
      <c r="GN280" s="412"/>
      <c r="GO280" s="412"/>
      <c r="GP280" s="412"/>
      <c r="GQ280" s="412"/>
      <c r="GR280" s="412"/>
      <c r="GS280" s="412"/>
      <c r="GT280" s="412"/>
      <c r="GU280" s="412"/>
      <c r="GV280" s="412"/>
      <c r="GW280" s="412"/>
      <c r="GX280" s="412"/>
      <c r="GY280" s="412"/>
      <c r="GZ280" s="412"/>
      <c r="HA280" s="412"/>
      <c r="HB280" s="412"/>
      <c r="HC280" s="412"/>
      <c r="HD280" s="412"/>
      <c r="HE280" s="412"/>
      <c r="HF280" s="412"/>
      <c r="HG280" s="412"/>
      <c r="HH280" s="412"/>
    </row>
    <row r="281" spans="1:216" s="170" customFormat="1" ht="65.099999999999994" customHeight="1">
      <c r="A281" s="839"/>
      <c r="B281" s="1073"/>
      <c r="C281" s="193" t="s">
        <v>224</v>
      </c>
      <c r="D281" s="864"/>
      <c r="E281" s="189" t="s">
        <v>1320</v>
      </c>
      <c r="F281" s="207">
        <v>2024130010136</v>
      </c>
      <c r="G281" s="188" t="s">
        <v>1321</v>
      </c>
      <c r="H281" s="188" t="s">
        <v>1322</v>
      </c>
      <c r="I281" s="188" t="s">
        <v>1323</v>
      </c>
      <c r="J281" s="186"/>
      <c r="K281" s="847"/>
      <c r="L281" s="833"/>
      <c r="M281" s="836"/>
      <c r="N281" s="832"/>
      <c r="O281" s="832"/>
      <c r="P281" s="832"/>
      <c r="Q281" s="832"/>
      <c r="R281" s="832"/>
      <c r="S281" s="832"/>
      <c r="T281" s="834"/>
      <c r="U281" s="392"/>
      <c r="V281" s="392"/>
      <c r="W281" s="171"/>
      <c r="X281" s="171"/>
      <c r="Y281" s="171"/>
      <c r="Z281" s="833"/>
      <c r="AA281" s="841"/>
      <c r="AB281" s="841"/>
      <c r="AC281" s="171" t="s">
        <v>529</v>
      </c>
      <c r="AD281" s="394" t="s">
        <v>1342</v>
      </c>
      <c r="AE281" s="385">
        <v>55000000</v>
      </c>
      <c r="AF281" s="171" t="s">
        <v>531</v>
      </c>
      <c r="AG281" s="171" t="s">
        <v>515</v>
      </c>
      <c r="AH281" s="184">
        <v>45707</v>
      </c>
      <c r="AI281" s="197"/>
      <c r="AJ281" s="197"/>
      <c r="AK281" s="186"/>
      <c r="AL281" s="219"/>
      <c r="AM281" s="219"/>
      <c r="AN281" s="187"/>
      <c r="AO281" s="188"/>
      <c r="AP281" s="231"/>
      <c r="AQ281" s="231"/>
      <c r="AR281" s="231"/>
      <c r="AS281" s="231"/>
      <c r="AT281" s="231"/>
      <c r="AU281" s="288"/>
      <c r="AV281" s="188"/>
      <c r="AW281" s="171"/>
      <c r="AX281" s="918"/>
      <c r="AY281" s="951"/>
      <c r="AZ281" s="945"/>
      <c r="BA281" s="834"/>
      <c r="BB281" s="671"/>
      <c r="BC281" s="671"/>
      <c r="BD281" s="671"/>
      <c r="BE281" s="671"/>
      <c r="BF281" s="956"/>
      <c r="BG281" s="956"/>
      <c r="BH281" s="956"/>
      <c r="BI281" s="412"/>
      <c r="BJ281" s="412"/>
      <c r="BK281" s="412"/>
      <c r="BL281" s="412"/>
      <c r="BM281" s="412"/>
      <c r="BN281" s="412"/>
      <c r="BO281" s="412"/>
      <c r="BP281" s="412"/>
      <c r="BQ281" s="412"/>
      <c r="BR281" s="412"/>
      <c r="BS281" s="412"/>
      <c r="BT281" s="412"/>
      <c r="BU281" s="412"/>
      <c r="BV281" s="412"/>
      <c r="BW281" s="412"/>
      <c r="BX281" s="412"/>
      <c r="BY281" s="412"/>
      <c r="BZ281" s="412"/>
      <c r="CA281" s="412"/>
      <c r="CB281" s="412"/>
      <c r="CC281" s="412"/>
      <c r="CD281" s="412"/>
      <c r="CE281" s="412"/>
      <c r="CF281" s="412"/>
      <c r="CG281" s="412"/>
      <c r="CH281" s="412"/>
      <c r="CI281" s="412"/>
      <c r="CJ281" s="412"/>
      <c r="CK281" s="412"/>
      <c r="CL281" s="412"/>
      <c r="CM281" s="412"/>
      <c r="CN281" s="412"/>
      <c r="CO281" s="412"/>
      <c r="CP281" s="412"/>
      <c r="CQ281" s="412"/>
      <c r="CR281" s="412"/>
      <c r="CS281" s="412"/>
      <c r="CT281" s="412"/>
      <c r="CU281" s="412"/>
      <c r="CV281" s="412"/>
      <c r="CW281" s="412"/>
      <c r="CX281" s="412"/>
      <c r="CY281" s="412"/>
      <c r="CZ281" s="412"/>
      <c r="DA281" s="412"/>
      <c r="DB281" s="412"/>
      <c r="DC281" s="412"/>
      <c r="DD281" s="412"/>
      <c r="DE281" s="412"/>
      <c r="DF281" s="412"/>
      <c r="DG281" s="412"/>
      <c r="DH281" s="412"/>
      <c r="DI281" s="412"/>
      <c r="DJ281" s="412"/>
      <c r="DK281" s="412"/>
      <c r="DL281" s="412"/>
      <c r="DM281" s="412"/>
      <c r="DN281" s="412"/>
      <c r="DO281" s="412"/>
      <c r="DP281" s="412"/>
      <c r="DQ281" s="412"/>
      <c r="DR281" s="412"/>
      <c r="DS281" s="412"/>
      <c r="DT281" s="412"/>
      <c r="DU281" s="412"/>
      <c r="DV281" s="412"/>
      <c r="DW281" s="412"/>
      <c r="DX281" s="412"/>
      <c r="DY281" s="412"/>
      <c r="DZ281" s="412"/>
      <c r="EA281" s="412"/>
      <c r="EB281" s="412"/>
      <c r="EC281" s="412"/>
      <c r="ED281" s="412"/>
      <c r="EE281" s="412"/>
      <c r="EF281" s="412"/>
      <c r="EG281" s="412"/>
      <c r="EH281" s="412"/>
      <c r="EI281" s="412"/>
      <c r="EJ281" s="412"/>
      <c r="EK281" s="412"/>
      <c r="EL281" s="412"/>
      <c r="EM281" s="412"/>
      <c r="EN281" s="412"/>
      <c r="EO281" s="412"/>
      <c r="EP281" s="412"/>
      <c r="EQ281" s="412"/>
      <c r="ER281" s="412"/>
      <c r="ES281" s="412"/>
      <c r="ET281" s="412"/>
      <c r="EU281" s="412"/>
      <c r="EV281" s="412"/>
      <c r="EW281" s="412"/>
      <c r="EX281" s="412"/>
      <c r="EY281" s="412"/>
      <c r="EZ281" s="412"/>
      <c r="FA281" s="412"/>
      <c r="FB281" s="412"/>
      <c r="FC281" s="412"/>
      <c r="FD281" s="412"/>
      <c r="FE281" s="412"/>
      <c r="FF281" s="412"/>
      <c r="FG281" s="412"/>
      <c r="FH281" s="412"/>
      <c r="FI281" s="412"/>
      <c r="FJ281" s="412"/>
      <c r="FK281" s="412"/>
      <c r="FL281" s="412"/>
      <c r="FM281" s="412"/>
      <c r="FN281" s="412"/>
      <c r="FO281" s="412"/>
      <c r="FP281" s="412"/>
      <c r="FQ281" s="412"/>
      <c r="FR281" s="412"/>
      <c r="FS281" s="412"/>
      <c r="FT281" s="412"/>
      <c r="FU281" s="412"/>
      <c r="FV281" s="412"/>
      <c r="FW281" s="412"/>
      <c r="FX281" s="412"/>
      <c r="FY281" s="412"/>
      <c r="FZ281" s="412"/>
      <c r="GA281" s="412"/>
      <c r="GB281" s="412"/>
      <c r="GC281" s="412"/>
      <c r="GD281" s="412"/>
      <c r="GE281" s="412"/>
      <c r="GF281" s="412"/>
      <c r="GG281" s="412"/>
      <c r="GH281" s="412"/>
      <c r="GI281" s="412"/>
      <c r="GJ281" s="412"/>
      <c r="GK281" s="412"/>
      <c r="GL281" s="412"/>
      <c r="GM281" s="412"/>
      <c r="GN281" s="412"/>
      <c r="GO281" s="412"/>
      <c r="GP281" s="412"/>
      <c r="GQ281" s="412"/>
      <c r="GR281" s="412"/>
      <c r="GS281" s="412"/>
      <c r="GT281" s="412"/>
      <c r="GU281" s="412"/>
      <c r="GV281" s="412"/>
      <c r="GW281" s="412"/>
      <c r="GX281" s="412"/>
      <c r="GY281" s="412"/>
      <c r="GZ281" s="412"/>
      <c r="HA281" s="412"/>
      <c r="HB281" s="412"/>
      <c r="HC281" s="412"/>
      <c r="HD281" s="412"/>
      <c r="HE281" s="412"/>
      <c r="HF281" s="412"/>
      <c r="HG281" s="412"/>
      <c r="HH281" s="412"/>
    </row>
    <row r="282" spans="1:216" s="170" customFormat="1" ht="65.099999999999994" customHeight="1">
      <c r="A282" s="839"/>
      <c r="B282" s="1073"/>
      <c r="C282" s="193" t="s">
        <v>224</v>
      </c>
      <c r="D282" s="864"/>
      <c r="E282" s="189" t="s">
        <v>1320</v>
      </c>
      <c r="F282" s="207">
        <v>2024130010137</v>
      </c>
      <c r="G282" s="188" t="s">
        <v>1321</v>
      </c>
      <c r="H282" s="188" t="s">
        <v>1322</v>
      </c>
      <c r="I282" s="188" t="s">
        <v>1323</v>
      </c>
      <c r="J282" s="186"/>
      <c r="K282" s="847"/>
      <c r="L282" s="833"/>
      <c r="M282" s="836"/>
      <c r="N282" s="832"/>
      <c r="O282" s="832"/>
      <c r="P282" s="832"/>
      <c r="Q282" s="832"/>
      <c r="R282" s="832"/>
      <c r="S282" s="832"/>
      <c r="T282" s="834"/>
      <c r="U282" s="392"/>
      <c r="V282" s="392"/>
      <c r="W282" s="171"/>
      <c r="X282" s="663"/>
      <c r="Y282" s="171"/>
      <c r="Z282" s="171"/>
      <c r="AA282" s="247"/>
      <c r="AB282" s="247"/>
      <c r="AC282" s="171" t="s">
        <v>529</v>
      </c>
      <c r="AD282" s="394" t="s">
        <v>1343</v>
      </c>
      <c r="AE282" s="385">
        <v>32000000</v>
      </c>
      <c r="AF282" s="171" t="s">
        <v>531</v>
      </c>
      <c r="AG282" s="171" t="s">
        <v>515</v>
      </c>
      <c r="AH282" s="184">
        <v>45707</v>
      </c>
      <c r="AI282" s="197"/>
      <c r="AJ282" s="197"/>
      <c r="AK282" s="186"/>
      <c r="AL282" s="219"/>
      <c r="AM282" s="219"/>
      <c r="AN282" s="187"/>
      <c r="AO282" s="188"/>
      <c r="AP282" s="231"/>
      <c r="AQ282" s="231"/>
      <c r="AR282" s="231"/>
      <c r="AS282" s="231"/>
      <c r="AT282" s="231"/>
      <c r="AU282" s="288"/>
      <c r="AV282" s="188"/>
      <c r="AW282" s="171"/>
      <c r="AX282" s="918"/>
      <c r="AY282" s="951"/>
      <c r="AZ282" s="945"/>
      <c r="BA282" s="834"/>
      <c r="BB282" s="671"/>
      <c r="BC282" s="671"/>
      <c r="BD282" s="671"/>
      <c r="BE282" s="671"/>
      <c r="BF282" s="956"/>
      <c r="BG282" s="956"/>
      <c r="BH282" s="956"/>
      <c r="BI282" s="412"/>
      <c r="BJ282" s="412"/>
      <c r="BK282" s="412"/>
      <c r="BL282" s="412"/>
      <c r="BM282" s="412"/>
      <c r="BN282" s="412"/>
      <c r="BO282" s="412"/>
      <c r="BP282" s="412"/>
      <c r="BQ282" s="412"/>
      <c r="BR282" s="412"/>
      <c r="BS282" s="412"/>
      <c r="BT282" s="412"/>
      <c r="BU282" s="412"/>
      <c r="BV282" s="412"/>
      <c r="BW282" s="412"/>
      <c r="BX282" s="412"/>
      <c r="BY282" s="412"/>
      <c r="BZ282" s="412"/>
      <c r="CA282" s="412"/>
      <c r="CB282" s="412"/>
      <c r="CC282" s="412"/>
      <c r="CD282" s="412"/>
      <c r="CE282" s="412"/>
      <c r="CF282" s="412"/>
      <c r="CG282" s="412"/>
      <c r="CH282" s="412"/>
      <c r="CI282" s="412"/>
      <c r="CJ282" s="412"/>
      <c r="CK282" s="412"/>
      <c r="CL282" s="412"/>
      <c r="CM282" s="412"/>
      <c r="CN282" s="412"/>
      <c r="CO282" s="412"/>
      <c r="CP282" s="412"/>
      <c r="CQ282" s="412"/>
      <c r="CR282" s="412"/>
      <c r="CS282" s="412"/>
      <c r="CT282" s="412"/>
      <c r="CU282" s="412"/>
      <c r="CV282" s="412"/>
      <c r="CW282" s="412"/>
      <c r="CX282" s="412"/>
      <c r="CY282" s="412"/>
      <c r="CZ282" s="412"/>
      <c r="DA282" s="412"/>
      <c r="DB282" s="412"/>
      <c r="DC282" s="412"/>
      <c r="DD282" s="412"/>
      <c r="DE282" s="412"/>
      <c r="DF282" s="412"/>
      <c r="DG282" s="412"/>
      <c r="DH282" s="412"/>
      <c r="DI282" s="412"/>
      <c r="DJ282" s="412"/>
      <c r="DK282" s="412"/>
      <c r="DL282" s="412"/>
      <c r="DM282" s="412"/>
      <c r="DN282" s="412"/>
      <c r="DO282" s="412"/>
      <c r="DP282" s="412"/>
      <c r="DQ282" s="412"/>
      <c r="DR282" s="412"/>
      <c r="DS282" s="412"/>
      <c r="DT282" s="412"/>
      <c r="DU282" s="412"/>
      <c r="DV282" s="412"/>
      <c r="DW282" s="412"/>
      <c r="DX282" s="412"/>
      <c r="DY282" s="412"/>
      <c r="DZ282" s="412"/>
      <c r="EA282" s="412"/>
      <c r="EB282" s="412"/>
      <c r="EC282" s="412"/>
      <c r="ED282" s="412"/>
      <c r="EE282" s="412"/>
      <c r="EF282" s="412"/>
      <c r="EG282" s="412"/>
      <c r="EH282" s="412"/>
      <c r="EI282" s="412"/>
      <c r="EJ282" s="412"/>
      <c r="EK282" s="412"/>
      <c r="EL282" s="412"/>
      <c r="EM282" s="412"/>
      <c r="EN282" s="412"/>
      <c r="EO282" s="412"/>
      <c r="EP282" s="412"/>
      <c r="EQ282" s="412"/>
      <c r="ER282" s="412"/>
      <c r="ES282" s="412"/>
      <c r="ET282" s="412"/>
      <c r="EU282" s="412"/>
      <c r="EV282" s="412"/>
      <c r="EW282" s="412"/>
      <c r="EX282" s="412"/>
      <c r="EY282" s="412"/>
      <c r="EZ282" s="412"/>
      <c r="FA282" s="412"/>
      <c r="FB282" s="412"/>
      <c r="FC282" s="412"/>
      <c r="FD282" s="412"/>
      <c r="FE282" s="412"/>
      <c r="FF282" s="412"/>
      <c r="FG282" s="412"/>
      <c r="FH282" s="412"/>
      <c r="FI282" s="412"/>
      <c r="FJ282" s="412"/>
      <c r="FK282" s="412"/>
      <c r="FL282" s="412"/>
      <c r="FM282" s="412"/>
      <c r="FN282" s="412"/>
      <c r="FO282" s="412"/>
      <c r="FP282" s="412"/>
      <c r="FQ282" s="412"/>
      <c r="FR282" s="412"/>
      <c r="FS282" s="412"/>
      <c r="FT282" s="412"/>
      <c r="FU282" s="412"/>
      <c r="FV282" s="412"/>
      <c r="FW282" s="412"/>
      <c r="FX282" s="412"/>
      <c r="FY282" s="412"/>
      <c r="FZ282" s="412"/>
      <c r="GA282" s="412"/>
      <c r="GB282" s="412"/>
      <c r="GC282" s="412"/>
      <c r="GD282" s="412"/>
      <c r="GE282" s="412"/>
      <c r="GF282" s="412"/>
      <c r="GG282" s="412"/>
      <c r="GH282" s="412"/>
      <c r="GI282" s="412"/>
      <c r="GJ282" s="412"/>
      <c r="GK282" s="412"/>
      <c r="GL282" s="412"/>
      <c r="GM282" s="412"/>
      <c r="GN282" s="412"/>
      <c r="GO282" s="412"/>
      <c r="GP282" s="412"/>
      <c r="GQ282" s="412"/>
      <c r="GR282" s="412"/>
      <c r="GS282" s="412"/>
      <c r="GT282" s="412"/>
      <c r="GU282" s="412"/>
      <c r="GV282" s="412"/>
      <c r="GW282" s="412"/>
      <c r="GX282" s="412"/>
      <c r="GY282" s="412"/>
      <c r="GZ282" s="412"/>
      <c r="HA282" s="412"/>
      <c r="HB282" s="412"/>
      <c r="HC282" s="412"/>
      <c r="HD282" s="412"/>
      <c r="HE282" s="412"/>
      <c r="HF282" s="412"/>
      <c r="HG282" s="412"/>
      <c r="HH282" s="412"/>
    </row>
    <row r="283" spans="1:216" s="170" customFormat="1" ht="65.099999999999994" customHeight="1">
      <c r="A283" s="839"/>
      <c r="B283" s="1073"/>
      <c r="C283" s="193" t="s">
        <v>224</v>
      </c>
      <c r="D283" s="864"/>
      <c r="E283" s="189" t="s">
        <v>1320</v>
      </c>
      <c r="F283" s="207">
        <v>2024130010138</v>
      </c>
      <c r="G283" s="188" t="s">
        <v>1321</v>
      </c>
      <c r="H283" s="188" t="s">
        <v>1322</v>
      </c>
      <c r="I283" s="188" t="s">
        <v>1323</v>
      </c>
      <c r="J283" s="186"/>
      <c r="K283" s="847"/>
      <c r="L283" s="833"/>
      <c r="M283" s="836"/>
      <c r="N283" s="832"/>
      <c r="O283" s="832"/>
      <c r="P283" s="832"/>
      <c r="Q283" s="832"/>
      <c r="R283" s="832"/>
      <c r="S283" s="832"/>
      <c r="T283" s="834"/>
      <c r="U283" s="392"/>
      <c r="V283" s="392"/>
      <c r="W283" s="171"/>
      <c r="X283" s="171"/>
      <c r="Y283" s="171"/>
      <c r="Z283" s="171"/>
      <c r="AA283" s="247"/>
      <c r="AB283" s="247"/>
      <c r="AC283" s="171" t="s">
        <v>529</v>
      </c>
      <c r="AD283" s="394" t="s">
        <v>1344</v>
      </c>
      <c r="AE283" s="385">
        <v>50000000</v>
      </c>
      <c r="AF283" s="171" t="s">
        <v>531</v>
      </c>
      <c r="AG283" s="171" t="s">
        <v>515</v>
      </c>
      <c r="AH283" s="184">
        <v>45707</v>
      </c>
      <c r="AI283" s="197"/>
      <c r="AJ283" s="197"/>
      <c r="AK283" s="186"/>
      <c r="AL283" s="219"/>
      <c r="AM283" s="219"/>
      <c r="AN283" s="187"/>
      <c r="AO283" s="188"/>
      <c r="AP283" s="231"/>
      <c r="AQ283" s="231"/>
      <c r="AR283" s="231"/>
      <c r="AS283" s="231"/>
      <c r="AT283" s="231"/>
      <c r="AU283" s="288"/>
      <c r="AV283" s="188"/>
      <c r="AW283" s="171"/>
      <c r="AX283" s="918"/>
      <c r="AY283" s="951"/>
      <c r="AZ283" s="945"/>
      <c r="BA283" s="834"/>
      <c r="BB283" s="671"/>
      <c r="BC283" s="671"/>
      <c r="BD283" s="671"/>
      <c r="BE283" s="671"/>
      <c r="BF283" s="956"/>
      <c r="BG283" s="956"/>
      <c r="BH283" s="956"/>
      <c r="BI283" s="412"/>
      <c r="BJ283" s="412"/>
      <c r="BK283" s="412"/>
      <c r="BL283" s="412"/>
      <c r="BM283" s="412"/>
      <c r="BN283" s="412"/>
      <c r="BO283" s="412"/>
      <c r="BP283" s="412"/>
      <c r="BQ283" s="412"/>
      <c r="BR283" s="412"/>
      <c r="BS283" s="412"/>
      <c r="BT283" s="412"/>
      <c r="BU283" s="412"/>
      <c r="BV283" s="412"/>
      <c r="BW283" s="412"/>
      <c r="BX283" s="412"/>
      <c r="BY283" s="412"/>
      <c r="BZ283" s="412"/>
      <c r="CA283" s="412"/>
      <c r="CB283" s="412"/>
      <c r="CC283" s="412"/>
      <c r="CD283" s="412"/>
      <c r="CE283" s="412"/>
      <c r="CF283" s="412"/>
      <c r="CG283" s="412"/>
      <c r="CH283" s="412"/>
      <c r="CI283" s="412"/>
      <c r="CJ283" s="412"/>
      <c r="CK283" s="412"/>
      <c r="CL283" s="412"/>
      <c r="CM283" s="412"/>
      <c r="CN283" s="412"/>
      <c r="CO283" s="412"/>
      <c r="CP283" s="412"/>
      <c r="CQ283" s="412"/>
      <c r="CR283" s="412"/>
      <c r="CS283" s="412"/>
      <c r="CT283" s="412"/>
      <c r="CU283" s="412"/>
      <c r="CV283" s="412"/>
      <c r="CW283" s="412"/>
      <c r="CX283" s="412"/>
      <c r="CY283" s="412"/>
      <c r="CZ283" s="412"/>
      <c r="DA283" s="412"/>
      <c r="DB283" s="412"/>
      <c r="DC283" s="412"/>
      <c r="DD283" s="412"/>
      <c r="DE283" s="412"/>
      <c r="DF283" s="412"/>
      <c r="DG283" s="412"/>
      <c r="DH283" s="412"/>
      <c r="DI283" s="412"/>
      <c r="DJ283" s="412"/>
      <c r="DK283" s="412"/>
      <c r="DL283" s="412"/>
      <c r="DM283" s="412"/>
      <c r="DN283" s="412"/>
      <c r="DO283" s="412"/>
      <c r="DP283" s="412"/>
      <c r="DQ283" s="412"/>
      <c r="DR283" s="412"/>
      <c r="DS283" s="412"/>
      <c r="DT283" s="412"/>
      <c r="DU283" s="412"/>
      <c r="DV283" s="412"/>
      <c r="DW283" s="412"/>
      <c r="DX283" s="412"/>
      <c r="DY283" s="412"/>
      <c r="DZ283" s="412"/>
      <c r="EA283" s="412"/>
      <c r="EB283" s="412"/>
      <c r="EC283" s="412"/>
      <c r="ED283" s="412"/>
      <c r="EE283" s="412"/>
      <c r="EF283" s="412"/>
      <c r="EG283" s="412"/>
      <c r="EH283" s="412"/>
      <c r="EI283" s="412"/>
      <c r="EJ283" s="412"/>
      <c r="EK283" s="412"/>
      <c r="EL283" s="412"/>
      <c r="EM283" s="412"/>
      <c r="EN283" s="412"/>
      <c r="EO283" s="412"/>
      <c r="EP283" s="412"/>
      <c r="EQ283" s="412"/>
      <c r="ER283" s="412"/>
      <c r="ES283" s="412"/>
      <c r="ET283" s="412"/>
      <c r="EU283" s="412"/>
      <c r="EV283" s="412"/>
      <c r="EW283" s="412"/>
      <c r="EX283" s="412"/>
      <c r="EY283" s="412"/>
      <c r="EZ283" s="412"/>
      <c r="FA283" s="412"/>
      <c r="FB283" s="412"/>
      <c r="FC283" s="412"/>
      <c r="FD283" s="412"/>
      <c r="FE283" s="412"/>
      <c r="FF283" s="412"/>
      <c r="FG283" s="412"/>
      <c r="FH283" s="412"/>
      <c r="FI283" s="412"/>
      <c r="FJ283" s="412"/>
      <c r="FK283" s="412"/>
      <c r="FL283" s="412"/>
      <c r="FM283" s="412"/>
      <c r="FN283" s="412"/>
      <c r="FO283" s="412"/>
      <c r="FP283" s="412"/>
      <c r="FQ283" s="412"/>
      <c r="FR283" s="412"/>
      <c r="FS283" s="412"/>
      <c r="FT283" s="412"/>
      <c r="FU283" s="412"/>
      <c r="FV283" s="412"/>
      <c r="FW283" s="412"/>
      <c r="FX283" s="412"/>
      <c r="FY283" s="412"/>
      <c r="FZ283" s="412"/>
      <c r="GA283" s="412"/>
      <c r="GB283" s="412"/>
      <c r="GC283" s="412"/>
      <c r="GD283" s="412"/>
      <c r="GE283" s="412"/>
      <c r="GF283" s="412"/>
      <c r="GG283" s="412"/>
      <c r="GH283" s="412"/>
      <c r="GI283" s="412"/>
      <c r="GJ283" s="412"/>
      <c r="GK283" s="412"/>
      <c r="GL283" s="412"/>
      <c r="GM283" s="412"/>
      <c r="GN283" s="412"/>
      <c r="GO283" s="412"/>
      <c r="GP283" s="412"/>
      <c r="GQ283" s="412"/>
      <c r="GR283" s="412"/>
      <c r="GS283" s="412"/>
      <c r="GT283" s="412"/>
      <c r="GU283" s="412"/>
      <c r="GV283" s="412"/>
      <c r="GW283" s="412"/>
      <c r="GX283" s="412"/>
      <c r="GY283" s="412"/>
      <c r="GZ283" s="412"/>
      <c r="HA283" s="412"/>
      <c r="HB283" s="412"/>
      <c r="HC283" s="412"/>
      <c r="HD283" s="412"/>
      <c r="HE283" s="412"/>
      <c r="HF283" s="412"/>
      <c r="HG283" s="412"/>
      <c r="HH283" s="412"/>
    </row>
    <row r="284" spans="1:216" s="170" customFormat="1" ht="65.099999999999994" customHeight="1" thickBot="1">
      <c r="A284" s="839"/>
      <c r="B284" s="1074"/>
      <c r="C284" s="193" t="s">
        <v>224</v>
      </c>
      <c r="D284" s="865"/>
      <c r="E284" s="202" t="s">
        <v>1320</v>
      </c>
      <c r="F284" s="581">
        <v>2024130010139</v>
      </c>
      <c r="G284" s="204" t="s">
        <v>1321</v>
      </c>
      <c r="H284" s="204" t="s">
        <v>1322</v>
      </c>
      <c r="I284" s="204" t="s">
        <v>1323</v>
      </c>
      <c r="J284" s="218"/>
      <c r="K284" s="857"/>
      <c r="L284" s="1010"/>
      <c r="M284" s="1028"/>
      <c r="N284" s="838"/>
      <c r="O284" s="838"/>
      <c r="P284" s="838"/>
      <c r="Q284" s="838"/>
      <c r="R284" s="838"/>
      <c r="S284" s="838"/>
      <c r="T284" s="835"/>
      <c r="U284" s="392"/>
      <c r="V284" s="392"/>
      <c r="W284" s="171"/>
      <c r="X284" s="171"/>
      <c r="Y284" s="171"/>
      <c r="Z284" s="171"/>
      <c r="AA284" s="186"/>
      <c r="AB284" s="186"/>
      <c r="AC284" s="171" t="s">
        <v>529</v>
      </c>
      <c r="AD284" s="247" t="s">
        <v>1345</v>
      </c>
      <c r="AE284" s="393">
        <v>169373322</v>
      </c>
      <c r="AF284" s="171" t="s">
        <v>531</v>
      </c>
      <c r="AG284" s="171" t="s">
        <v>515</v>
      </c>
      <c r="AH284" s="184">
        <v>45707</v>
      </c>
      <c r="AI284" s="197"/>
      <c r="AJ284" s="197"/>
      <c r="AK284" s="186"/>
      <c r="AL284" s="219"/>
      <c r="AM284" s="219"/>
      <c r="AN284" s="187"/>
      <c r="AO284" s="188"/>
      <c r="AP284" s="231"/>
      <c r="AQ284" s="231"/>
      <c r="AR284" s="231"/>
      <c r="AS284" s="231"/>
      <c r="AT284" s="231"/>
      <c r="AU284" s="288"/>
      <c r="AV284" s="188"/>
      <c r="AW284" s="171"/>
      <c r="AX284" s="918"/>
      <c r="AY284" s="951"/>
      <c r="AZ284" s="945"/>
      <c r="BA284" s="835"/>
      <c r="BB284" s="671"/>
      <c r="BC284" s="671"/>
      <c r="BD284" s="671"/>
      <c r="BE284" s="671"/>
      <c r="BF284" s="956"/>
      <c r="BG284" s="956"/>
      <c r="BH284" s="956"/>
      <c r="BI284" s="412"/>
      <c r="BJ284" s="412"/>
      <c r="BK284" s="412"/>
      <c r="BL284" s="412"/>
      <c r="BM284" s="412"/>
      <c r="BN284" s="412"/>
      <c r="BO284" s="412"/>
      <c r="BP284" s="412"/>
      <c r="BQ284" s="412"/>
      <c r="BR284" s="412"/>
      <c r="BS284" s="412"/>
      <c r="BT284" s="412"/>
      <c r="BU284" s="412"/>
      <c r="BV284" s="412"/>
      <c r="BW284" s="412"/>
      <c r="BX284" s="412"/>
      <c r="BY284" s="412"/>
      <c r="BZ284" s="412"/>
      <c r="CA284" s="412"/>
      <c r="CB284" s="412"/>
      <c r="CC284" s="412"/>
      <c r="CD284" s="412"/>
      <c r="CE284" s="412"/>
      <c r="CF284" s="412"/>
      <c r="CG284" s="412"/>
      <c r="CH284" s="412"/>
      <c r="CI284" s="412"/>
      <c r="CJ284" s="412"/>
      <c r="CK284" s="412"/>
      <c r="CL284" s="412"/>
      <c r="CM284" s="412"/>
      <c r="CN284" s="412"/>
      <c r="CO284" s="412"/>
      <c r="CP284" s="412"/>
      <c r="CQ284" s="412"/>
      <c r="CR284" s="412"/>
      <c r="CS284" s="412"/>
      <c r="CT284" s="412"/>
      <c r="CU284" s="412"/>
      <c r="CV284" s="412"/>
      <c r="CW284" s="412"/>
      <c r="CX284" s="412"/>
      <c r="CY284" s="412"/>
      <c r="CZ284" s="412"/>
      <c r="DA284" s="412"/>
      <c r="DB284" s="412"/>
      <c r="DC284" s="412"/>
      <c r="DD284" s="412"/>
      <c r="DE284" s="412"/>
      <c r="DF284" s="412"/>
      <c r="DG284" s="412"/>
      <c r="DH284" s="412"/>
      <c r="DI284" s="412"/>
      <c r="DJ284" s="412"/>
      <c r="DK284" s="412"/>
      <c r="DL284" s="412"/>
      <c r="DM284" s="412"/>
      <c r="DN284" s="412"/>
      <c r="DO284" s="412"/>
      <c r="DP284" s="412"/>
      <c r="DQ284" s="412"/>
      <c r="DR284" s="412"/>
      <c r="DS284" s="412"/>
      <c r="DT284" s="412"/>
      <c r="DU284" s="412"/>
      <c r="DV284" s="412"/>
      <c r="DW284" s="412"/>
      <c r="DX284" s="412"/>
      <c r="DY284" s="412"/>
      <c r="DZ284" s="412"/>
      <c r="EA284" s="412"/>
      <c r="EB284" s="412"/>
      <c r="EC284" s="412"/>
      <c r="ED284" s="412"/>
      <c r="EE284" s="412"/>
      <c r="EF284" s="412"/>
      <c r="EG284" s="412"/>
      <c r="EH284" s="412"/>
      <c r="EI284" s="412"/>
      <c r="EJ284" s="412"/>
      <c r="EK284" s="412"/>
      <c r="EL284" s="412"/>
      <c r="EM284" s="412"/>
      <c r="EN284" s="412"/>
      <c r="EO284" s="412"/>
      <c r="EP284" s="412"/>
      <c r="EQ284" s="412"/>
      <c r="ER284" s="412"/>
      <c r="ES284" s="412"/>
      <c r="ET284" s="412"/>
      <c r="EU284" s="412"/>
      <c r="EV284" s="412"/>
      <c r="EW284" s="412"/>
      <c r="EX284" s="412"/>
      <c r="EY284" s="412"/>
      <c r="EZ284" s="412"/>
      <c r="FA284" s="412"/>
      <c r="FB284" s="412"/>
      <c r="FC284" s="412"/>
      <c r="FD284" s="412"/>
      <c r="FE284" s="412"/>
      <c r="FF284" s="412"/>
      <c r="FG284" s="412"/>
      <c r="FH284" s="412"/>
      <c r="FI284" s="412"/>
      <c r="FJ284" s="412"/>
      <c r="FK284" s="412"/>
      <c r="FL284" s="412"/>
      <c r="FM284" s="412"/>
      <c r="FN284" s="412"/>
      <c r="FO284" s="412"/>
      <c r="FP284" s="412"/>
      <c r="FQ284" s="412"/>
      <c r="FR284" s="412"/>
      <c r="FS284" s="412"/>
      <c r="FT284" s="412"/>
      <c r="FU284" s="412"/>
      <c r="FV284" s="412"/>
      <c r="FW284" s="412"/>
      <c r="FX284" s="412"/>
      <c r="FY284" s="412"/>
      <c r="FZ284" s="412"/>
      <c r="GA284" s="412"/>
      <c r="GB284" s="412"/>
      <c r="GC284" s="412"/>
      <c r="GD284" s="412"/>
      <c r="GE284" s="412"/>
      <c r="GF284" s="412"/>
      <c r="GG284" s="412"/>
      <c r="GH284" s="412"/>
      <c r="GI284" s="412"/>
      <c r="GJ284" s="412"/>
      <c r="GK284" s="412"/>
      <c r="GL284" s="412"/>
      <c r="GM284" s="412"/>
      <c r="GN284" s="412"/>
      <c r="GO284" s="412"/>
      <c r="GP284" s="412"/>
      <c r="GQ284" s="412"/>
      <c r="GR284" s="412"/>
      <c r="GS284" s="412"/>
      <c r="GT284" s="412"/>
      <c r="GU284" s="412"/>
      <c r="GV284" s="412"/>
      <c r="GW284" s="412"/>
      <c r="GX284" s="412"/>
      <c r="GY284" s="412"/>
      <c r="GZ284" s="412"/>
      <c r="HA284" s="412"/>
      <c r="HB284" s="412"/>
      <c r="HC284" s="412"/>
      <c r="HD284" s="412"/>
      <c r="HE284" s="412"/>
      <c r="HF284" s="412"/>
      <c r="HG284" s="412"/>
      <c r="HH284" s="412"/>
    </row>
    <row r="285" spans="1:216" ht="65.099999999999994" customHeight="1" thickBot="1">
      <c r="A285" s="1094"/>
      <c r="B285" s="1095"/>
      <c r="C285" s="1095"/>
      <c r="D285" s="1095"/>
      <c r="E285" s="1096" t="s">
        <v>1320</v>
      </c>
      <c r="F285" s="1096"/>
      <c r="G285" s="1096"/>
      <c r="H285" s="1096"/>
      <c r="I285" s="1096"/>
      <c r="J285" s="1096"/>
      <c r="K285" s="1096"/>
      <c r="L285" s="1096"/>
      <c r="M285" s="1096"/>
      <c r="N285" s="1096"/>
      <c r="O285" s="1096"/>
      <c r="P285" s="1096"/>
      <c r="Q285" s="1096"/>
      <c r="R285" s="1096"/>
      <c r="S285" s="1096"/>
      <c r="T285" s="651">
        <f>AVERAGE(T276:T284)</f>
        <v>0.32034805890227575</v>
      </c>
      <c r="U285" s="395"/>
      <c r="V285" s="396"/>
      <c r="W285" s="110"/>
      <c r="X285" s="110"/>
      <c r="Y285" s="110"/>
      <c r="Z285" s="110"/>
      <c r="AA285" s="110"/>
      <c r="AB285" s="110"/>
      <c r="AC285" s="110"/>
      <c r="AD285" s="110"/>
      <c r="AE285" s="110"/>
      <c r="AF285" s="110"/>
      <c r="AG285" s="110"/>
      <c r="AH285" s="110"/>
      <c r="AI285" s="110"/>
      <c r="AJ285" s="110"/>
      <c r="AK285" s="555">
        <v>556473322</v>
      </c>
      <c r="AL285" s="555"/>
      <c r="AM285" s="555"/>
      <c r="AN285" s="397"/>
      <c r="AP285" s="124"/>
      <c r="AQ285" s="636"/>
      <c r="AR285" s="636"/>
      <c r="AS285" s="636"/>
      <c r="AT285" s="619">
        <v>373073322</v>
      </c>
      <c r="AU285" s="569">
        <f>+AT285/AK285</f>
        <v>0.67042445208181967</v>
      </c>
      <c r="AV285" s="555">
        <v>63700000</v>
      </c>
      <c r="AW285" s="566">
        <f>+AV285/AK285</f>
        <v>0.11447089641432981</v>
      </c>
      <c r="AX285" s="110"/>
      <c r="AY285" s="110"/>
      <c r="AZ285" s="110"/>
      <c r="BA285" s="110"/>
      <c r="BB285" s="692"/>
      <c r="BC285" s="692"/>
      <c r="BD285" s="692"/>
      <c r="BE285" s="692"/>
      <c r="BI285" s="691"/>
      <c r="BJ285" s="412"/>
      <c r="BK285" s="412"/>
      <c r="BL285" s="412"/>
      <c r="BM285" s="412"/>
      <c r="BN285" s="412"/>
      <c r="BO285" s="412"/>
      <c r="BP285" s="412"/>
      <c r="BQ285" s="412"/>
      <c r="BR285" s="412"/>
      <c r="BS285" s="412"/>
      <c r="BT285" s="412"/>
      <c r="BU285" s="412"/>
      <c r="BV285" s="412"/>
      <c r="BW285" s="412"/>
      <c r="BX285" s="412"/>
      <c r="BY285" s="412"/>
      <c r="BZ285" s="412"/>
      <c r="CA285" s="412"/>
      <c r="CB285" s="412"/>
      <c r="CC285" s="412"/>
      <c r="CD285" s="412"/>
      <c r="CE285" s="412"/>
      <c r="CF285" s="412"/>
      <c r="CG285" s="412"/>
      <c r="CH285" s="412"/>
      <c r="CI285" s="412"/>
      <c r="CJ285" s="412"/>
      <c r="CK285" s="412"/>
      <c r="CL285" s="412"/>
      <c r="CM285" s="412"/>
      <c r="CN285" s="412"/>
      <c r="CO285" s="412"/>
      <c r="CP285" s="412"/>
      <c r="CQ285" s="412"/>
      <c r="CR285" s="412"/>
      <c r="CS285" s="412"/>
      <c r="CT285" s="412"/>
      <c r="CU285" s="412"/>
      <c r="CV285" s="412"/>
      <c r="CW285" s="412"/>
      <c r="CX285" s="412"/>
      <c r="CY285" s="412"/>
      <c r="CZ285" s="412"/>
      <c r="DA285" s="412"/>
      <c r="DB285" s="412"/>
      <c r="DC285" s="412"/>
      <c r="DD285" s="412"/>
      <c r="DE285" s="412"/>
      <c r="DF285" s="412"/>
      <c r="DG285" s="412"/>
      <c r="DH285" s="412"/>
      <c r="DI285" s="412"/>
      <c r="DJ285" s="412"/>
      <c r="DK285" s="412"/>
      <c r="DL285" s="412"/>
      <c r="DM285" s="412"/>
      <c r="DN285" s="412"/>
      <c r="DO285" s="412"/>
      <c r="DP285" s="412"/>
      <c r="DQ285" s="412"/>
      <c r="DR285" s="412"/>
      <c r="DS285" s="412"/>
      <c r="DT285" s="412"/>
      <c r="DU285" s="412"/>
      <c r="DV285" s="412"/>
      <c r="DW285" s="412"/>
      <c r="DX285" s="412"/>
      <c r="DY285" s="412"/>
      <c r="DZ285" s="412"/>
      <c r="EA285" s="412"/>
      <c r="EB285" s="412"/>
      <c r="EC285" s="412"/>
      <c r="ED285" s="412"/>
      <c r="EE285" s="412"/>
      <c r="EF285" s="412"/>
      <c r="EG285" s="412"/>
      <c r="EH285" s="412"/>
      <c r="EI285" s="412"/>
      <c r="EJ285" s="412"/>
      <c r="EK285" s="412"/>
      <c r="EL285" s="412"/>
      <c r="EM285" s="412"/>
      <c r="EN285" s="412"/>
      <c r="EO285" s="412"/>
      <c r="EP285" s="412"/>
      <c r="EQ285" s="412"/>
      <c r="ER285" s="412"/>
      <c r="ES285" s="412"/>
      <c r="ET285" s="412"/>
      <c r="EU285" s="412"/>
      <c r="EV285" s="412"/>
      <c r="EW285" s="412"/>
      <c r="EX285" s="412"/>
      <c r="EY285" s="412"/>
      <c r="EZ285" s="412"/>
      <c r="FA285" s="412"/>
      <c r="FB285" s="412"/>
      <c r="FC285" s="412"/>
      <c r="FD285" s="412"/>
      <c r="FE285" s="412"/>
      <c r="FF285" s="412"/>
      <c r="FG285" s="412"/>
      <c r="FH285" s="412"/>
      <c r="FI285" s="412"/>
      <c r="FJ285" s="412"/>
      <c r="FK285" s="412"/>
      <c r="FL285" s="412"/>
      <c r="FM285" s="412"/>
      <c r="FN285" s="412"/>
      <c r="FO285" s="412"/>
      <c r="FP285" s="412"/>
      <c r="FQ285" s="412"/>
      <c r="FR285" s="412"/>
      <c r="FS285" s="412"/>
      <c r="FT285" s="412"/>
      <c r="FU285" s="412"/>
      <c r="FV285" s="412"/>
      <c r="FW285" s="412"/>
      <c r="FX285" s="412"/>
      <c r="FY285" s="412"/>
      <c r="FZ285" s="412"/>
      <c r="GA285" s="412"/>
      <c r="GB285" s="412"/>
      <c r="GC285" s="412"/>
      <c r="GD285" s="412"/>
      <c r="GE285" s="412"/>
      <c r="GF285" s="412"/>
      <c r="GG285" s="412"/>
      <c r="GH285" s="412"/>
      <c r="GI285" s="412"/>
      <c r="GJ285" s="412"/>
      <c r="GK285" s="412"/>
      <c r="GL285" s="412"/>
      <c r="GM285" s="412"/>
      <c r="GN285" s="412"/>
      <c r="GO285" s="412"/>
      <c r="GP285" s="412"/>
      <c r="GQ285" s="412"/>
      <c r="GR285" s="412"/>
      <c r="GS285" s="412"/>
      <c r="GT285" s="412"/>
      <c r="GU285" s="412"/>
      <c r="GV285" s="412"/>
      <c r="GW285" s="412"/>
      <c r="GX285" s="412"/>
      <c r="GY285" s="412"/>
      <c r="GZ285" s="412"/>
      <c r="HA285" s="412"/>
      <c r="HB285" s="412"/>
      <c r="HC285" s="412"/>
      <c r="HD285" s="412"/>
      <c r="HE285" s="412"/>
      <c r="HF285" s="412"/>
      <c r="HG285" s="412"/>
      <c r="HH285" s="412"/>
    </row>
    <row r="286" spans="1:216" ht="85.5" customHeight="1">
      <c r="A286" s="110"/>
      <c r="B286" s="1067" t="s">
        <v>1346</v>
      </c>
      <c r="C286" s="1067"/>
      <c r="D286" s="1067"/>
      <c r="E286" s="1067"/>
      <c r="F286" s="1067"/>
      <c r="G286" s="1067"/>
      <c r="H286" s="1067"/>
      <c r="I286" s="1067"/>
      <c r="J286" s="1067"/>
      <c r="K286" s="1067"/>
      <c r="L286" s="1067"/>
      <c r="M286" s="1067"/>
      <c r="N286" s="1067"/>
      <c r="O286" s="1067"/>
      <c r="P286" s="1067"/>
      <c r="Q286" s="1067"/>
      <c r="R286" s="1067"/>
      <c r="S286" s="1067"/>
      <c r="T286" s="1067"/>
      <c r="X286" s="79"/>
      <c r="Y286" s="79"/>
      <c r="Z286" s="79"/>
      <c r="AC286" s="79"/>
      <c r="AD286" s="1068" t="s">
        <v>647</v>
      </c>
      <c r="AE286" s="1068"/>
      <c r="AF286" s="1068"/>
      <c r="AG286" s="1068"/>
      <c r="AH286" s="1068"/>
      <c r="AI286" s="79"/>
      <c r="AJ286" s="79"/>
      <c r="AK286" s="652">
        <f>+AK285+AK275+AK265+AK257+AK248+AK238+AK224+AK217+AK202+AK194+AK179+AK170+AK155+AK134+AK115+AK104+AK95+AK87+AK79</f>
        <v>21559223563.93</v>
      </c>
      <c r="AN286" s="129"/>
      <c r="AO286" s="613"/>
      <c r="AT286" s="129"/>
      <c r="AU286" s="412"/>
      <c r="AV286" s="79"/>
      <c r="AW286" s="151"/>
      <c r="AX286" s="79"/>
      <c r="AY286" s="79"/>
      <c r="AZ286" s="129"/>
      <c r="BA286" s="129"/>
      <c r="BB286" s="129"/>
      <c r="BC286" s="79"/>
      <c r="BD286" s="79"/>
      <c r="BE286" s="129"/>
      <c r="BF286" s="613"/>
      <c r="BG286" s="613"/>
      <c r="BH286" s="613"/>
      <c r="BI286" s="691"/>
      <c r="BJ286" s="412"/>
      <c r="BK286" s="412"/>
      <c r="BL286" s="412"/>
      <c r="BM286" s="412"/>
      <c r="BN286" s="412"/>
      <c r="BO286" s="412"/>
      <c r="BP286" s="412"/>
      <c r="BQ286" s="412"/>
      <c r="BR286" s="412"/>
      <c r="BS286" s="412"/>
      <c r="BT286" s="412"/>
      <c r="BU286" s="412"/>
      <c r="BV286" s="412"/>
      <c r="BW286" s="412"/>
      <c r="BX286" s="412"/>
      <c r="BY286" s="412"/>
      <c r="BZ286" s="412"/>
      <c r="CA286" s="412"/>
      <c r="CB286" s="412"/>
      <c r="CC286" s="412"/>
      <c r="CD286" s="412"/>
      <c r="CE286" s="412"/>
      <c r="CF286" s="412"/>
      <c r="CG286" s="412"/>
      <c r="CH286" s="412"/>
      <c r="CI286" s="412"/>
      <c r="CJ286" s="412"/>
      <c r="CK286" s="412"/>
      <c r="CL286" s="412"/>
      <c r="CM286" s="412"/>
      <c r="CN286" s="412"/>
      <c r="CO286" s="412"/>
      <c r="CP286" s="412"/>
      <c r="CQ286" s="412"/>
      <c r="CR286" s="412"/>
      <c r="CS286" s="412"/>
      <c r="CT286" s="412"/>
      <c r="CU286" s="412"/>
      <c r="CV286" s="412"/>
      <c r="CW286" s="412"/>
      <c r="CX286" s="412"/>
      <c r="CY286" s="412"/>
      <c r="CZ286" s="412"/>
      <c r="DA286" s="412"/>
      <c r="DB286" s="412"/>
      <c r="DC286" s="412"/>
      <c r="DD286" s="412"/>
      <c r="DE286" s="412"/>
      <c r="DF286" s="412"/>
      <c r="DG286" s="412"/>
      <c r="DH286" s="412"/>
      <c r="DI286" s="412"/>
      <c r="DJ286" s="412"/>
      <c r="DK286" s="412"/>
      <c r="DL286" s="412"/>
      <c r="DM286" s="412"/>
      <c r="DN286" s="412"/>
      <c r="DO286" s="412"/>
      <c r="DP286" s="412"/>
      <c r="DQ286" s="412"/>
      <c r="DR286" s="412"/>
      <c r="DS286" s="412"/>
      <c r="DT286" s="412"/>
      <c r="DU286" s="412"/>
      <c r="DV286" s="412"/>
      <c r="DW286" s="412"/>
      <c r="DX286" s="412"/>
      <c r="DY286" s="412"/>
      <c r="DZ286" s="412"/>
      <c r="EA286" s="412"/>
      <c r="EB286" s="412"/>
      <c r="EC286" s="412"/>
      <c r="ED286" s="412"/>
      <c r="EE286" s="412"/>
      <c r="EF286" s="412"/>
      <c r="EG286" s="412"/>
      <c r="EH286" s="412"/>
      <c r="EI286" s="412"/>
      <c r="EJ286" s="412"/>
      <c r="EK286" s="412"/>
      <c r="EL286" s="412"/>
      <c r="EM286" s="412"/>
      <c r="EN286" s="412"/>
      <c r="EO286" s="412"/>
      <c r="EP286" s="412"/>
      <c r="EQ286" s="412"/>
      <c r="ER286" s="412"/>
      <c r="ES286" s="412"/>
      <c r="ET286" s="412"/>
      <c r="EU286" s="412"/>
      <c r="EV286" s="412"/>
      <c r="EW286" s="412"/>
      <c r="EX286" s="412"/>
      <c r="EY286" s="412"/>
      <c r="EZ286" s="412"/>
      <c r="FA286" s="412"/>
      <c r="FB286" s="412"/>
      <c r="FC286" s="412"/>
      <c r="FD286" s="412"/>
      <c r="FE286" s="412"/>
      <c r="FF286" s="412"/>
      <c r="FG286" s="412"/>
      <c r="FH286" s="412"/>
      <c r="FI286" s="412"/>
      <c r="FJ286" s="412"/>
      <c r="FK286" s="412"/>
      <c r="FL286" s="412"/>
      <c r="FM286" s="412"/>
      <c r="FN286" s="412"/>
      <c r="FO286" s="412"/>
      <c r="FP286" s="412"/>
      <c r="FQ286" s="412"/>
      <c r="FR286" s="412"/>
      <c r="FS286" s="412"/>
      <c r="FT286" s="412"/>
      <c r="FU286" s="412"/>
      <c r="FV286" s="412"/>
      <c r="FW286" s="412"/>
      <c r="FX286" s="412"/>
      <c r="FY286" s="412"/>
      <c r="FZ286" s="412"/>
      <c r="GA286" s="412"/>
      <c r="GB286" s="412"/>
      <c r="GC286" s="412"/>
      <c r="GD286" s="412"/>
      <c r="GE286" s="412"/>
      <c r="GF286" s="412"/>
      <c r="GG286" s="412"/>
      <c r="GH286" s="412"/>
      <c r="GI286" s="412"/>
      <c r="GJ286" s="412"/>
      <c r="GK286" s="412"/>
      <c r="GL286" s="412"/>
      <c r="GM286" s="412"/>
      <c r="GN286" s="412"/>
      <c r="GO286" s="412"/>
      <c r="GP286" s="412"/>
      <c r="GQ286" s="412"/>
      <c r="GR286" s="412"/>
      <c r="GS286" s="412"/>
      <c r="GT286" s="412"/>
      <c r="GU286" s="412"/>
      <c r="GV286" s="412"/>
      <c r="GW286" s="412"/>
      <c r="GX286" s="412"/>
      <c r="GY286" s="412"/>
      <c r="GZ286" s="412"/>
      <c r="HA286" s="412"/>
      <c r="HB286" s="412"/>
      <c r="HC286" s="412"/>
      <c r="HD286" s="412"/>
      <c r="HE286" s="412"/>
      <c r="HF286" s="412"/>
      <c r="HG286" s="412"/>
      <c r="HH286" s="412"/>
    </row>
    <row r="287" spans="1:216" ht="53.25" customHeight="1" thickBot="1">
      <c r="A287" s="129"/>
      <c r="B287" s="653"/>
      <c r="C287" s="653"/>
      <c r="D287" s="653"/>
      <c r="E287" s="653"/>
      <c r="F287" s="653"/>
      <c r="G287" s="653"/>
      <c r="H287" s="653"/>
      <c r="I287" s="653"/>
      <c r="J287" s="653"/>
      <c r="K287" s="653"/>
      <c r="L287" s="653"/>
      <c r="M287" s="653"/>
      <c r="N287" s="653"/>
      <c r="O287" s="653"/>
      <c r="P287" s="653"/>
      <c r="Q287" s="653"/>
      <c r="R287" s="653"/>
      <c r="S287" s="653"/>
      <c r="T287" s="653"/>
      <c r="X287" s="79"/>
      <c r="Y287" s="79"/>
      <c r="Z287" s="79"/>
      <c r="AC287" s="79"/>
      <c r="AD287" s="654"/>
      <c r="AE287" s="654"/>
      <c r="AF287" s="654"/>
      <c r="AG287" s="654"/>
      <c r="AH287" s="654"/>
      <c r="AI287" s="79"/>
      <c r="AJ287" s="79"/>
      <c r="AK287" s="655"/>
      <c r="AN287" s="129"/>
      <c r="AO287" s="613"/>
      <c r="AT287" s="129"/>
      <c r="AU287" s="412"/>
      <c r="AV287" s="79"/>
      <c r="AW287" s="151"/>
      <c r="AX287" s="79"/>
      <c r="AY287" s="79"/>
      <c r="AZ287" s="129"/>
      <c r="BA287" s="129"/>
      <c r="BB287" s="129"/>
      <c r="BC287" s="79"/>
      <c r="BD287" s="79"/>
      <c r="BE287" s="129"/>
      <c r="BF287" s="613"/>
      <c r="BG287" s="613"/>
      <c r="BH287" s="613"/>
      <c r="BI287" s="691"/>
      <c r="BJ287" s="412"/>
      <c r="BK287" s="412"/>
      <c r="BL287" s="412"/>
      <c r="BM287" s="412"/>
      <c r="BN287" s="412"/>
      <c r="BO287" s="412"/>
      <c r="BP287" s="412"/>
      <c r="BQ287" s="412"/>
      <c r="BR287" s="412"/>
      <c r="BS287" s="412"/>
      <c r="BT287" s="412"/>
      <c r="BU287" s="412"/>
      <c r="BV287" s="412"/>
      <c r="BW287" s="412"/>
      <c r="BX287" s="412"/>
      <c r="BY287" s="412"/>
      <c r="BZ287" s="412"/>
      <c r="CA287" s="412"/>
      <c r="CB287" s="412"/>
      <c r="CC287" s="412"/>
      <c r="CD287" s="412"/>
      <c r="CE287" s="412"/>
      <c r="CF287" s="412"/>
      <c r="CG287" s="412"/>
      <c r="CH287" s="412"/>
      <c r="CI287" s="412"/>
      <c r="CJ287" s="412"/>
      <c r="CK287" s="412"/>
      <c r="CL287" s="412"/>
      <c r="CM287" s="412"/>
      <c r="CN287" s="412"/>
      <c r="CO287" s="412"/>
      <c r="CP287" s="412"/>
      <c r="CQ287" s="412"/>
      <c r="CR287" s="412"/>
      <c r="CS287" s="412"/>
      <c r="CT287" s="412"/>
      <c r="CU287" s="412"/>
      <c r="CV287" s="412"/>
      <c r="CW287" s="412"/>
      <c r="CX287" s="412"/>
      <c r="CY287" s="412"/>
      <c r="CZ287" s="412"/>
      <c r="DA287" s="412"/>
      <c r="DB287" s="412"/>
      <c r="DC287" s="412"/>
      <c r="DD287" s="412"/>
      <c r="DE287" s="412"/>
      <c r="DF287" s="412"/>
      <c r="DG287" s="412"/>
      <c r="DH287" s="412"/>
      <c r="DI287" s="412"/>
      <c r="DJ287" s="412"/>
      <c r="DK287" s="412"/>
      <c r="DL287" s="412"/>
      <c r="DM287" s="412"/>
      <c r="DN287" s="412"/>
      <c r="DO287" s="412"/>
      <c r="DP287" s="412"/>
      <c r="DQ287" s="412"/>
      <c r="DR287" s="412"/>
      <c r="DS287" s="412"/>
      <c r="DT287" s="412"/>
      <c r="DU287" s="412"/>
      <c r="DV287" s="412"/>
      <c r="DW287" s="412"/>
      <c r="DX287" s="412"/>
      <c r="DY287" s="412"/>
      <c r="DZ287" s="412"/>
      <c r="EA287" s="412"/>
      <c r="EB287" s="412"/>
      <c r="EC287" s="412"/>
      <c r="ED287" s="412"/>
      <c r="EE287" s="412"/>
      <c r="EF287" s="412"/>
      <c r="EG287" s="412"/>
      <c r="EH287" s="412"/>
      <c r="EI287" s="412"/>
      <c r="EJ287" s="412"/>
      <c r="EK287" s="412"/>
      <c r="EL287" s="412"/>
      <c r="EM287" s="412"/>
      <c r="EN287" s="412"/>
      <c r="EO287" s="412"/>
      <c r="EP287" s="412"/>
      <c r="EQ287" s="412"/>
      <c r="ER287" s="412"/>
      <c r="ES287" s="412"/>
      <c r="ET287" s="412"/>
      <c r="EU287" s="412"/>
      <c r="EV287" s="412"/>
      <c r="EW287" s="412"/>
      <c r="EX287" s="412"/>
      <c r="EY287" s="412"/>
      <c r="EZ287" s="412"/>
      <c r="FA287" s="412"/>
      <c r="FB287" s="412"/>
      <c r="FC287" s="412"/>
      <c r="FD287" s="412"/>
      <c r="FE287" s="412"/>
      <c r="FF287" s="412"/>
      <c r="FG287" s="412"/>
      <c r="FH287" s="412"/>
      <c r="FI287" s="412"/>
      <c r="FJ287" s="412"/>
      <c r="FK287" s="412"/>
      <c r="FL287" s="412"/>
      <c r="FM287" s="412"/>
      <c r="FN287" s="412"/>
      <c r="FO287" s="412"/>
      <c r="FP287" s="412"/>
      <c r="FQ287" s="412"/>
      <c r="FR287" s="412"/>
      <c r="FS287" s="412"/>
      <c r="FT287" s="412"/>
      <c r="FU287" s="412"/>
      <c r="FV287" s="412"/>
      <c r="FW287" s="412"/>
      <c r="FX287" s="412"/>
      <c r="FY287" s="412"/>
      <c r="FZ287" s="412"/>
      <c r="GA287" s="412"/>
      <c r="GB287" s="412"/>
      <c r="GC287" s="412"/>
      <c r="GD287" s="412"/>
      <c r="GE287" s="412"/>
      <c r="GF287" s="412"/>
      <c r="GG287" s="412"/>
      <c r="GH287" s="412"/>
      <c r="GI287" s="412"/>
      <c r="GJ287" s="412"/>
      <c r="GK287" s="412"/>
      <c r="GL287" s="412"/>
      <c r="GM287" s="412"/>
      <c r="GN287" s="412"/>
      <c r="GO287" s="412"/>
      <c r="GP287" s="412"/>
      <c r="GQ287" s="412"/>
      <c r="GR287" s="412"/>
      <c r="GS287" s="412"/>
      <c r="GT287" s="412"/>
      <c r="GU287" s="412"/>
      <c r="GV287" s="412"/>
      <c r="GW287" s="412"/>
      <c r="GX287" s="412"/>
      <c r="GY287" s="412"/>
      <c r="GZ287" s="412"/>
      <c r="HA287" s="412"/>
      <c r="HB287" s="412"/>
      <c r="HC287" s="412"/>
      <c r="HD287" s="412"/>
      <c r="HE287" s="412"/>
      <c r="HF287" s="412"/>
      <c r="HG287" s="412"/>
      <c r="HH287" s="412"/>
    </row>
    <row r="288" spans="1:216" ht="66" customHeight="1" thickBot="1">
      <c r="X288" s="1069" t="s">
        <v>1347</v>
      </c>
      <c r="Y288" s="1070"/>
      <c r="Z288" s="1070"/>
      <c r="AA288" s="1070"/>
      <c r="AB288" s="1070"/>
      <c r="AC288" s="1070"/>
      <c r="AD288" s="1070"/>
      <c r="AE288" s="1070"/>
      <c r="AF288" s="1070"/>
      <c r="AG288" s="1070"/>
      <c r="AH288" s="1070"/>
      <c r="AI288" s="1071"/>
      <c r="AJ288" s="79"/>
      <c r="AK288" s="718">
        <f>+AK286+AK71+AK58+AK43</f>
        <v>1392330099310.1499</v>
      </c>
      <c r="AN288" s="129"/>
      <c r="AO288" s="613"/>
      <c r="AT288" s="129"/>
      <c r="AU288" s="412"/>
      <c r="AV288" s="79"/>
      <c r="AW288" s="151"/>
      <c r="AX288" s="79"/>
      <c r="AY288" s="79"/>
      <c r="AZ288" s="129"/>
      <c r="BA288" s="129"/>
      <c r="BB288" s="129"/>
      <c r="BC288" s="79"/>
      <c r="BD288" s="79"/>
      <c r="BE288" s="129"/>
      <c r="BF288" s="613"/>
      <c r="BG288" s="613"/>
      <c r="BH288" s="613"/>
      <c r="BI288" s="691"/>
      <c r="BJ288" s="412"/>
      <c r="BK288" s="412"/>
      <c r="BL288" s="412"/>
      <c r="BM288" s="412"/>
      <c r="BN288" s="412"/>
      <c r="BO288" s="412"/>
      <c r="BP288" s="412"/>
      <c r="BQ288" s="412"/>
      <c r="BR288" s="412"/>
      <c r="BS288" s="412"/>
      <c r="BT288" s="412"/>
      <c r="BU288" s="412"/>
      <c r="BV288" s="412"/>
      <c r="BW288" s="412"/>
      <c r="BX288" s="412"/>
      <c r="BY288" s="412"/>
      <c r="BZ288" s="412"/>
      <c r="CA288" s="412"/>
      <c r="CB288" s="412"/>
      <c r="CC288" s="412"/>
      <c r="CD288" s="412"/>
      <c r="CE288" s="412"/>
      <c r="CF288" s="412"/>
      <c r="CG288" s="412"/>
      <c r="CH288" s="412"/>
      <c r="CI288" s="412"/>
      <c r="CJ288" s="412"/>
      <c r="CK288" s="412"/>
      <c r="CL288" s="412"/>
      <c r="CM288" s="412"/>
      <c r="CN288" s="412"/>
      <c r="CO288" s="412"/>
      <c r="CP288" s="412"/>
      <c r="CQ288" s="412"/>
      <c r="CR288" s="412"/>
      <c r="CS288" s="412"/>
      <c r="CT288" s="412"/>
      <c r="CU288" s="412"/>
      <c r="CV288" s="412"/>
      <c r="CW288" s="412"/>
      <c r="CX288" s="412"/>
      <c r="CY288" s="412"/>
      <c r="CZ288" s="412"/>
      <c r="DA288" s="412"/>
      <c r="DB288" s="412"/>
      <c r="DC288" s="412"/>
      <c r="DD288" s="412"/>
      <c r="DE288" s="412"/>
      <c r="DF288" s="412"/>
      <c r="DG288" s="412"/>
      <c r="DH288" s="412"/>
      <c r="DI288" s="412"/>
      <c r="DJ288" s="412"/>
      <c r="DK288" s="412"/>
      <c r="DL288" s="412"/>
      <c r="DM288" s="412"/>
      <c r="DN288" s="412"/>
      <c r="DO288" s="412"/>
      <c r="DP288" s="412"/>
      <c r="DQ288" s="412"/>
      <c r="DR288" s="412"/>
      <c r="DS288" s="412"/>
      <c r="DT288" s="412"/>
      <c r="DU288" s="412"/>
      <c r="DV288" s="412"/>
      <c r="DW288" s="412"/>
      <c r="DX288" s="412"/>
      <c r="DY288" s="412"/>
      <c r="DZ288" s="412"/>
      <c r="EA288" s="412"/>
      <c r="EB288" s="412"/>
      <c r="EC288" s="412"/>
      <c r="ED288" s="412"/>
      <c r="EE288" s="412"/>
      <c r="EF288" s="412"/>
      <c r="EG288" s="412"/>
      <c r="EH288" s="412"/>
      <c r="EI288" s="412"/>
      <c r="EJ288" s="412"/>
      <c r="EK288" s="412"/>
      <c r="EL288" s="412"/>
      <c r="EM288" s="412"/>
      <c r="EN288" s="412"/>
      <c r="EO288" s="412"/>
      <c r="EP288" s="412"/>
      <c r="EQ288" s="412"/>
      <c r="ER288" s="412"/>
      <c r="ES288" s="412"/>
      <c r="ET288" s="412"/>
      <c r="EU288" s="412"/>
      <c r="EV288" s="412"/>
      <c r="EW288" s="412"/>
      <c r="EX288" s="412"/>
      <c r="EY288" s="412"/>
      <c r="EZ288" s="412"/>
      <c r="FA288" s="412"/>
      <c r="FB288" s="412"/>
      <c r="FC288" s="412"/>
      <c r="FD288" s="412"/>
      <c r="FE288" s="412"/>
      <c r="FF288" s="412"/>
      <c r="FG288" s="412"/>
      <c r="FH288" s="412"/>
      <c r="FI288" s="412"/>
      <c r="FJ288" s="412"/>
      <c r="FK288" s="412"/>
      <c r="FL288" s="412"/>
      <c r="FM288" s="412"/>
      <c r="FN288" s="412"/>
      <c r="FO288" s="412"/>
      <c r="FP288" s="412"/>
      <c r="FQ288" s="412"/>
      <c r="FR288" s="412"/>
      <c r="FS288" s="412"/>
      <c r="FT288" s="412"/>
      <c r="FU288" s="412"/>
      <c r="FV288" s="412"/>
      <c r="FW288" s="412"/>
      <c r="FX288" s="412"/>
      <c r="FY288" s="412"/>
      <c r="FZ288" s="412"/>
      <c r="GA288" s="412"/>
      <c r="GB288" s="412"/>
      <c r="GC288" s="412"/>
      <c r="GD288" s="412"/>
      <c r="GE288" s="412"/>
      <c r="GF288" s="412"/>
      <c r="GG288" s="412"/>
      <c r="GH288" s="412"/>
      <c r="GI288" s="412"/>
      <c r="GJ288" s="412"/>
      <c r="GK288" s="412"/>
      <c r="GL288" s="412"/>
      <c r="GM288" s="412"/>
      <c r="GN288" s="412"/>
      <c r="GO288" s="412"/>
      <c r="GP288" s="412"/>
      <c r="GQ288" s="412"/>
      <c r="GR288" s="412"/>
      <c r="GS288" s="412"/>
      <c r="GT288" s="412"/>
      <c r="GU288" s="412"/>
      <c r="GV288" s="412"/>
      <c r="GW288" s="412"/>
      <c r="GX288" s="412"/>
      <c r="GY288" s="412"/>
      <c r="GZ288" s="412"/>
      <c r="HA288" s="412"/>
      <c r="HB288" s="412"/>
      <c r="HC288" s="412"/>
      <c r="HD288" s="412"/>
      <c r="HE288" s="412"/>
      <c r="HF288" s="412"/>
      <c r="HG288" s="412"/>
      <c r="HH288" s="412"/>
    </row>
    <row r="289" spans="4:216" ht="37.9" customHeight="1">
      <c r="D289" s="822" t="s">
        <v>1348</v>
      </c>
      <c r="E289" s="823"/>
      <c r="F289" s="823"/>
      <c r="G289" s="823"/>
      <c r="H289" s="823"/>
      <c r="I289" s="823"/>
      <c r="J289" s="823"/>
      <c r="K289" s="823"/>
      <c r="L289" s="823"/>
      <c r="M289" s="823"/>
      <c r="N289" s="823"/>
      <c r="O289" s="823"/>
      <c r="P289" s="823"/>
      <c r="Q289" s="823"/>
      <c r="R289" s="823"/>
      <c r="S289" s="824"/>
      <c r="T289" s="1032">
        <f>+U291</f>
        <v>0.29096438941446795</v>
      </c>
      <c r="X289" s="79"/>
      <c r="Y289" s="79"/>
      <c r="Z289" s="79"/>
      <c r="AC289" s="79"/>
      <c r="AE289" s="79"/>
      <c r="AF289" s="79"/>
      <c r="AG289" s="79"/>
      <c r="AH289" s="79"/>
      <c r="AI289" s="79"/>
      <c r="AJ289" s="79"/>
      <c r="AN289" s="129"/>
      <c r="AO289" s="613"/>
      <c r="AT289" s="129"/>
      <c r="AU289" s="412"/>
      <c r="AV289" s="79"/>
      <c r="AW289" s="151"/>
      <c r="AX289" s="79"/>
      <c r="AY289" s="79"/>
      <c r="AZ289" s="129"/>
      <c r="BA289" s="129"/>
      <c r="BB289" s="129"/>
      <c r="BC289" s="79"/>
      <c r="BD289" s="79"/>
      <c r="BE289" s="129"/>
      <c r="BF289" s="613"/>
      <c r="BG289" s="613"/>
      <c r="BH289" s="613"/>
      <c r="BI289" s="691"/>
      <c r="BJ289" s="412"/>
      <c r="BK289" s="412"/>
      <c r="BL289" s="412"/>
      <c r="BM289" s="412"/>
      <c r="BN289" s="412"/>
      <c r="BO289" s="412"/>
      <c r="BP289" s="412"/>
      <c r="BQ289" s="412"/>
      <c r="BR289" s="412"/>
      <c r="BS289" s="412"/>
      <c r="BT289" s="412"/>
      <c r="BU289" s="412"/>
      <c r="BV289" s="412"/>
      <c r="BW289" s="412"/>
      <c r="BX289" s="412"/>
      <c r="BY289" s="412"/>
      <c r="BZ289" s="412"/>
      <c r="CA289" s="412"/>
      <c r="CB289" s="412"/>
      <c r="CC289" s="412"/>
      <c r="CD289" s="412"/>
      <c r="CE289" s="412"/>
      <c r="CF289" s="412"/>
      <c r="CG289" s="412"/>
      <c r="CH289" s="412"/>
      <c r="CI289" s="412"/>
      <c r="CJ289" s="412"/>
      <c r="CK289" s="412"/>
      <c r="CL289" s="412"/>
      <c r="CM289" s="412"/>
      <c r="CN289" s="412"/>
      <c r="CO289" s="412"/>
      <c r="CP289" s="412"/>
      <c r="CQ289" s="412"/>
      <c r="CR289" s="412"/>
      <c r="CS289" s="412"/>
      <c r="CT289" s="412"/>
      <c r="CU289" s="412"/>
      <c r="CV289" s="412"/>
      <c r="CW289" s="412"/>
      <c r="CX289" s="412"/>
      <c r="CY289" s="412"/>
      <c r="CZ289" s="412"/>
      <c r="DA289" s="412"/>
      <c r="DB289" s="412"/>
      <c r="DC289" s="412"/>
      <c r="DD289" s="412"/>
      <c r="DE289" s="412"/>
      <c r="DF289" s="412"/>
      <c r="DG289" s="412"/>
      <c r="DH289" s="412"/>
      <c r="DI289" s="412"/>
      <c r="DJ289" s="412"/>
      <c r="DK289" s="412"/>
      <c r="DL289" s="412"/>
      <c r="DM289" s="412"/>
      <c r="DN289" s="412"/>
      <c r="DO289" s="412"/>
      <c r="DP289" s="412"/>
      <c r="DQ289" s="412"/>
      <c r="DR289" s="412"/>
      <c r="DS289" s="412"/>
      <c r="DT289" s="412"/>
      <c r="DU289" s="412"/>
      <c r="DV289" s="412"/>
      <c r="DW289" s="412"/>
      <c r="DX289" s="412"/>
      <c r="DY289" s="412"/>
      <c r="DZ289" s="412"/>
      <c r="EA289" s="412"/>
      <c r="EB289" s="412"/>
      <c r="EC289" s="412"/>
      <c r="ED289" s="412"/>
      <c r="EE289" s="412"/>
      <c r="EF289" s="412"/>
      <c r="EG289" s="412"/>
      <c r="EH289" s="412"/>
      <c r="EI289" s="412"/>
      <c r="EJ289" s="412"/>
      <c r="EK289" s="412"/>
      <c r="EL289" s="412"/>
      <c r="EM289" s="412"/>
      <c r="EN289" s="412"/>
      <c r="EO289" s="412"/>
      <c r="EP289" s="412"/>
      <c r="EQ289" s="412"/>
      <c r="ER289" s="412"/>
      <c r="ES289" s="412"/>
      <c r="ET289" s="412"/>
      <c r="EU289" s="412"/>
      <c r="EV289" s="412"/>
      <c r="EW289" s="412"/>
      <c r="EX289" s="412"/>
      <c r="EY289" s="412"/>
      <c r="EZ289" s="412"/>
      <c r="FA289" s="412"/>
      <c r="FB289" s="412"/>
      <c r="FC289" s="412"/>
      <c r="FD289" s="412"/>
      <c r="FE289" s="412"/>
      <c r="FF289" s="412"/>
      <c r="FG289" s="412"/>
      <c r="FH289" s="412"/>
      <c r="FI289" s="412"/>
      <c r="FJ289" s="412"/>
      <c r="FK289" s="412"/>
      <c r="FL289" s="412"/>
      <c r="FM289" s="412"/>
      <c r="FN289" s="412"/>
      <c r="FO289" s="412"/>
      <c r="FP289" s="412"/>
      <c r="FQ289" s="412"/>
      <c r="FR289" s="412"/>
      <c r="FS289" s="412"/>
      <c r="FT289" s="412"/>
      <c r="FU289" s="412"/>
      <c r="FV289" s="412"/>
      <c r="FW289" s="412"/>
      <c r="FX289" s="412"/>
      <c r="FY289" s="412"/>
      <c r="FZ289" s="412"/>
      <c r="GA289" s="412"/>
      <c r="GB289" s="412"/>
      <c r="GC289" s="412"/>
      <c r="GD289" s="412"/>
      <c r="GE289" s="412"/>
      <c r="GF289" s="412"/>
      <c r="GG289" s="412"/>
      <c r="GH289" s="412"/>
      <c r="GI289" s="412"/>
      <c r="GJ289" s="412"/>
      <c r="GK289" s="412"/>
      <c r="GL289" s="412"/>
      <c r="GM289" s="412"/>
      <c r="GN289" s="412"/>
      <c r="GO289" s="412"/>
      <c r="GP289" s="412"/>
      <c r="GQ289" s="412"/>
      <c r="GR289" s="412"/>
      <c r="GS289" s="412"/>
      <c r="GT289" s="412"/>
      <c r="GU289" s="412"/>
      <c r="GV289" s="412"/>
      <c r="GW289" s="412"/>
      <c r="GX289" s="412"/>
      <c r="GY289" s="412"/>
      <c r="GZ289" s="412"/>
      <c r="HA289" s="412"/>
      <c r="HB289" s="412"/>
      <c r="HC289" s="412"/>
      <c r="HD289" s="412"/>
      <c r="HE289" s="412"/>
      <c r="HF289" s="412"/>
      <c r="HG289" s="412"/>
      <c r="HH289" s="412"/>
    </row>
    <row r="290" spans="4:216" ht="5.25" customHeight="1">
      <c r="D290" s="825"/>
      <c r="E290" s="826"/>
      <c r="F290" s="826"/>
      <c r="G290" s="826"/>
      <c r="H290" s="826"/>
      <c r="I290" s="826"/>
      <c r="J290" s="826"/>
      <c r="K290" s="826"/>
      <c r="L290" s="826"/>
      <c r="M290" s="826"/>
      <c r="N290" s="826"/>
      <c r="O290" s="826"/>
      <c r="P290" s="826"/>
      <c r="Q290" s="826"/>
      <c r="R290" s="826"/>
      <c r="S290" s="827"/>
      <c r="T290" s="1033"/>
      <c r="X290" s="79"/>
      <c r="Y290" s="79"/>
      <c r="Z290" s="79"/>
      <c r="AC290" s="79"/>
      <c r="AE290" s="79"/>
      <c r="AF290" s="79"/>
      <c r="AG290" s="79"/>
      <c r="AH290" s="79"/>
      <c r="AI290" s="79"/>
      <c r="AJ290" s="79"/>
      <c r="AN290" s="129"/>
      <c r="AO290" s="613"/>
      <c r="AT290" s="129"/>
      <c r="AU290" s="412"/>
      <c r="AV290" s="79"/>
      <c r="AW290" s="151"/>
      <c r="AX290" s="79"/>
      <c r="AY290" s="79"/>
      <c r="AZ290" s="129"/>
      <c r="BA290" s="129"/>
      <c r="BB290" s="129"/>
      <c r="BC290" s="79"/>
      <c r="BD290" s="79"/>
      <c r="BE290" s="129"/>
      <c r="BF290" s="613"/>
      <c r="BG290" s="613"/>
      <c r="BH290" s="613"/>
      <c r="BI290" s="691"/>
      <c r="BJ290" s="412"/>
      <c r="BK290" s="412"/>
      <c r="BL290" s="412"/>
      <c r="BM290" s="412"/>
      <c r="BN290" s="412"/>
      <c r="BO290" s="412"/>
      <c r="BP290" s="412"/>
      <c r="BQ290" s="412"/>
      <c r="BR290" s="412"/>
      <c r="BS290" s="412"/>
      <c r="BT290" s="412"/>
      <c r="BU290" s="412"/>
      <c r="BV290" s="412"/>
      <c r="BW290" s="412"/>
      <c r="BX290" s="412"/>
      <c r="BY290" s="412"/>
      <c r="BZ290" s="412"/>
      <c r="CA290" s="412"/>
      <c r="CB290" s="412"/>
      <c r="CC290" s="412"/>
      <c r="CD290" s="412"/>
      <c r="CE290" s="412"/>
      <c r="CF290" s="412"/>
      <c r="CG290" s="412"/>
      <c r="CH290" s="412"/>
      <c r="CI290" s="412"/>
      <c r="CJ290" s="412"/>
      <c r="CK290" s="412"/>
      <c r="CL290" s="412"/>
      <c r="CM290" s="412"/>
      <c r="CN290" s="412"/>
      <c r="CO290" s="412"/>
      <c r="CP290" s="412"/>
      <c r="CQ290" s="412"/>
      <c r="CR290" s="412"/>
      <c r="CS290" s="412"/>
      <c r="CT290" s="412"/>
      <c r="CU290" s="412"/>
      <c r="CV290" s="412"/>
      <c r="CW290" s="412"/>
      <c r="CX290" s="412"/>
      <c r="CY290" s="412"/>
      <c r="CZ290" s="412"/>
      <c r="DA290" s="412"/>
      <c r="DB290" s="412"/>
      <c r="DC290" s="412"/>
      <c r="DD290" s="412"/>
      <c r="DE290" s="412"/>
      <c r="DF290" s="412"/>
      <c r="DG290" s="412"/>
      <c r="DH290" s="412"/>
      <c r="DI290" s="412"/>
      <c r="DJ290" s="412"/>
      <c r="DK290" s="412"/>
      <c r="DL290" s="412"/>
      <c r="DM290" s="412"/>
      <c r="DN290" s="412"/>
      <c r="DO290" s="412"/>
      <c r="DP290" s="412"/>
      <c r="DQ290" s="412"/>
      <c r="DR290" s="412"/>
      <c r="DS290" s="412"/>
      <c r="DT290" s="412"/>
      <c r="DU290" s="412"/>
      <c r="DV290" s="412"/>
      <c r="DW290" s="412"/>
      <c r="DX290" s="412"/>
      <c r="DY290" s="412"/>
      <c r="DZ290" s="412"/>
      <c r="EA290" s="412"/>
      <c r="EB290" s="412"/>
      <c r="EC290" s="412"/>
      <c r="ED290" s="412"/>
      <c r="EE290" s="412"/>
      <c r="EF290" s="412"/>
      <c r="EG290" s="412"/>
      <c r="EH290" s="412"/>
      <c r="EI290" s="412"/>
      <c r="EJ290" s="412"/>
      <c r="EK290" s="412"/>
      <c r="EL290" s="412"/>
      <c r="EM290" s="412"/>
      <c r="EN290" s="412"/>
      <c r="EO290" s="412"/>
      <c r="EP290" s="412"/>
      <c r="EQ290" s="412"/>
      <c r="ER290" s="412"/>
      <c r="ES290" s="412"/>
      <c r="ET290" s="412"/>
      <c r="EU290" s="412"/>
      <c r="EV290" s="412"/>
      <c r="EW290" s="412"/>
      <c r="EX290" s="412"/>
      <c r="EY290" s="412"/>
      <c r="EZ290" s="412"/>
      <c r="FA290" s="412"/>
      <c r="FB290" s="412"/>
      <c r="FC290" s="412"/>
      <c r="FD290" s="412"/>
      <c r="FE290" s="412"/>
      <c r="FF290" s="412"/>
      <c r="FG290" s="412"/>
      <c r="FH290" s="412"/>
      <c r="FI290" s="412"/>
      <c r="FJ290" s="412"/>
      <c r="FK290" s="412"/>
      <c r="FL290" s="412"/>
      <c r="FM290" s="412"/>
      <c r="FN290" s="412"/>
      <c r="FO290" s="412"/>
      <c r="FP290" s="412"/>
      <c r="FQ290" s="412"/>
      <c r="FR290" s="412"/>
      <c r="FS290" s="412"/>
      <c r="FT290" s="412"/>
      <c r="FU290" s="412"/>
      <c r="FV290" s="412"/>
      <c r="FW290" s="412"/>
      <c r="FX290" s="412"/>
      <c r="FY290" s="412"/>
      <c r="FZ290" s="412"/>
      <c r="GA290" s="412"/>
      <c r="GB290" s="412"/>
      <c r="GC290" s="412"/>
      <c r="GD290" s="412"/>
      <c r="GE290" s="412"/>
      <c r="GF290" s="412"/>
      <c r="GG290" s="412"/>
      <c r="GH290" s="412"/>
      <c r="GI290" s="412"/>
      <c r="GJ290" s="412"/>
      <c r="GK290" s="412"/>
      <c r="GL290" s="412"/>
      <c r="GM290" s="412"/>
      <c r="GN290" s="412"/>
      <c r="GO290" s="412"/>
      <c r="GP290" s="412"/>
      <c r="GQ290" s="412"/>
      <c r="GR290" s="412"/>
      <c r="GS290" s="412"/>
      <c r="GT290" s="412"/>
      <c r="GU290" s="412"/>
      <c r="GV290" s="412"/>
      <c r="GW290" s="412"/>
      <c r="GX290" s="412"/>
      <c r="GY290" s="412"/>
      <c r="GZ290" s="412"/>
      <c r="HA290" s="412"/>
      <c r="HB290" s="412"/>
      <c r="HC290" s="412"/>
      <c r="HD290" s="412"/>
      <c r="HE290" s="412"/>
      <c r="HF290" s="412"/>
      <c r="HG290" s="412"/>
      <c r="HH290" s="412"/>
    </row>
    <row r="291" spans="4:216" ht="105.6" customHeight="1">
      <c r="D291" s="825"/>
      <c r="E291" s="826"/>
      <c r="F291" s="826"/>
      <c r="G291" s="826"/>
      <c r="H291" s="826"/>
      <c r="I291" s="826"/>
      <c r="J291" s="826"/>
      <c r="K291" s="826"/>
      <c r="L291" s="826"/>
      <c r="M291" s="826"/>
      <c r="N291" s="826"/>
      <c r="O291" s="826"/>
      <c r="P291" s="826"/>
      <c r="Q291" s="826"/>
      <c r="R291" s="826"/>
      <c r="S291" s="827"/>
      <c r="T291" s="1033"/>
      <c r="U291" s="398">
        <f>+(T285+T275+T265+T257+T248+T238+T224+T217+T202+T194+T179+T170+T155+T134+T115+T104+T95+T87+T79+T70+T57+T42+T34+T21+T17) /25</f>
        <v>0.29096438941446795</v>
      </c>
      <c r="X291" s="821"/>
      <c r="Y291" s="821"/>
      <c r="Z291" s="821"/>
      <c r="AA291" s="821"/>
      <c r="AB291" s="821"/>
      <c r="AC291" s="821"/>
      <c r="AD291" s="821"/>
      <c r="AE291" s="821"/>
      <c r="AF291" s="821"/>
      <c r="AG291" s="821"/>
      <c r="AH291" s="821"/>
      <c r="AI291" s="821"/>
      <c r="AJ291" s="716"/>
      <c r="AK291" s="717"/>
      <c r="AL291" s="609"/>
      <c r="AM291" s="609"/>
      <c r="AO291" s="613"/>
      <c r="AT291" s="701" t="s">
        <v>1349</v>
      </c>
      <c r="AU291" s="701" t="s">
        <v>1350</v>
      </c>
      <c r="AV291" s="701" t="s">
        <v>1351</v>
      </c>
      <c r="AW291" s="701" t="s">
        <v>1352</v>
      </c>
      <c r="AX291" s="79"/>
      <c r="AY291" s="79"/>
      <c r="AZ291" s="129"/>
      <c r="BA291" s="129"/>
      <c r="BB291" s="129"/>
      <c r="BC291" s="79"/>
      <c r="BD291" s="79"/>
      <c r="BE291" s="129"/>
      <c r="BF291" s="613"/>
      <c r="BG291" s="613"/>
      <c r="BH291" s="613"/>
      <c r="BI291" s="691"/>
      <c r="BJ291" s="412"/>
      <c r="BK291" s="412"/>
      <c r="BL291" s="412"/>
      <c r="BM291" s="412"/>
      <c r="BN291" s="412"/>
      <c r="BO291" s="412"/>
      <c r="BP291" s="412"/>
      <c r="BQ291" s="412"/>
      <c r="BR291" s="412"/>
      <c r="BS291" s="412"/>
      <c r="BT291" s="412"/>
      <c r="BU291" s="412"/>
      <c r="BV291" s="412"/>
      <c r="BW291" s="412"/>
      <c r="BX291" s="412"/>
      <c r="BY291" s="412"/>
      <c r="BZ291" s="412"/>
      <c r="CA291" s="412"/>
      <c r="CB291" s="412"/>
      <c r="CC291" s="412"/>
      <c r="CD291" s="412"/>
      <c r="CE291" s="412"/>
      <c r="CF291" s="412"/>
      <c r="CG291" s="412"/>
      <c r="CH291" s="412"/>
      <c r="CI291" s="412"/>
      <c r="CJ291" s="412"/>
      <c r="CK291" s="412"/>
      <c r="CL291" s="412"/>
      <c r="CM291" s="412"/>
      <c r="CN291" s="412"/>
      <c r="CO291" s="412"/>
      <c r="CP291" s="412"/>
      <c r="CQ291" s="412"/>
      <c r="CR291" s="412"/>
      <c r="CS291" s="412"/>
      <c r="CT291" s="412"/>
      <c r="CU291" s="412"/>
      <c r="CV291" s="412"/>
      <c r="CW291" s="412"/>
      <c r="CX291" s="412"/>
      <c r="CY291" s="412"/>
      <c r="CZ291" s="412"/>
      <c r="DA291" s="412"/>
      <c r="DB291" s="412"/>
      <c r="DC291" s="412"/>
      <c r="DD291" s="412"/>
      <c r="DE291" s="412"/>
      <c r="DF291" s="412"/>
      <c r="DG291" s="412"/>
      <c r="DH291" s="412"/>
      <c r="DI291" s="412"/>
      <c r="DJ291" s="412"/>
      <c r="DK291" s="412"/>
      <c r="DL291" s="412"/>
      <c r="DM291" s="412"/>
      <c r="DN291" s="412"/>
      <c r="DO291" s="412"/>
      <c r="DP291" s="412"/>
      <c r="DQ291" s="412"/>
      <c r="DR291" s="412"/>
      <c r="DS291" s="412"/>
      <c r="DT291" s="412"/>
      <c r="DU291" s="412"/>
      <c r="DV291" s="412"/>
      <c r="DW291" s="412"/>
      <c r="DX291" s="412"/>
      <c r="DY291" s="412"/>
      <c r="DZ291" s="412"/>
      <c r="EA291" s="412"/>
      <c r="EB291" s="412"/>
      <c r="EC291" s="412"/>
      <c r="ED291" s="412"/>
      <c r="EE291" s="412"/>
      <c r="EF291" s="412"/>
      <c r="EG291" s="412"/>
      <c r="EH291" s="412"/>
      <c r="EI291" s="412"/>
      <c r="EJ291" s="412"/>
      <c r="EK291" s="412"/>
      <c r="EL291" s="412"/>
      <c r="EM291" s="412"/>
      <c r="EN291" s="412"/>
      <c r="EO291" s="412"/>
      <c r="EP291" s="412"/>
      <c r="EQ291" s="412"/>
      <c r="ER291" s="412"/>
      <c r="ES291" s="412"/>
      <c r="ET291" s="412"/>
      <c r="EU291" s="412"/>
      <c r="EV291" s="412"/>
      <c r="EW291" s="412"/>
      <c r="EX291" s="412"/>
      <c r="EY291" s="412"/>
      <c r="EZ291" s="412"/>
      <c r="FA291" s="412"/>
      <c r="FB291" s="412"/>
      <c r="FC291" s="412"/>
      <c r="FD291" s="412"/>
      <c r="FE291" s="412"/>
      <c r="FF291" s="412"/>
      <c r="FG291" s="412"/>
      <c r="FH291" s="412"/>
      <c r="FI291" s="412"/>
      <c r="FJ291" s="412"/>
      <c r="FK291" s="412"/>
      <c r="FL291" s="412"/>
      <c r="FM291" s="412"/>
      <c r="FN291" s="412"/>
      <c r="FO291" s="412"/>
      <c r="FP291" s="412"/>
      <c r="FQ291" s="412"/>
      <c r="FR291" s="412"/>
      <c r="FS291" s="412"/>
      <c r="FT291" s="412"/>
      <c r="FU291" s="412"/>
      <c r="FV291" s="412"/>
      <c r="FW291" s="412"/>
      <c r="FX291" s="412"/>
      <c r="FY291" s="412"/>
      <c r="FZ291" s="412"/>
      <c r="GA291" s="412"/>
      <c r="GB291" s="412"/>
      <c r="GC291" s="412"/>
      <c r="GD291" s="412"/>
      <c r="GE291" s="412"/>
      <c r="GF291" s="412"/>
      <c r="GG291" s="412"/>
      <c r="GH291" s="412"/>
      <c r="GI291" s="412"/>
      <c r="GJ291" s="412"/>
      <c r="GK291" s="412"/>
      <c r="GL291" s="412"/>
      <c r="GM291" s="412"/>
      <c r="GN291" s="412"/>
      <c r="GO291" s="412"/>
      <c r="GP291" s="412"/>
      <c r="GQ291" s="412"/>
      <c r="GR291" s="412"/>
      <c r="GS291" s="412"/>
      <c r="GT291" s="412"/>
      <c r="GU291" s="412"/>
      <c r="GV291" s="412"/>
      <c r="GW291" s="412"/>
      <c r="GX291" s="412"/>
      <c r="GY291" s="412"/>
      <c r="GZ291" s="412"/>
      <c r="HA291" s="412"/>
      <c r="HB291" s="412"/>
      <c r="HC291" s="412"/>
      <c r="HD291" s="412"/>
      <c r="HE291" s="412"/>
      <c r="HF291" s="412"/>
      <c r="HG291" s="412"/>
      <c r="HH291" s="412"/>
    </row>
    <row r="292" spans="4:216" ht="37.5" customHeight="1">
      <c r="D292" s="825"/>
      <c r="E292" s="826"/>
      <c r="F292" s="826"/>
      <c r="G292" s="826"/>
      <c r="H292" s="826"/>
      <c r="I292" s="826"/>
      <c r="J292" s="826"/>
      <c r="K292" s="826"/>
      <c r="L292" s="826"/>
      <c r="M292" s="826"/>
      <c r="N292" s="826"/>
      <c r="O292" s="826"/>
      <c r="P292" s="826"/>
      <c r="Q292" s="826"/>
      <c r="R292" s="826"/>
      <c r="S292" s="827"/>
      <c r="T292" s="1033"/>
      <c r="X292" s="79"/>
      <c r="Y292" s="79"/>
      <c r="Z292" s="79"/>
      <c r="AC292" s="79"/>
      <c r="AE292" s="79"/>
      <c r="AF292" s="79"/>
      <c r="AG292" s="79"/>
      <c r="AH292" s="79"/>
      <c r="AI292" s="79"/>
      <c r="AJ292" s="79"/>
      <c r="AO292" s="613"/>
      <c r="AT292" s="702">
        <f>+AT285+AT275+AT265+AT257+AT248+AT238+AT224+AT217+AT202+AT194+AT179+AT170+AT155+AT134+AT115+AT104+AT95+AT87+AT79+AT70+AT57+AT42+AT34+AT21+AT17</f>
        <v>1193825327532.95</v>
      </c>
      <c r="AU292" s="703">
        <f>AT292/AK288</f>
        <v>0.85742980642625477</v>
      </c>
      <c r="AV292" s="702">
        <f>+AV285+AV275+AV265+AV257+AV248+AV238+AV224+AV217+AV202+AV194+AV179+AV170+AV155+AV134+AV115+AV104+AV95+AV87+AV79+AV70+AV57+AV42+AV34+AV21+AV17</f>
        <v>584779191934.40991</v>
      </c>
      <c r="AW292" s="703">
        <f>AV292/AK288</f>
        <v>0.42000039518225402</v>
      </c>
      <c r="AX292" s="79"/>
      <c r="AY292" s="79"/>
      <c r="AZ292" s="129"/>
      <c r="BA292" s="129"/>
      <c r="BB292" s="129"/>
      <c r="BC292" s="79"/>
      <c r="BD292" s="79"/>
      <c r="BE292" s="129"/>
      <c r="BF292" s="613"/>
      <c r="BG292" s="613"/>
      <c r="BH292" s="613"/>
      <c r="BI292" s="691"/>
      <c r="BJ292" s="412"/>
      <c r="BK292" s="412"/>
      <c r="BL292" s="412"/>
      <c r="BM292" s="412"/>
      <c r="BN292" s="412"/>
      <c r="BO292" s="412"/>
      <c r="BP292" s="412"/>
      <c r="BQ292" s="412"/>
      <c r="BR292" s="412"/>
      <c r="BS292" s="412"/>
      <c r="BT292" s="412"/>
      <c r="BU292" s="412"/>
      <c r="BV292" s="412"/>
      <c r="BW292" s="412"/>
      <c r="BX292" s="412"/>
      <c r="BY292" s="412"/>
      <c r="BZ292" s="412"/>
      <c r="CA292" s="412"/>
      <c r="CB292" s="412"/>
      <c r="CC292" s="412"/>
      <c r="CD292" s="412"/>
      <c r="CE292" s="412"/>
      <c r="CF292" s="412"/>
      <c r="CG292" s="412"/>
      <c r="CH292" s="412"/>
      <c r="CI292" s="412"/>
      <c r="CJ292" s="412"/>
      <c r="CK292" s="412"/>
      <c r="CL292" s="412"/>
      <c r="CM292" s="412"/>
      <c r="CN292" s="412"/>
      <c r="CO292" s="412"/>
      <c r="CP292" s="412"/>
      <c r="CQ292" s="412"/>
      <c r="CR292" s="412"/>
      <c r="CS292" s="412"/>
      <c r="CT292" s="412"/>
      <c r="CU292" s="412"/>
      <c r="CV292" s="412"/>
      <c r="CW292" s="412"/>
      <c r="CX292" s="412"/>
      <c r="CY292" s="412"/>
      <c r="CZ292" s="412"/>
      <c r="DA292" s="412"/>
      <c r="DB292" s="412"/>
      <c r="DC292" s="412"/>
      <c r="DD292" s="412"/>
      <c r="DE292" s="412"/>
      <c r="DF292" s="412"/>
      <c r="DG292" s="412"/>
      <c r="DH292" s="412"/>
      <c r="DI292" s="412"/>
      <c r="DJ292" s="412"/>
      <c r="DK292" s="412"/>
      <c r="DL292" s="412"/>
      <c r="DM292" s="412"/>
      <c r="DN292" s="412"/>
      <c r="DO292" s="412"/>
      <c r="DP292" s="412"/>
      <c r="DQ292" s="412"/>
      <c r="DR292" s="412"/>
      <c r="DS292" s="412"/>
      <c r="DT292" s="412"/>
      <c r="DU292" s="412"/>
      <c r="DV292" s="412"/>
      <c r="DW292" s="412"/>
      <c r="DX292" s="412"/>
      <c r="DY292" s="412"/>
      <c r="DZ292" s="412"/>
      <c r="EA292" s="412"/>
      <c r="EB292" s="412"/>
      <c r="EC292" s="412"/>
      <c r="ED292" s="412"/>
      <c r="EE292" s="412"/>
      <c r="EF292" s="412"/>
      <c r="EG292" s="412"/>
      <c r="EH292" s="412"/>
      <c r="EI292" s="412"/>
      <c r="EJ292" s="412"/>
      <c r="EK292" s="412"/>
      <c r="EL292" s="412"/>
      <c r="EM292" s="412"/>
      <c r="EN292" s="412"/>
      <c r="EO292" s="412"/>
      <c r="EP292" s="412"/>
      <c r="EQ292" s="412"/>
      <c r="ER292" s="412"/>
      <c r="ES292" s="412"/>
      <c r="ET292" s="412"/>
      <c r="EU292" s="412"/>
      <c r="EV292" s="412"/>
      <c r="EW292" s="412"/>
      <c r="EX292" s="412"/>
      <c r="EY292" s="412"/>
      <c r="EZ292" s="412"/>
      <c r="FA292" s="412"/>
      <c r="FB292" s="412"/>
      <c r="FC292" s="412"/>
      <c r="FD292" s="412"/>
      <c r="FE292" s="412"/>
      <c r="FF292" s="412"/>
      <c r="FG292" s="412"/>
      <c r="FH292" s="412"/>
      <c r="FI292" s="412"/>
      <c r="FJ292" s="412"/>
      <c r="FK292" s="412"/>
      <c r="FL292" s="412"/>
      <c r="FM292" s="412"/>
      <c r="FN292" s="412"/>
      <c r="FO292" s="412"/>
      <c r="FP292" s="412"/>
      <c r="FQ292" s="412"/>
      <c r="FR292" s="412"/>
      <c r="FS292" s="412"/>
      <c r="FT292" s="412"/>
      <c r="FU292" s="412"/>
      <c r="FV292" s="412"/>
      <c r="FW292" s="412"/>
      <c r="FX292" s="412"/>
      <c r="FY292" s="412"/>
      <c r="FZ292" s="412"/>
      <c r="GA292" s="412"/>
      <c r="GB292" s="412"/>
      <c r="GC292" s="412"/>
      <c r="GD292" s="412"/>
      <c r="GE292" s="412"/>
      <c r="GF292" s="412"/>
      <c r="GG292" s="412"/>
      <c r="GH292" s="412"/>
      <c r="GI292" s="412"/>
      <c r="GJ292" s="412"/>
      <c r="GK292" s="412"/>
      <c r="GL292" s="412"/>
      <c r="GM292" s="412"/>
      <c r="GN292" s="412"/>
      <c r="GO292" s="412"/>
      <c r="GP292" s="412"/>
      <c r="GQ292" s="412"/>
      <c r="GR292" s="412"/>
      <c r="GS292" s="412"/>
      <c r="GT292" s="412"/>
      <c r="GU292" s="412"/>
      <c r="GV292" s="412"/>
      <c r="GW292" s="412"/>
      <c r="GX292" s="412"/>
      <c r="GY292" s="412"/>
      <c r="GZ292" s="412"/>
      <c r="HA292" s="412"/>
      <c r="HB292" s="412"/>
      <c r="HC292" s="412"/>
      <c r="HD292" s="412"/>
      <c r="HE292" s="412"/>
      <c r="HF292" s="412"/>
      <c r="HG292" s="412"/>
      <c r="HH292" s="412"/>
    </row>
    <row r="293" spans="4:216" ht="2.25" customHeight="1">
      <c r="D293" s="825"/>
      <c r="E293" s="826"/>
      <c r="F293" s="826"/>
      <c r="G293" s="826"/>
      <c r="H293" s="826"/>
      <c r="I293" s="826"/>
      <c r="J293" s="826"/>
      <c r="K293" s="826"/>
      <c r="L293" s="826"/>
      <c r="M293" s="826"/>
      <c r="N293" s="826"/>
      <c r="O293" s="826"/>
      <c r="P293" s="826"/>
      <c r="Q293" s="826"/>
      <c r="R293" s="826"/>
      <c r="S293" s="827"/>
      <c r="T293" s="1033"/>
      <c r="X293" s="79"/>
      <c r="Y293" s="79"/>
      <c r="Z293" s="79"/>
      <c r="AC293" s="79"/>
      <c r="AE293" s="79"/>
      <c r="AF293" s="79"/>
      <c r="AG293" s="79"/>
      <c r="AH293" s="79"/>
      <c r="AI293" s="79"/>
      <c r="AJ293" s="79"/>
      <c r="AN293" s="129"/>
      <c r="AO293" s="613"/>
      <c r="AT293" s="129"/>
      <c r="AU293" s="412"/>
      <c r="AV293" s="79"/>
      <c r="AW293" s="151"/>
      <c r="AX293" s="79"/>
      <c r="AY293" s="79"/>
      <c r="AZ293" s="129"/>
      <c r="BA293" s="129"/>
      <c r="BB293" s="129"/>
      <c r="BC293" s="79"/>
      <c r="BD293" s="79"/>
      <c r="BE293" s="129"/>
      <c r="BF293" s="613"/>
      <c r="BG293" s="613"/>
      <c r="BH293" s="613"/>
      <c r="BI293" s="691"/>
      <c r="BJ293" s="412"/>
      <c r="BK293" s="412"/>
      <c r="BL293" s="412"/>
      <c r="BM293" s="412"/>
      <c r="BN293" s="412"/>
      <c r="BO293" s="412"/>
      <c r="BP293" s="412"/>
      <c r="BQ293" s="412"/>
      <c r="BR293" s="412"/>
      <c r="BS293" s="412"/>
      <c r="BT293" s="412"/>
      <c r="BU293" s="412"/>
      <c r="BV293" s="412"/>
      <c r="BW293" s="412"/>
      <c r="BX293" s="412"/>
      <c r="BY293" s="412"/>
      <c r="BZ293" s="412"/>
      <c r="CA293" s="412"/>
      <c r="CB293" s="412"/>
      <c r="CC293" s="412"/>
      <c r="CD293" s="412"/>
      <c r="CE293" s="412"/>
      <c r="CF293" s="412"/>
      <c r="CG293" s="412"/>
      <c r="CH293" s="412"/>
      <c r="CI293" s="412"/>
      <c r="CJ293" s="412"/>
      <c r="CK293" s="412"/>
      <c r="CL293" s="412"/>
      <c r="CM293" s="412"/>
      <c r="CN293" s="412"/>
      <c r="CO293" s="412"/>
      <c r="CP293" s="412"/>
      <c r="CQ293" s="412"/>
      <c r="CR293" s="412"/>
      <c r="CS293" s="412"/>
      <c r="CT293" s="412"/>
      <c r="CU293" s="412"/>
      <c r="CV293" s="412"/>
      <c r="CW293" s="412"/>
      <c r="CX293" s="412"/>
      <c r="CY293" s="412"/>
      <c r="CZ293" s="412"/>
      <c r="DA293" s="412"/>
      <c r="DB293" s="412"/>
      <c r="DC293" s="412"/>
      <c r="DD293" s="412"/>
      <c r="DE293" s="412"/>
      <c r="DF293" s="412"/>
      <c r="DG293" s="412"/>
      <c r="DH293" s="412"/>
      <c r="DI293" s="412"/>
      <c r="DJ293" s="412"/>
      <c r="DK293" s="412"/>
      <c r="DL293" s="412"/>
      <c r="DM293" s="412"/>
      <c r="DN293" s="412"/>
      <c r="DO293" s="412"/>
      <c r="DP293" s="412"/>
      <c r="DQ293" s="412"/>
      <c r="DR293" s="412"/>
      <c r="DS293" s="412"/>
      <c r="DT293" s="412"/>
      <c r="DU293" s="412"/>
      <c r="DV293" s="412"/>
      <c r="DW293" s="412"/>
      <c r="DX293" s="412"/>
      <c r="DY293" s="412"/>
      <c r="DZ293" s="412"/>
      <c r="EA293" s="412"/>
      <c r="EB293" s="412"/>
      <c r="EC293" s="412"/>
      <c r="ED293" s="412"/>
      <c r="EE293" s="412"/>
      <c r="EF293" s="412"/>
      <c r="EG293" s="412"/>
      <c r="EH293" s="412"/>
      <c r="EI293" s="412"/>
      <c r="EJ293" s="412"/>
      <c r="EK293" s="412"/>
      <c r="EL293" s="412"/>
      <c r="EM293" s="412"/>
      <c r="EN293" s="412"/>
      <c r="EO293" s="412"/>
      <c r="EP293" s="412"/>
      <c r="EQ293" s="412"/>
      <c r="ER293" s="412"/>
      <c r="ES293" s="412"/>
      <c r="ET293" s="412"/>
      <c r="EU293" s="412"/>
      <c r="EV293" s="412"/>
      <c r="EW293" s="412"/>
      <c r="EX293" s="412"/>
      <c r="EY293" s="412"/>
      <c r="EZ293" s="412"/>
      <c r="FA293" s="412"/>
      <c r="FB293" s="412"/>
      <c r="FC293" s="412"/>
      <c r="FD293" s="412"/>
      <c r="FE293" s="412"/>
      <c r="FF293" s="412"/>
      <c r="FG293" s="412"/>
      <c r="FH293" s="412"/>
      <c r="FI293" s="412"/>
      <c r="FJ293" s="412"/>
      <c r="FK293" s="412"/>
      <c r="FL293" s="412"/>
      <c r="FM293" s="412"/>
      <c r="FN293" s="412"/>
      <c r="FO293" s="412"/>
      <c r="FP293" s="412"/>
      <c r="FQ293" s="412"/>
      <c r="FR293" s="412"/>
      <c r="FS293" s="412"/>
      <c r="FT293" s="412"/>
      <c r="FU293" s="412"/>
      <c r="FV293" s="412"/>
      <c r="FW293" s="412"/>
      <c r="FX293" s="412"/>
      <c r="FY293" s="412"/>
      <c r="FZ293" s="412"/>
      <c r="GA293" s="412"/>
      <c r="GB293" s="412"/>
      <c r="GC293" s="412"/>
      <c r="GD293" s="412"/>
      <c r="GE293" s="412"/>
      <c r="GF293" s="412"/>
      <c r="GG293" s="412"/>
      <c r="GH293" s="412"/>
      <c r="GI293" s="412"/>
      <c r="GJ293" s="412"/>
      <c r="GK293" s="412"/>
      <c r="GL293" s="412"/>
      <c r="GM293" s="412"/>
      <c r="GN293" s="412"/>
      <c r="GO293" s="412"/>
      <c r="GP293" s="412"/>
      <c r="GQ293" s="412"/>
      <c r="GR293" s="412"/>
      <c r="GS293" s="412"/>
      <c r="GT293" s="412"/>
      <c r="GU293" s="412"/>
      <c r="GV293" s="412"/>
      <c r="GW293" s="412"/>
      <c r="GX293" s="412"/>
      <c r="GY293" s="412"/>
      <c r="GZ293" s="412"/>
      <c r="HA293" s="412"/>
      <c r="HB293" s="412"/>
      <c r="HC293" s="412"/>
      <c r="HD293" s="412"/>
      <c r="HE293" s="412"/>
      <c r="HF293" s="412"/>
      <c r="HG293" s="412"/>
      <c r="HH293" s="412"/>
    </row>
    <row r="294" spans="4:216" ht="7.5" customHeight="1" thickBot="1">
      <c r="D294" s="828"/>
      <c r="E294" s="829"/>
      <c r="F294" s="829"/>
      <c r="G294" s="829"/>
      <c r="H294" s="829"/>
      <c r="I294" s="829"/>
      <c r="J294" s="829"/>
      <c r="K294" s="829"/>
      <c r="L294" s="829"/>
      <c r="M294" s="829"/>
      <c r="N294" s="829"/>
      <c r="O294" s="829"/>
      <c r="P294" s="829"/>
      <c r="Q294" s="829"/>
      <c r="R294" s="829"/>
      <c r="S294" s="830"/>
      <c r="T294" s="1034"/>
      <c r="X294" s="79"/>
      <c r="Y294" s="79"/>
      <c r="Z294" s="79"/>
      <c r="AC294" s="79"/>
      <c r="AE294" s="79"/>
      <c r="AF294" s="79"/>
      <c r="AG294" s="79"/>
      <c r="AH294" s="79"/>
      <c r="AI294" s="79"/>
      <c r="AJ294" s="79"/>
      <c r="AN294" s="129"/>
      <c r="AO294" s="613"/>
      <c r="AT294" s="129"/>
      <c r="AU294" s="412"/>
      <c r="AV294" s="79"/>
      <c r="AW294" s="151"/>
      <c r="AX294" s="79"/>
      <c r="AY294" s="79"/>
      <c r="AZ294" s="129"/>
      <c r="BA294" s="129"/>
      <c r="BB294" s="129"/>
      <c r="BC294" s="79"/>
      <c r="BD294" s="79"/>
      <c r="BE294" s="129"/>
      <c r="BF294" s="613"/>
      <c r="BG294" s="613"/>
      <c r="BH294" s="613"/>
      <c r="BI294" s="691"/>
      <c r="BJ294" s="412"/>
      <c r="BK294" s="412"/>
      <c r="BL294" s="412"/>
      <c r="BM294" s="412"/>
      <c r="BN294" s="412"/>
      <c r="BO294" s="412"/>
      <c r="BP294" s="412"/>
      <c r="BQ294" s="412"/>
      <c r="BR294" s="412"/>
      <c r="BS294" s="412"/>
      <c r="BT294" s="412"/>
      <c r="BU294" s="412"/>
      <c r="BV294" s="412"/>
      <c r="BW294" s="412"/>
      <c r="BX294" s="412"/>
      <c r="BY294" s="412"/>
      <c r="BZ294" s="412"/>
      <c r="CA294" s="412"/>
      <c r="CB294" s="412"/>
      <c r="CC294" s="412"/>
      <c r="CD294" s="412"/>
      <c r="CE294" s="412"/>
      <c r="CF294" s="412"/>
      <c r="CG294" s="412"/>
      <c r="CH294" s="412"/>
      <c r="CI294" s="412"/>
      <c r="CJ294" s="412"/>
      <c r="CK294" s="412"/>
      <c r="CL294" s="412"/>
      <c r="CM294" s="412"/>
      <c r="CN294" s="412"/>
      <c r="CO294" s="412"/>
      <c r="CP294" s="412"/>
      <c r="CQ294" s="412"/>
      <c r="CR294" s="412"/>
      <c r="CS294" s="412"/>
      <c r="CT294" s="412"/>
      <c r="CU294" s="412"/>
      <c r="CV294" s="412"/>
      <c r="CW294" s="412"/>
      <c r="CX294" s="412"/>
      <c r="CY294" s="412"/>
      <c r="CZ294" s="412"/>
      <c r="DA294" s="412"/>
      <c r="DB294" s="412"/>
      <c r="DC294" s="412"/>
      <c r="DD294" s="412"/>
      <c r="DE294" s="412"/>
      <c r="DF294" s="412"/>
      <c r="DG294" s="412"/>
      <c r="DH294" s="412"/>
      <c r="DI294" s="412"/>
      <c r="DJ294" s="412"/>
      <c r="DK294" s="412"/>
      <c r="DL294" s="412"/>
      <c r="DM294" s="412"/>
      <c r="DN294" s="412"/>
      <c r="DO294" s="412"/>
      <c r="DP294" s="412"/>
      <c r="DQ294" s="412"/>
      <c r="DR294" s="412"/>
      <c r="DS294" s="412"/>
      <c r="DT294" s="412"/>
      <c r="DU294" s="412"/>
      <c r="DV294" s="412"/>
      <c r="DW294" s="412"/>
      <c r="DX294" s="412"/>
      <c r="DY294" s="412"/>
      <c r="DZ294" s="412"/>
      <c r="EA294" s="412"/>
      <c r="EB294" s="412"/>
      <c r="EC294" s="412"/>
      <c r="ED294" s="412"/>
      <c r="EE294" s="412"/>
      <c r="EF294" s="412"/>
      <c r="EG294" s="412"/>
      <c r="EH294" s="412"/>
      <c r="EI294" s="412"/>
      <c r="EJ294" s="412"/>
      <c r="EK294" s="412"/>
      <c r="EL294" s="412"/>
      <c r="EM294" s="412"/>
      <c r="EN294" s="412"/>
      <c r="EO294" s="412"/>
      <c r="EP294" s="412"/>
      <c r="EQ294" s="412"/>
      <c r="ER294" s="412"/>
      <c r="ES294" s="412"/>
      <c r="ET294" s="412"/>
      <c r="EU294" s="412"/>
      <c r="EV294" s="412"/>
      <c r="EW294" s="412"/>
      <c r="EX294" s="412"/>
      <c r="EY294" s="412"/>
      <c r="EZ294" s="412"/>
      <c r="FA294" s="412"/>
      <c r="FB294" s="412"/>
      <c r="FC294" s="412"/>
      <c r="FD294" s="412"/>
      <c r="FE294" s="412"/>
      <c r="FF294" s="412"/>
      <c r="FG294" s="412"/>
      <c r="FH294" s="412"/>
      <c r="FI294" s="412"/>
      <c r="FJ294" s="412"/>
      <c r="FK294" s="412"/>
      <c r="FL294" s="412"/>
      <c r="FM294" s="412"/>
      <c r="FN294" s="412"/>
      <c r="FO294" s="412"/>
      <c r="FP294" s="412"/>
      <c r="FQ294" s="412"/>
      <c r="FR294" s="412"/>
      <c r="FS294" s="412"/>
      <c r="FT294" s="412"/>
      <c r="FU294" s="412"/>
      <c r="FV294" s="412"/>
      <c r="FW294" s="412"/>
      <c r="FX294" s="412"/>
      <c r="FY294" s="412"/>
      <c r="FZ294" s="412"/>
      <c r="GA294" s="412"/>
      <c r="GB294" s="412"/>
      <c r="GC294" s="412"/>
      <c r="GD294" s="412"/>
      <c r="GE294" s="412"/>
      <c r="GF294" s="412"/>
      <c r="GG294" s="412"/>
      <c r="GH294" s="412"/>
      <c r="GI294" s="412"/>
      <c r="GJ294" s="412"/>
      <c r="GK294" s="412"/>
      <c r="GL294" s="412"/>
      <c r="GM294" s="412"/>
      <c r="GN294" s="412"/>
      <c r="GO294" s="412"/>
      <c r="GP294" s="412"/>
      <c r="GQ294" s="412"/>
      <c r="GR294" s="412"/>
      <c r="GS294" s="412"/>
      <c r="GT294" s="412"/>
      <c r="GU294" s="412"/>
      <c r="GV294" s="412"/>
      <c r="GW294" s="412"/>
      <c r="GX294" s="412"/>
      <c r="GY294" s="412"/>
      <c r="GZ294" s="412"/>
      <c r="HA294" s="412"/>
      <c r="HB294" s="412"/>
      <c r="HC294" s="412"/>
      <c r="HD294" s="412"/>
      <c r="HE294" s="412"/>
      <c r="HF294" s="412"/>
      <c r="HG294" s="412"/>
      <c r="HH294" s="412"/>
    </row>
    <row r="295" spans="4:216" ht="15" customHeight="1">
      <c r="X295" s="79"/>
      <c r="Y295" s="79"/>
      <c r="Z295" s="79"/>
      <c r="AC295" s="79"/>
      <c r="AE295" s="79"/>
      <c r="AF295" s="79"/>
      <c r="AG295" s="79"/>
      <c r="AH295" s="79"/>
      <c r="AI295" s="79"/>
      <c r="AJ295" s="79"/>
      <c r="AN295" s="129"/>
      <c r="AO295" s="613"/>
      <c r="AT295" s="129"/>
      <c r="AU295" s="412"/>
      <c r="AV295" s="79"/>
      <c r="AW295" s="151"/>
      <c r="AX295" s="79"/>
      <c r="AY295" s="79"/>
      <c r="AZ295" s="129"/>
      <c r="BA295" s="129"/>
      <c r="BB295" s="129"/>
      <c r="BC295" s="79"/>
      <c r="BD295" s="79"/>
      <c r="BE295" s="129"/>
      <c r="BF295" s="613"/>
      <c r="BG295" s="613"/>
      <c r="BH295" s="613"/>
      <c r="BI295" s="129"/>
    </row>
    <row r="296" spans="4:216" ht="159" customHeight="1">
      <c r="T296" s="846"/>
      <c r="X296" s="79"/>
      <c r="Y296" s="79"/>
      <c r="Z296" s="79"/>
      <c r="AC296" s="79"/>
      <c r="AE296" s="79"/>
      <c r="AF296" s="79"/>
      <c r="AG296" s="79"/>
      <c r="AH296" s="79"/>
      <c r="AI296" s="79"/>
      <c r="AJ296" s="79"/>
      <c r="AN296" s="129"/>
      <c r="AO296" s="613"/>
      <c r="AT296" s="129"/>
      <c r="AU296" s="412"/>
      <c r="AV296" s="79"/>
      <c r="AW296" s="151"/>
      <c r="AX296" s="79"/>
      <c r="AY296" s="79"/>
      <c r="AZ296" s="129"/>
      <c r="BA296" s="129"/>
      <c r="BB296" s="129"/>
      <c r="BC296" s="79"/>
      <c r="BD296" s="79"/>
      <c r="BE296" s="129"/>
      <c r="BF296" s="613"/>
      <c r="BG296" s="613"/>
      <c r="BH296" s="613"/>
      <c r="BI296" s="129"/>
    </row>
    <row r="297" spans="4:216" ht="15.6" customHeight="1">
      <c r="T297" s="846"/>
      <c r="X297" s="79"/>
      <c r="Y297" s="79"/>
      <c r="Z297" s="79"/>
      <c r="AC297" s="79"/>
      <c r="AE297" s="79"/>
      <c r="AF297" s="79"/>
      <c r="AG297" s="79"/>
      <c r="AH297" s="79"/>
      <c r="AI297" s="79"/>
      <c r="AJ297" s="79"/>
      <c r="AN297" s="129"/>
      <c r="AO297" s="613"/>
      <c r="AT297" s="129"/>
      <c r="AU297" s="412"/>
      <c r="AV297" s="79"/>
      <c r="AW297" s="151"/>
      <c r="AX297" s="79"/>
      <c r="AY297" s="79"/>
      <c r="AZ297" s="129"/>
      <c r="BA297" s="129"/>
      <c r="BB297" s="129"/>
      <c r="BC297" s="79"/>
      <c r="BD297" s="79"/>
      <c r="BE297" s="129"/>
      <c r="BF297" s="613"/>
      <c r="BG297" s="613"/>
      <c r="BH297" s="613"/>
      <c r="BI297" s="129"/>
    </row>
    <row r="298" spans="4:216" ht="24.6" customHeight="1">
      <c r="T298" s="846"/>
      <c r="X298" s="79"/>
      <c r="Y298" s="79"/>
      <c r="Z298" s="79"/>
      <c r="AC298" s="79"/>
      <c r="AE298" s="79"/>
      <c r="AF298" s="79"/>
      <c r="AG298" s="79"/>
      <c r="AH298" s="79"/>
      <c r="AI298" s="79"/>
      <c r="AJ298" s="79"/>
      <c r="AN298" s="129"/>
      <c r="AO298" s="613"/>
      <c r="AT298" s="129"/>
      <c r="AU298" s="412"/>
      <c r="AV298" s="79"/>
      <c r="AW298" s="151"/>
      <c r="AX298" s="79"/>
      <c r="AY298" s="79"/>
      <c r="AZ298" s="129"/>
      <c r="BA298" s="129"/>
      <c r="BB298" s="129"/>
      <c r="BC298" s="79"/>
      <c r="BD298" s="79"/>
      <c r="BE298" s="129"/>
      <c r="BF298" s="613"/>
      <c r="BG298" s="613"/>
      <c r="BH298" s="613"/>
      <c r="BI298" s="129"/>
    </row>
    <row r="299" spans="4:216">
      <c r="T299" s="846"/>
      <c r="X299" s="79"/>
      <c r="Y299" s="79"/>
      <c r="Z299" s="79"/>
      <c r="AC299" s="79"/>
      <c r="AE299" s="79"/>
      <c r="AF299" s="79"/>
      <c r="AG299" s="79"/>
      <c r="AH299" s="79"/>
      <c r="AI299" s="79"/>
      <c r="AJ299" s="79"/>
      <c r="AN299" s="129"/>
      <c r="AO299" s="613"/>
      <c r="AT299" s="129"/>
      <c r="AU299" s="412"/>
      <c r="AV299" s="79"/>
      <c r="AW299" s="151"/>
      <c r="AX299" s="79"/>
      <c r="AY299" s="79"/>
      <c r="AZ299" s="129"/>
      <c r="BA299" s="129"/>
      <c r="BB299" s="129"/>
      <c r="BC299" s="79"/>
      <c r="BD299" s="79"/>
      <c r="BE299" s="129"/>
      <c r="BF299" s="613"/>
      <c r="BG299" s="613"/>
      <c r="BH299" s="613"/>
      <c r="BI299" s="129"/>
    </row>
    <row r="300" spans="4:216" ht="138.6" customHeight="1">
      <c r="T300" s="846"/>
      <c r="X300" s="79"/>
      <c r="Y300" s="79"/>
      <c r="Z300" s="79"/>
      <c r="AC300" s="79"/>
      <c r="AE300" s="79"/>
      <c r="AF300" s="79"/>
      <c r="AG300" s="79"/>
      <c r="AH300" s="79"/>
      <c r="AI300" s="79"/>
      <c r="AJ300" s="79"/>
      <c r="AN300" s="129"/>
      <c r="AO300" s="613"/>
      <c r="AT300" s="129"/>
      <c r="AU300" s="412"/>
      <c r="AV300" s="79"/>
      <c r="AW300" s="151"/>
      <c r="AX300" s="79"/>
      <c r="AY300" s="79"/>
      <c r="AZ300" s="129"/>
      <c r="BA300" s="129"/>
      <c r="BB300" s="129"/>
      <c r="BC300" s="79"/>
      <c r="BD300" s="79"/>
      <c r="BE300" s="129"/>
      <c r="BF300" s="613"/>
      <c r="BG300" s="613"/>
      <c r="BH300" s="613"/>
      <c r="BI300" s="129"/>
    </row>
    <row r="301" spans="4:216" ht="15" customHeight="1">
      <c r="T301" s="846"/>
      <c r="X301" s="79"/>
      <c r="Y301" s="79"/>
      <c r="Z301" s="79"/>
      <c r="AC301" s="79"/>
      <c r="AE301" s="79"/>
      <c r="AF301" s="79"/>
      <c r="AG301" s="79"/>
      <c r="AH301" s="79"/>
      <c r="AI301" s="79"/>
      <c r="AJ301" s="79"/>
      <c r="AN301" s="129"/>
      <c r="AO301" s="613"/>
      <c r="AT301" s="129"/>
      <c r="AU301" s="412"/>
      <c r="AV301" s="79"/>
      <c r="AW301" s="151"/>
      <c r="AX301" s="79"/>
      <c r="AY301" s="79"/>
      <c r="AZ301" s="129"/>
      <c r="BA301" s="129"/>
      <c r="BB301" s="129"/>
      <c r="BC301" s="79"/>
      <c r="BD301" s="79"/>
      <c r="BE301" s="129"/>
      <c r="BF301" s="613"/>
      <c r="BG301" s="613"/>
      <c r="BH301" s="613"/>
      <c r="BI301" s="129"/>
    </row>
    <row r="302" spans="4:216" ht="165" customHeight="1">
      <c r="X302" s="79"/>
      <c r="Y302" s="79"/>
      <c r="Z302" s="79"/>
      <c r="AC302" s="79"/>
      <c r="AE302" s="79"/>
      <c r="AF302" s="79"/>
      <c r="AG302" s="79"/>
      <c r="AH302" s="79"/>
      <c r="AI302" s="79"/>
      <c r="AJ302" s="79"/>
      <c r="AN302" s="129"/>
      <c r="AO302" s="613"/>
      <c r="AT302" s="129"/>
      <c r="AU302" s="412"/>
      <c r="AV302" s="79"/>
      <c r="AW302" s="151"/>
      <c r="AX302" s="79"/>
      <c r="AY302" s="79"/>
      <c r="AZ302" s="129"/>
      <c r="BA302" s="129"/>
      <c r="BB302" s="129"/>
      <c r="BC302" s="79"/>
      <c r="BD302" s="79"/>
      <c r="BE302" s="129"/>
      <c r="BF302" s="613"/>
      <c r="BG302" s="613"/>
      <c r="BH302" s="613"/>
      <c r="BI302" s="129"/>
    </row>
    <row r="303" spans="4:216" ht="15.6" customHeight="1">
      <c r="X303" s="79"/>
      <c r="Y303" s="79"/>
      <c r="Z303" s="79"/>
      <c r="AC303" s="79"/>
      <c r="AE303" s="79"/>
      <c r="AF303" s="79"/>
      <c r="AG303" s="79"/>
      <c r="AH303" s="79"/>
      <c r="AI303" s="79"/>
      <c r="AJ303" s="79"/>
      <c r="AN303" s="129"/>
      <c r="AO303" s="613"/>
      <c r="AT303" s="129"/>
      <c r="AU303" s="412"/>
      <c r="AV303" s="79"/>
      <c r="AW303" s="151"/>
      <c r="AX303" s="79"/>
      <c r="AY303" s="79"/>
      <c r="AZ303" s="129"/>
      <c r="BA303" s="129"/>
      <c r="BB303" s="129"/>
      <c r="BC303" s="79"/>
      <c r="BD303" s="79"/>
      <c r="BE303" s="129"/>
      <c r="BF303" s="613"/>
      <c r="BG303" s="613"/>
      <c r="BH303" s="613"/>
      <c r="BI303" s="129"/>
    </row>
    <row r="304" spans="4:216">
      <c r="AO304" s="613"/>
      <c r="BA304" s="613"/>
      <c r="BF304" s="613"/>
      <c r="BG304" s="613"/>
      <c r="BH304" s="613"/>
      <c r="BI304" s="129"/>
    </row>
    <row r="305" spans="41:61">
      <c r="AO305" s="613"/>
      <c r="BA305" s="613"/>
      <c r="BF305" s="613"/>
      <c r="BG305" s="613"/>
      <c r="BH305" s="613"/>
      <c r="BI305" s="129"/>
    </row>
    <row r="306" spans="41:61">
      <c r="AO306" s="613"/>
      <c r="BA306" s="613"/>
      <c r="BF306" s="613"/>
      <c r="BG306" s="613"/>
      <c r="BH306" s="613"/>
      <c r="BI306" s="129"/>
    </row>
    <row r="307" spans="41:61">
      <c r="AO307" s="613"/>
      <c r="BA307" s="613"/>
      <c r="BF307" s="613"/>
      <c r="BG307" s="613"/>
      <c r="BH307" s="613"/>
      <c r="BI307" s="129"/>
    </row>
    <row r="308" spans="41:61">
      <c r="AO308" s="613"/>
      <c r="BA308" s="613"/>
      <c r="BF308" s="613"/>
      <c r="BG308" s="613"/>
      <c r="BH308" s="613"/>
      <c r="BI308" s="129"/>
    </row>
    <row r="309" spans="41:61">
      <c r="AO309" s="613"/>
      <c r="BA309" s="613"/>
      <c r="BF309" s="613"/>
      <c r="BG309" s="613"/>
      <c r="BH309" s="613"/>
      <c r="BI309" s="129"/>
    </row>
    <row r="310" spans="41:61">
      <c r="AO310" s="613"/>
      <c r="BA310" s="613"/>
      <c r="BF310" s="613"/>
      <c r="BG310" s="613"/>
      <c r="BH310" s="613"/>
      <c r="BI310" s="129"/>
    </row>
    <row r="311" spans="41:61">
      <c r="AO311" s="613"/>
      <c r="BA311" s="613"/>
      <c r="BF311" s="613"/>
      <c r="BG311" s="613"/>
      <c r="BH311" s="613"/>
      <c r="BI311" s="129"/>
    </row>
    <row r="312" spans="41:61">
      <c r="AO312" s="613"/>
      <c r="BA312" s="613"/>
      <c r="BF312" s="613"/>
      <c r="BG312" s="613"/>
      <c r="BH312" s="613"/>
      <c r="BI312" s="129"/>
    </row>
    <row r="313" spans="41:61">
      <c r="AO313" s="613"/>
      <c r="BA313" s="613"/>
      <c r="BF313" s="613"/>
      <c r="BG313" s="613"/>
      <c r="BH313" s="613"/>
      <c r="BI313" s="129"/>
    </row>
    <row r="314" spans="41:61">
      <c r="AO314" s="613"/>
      <c r="BA314" s="613"/>
      <c r="BF314" s="613"/>
      <c r="BG314" s="613"/>
      <c r="BH314" s="613"/>
      <c r="BI314" s="129"/>
    </row>
    <row r="315" spans="41:61">
      <c r="AO315" s="613"/>
      <c r="BA315" s="613"/>
      <c r="BF315" s="613"/>
      <c r="BG315" s="613"/>
      <c r="BH315" s="613"/>
      <c r="BI315" s="129"/>
    </row>
    <row r="316" spans="41:61">
      <c r="AO316" s="613"/>
      <c r="BA316" s="613"/>
      <c r="BF316" s="613"/>
      <c r="BG316" s="613"/>
      <c r="BH316" s="613"/>
      <c r="BI316" s="129"/>
    </row>
    <row r="317" spans="41:61">
      <c r="AO317" s="613"/>
      <c r="BA317" s="613"/>
      <c r="BF317" s="613"/>
      <c r="BG317" s="613"/>
      <c r="BH317" s="613"/>
      <c r="BI317" s="129"/>
    </row>
    <row r="318" spans="41:61">
      <c r="AO318" s="613"/>
      <c r="BA318" s="613"/>
      <c r="BF318" s="613"/>
      <c r="BG318" s="613"/>
      <c r="BH318" s="613"/>
      <c r="BI318" s="129"/>
    </row>
    <row r="319" spans="41:61">
      <c r="AO319" s="613"/>
      <c r="BA319" s="613"/>
      <c r="BF319" s="613"/>
      <c r="BG319" s="613"/>
      <c r="BH319" s="613"/>
      <c r="BI319" s="129"/>
    </row>
    <row r="320" spans="41:61">
      <c r="AO320" s="613"/>
      <c r="BA320" s="613"/>
      <c r="BF320" s="613"/>
      <c r="BG320" s="613"/>
      <c r="BH320" s="613"/>
      <c r="BI320" s="129"/>
    </row>
    <row r="321" spans="41:61">
      <c r="AO321" s="613"/>
      <c r="BA321" s="613"/>
      <c r="BF321" s="613"/>
      <c r="BG321" s="613"/>
      <c r="BH321" s="613"/>
      <c r="BI321" s="129"/>
    </row>
    <row r="322" spans="41:61">
      <c r="AO322" s="613"/>
      <c r="BA322" s="613"/>
      <c r="BF322" s="613"/>
      <c r="BG322" s="613"/>
      <c r="BH322" s="613"/>
      <c r="BI322" s="129"/>
    </row>
    <row r="323" spans="41:61">
      <c r="AO323" s="613"/>
      <c r="BA323" s="613"/>
      <c r="BF323" s="613"/>
      <c r="BG323" s="613"/>
      <c r="BH323" s="613"/>
      <c r="BI323" s="129"/>
    </row>
    <row r="324" spans="41:61">
      <c r="AO324" s="613"/>
      <c r="BA324" s="613"/>
      <c r="BF324" s="613"/>
      <c r="BG324" s="613"/>
      <c r="BH324" s="613"/>
      <c r="BI324" s="129"/>
    </row>
    <row r="325" spans="41:61">
      <c r="AO325" s="613"/>
      <c r="BA325" s="613"/>
      <c r="BF325" s="613"/>
      <c r="BG325" s="613"/>
      <c r="BH325" s="613"/>
      <c r="BI325" s="129"/>
    </row>
    <row r="326" spans="41:61">
      <c r="AO326" s="613"/>
      <c r="BA326" s="613"/>
      <c r="BF326" s="613"/>
      <c r="BG326" s="613"/>
      <c r="BH326" s="613"/>
      <c r="BI326" s="129"/>
    </row>
    <row r="327" spans="41:61">
      <c r="AO327" s="613"/>
      <c r="BA327" s="613"/>
      <c r="BF327" s="613"/>
      <c r="BG327" s="613"/>
      <c r="BH327" s="613"/>
      <c r="BI327" s="129"/>
    </row>
    <row r="328" spans="41:61">
      <c r="AO328" s="613"/>
      <c r="BA328" s="613"/>
      <c r="BF328" s="613"/>
      <c r="BG328" s="613"/>
      <c r="BH328" s="613"/>
      <c r="BI328" s="129"/>
    </row>
    <row r="329" spans="41:61">
      <c r="AO329" s="613"/>
      <c r="BA329" s="613"/>
      <c r="BF329" s="613"/>
      <c r="BG329" s="613"/>
      <c r="BH329" s="613"/>
      <c r="BI329" s="129"/>
    </row>
    <row r="330" spans="41:61">
      <c r="AO330" s="613"/>
      <c r="BA330" s="613"/>
      <c r="BF330" s="613"/>
      <c r="BG330" s="613"/>
      <c r="BH330" s="613"/>
      <c r="BI330" s="129"/>
    </row>
    <row r="331" spans="41:61">
      <c r="AO331" s="613"/>
      <c r="BA331" s="613"/>
      <c r="BF331" s="613"/>
      <c r="BG331" s="613"/>
      <c r="BH331" s="613"/>
      <c r="BI331" s="129"/>
    </row>
    <row r="332" spans="41:61">
      <c r="AO332" s="613"/>
      <c r="BA332" s="613"/>
      <c r="BF332" s="613"/>
      <c r="BG332" s="613"/>
      <c r="BH332" s="613"/>
      <c r="BI332" s="129"/>
    </row>
    <row r="333" spans="41:61">
      <c r="AO333" s="613"/>
      <c r="BA333" s="613"/>
      <c r="BF333" s="613"/>
      <c r="BG333" s="613"/>
      <c r="BH333" s="613"/>
      <c r="BI333" s="129"/>
    </row>
    <row r="334" spans="41:61">
      <c r="AO334" s="613"/>
      <c r="BA334" s="613"/>
      <c r="BF334" s="613"/>
      <c r="BG334" s="613"/>
      <c r="BH334" s="613"/>
      <c r="BI334" s="129"/>
    </row>
    <row r="335" spans="41:61">
      <c r="AO335" s="613"/>
      <c r="BA335" s="613"/>
      <c r="BF335" s="613"/>
      <c r="BG335" s="613"/>
      <c r="BH335" s="613"/>
      <c r="BI335" s="129"/>
    </row>
    <row r="336" spans="41:61">
      <c r="AO336" s="613"/>
      <c r="BA336" s="613"/>
      <c r="BF336" s="613"/>
      <c r="BG336" s="613"/>
      <c r="BH336" s="613"/>
      <c r="BI336" s="129"/>
    </row>
    <row r="337" spans="41:61">
      <c r="AO337" s="613"/>
      <c r="BA337" s="613"/>
      <c r="BF337" s="613"/>
      <c r="BG337" s="613"/>
      <c r="BH337" s="613"/>
      <c r="BI337" s="129"/>
    </row>
    <row r="338" spans="41:61">
      <c r="AO338" s="613"/>
      <c r="BA338" s="613"/>
      <c r="BF338" s="613"/>
      <c r="BG338" s="613"/>
      <c r="BH338" s="613"/>
      <c r="BI338" s="129"/>
    </row>
    <row r="339" spans="41:61">
      <c r="AO339" s="613"/>
      <c r="BA339" s="613"/>
      <c r="BF339" s="613"/>
      <c r="BG339" s="613"/>
      <c r="BH339" s="613"/>
      <c r="BI339" s="129"/>
    </row>
    <row r="340" spans="41:61">
      <c r="AO340" s="613"/>
      <c r="BA340" s="613"/>
      <c r="BF340" s="613"/>
      <c r="BG340" s="613"/>
      <c r="BH340" s="613"/>
      <c r="BI340" s="129"/>
    </row>
    <row r="341" spans="41:61">
      <c r="AO341" s="613"/>
      <c r="BA341" s="613"/>
      <c r="BF341" s="613"/>
      <c r="BG341" s="613"/>
      <c r="BH341" s="613"/>
      <c r="BI341" s="129"/>
    </row>
    <row r="342" spans="41:61">
      <c r="AO342" s="613"/>
      <c r="BA342" s="613"/>
      <c r="BF342" s="613"/>
      <c r="BG342" s="613"/>
      <c r="BH342" s="613"/>
      <c r="BI342" s="129"/>
    </row>
    <row r="343" spans="41:61">
      <c r="AO343" s="613"/>
      <c r="BA343" s="613"/>
      <c r="BF343" s="613"/>
      <c r="BG343" s="613"/>
      <c r="BH343" s="613"/>
      <c r="BI343" s="129"/>
    </row>
    <row r="344" spans="41:61">
      <c r="AO344" s="613"/>
      <c r="BA344" s="613"/>
      <c r="BF344" s="613"/>
      <c r="BG344" s="613"/>
      <c r="BH344" s="613"/>
      <c r="BI344" s="129"/>
    </row>
    <row r="345" spans="41:61">
      <c r="AO345" s="613"/>
      <c r="BA345" s="613"/>
      <c r="BF345" s="613"/>
      <c r="BG345" s="613"/>
      <c r="BH345" s="613"/>
      <c r="BI345" s="129"/>
    </row>
    <row r="346" spans="41:61">
      <c r="AO346" s="613"/>
      <c r="BA346" s="613"/>
      <c r="BF346" s="613"/>
      <c r="BG346" s="613"/>
      <c r="BH346" s="613"/>
      <c r="BI346" s="129"/>
    </row>
    <row r="347" spans="41:61">
      <c r="AO347" s="613"/>
      <c r="BA347" s="613"/>
      <c r="BF347" s="613"/>
      <c r="BG347" s="613"/>
      <c r="BH347" s="613"/>
      <c r="BI347" s="129"/>
    </row>
    <row r="348" spans="41:61">
      <c r="AO348" s="613"/>
      <c r="BA348" s="613"/>
      <c r="BF348" s="613"/>
      <c r="BG348" s="613"/>
      <c r="BH348" s="613"/>
      <c r="BI348" s="129"/>
    </row>
    <row r="349" spans="41:61">
      <c r="AO349" s="613"/>
      <c r="BA349" s="613"/>
      <c r="BF349" s="613"/>
      <c r="BG349" s="613"/>
      <c r="BH349" s="613"/>
      <c r="BI349" s="129"/>
    </row>
    <row r="350" spans="41:61">
      <c r="AO350" s="613"/>
      <c r="BA350" s="613"/>
      <c r="BF350" s="613"/>
      <c r="BG350" s="613"/>
      <c r="BH350" s="613"/>
      <c r="BI350" s="129"/>
    </row>
    <row r="351" spans="41:61">
      <c r="AO351" s="613"/>
      <c r="BA351" s="613"/>
      <c r="BF351" s="613"/>
      <c r="BG351" s="613"/>
      <c r="BH351" s="613"/>
      <c r="BI351" s="129"/>
    </row>
    <row r="352" spans="41:61">
      <c r="AO352" s="613"/>
      <c r="BA352" s="613"/>
      <c r="BF352" s="613"/>
      <c r="BG352" s="613"/>
      <c r="BH352" s="613"/>
      <c r="BI352" s="129"/>
    </row>
    <row r="353" spans="41:61">
      <c r="AO353" s="613"/>
      <c r="BA353" s="613"/>
      <c r="BF353" s="613"/>
      <c r="BG353" s="613"/>
      <c r="BH353" s="613"/>
      <c r="BI353" s="129"/>
    </row>
    <row r="354" spans="41:61">
      <c r="AO354" s="613"/>
      <c r="BA354" s="613"/>
      <c r="BF354" s="613"/>
      <c r="BG354" s="613"/>
      <c r="BH354" s="613"/>
      <c r="BI354" s="129"/>
    </row>
    <row r="355" spans="41:61">
      <c r="AO355" s="613"/>
      <c r="BA355" s="613"/>
      <c r="BF355" s="613"/>
      <c r="BG355" s="613"/>
      <c r="BH355" s="613"/>
      <c r="BI355" s="129"/>
    </row>
    <row r="356" spans="41:61">
      <c r="AO356" s="613"/>
      <c r="BA356" s="613"/>
      <c r="BF356" s="613"/>
      <c r="BG356" s="613"/>
      <c r="BH356" s="613"/>
      <c r="BI356" s="129"/>
    </row>
    <row r="357" spans="41:61">
      <c r="AO357" s="613"/>
      <c r="BA357" s="613"/>
      <c r="BF357" s="613"/>
      <c r="BG357" s="613"/>
      <c r="BH357" s="613"/>
      <c r="BI357" s="129"/>
    </row>
    <row r="358" spans="41:61">
      <c r="AO358" s="613"/>
      <c r="BA358" s="613"/>
      <c r="BF358" s="613"/>
      <c r="BG358" s="613"/>
      <c r="BH358" s="613"/>
      <c r="BI358" s="129"/>
    </row>
    <row r="359" spans="41:61">
      <c r="AO359" s="613"/>
      <c r="BA359" s="613"/>
      <c r="BF359" s="613"/>
      <c r="BG359" s="613"/>
      <c r="BH359" s="613"/>
      <c r="BI359" s="129"/>
    </row>
    <row r="360" spans="41:61">
      <c r="AO360" s="613"/>
      <c r="BA360" s="613"/>
      <c r="BF360" s="613"/>
      <c r="BG360" s="613"/>
      <c r="BH360" s="613"/>
      <c r="BI360" s="129"/>
    </row>
    <row r="361" spans="41:61">
      <c r="AO361" s="613"/>
      <c r="BA361" s="613"/>
      <c r="BF361" s="613"/>
      <c r="BG361" s="613"/>
      <c r="BH361" s="613"/>
      <c r="BI361" s="129"/>
    </row>
    <row r="362" spans="41:61">
      <c r="AO362" s="613"/>
      <c r="BA362" s="613"/>
      <c r="BF362" s="613"/>
      <c r="BG362" s="613"/>
      <c r="BH362" s="613"/>
      <c r="BI362" s="129"/>
    </row>
    <row r="363" spans="41:61">
      <c r="AO363" s="613"/>
      <c r="BA363" s="613"/>
      <c r="BF363" s="613"/>
      <c r="BG363" s="613"/>
      <c r="BH363" s="613"/>
      <c r="BI363" s="129"/>
    </row>
    <row r="364" spans="41:61">
      <c r="AO364" s="613"/>
      <c r="BA364" s="613"/>
      <c r="BF364" s="613"/>
      <c r="BG364" s="613"/>
      <c r="BH364" s="613"/>
      <c r="BI364" s="129"/>
    </row>
    <row r="365" spans="41:61">
      <c r="AO365" s="613"/>
      <c r="BA365" s="613"/>
      <c r="BF365" s="613"/>
      <c r="BG365" s="613"/>
      <c r="BH365" s="613"/>
      <c r="BI365" s="129"/>
    </row>
    <row r="366" spans="41:61">
      <c r="AO366" s="613"/>
      <c r="BA366" s="613"/>
      <c r="BF366" s="613"/>
      <c r="BG366" s="613"/>
      <c r="BH366" s="613"/>
      <c r="BI366" s="129"/>
    </row>
    <row r="367" spans="41:61">
      <c r="AO367" s="613"/>
      <c r="BA367" s="613"/>
      <c r="BF367" s="613"/>
      <c r="BG367" s="613"/>
      <c r="BH367" s="613"/>
      <c r="BI367" s="129"/>
    </row>
    <row r="368" spans="41:61">
      <c r="AO368" s="613"/>
      <c r="BA368" s="613"/>
      <c r="BF368" s="613"/>
      <c r="BG368" s="613"/>
      <c r="BH368" s="613"/>
      <c r="BI368" s="129"/>
    </row>
    <row r="369" spans="41:61">
      <c r="AO369" s="613"/>
      <c r="BA369" s="613"/>
      <c r="BF369" s="613"/>
      <c r="BG369" s="613"/>
      <c r="BH369" s="613"/>
      <c r="BI369" s="129"/>
    </row>
    <row r="370" spans="41:61">
      <c r="AO370" s="613"/>
      <c r="BA370" s="613"/>
      <c r="BF370" s="613"/>
      <c r="BG370" s="613"/>
      <c r="BH370" s="613"/>
      <c r="BI370" s="129"/>
    </row>
    <row r="371" spans="41:61">
      <c r="AO371" s="613"/>
      <c r="BA371" s="613"/>
      <c r="BF371" s="613"/>
      <c r="BG371" s="613"/>
      <c r="BH371" s="613"/>
      <c r="BI371" s="129"/>
    </row>
    <row r="372" spans="41:61">
      <c r="AO372" s="613"/>
      <c r="BA372" s="613"/>
      <c r="BF372" s="613"/>
      <c r="BG372" s="613"/>
      <c r="BH372" s="613"/>
      <c r="BI372" s="129"/>
    </row>
    <row r="373" spans="41:61">
      <c r="AO373" s="613"/>
      <c r="BA373" s="613"/>
      <c r="BF373" s="613"/>
      <c r="BG373" s="613"/>
      <c r="BH373" s="613"/>
      <c r="BI373" s="129"/>
    </row>
    <row r="374" spans="41:61">
      <c r="AO374" s="613"/>
      <c r="BA374" s="613"/>
      <c r="BF374" s="613"/>
      <c r="BG374" s="613"/>
      <c r="BH374" s="613"/>
      <c r="BI374" s="129"/>
    </row>
    <row r="375" spans="41:61">
      <c r="AO375" s="613"/>
      <c r="BA375" s="613"/>
      <c r="BF375" s="613"/>
      <c r="BG375" s="613"/>
      <c r="BH375" s="613"/>
      <c r="BI375" s="129"/>
    </row>
    <row r="376" spans="41:61">
      <c r="AO376" s="613"/>
      <c r="BA376" s="613"/>
      <c r="BF376" s="613"/>
      <c r="BG376" s="613"/>
      <c r="BH376" s="613"/>
      <c r="BI376" s="129"/>
    </row>
    <row r="377" spans="41:61">
      <c r="AO377" s="613"/>
      <c r="BA377" s="613"/>
      <c r="BF377" s="613"/>
      <c r="BG377" s="613"/>
      <c r="BH377" s="613"/>
      <c r="BI377" s="129"/>
    </row>
    <row r="378" spans="41:61">
      <c r="AO378" s="613"/>
      <c r="BA378" s="613"/>
      <c r="BF378" s="613"/>
      <c r="BG378" s="613"/>
      <c r="BH378" s="613"/>
      <c r="BI378" s="129"/>
    </row>
    <row r="379" spans="41:61">
      <c r="AO379" s="613"/>
      <c r="BA379" s="613"/>
      <c r="BF379" s="613"/>
      <c r="BG379" s="613"/>
      <c r="BH379" s="613"/>
      <c r="BI379" s="129"/>
    </row>
    <row r="380" spans="41:61">
      <c r="AO380" s="613"/>
      <c r="BA380" s="613"/>
      <c r="BF380" s="613"/>
      <c r="BG380" s="613"/>
      <c r="BH380" s="613"/>
      <c r="BI380" s="129"/>
    </row>
    <row r="381" spans="41:61">
      <c r="AO381" s="613"/>
      <c r="BA381" s="613"/>
      <c r="BF381" s="613"/>
      <c r="BG381" s="613"/>
      <c r="BH381" s="613"/>
      <c r="BI381" s="129"/>
    </row>
    <row r="382" spans="41:61">
      <c r="AO382" s="613"/>
      <c r="BA382" s="613"/>
      <c r="BF382" s="613"/>
      <c r="BG382" s="613"/>
      <c r="BH382" s="613"/>
      <c r="BI382" s="129"/>
    </row>
    <row r="383" spans="41:61">
      <c r="AO383" s="613"/>
      <c r="BA383" s="613"/>
      <c r="BF383" s="613"/>
      <c r="BG383" s="613"/>
      <c r="BH383" s="613"/>
      <c r="BI383" s="129"/>
    </row>
    <row r="384" spans="41:61">
      <c r="AO384" s="613"/>
      <c r="BA384" s="613"/>
      <c r="BF384" s="613"/>
      <c r="BG384" s="613"/>
      <c r="BH384" s="613"/>
      <c r="BI384" s="129"/>
    </row>
    <row r="385" spans="41:61">
      <c r="AO385" s="613"/>
      <c r="BA385" s="613"/>
      <c r="BF385" s="613"/>
      <c r="BG385" s="613"/>
      <c r="BH385" s="613"/>
      <c r="BI385" s="129"/>
    </row>
    <row r="386" spans="41:61">
      <c r="AO386" s="613"/>
      <c r="BA386" s="613"/>
      <c r="BF386" s="613"/>
      <c r="BG386" s="613"/>
      <c r="BH386" s="613"/>
      <c r="BI386" s="129"/>
    </row>
    <row r="387" spans="41:61">
      <c r="AO387" s="613"/>
      <c r="BA387" s="613"/>
      <c r="BF387" s="613"/>
      <c r="BG387" s="613"/>
      <c r="BH387" s="613"/>
      <c r="BI387" s="129"/>
    </row>
    <row r="388" spans="41:61">
      <c r="AO388" s="613"/>
      <c r="BA388" s="613"/>
      <c r="BF388" s="613"/>
      <c r="BG388" s="613"/>
      <c r="BH388" s="613"/>
      <c r="BI388" s="129"/>
    </row>
    <row r="389" spans="41:61">
      <c r="AO389" s="613"/>
      <c r="BA389" s="613"/>
      <c r="BF389" s="613"/>
      <c r="BG389" s="613"/>
      <c r="BH389" s="613"/>
      <c r="BI389" s="129"/>
    </row>
    <row r="390" spans="41:61">
      <c r="AO390" s="613"/>
      <c r="BA390" s="613"/>
      <c r="BF390" s="613"/>
      <c r="BG390" s="613"/>
      <c r="BH390" s="613"/>
      <c r="BI390" s="129"/>
    </row>
    <row r="391" spans="41:61">
      <c r="AO391" s="613"/>
      <c r="BA391" s="613"/>
      <c r="BF391" s="613"/>
      <c r="BG391" s="613"/>
      <c r="BH391" s="613"/>
      <c r="BI391" s="129"/>
    </row>
    <row r="392" spans="41:61">
      <c r="AO392" s="613"/>
      <c r="BA392" s="613"/>
      <c r="BF392" s="613"/>
      <c r="BG392" s="613"/>
      <c r="BH392" s="613"/>
      <c r="BI392" s="129"/>
    </row>
    <row r="393" spans="41:61">
      <c r="AO393" s="613"/>
      <c r="BA393" s="613"/>
      <c r="BF393" s="613"/>
      <c r="BG393" s="613"/>
      <c r="BH393" s="613"/>
      <c r="BI393" s="129"/>
    </row>
    <row r="394" spans="41:61">
      <c r="AO394" s="613"/>
      <c r="BA394" s="613"/>
      <c r="BF394" s="613"/>
      <c r="BG394" s="613"/>
      <c r="BH394" s="613"/>
      <c r="BI394" s="129"/>
    </row>
    <row r="395" spans="41:61">
      <c r="AO395" s="613"/>
      <c r="BA395" s="613"/>
      <c r="BF395" s="613"/>
      <c r="BG395" s="613"/>
      <c r="BH395" s="613"/>
      <c r="BI395" s="129"/>
    </row>
    <row r="396" spans="41:61">
      <c r="AO396" s="613"/>
      <c r="BA396" s="613"/>
      <c r="BF396" s="613"/>
      <c r="BG396" s="613"/>
      <c r="BH396" s="613"/>
      <c r="BI396" s="129"/>
    </row>
    <row r="397" spans="41:61">
      <c r="AO397" s="613"/>
      <c r="BA397" s="613"/>
      <c r="BF397" s="613"/>
      <c r="BG397" s="613"/>
      <c r="BH397" s="613"/>
      <c r="BI397" s="129"/>
    </row>
    <row r="398" spans="41:61">
      <c r="AO398" s="613"/>
      <c r="BA398" s="613"/>
      <c r="BF398" s="613"/>
      <c r="BG398" s="613"/>
      <c r="BH398" s="613"/>
      <c r="BI398" s="129"/>
    </row>
    <row r="399" spans="41:61">
      <c r="AO399" s="613"/>
      <c r="BA399" s="613"/>
      <c r="BF399" s="613"/>
      <c r="BG399" s="613"/>
      <c r="BH399" s="613"/>
      <c r="BI399" s="129"/>
    </row>
    <row r="400" spans="41:61">
      <c r="AO400" s="613"/>
      <c r="BA400" s="613"/>
      <c r="BF400" s="613"/>
      <c r="BG400" s="613"/>
      <c r="BH400" s="613"/>
      <c r="BI400" s="129"/>
    </row>
    <row r="401" spans="41:61">
      <c r="AO401" s="613"/>
      <c r="BA401" s="613"/>
      <c r="BF401" s="613"/>
      <c r="BG401" s="613"/>
      <c r="BH401" s="613"/>
      <c r="BI401" s="129"/>
    </row>
    <row r="402" spans="41:61">
      <c r="AO402" s="613"/>
      <c r="BA402" s="613"/>
      <c r="BF402" s="613"/>
      <c r="BG402" s="613"/>
      <c r="BH402" s="613"/>
      <c r="BI402" s="129"/>
    </row>
    <row r="403" spans="41:61">
      <c r="AO403" s="613"/>
      <c r="BA403" s="613"/>
      <c r="BF403" s="613"/>
      <c r="BG403" s="613"/>
      <c r="BH403" s="613"/>
      <c r="BI403" s="129"/>
    </row>
    <row r="404" spans="41:61">
      <c r="AO404" s="613"/>
      <c r="BA404" s="613"/>
      <c r="BF404" s="613"/>
      <c r="BG404" s="613"/>
      <c r="BH404" s="613"/>
      <c r="BI404" s="129"/>
    </row>
    <row r="405" spans="41:61">
      <c r="AO405" s="613"/>
      <c r="BA405" s="613"/>
      <c r="BF405" s="613"/>
      <c r="BG405" s="613"/>
      <c r="BH405" s="613"/>
      <c r="BI405" s="129"/>
    </row>
    <row r="406" spans="41:61">
      <c r="AO406" s="613"/>
      <c r="BA406" s="613"/>
      <c r="BF406" s="613"/>
      <c r="BG406" s="613"/>
      <c r="BH406" s="613"/>
      <c r="BI406" s="129"/>
    </row>
    <row r="407" spans="41:61">
      <c r="AO407" s="613"/>
      <c r="BA407" s="613"/>
      <c r="BF407" s="613"/>
      <c r="BG407" s="613"/>
      <c r="BH407" s="613"/>
      <c r="BI407" s="129"/>
    </row>
    <row r="408" spans="41:61">
      <c r="AO408" s="613"/>
      <c r="BA408" s="613"/>
      <c r="BF408" s="613"/>
      <c r="BG408" s="613"/>
      <c r="BH408" s="613"/>
      <c r="BI408" s="129"/>
    </row>
    <row r="409" spans="41:61">
      <c r="AO409" s="613"/>
      <c r="BA409" s="613"/>
      <c r="BF409" s="613"/>
      <c r="BG409" s="613"/>
      <c r="BH409" s="613"/>
      <c r="BI409" s="129"/>
    </row>
    <row r="410" spans="41:61">
      <c r="AO410" s="613"/>
      <c r="BA410" s="613"/>
      <c r="BF410" s="613"/>
      <c r="BG410" s="613"/>
      <c r="BH410" s="613"/>
      <c r="BI410" s="129"/>
    </row>
    <row r="411" spans="41:61">
      <c r="AO411" s="613"/>
      <c r="BA411" s="613"/>
      <c r="BF411" s="613"/>
      <c r="BG411" s="613"/>
      <c r="BH411" s="613"/>
      <c r="BI411" s="129"/>
    </row>
    <row r="412" spans="41:61">
      <c r="AO412" s="613"/>
      <c r="BA412" s="613"/>
      <c r="BF412" s="613"/>
      <c r="BG412" s="613"/>
      <c r="BH412" s="613"/>
      <c r="BI412" s="129"/>
    </row>
    <row r="413" spans="41:61">
      <c r="AO413" s="613"/>
      <c r="BA413" s="613"/>
      <c r="BF413" s="613"/>
      <c r="BG413" s="613"/>
      <c r="BH413" s="613"/>
      <c r="BI413" s="129"/>
    </row>
    <row r="414" spans="41:61">
      <c r="AO414" s="613"/>
      <c r="BA414" s="613"/>
      <c r="BF414" s="613"/>
      <c r="BG414" s="613"/>
      <c r="BH414" s="613"/>
      <c r="BI414" s="129"/>
    </row>
    <row r="415" spans="41:61">
      <c r="AO415" s="613"/>
      <c r="BA415" s="613"/>
      <c r="BF415" s="613"/>
      <c r="BG415" s="613"/>
      <c r="BH415" s="613"/>
      <c r="BI415" s="129"/>
    </row>
    <row r="416" spans="41:61">
      <c r="AO416" s="613"/>
      <c r="BA416" s="613"/>
      <c r="BF416" s="613"/>
      <c r="BG416" s="613"/>
      <c r="BH416" s="613"/>
      <c r="BI416" s="129"/>
    </row>
    <row r="417" spans="41:61">
      <c r="AO417" s="613"/>
      <c r="BA417" s="613"/>
      <c r="BF417" s="613"/>
      <c r="BG417" s="613"/>
      <c r="BH417" s="613"/>
      <c r="BI417" s="129"/>
    </row>
    <row r="418" spans="41:61">
      <c r="AO418" s="613"/>
      <c r="BA418" s="613"/>
      <c r="BF418" s="613"/>
      <c r="BG418" s="613"/>
      <c r="BH418" s="613"/>
      <c r="BI418" s="129"/>
    </row>
    <row r="419" spans="41:61">
      <c r="AO419" s="613"/>
      <c r="BA419" s="613"/>
      <c r="BF419" s="613"/>
      <c r="BG419" s="613"/>
      <c r="BH419" s="613"/>
      <c r="BI419" s="129"/>
    </row>
    <row r="420" spans="41:61">
      <c r="AO420" s="613"/>
      <c r="BA420" s="613"/>
      <c r="BF420" s="613"/>
      <c r="BG420" s="613"/>
      <c r="BH420" s="613"/>
      <c r="BI420" s="129"/>
    </row>
    <row r="421" spans="41:61">
      <c r="AO421" s="613"/>
      <c r="BA421" s="613"/>
      <c r="BF421" s="613"/>
      <c r="BG421" s="613"/>
      <c r="BH421" s="613"/>
      <c r="BI421" s="129"/>
    </row>
    <row r="422" spans="41:61">
      <c r="AO422" s="613"/>
      <c r="BA422" s="613"/>
      <c r="BF422" s="613"/>
      <c r="BG422" s="613"/>
      <c r="BH422" s="613"/>
      <c r="BI422" s="129"/>
    </row>
    <row r="423" spans="41:61">
      <c r="AO423" s="613"/>
      <c r="BA423" s="613"/>
      <c r="BF423" s="613"/>
      <c r="BG423" s="613"/>
      <c r="BH423" s="613"/>
      <c r="BI423" s="129"/>
    </row>
    <row r="424" spans="41:61">
      <c r="AO424" s="613"/>
      <c r="BA424" s="613"/>
      <c r="BF424" s="613"/>
      <c r="BG424" s="613"/>
      <c r="BH424" s="613"/>
      <c r="BI424" s="129"/>
    </row>
    <row r="425" spans="41:61">
      <c r="AO425" s="613"/>
      <c r="BA425" s="613"/>
      <c r="BF425" s="613"/>
      <c r="BG425" s="613"/>
      <c r="BH425" s="613"/>
      <c r="BI425" s="129"/>
    </row>
    <row r="426" spans="41:61">
      <c r="AO426" s="613"/>
      <c r="BA426" s="613"/>
      <c r="BF426" s="613"/>
      <c r="BG426" s="613"/>
      <c r="BH426" s="613"/>
      <c r="BI426" s="129"/>
    </row>
    <row r="427" spans="41:61">
      <c r="AO427" s="613"/>
      <c r="BA427" s="613"/>
      <c r="BF427" s="613"/>
      <c r="BG427" s="613"/>
      <c r="BH427" s="613"/>
      <c r="BI427" s="129"/>
    </row>
    <row r="428" spans="41:61">
      <c r="AO428" s="613"/>
      <c r="BA428" s="613"/>
      <c r="BF428" s="613"/>
      <c r="BG428" s="613"/>
      <c r="BH428" s="613"/>
      <c r="BI428" s="129"/>
    </row>
    <row r="429" spans="41:61">
      <c r="AO429" s="613"/>
      <c r="BA429" s="613"/>
      <c r="BF429" s="613"/>
      <c r="BG429" s="613"/>
      <c r="BH429" s="613"/>
      <c r="BI429" s="129"/>
    </row>
    <row r="430" spans="41:61">
      <c r="AO430" s="613"/>
      <c r="BA430" s="613"/>
      <c r="BF430" s="613"/>
      <c r="BG430" s="613"/>
      <c r="BH430" s="613"/>
      <c r="BI430" s="129"/>
    </row>
    <row r="431" spans="41:61">
      <c r="AO431" s="613"/>
      <c r="BA431" s="613"/>
      <c r="BF431" s="613"/>
      <c r="BG431" s="613"/>
      <c r="BH431" s="613"/>
      <c r="BI431" s="129"/>
    </row>
    <row r="432" spans="41:61">
      <c r="AO432" s="613"/>
      <c r="BA432" s="613"/>
      <c r="BF432" s="613"/>
      <c r="BG432" s="613"/>
      <c r="BH432" s="613"/>
      <c r="BI432" s="129"/>
    </row>
    <row r="433" spans="41:61">
      <c r="AO433" s="613"/>
      <c r="BA433" s="613"/>
      <c r="BF433" s="613"/>
      <c r="BG433" s="613"/>
      <c r="BH433" s="613"/>
      <c r="BI433" s="129"/>
    </row>
    <row r="434" spans="41:61">
      <c r="AO434" s="613"/>
      <c r="BA434" s="613"/>
      <c r="BF434" s="613"/>
      <c r="BG434" s="613"/>
      <c r="BH434" s="613"/>
      <c r="BI434" s="129"/>
    </row>
    <row r="435" spans="41:61">
      <c r="AO435" s="613"/>
      <c r="BA435" s="613"/>
      <c r="BF435" s="613"/>
      <c r="BG435" s="613"/>
      <c r="BH435" s="613"/>
      <c r="BI435" s="129"/>
    </row>
    <row r="436" spans="41:61">
      <c r="AO436" s="613"/>
      <c r="BA436" s="613"/>
      <c r="BF436" s="613"/>
      <c r="BG436" s="613"/>
      <c r="BH436" s="613"/>
      <c r="BI436" s="129"/>
    </row>
    <row r="437" spans="41:61">
      <c r="AO437" s="613"/>
      <c r="BA437" s="613"/>
      <c r="BF437" s="613"/>
      <c r="BG437" s="613"/>
      <c r="BH437" s="613"/>
      <c r="BI437" s="129"/>
    </row>
    <row r="438" spans="41:61">
      <c r="AO438" s="613"/>
      <c r="BA438" s="613"/>
      <c r="BF438" s="613"/>
      <c r="BG438" s="613"/>
      <c r="BH438" s="613"/>
      <c r="BI438" s="129"/>
    </row>
    <row r="439" spans="41:61">
      <c r="AO439" s="613"/>
      <c r="BA439" s="613"/>
      <c r="BF439" s="613"/>
      <c r="BG439" s="613"/>
      <c r="BH439" s="613"/>
      <c r="BI439" s="129"/>
    </row>
    <row r="440" spans="41:61">
      <c r="AO440" s="613"/>
      <c r="BA440" s="613"/>
      <c r="BF440" s="613"/>
      <c r="BG440" s="613"/>
      <c r="BH440" s="613"/>
      <c r="BI440" s="129"/>
    </row>
    <row r="441" spans="41:61">
      <c r="AO441" s="613"/>
      <c r="BA441" s="613"/>
      <c r="BF441" s="613"/>
      <c r="BG441" s="613"/>
      <c r="BH441" s="613"/>
      <c r="BI441" s="129"/>
    </row>
    <row r="442" spans="41:61">
      <c r="AO442" s="613"/>
      <c r="BA442" s="613"/>
      <c r="BF442" s="613"/>
      <c r="BG442" s="613"/>
      <c r="BH442" s="613"/>
      <c r="BI442" s="129"/>
    </row>
    <row r="443" spans="41:61">
      <c r="AO443" s="613"/>
      <c r="BA443" s="613"/>
      <c r="BF443" s="613"/>
      <c r="BG443" s="613"/>
      <c r="BH443" s="613"/>
      <c r="BI443" s="129"/>
    </row>
    <row r="444" spans="41:61">
      <c r="AO444" s="613"/>
      <c r="BA444" s="613"/>
      <c r="BF444" s="613"/>
      <c r="BG444" s="613"/>
      <c r="BH444" s="613"/>
      <c r="BI444" s="129"/>
    </row>
    <row r="445" spans="41:61">
      <c r="AO445" s="613"/>
      <c r="BA445" s="613"/>
      <c r="BF445" s="613"/>
      <c r="BG445" s="613"/>
      <c r="BH445" s="613"/>
      <c r="BI445" s="129"/>
    </row>
    <row r="446" spans="41:61">
      <c r="AO446" s="613"/>
      <c r="BA446" s="613"/>
      <c r="BF446" s="613"/>
      <c r="BG446" s="613"/>
      <c r="BH446" s="613"/>
      <c r="BI446" s="129"/>
    </row>
    <row r="447" spans="41:61">
      <c r="AO447" s="613"/>
      <c r="BA447" s="613"/>
      <c r="BF447" s="613"/>
      <c r="BG447" s="613"/>
      <c r="BH447" s="613"/>
      <c r="BI447" s="129"/>
    </row>
    <row r="448" spans="41:61">
      <c r="AO448" s="613"/>
      <c r="BA448" s="613"/>
      <c r="BF448" s="613"/>
      <c r="BG448" s="613"/>
      <c r="BH448" s="613"/>
      <c r="BI448" s="129"/>
    </row>
    <row r="449" spans="41:61">
      <c r="AO449" s="613"/>
      <c r="BA449" s="613"/>
      <c r="BF449" s="613"/>
      <c r="BG449" s="613"/>
      <c r="BH449" s="613"/>
      <c r="BI449" s="129"/>
    </row>
    <row r="450" spans="41:61">
      <c r="AO450" s="613"/>
      <c r="BA450" s="613"/>
      <c r="BF450" s="613"/>
      <c r="BG450" s="613"/>
      <c r="BH450" s="613"/>
      <c r="BI450" s="129"/>
    </row>
    <row r="451" spans="41:61">
      <c r="AO451" s="613"/>
      <c r="BA451" s="613"/>
      <c r="BF451" s="613"/>
      <c r="BG451" s="613"/>
      <c r="BH451" s="613"/>
      <c r="BI451" s="129"/>
    </row>
    <row r="452" spans="41:61">
      <c r="AO452" s="613"/>
      <c r="BA452" s="613"/>
      <c r="BF452" s="613"/>
      <c r="BG452" s="613"/>
      <c r="BH452" s="613"/>
      <c r="BI452" s="129"/>
    </row>
    <row r="453" spans="41:61">
      <c r="AO453" s="613"/>
      <c r="BA453" s="613"/>
      <c r="BF453" s="613"/>
      <c r="BG453" s="613"/>
      <c r="BH453" s="613"/>
      <c r="BI453" s="129"/>
    </row>
    <row r="454" spans="41:61">
      <c r="AO454" s="613"/>
      <c r="BA454" s="613"/>
      <c r="BF454" s="613"/>
      <c r="BG454" s="613"/>
      <c r="BH454" s="613"/>
      <c r="BI454" s="129"/>
    </row>
    <row r="455" spans="41:61">
      <c r="AO455" s="613"/>
      <c r="BA455" s="613"/>
      <c r="BF455" s="613"/>
      <c r="BG455" s="613"/>
      <c r="BH455" s="613"/>
      <c r="BI455" s="129"/>
    </row>
    <row r="456" spans="41:61">
      <c r="AO456" s="613"/>
      <c r="BA456" s="613"/>
      <c r="BF456" s="613"/>
      <c r="BG456" s="613"/>
      <c r="BH456" s="613"/>
      <c r="BI456" s="129"/>
    </row>
    <row r="457" spans="41:61">
      <c r="AO457" s="613"/>
      <c r="BA457" s="613"/>
      <c r="BF457" s="613"/>
      <c r="BG457" s="613"/>
      <c r="BH457" s="613"/>
      <c r="BI457" s="129"/>
    </row>
    <row r="458" spans="41:61">
      <c r="AO458" s="613"/>
      <c r="BA458" s="613"/>
      <c r="BF458" s="613"/>
      <c r="BG458" s="613"/>
      <c r="BH458" s="613"/>
      <c r="BI458" s="129"/>
    </row>
    <row r="459" spans="41:61">
      <c r="AO459" s="613"/>
      <c r="BA459" s="613"/>
      <c r="BF459" s="613"/>
      <c r="BG459" s="613"/>
      <c r="BH459" s="613"/>
      <c r="BI459" s="129"/>
    </row>
    <row r="460" spans="41:61">
      <c r="AO460" s="613"/>
      <c r="BA460" s="613"/>
      <c r="BF460" s="613"/>
      <c r="BG460" s="613"/>
      <c r="BH460" s="613"/>
      <c r="BI460" s="129"/>
    </row>
    <row r="461" spans="41:61">
      <c r="AO461" s="613"/>
      <c r="BA461" s="613"/>
      <c r="BF461" s="613"/>
      <c r="BG461" s="613"/>
      <c r="BH461" s="613"/>
      <c r="BI461" s="129"/>
    </row>
    <row r="462" spans="41:61">
      <c r="AO462" s="613"/>
      <c r="BA462" s="613"/>
      <c r="BF462" s="613"/>
      <c r="BG462" s="613"/>
      <c r="BH462" s="613"/>
      <c r="BI462" s="129"/>
    </row>
    <row r="463" spans="41:61">
      <c r="AO463" s="613"/>
      <c r="BA463" s="613"/>
      <c r="BF463" s="613"/>
      <c r="BG463" s="613"/>
      <c r="BH463" s="613"/>
      <c r="BI463" s="129"/>
    </row>
    <row r="464" spans="41:61">
      <c r="AO464" s="613"/>
      <c r="BA464" s="613"/>
      <c r="BF464" s="613"/>
      <c r="BG464" s="613"/>
      <c r="BH464" s="613"/>
      <c r="BI464" s="129"/>
    </row>
    <row r="465" spans="41:61">
      <c r="AO465" s="613"/>
      <c r="BA465" s="613"/>
      <c r="BF465" s="613"/>
      <c r="BG465" s="613"/>
      <c r="BH465" s="613"/>
      <c r="BI465" s="129"/>
    </row>
    <row r="466" spans="41:61">
      <c r="AO466" s="613"/>
      <c r="BA466" s="613"/>
      <c r="BF466" s="613"/>
      <c r="BG466" s="613"/>
      <c r="BH466" s="613"/>
      <c r="BI466" s="129"/>
    </row>
    <row r="467" spans="41:61">
      <c r="AO467" s="613"/>
      <c r="BA467" s="613"/>
      <c r="BF467" s="613"/>
      <c r="BG467" s="613"/>
      <c r="BH467" s="613"/>
      <c r="BI467" s="129"/>
    </row>
    <row r="468" spans="41:61">
      <c r="AO468" s="613"/>
      <c r="BA468" s="613"/>
      <c r="BF468" s="613"/>
      <c r="BG468" s="613"/>
      <c r="BH468" s="613"/>
      <c r="BI468" s="129"/>
    </row>
    <row r="469" spans="41:61">
      <c r="AO469" s="613"/>
      <c r="BA469" s="613"/>
      <c r="BF469" s="613"/>
      <c r="BG469" s="613"/>
      <c r="BH469" s="613"/>
      <c r="BI469" s="129"/>
    </row>
    <row r="470" spans="41:61">
      <c r="AO470" s="613"/>
      <c r="BA470" s="613"/>
      <c r="BF470" s="613"/>
      <c r="BG470" s="613"/>
      <c r="BH470" s="613"/>
      <c r="BI470" s="129"/>
    </row>
    <row r="471" spans="41:61">
      <c r="AO471" s="613"/>
      <c r="BA471" s="613"/>
      <c r="BF471" s="613"/>
      <c r="BG471" s="613"/>
      <c r="BH471" s="613"/>
      <c r="BI471" s="129"/>
    </row>
    <row r="472" spans="41:61">
      <c r="AO472" s="613"/>
      <c r="BA472" s="613"/>
      <c r="BF472" s="613"/>
      <c r="BG472" s="613"/>
      <c r="BH472" s="613"/>
      <c r="BI472" s="129"/>
    </row>
    <row r="473" spans="41:61">
      <c r="AO473" s="613"/>
      <c r="BA473" s="613"/>
      <c r="BF473" s="613"/>
      <c r="BG473" s="613"/>
      <c r="BH473" s="613"/>
      <c r="BI473" s="129"/>
    </row>
    <row r="474" spans="41:61">
      <c r="AO474" s="613"/>
      <c r="BA474" s="613"/>
      <c r="BF474" s="613"/>
      <c r="BG474" s="613"/>
      <c r="BH474" s="613"/>
      <c r="BI474" s="129"/>
    </row>
    <row r="475" spans="41:61">
      <c r="AO475" s="613"/>
      <c r="BA475" s="613"/>
      <c r="BF475" s="613"/>
      <c r="BG475" s="613"/>
      <c r="BH475" s="613"/>
      <c r="BI475" s="129"/>
    </row>
    <row r="476" spans="41:61">
      <c r="AO476" s="613"/>
      <c r="BA476" s="613"/>
      <c r="BF476" s="613"/>
      <c r="BG476" s="613"/>
      <c r="BH476" s="613"/>
      <c r="BI476" s="129"/>
    </row>
    <row r="477" spans="41:61">
      <c r="AO477" s="613"/>
      <c r="BA477" s="613"/>
      <c r="BF477" s="613"/>
      <c r="BG477" s="613"/>
      <c r="BH477" s="613"/>
      <c r="BI477" s="129"/>
    </row>
    <row r="478" spans="41:61">
      <c r="AO478" s="613"/>
      <c r="BA478" s="613"/>
      <c r="BF478" s="613"/>
      <c r="BG478" s="613"/>
      <c r="BH478" s="613"/>
      <c r="BI478" s="129"/>
    </row>
    <row r="479" spans="41:61">
      <c r="AO479" s="613"/>
      <c r="BA479" s="613"/>
      <c r="BF479" s="613"/>
      <c r="BG479" s="613"/>
      <c r="BH479" s="613"/>
      <c r="BI479" s="129"/>
    </row>
    <row r="480" spans="41:61">
      <c r="AO480" s="613"/>
      <c r="BA480" s="613"/>
      <c r="BF480" s="613"/>
      <c r="BG480" s="613"/>
      <c r="BH480" s="613"/>
      <c r="BI480" s="129"/>
    </row>
    <row r="481" spans="41:61">
      <c r="AO481" s="613"/>
      <c r="BA481" s="613"/>
      <c r="BF481" s="613"/>
      <c r="BG481" s="613"/>
      <c r="BH481" s="613"/>
      <c r="BI481" s="129"/>
    </row>
    <row r="482" spans="41:61">
      <c r="AO482" s="613"/>
      <c r="BA482" s="613"/>
      <c r="BF482" s="613"/>
      <c r="BG482" s="613"/>
      <c r="BH482" s="613"/>
      <c r="BI482" s="129"/>
    </row>
    <row r="483" spans="41:61">
      <c r="AO483" s="613"/>
      <c r="BA483" s="613"/>
      <c r="BF483" s="613"/>
      <c r="BG483" s="613"/>
      <c r="BH483" s="613"/>
      <c r="BI483" s="129"/>
    </row>
    <row r="484" spans="41:61">
      <c r="AO484" s="613"/>
      <c r="BA484" s="613"/>
      <c r="BF484" s="613"/>
      <c r="BG484" s="613"/>
      <c r="BH484" s="613"/>
      <c r="BI484" s="129"/>
    </row>
    <row r="485" spans="41:61">
      <c r="AO485" s="613"/>
      <c r="BA485" s="613"/>
      <c r="BF485" s="613"/>
      <c r="BG485" s="613"/>
      <c r="BH485" s="613"/>
      <c r="BI485" s="129"/>
    </row>
    <row r="486" spans="41:61">
      <c r="AO486" s="613"/>
      <c r="BA486" s="613"/>
      <c r="BF486" s="613"/>
      <c r="BG486" s="613"/>
      <c r="BH486" s="613"/>
      <c r="BI486" s="129"/>
    </row>
    <row r="487" spans="41:61">
      <c r="AO487" s="613"/>
      <c r="BA487" s="613"/>
      <c r="BF487" s="613"/>
      <c r="BG487" s="613"/>
      <c r="BH487" s="613"/>
      <c r="BI487" s="129"/>
    </row>
    <row r="488" spans="41:61">
      <c r="AO488" s="613"/>
      <c r="BA488" s="613"/>
      <c r="BF488" s="613"/>
      <c r="BG488" s="613"/>
      <c r="BH488" s="613"/>
      <c r="BI488" s="129"/>
    </row>
    <row r="489" spans="41:61">
      <c r="AO489" s="613"/>
      <c r="BA489" s="613"/>
      <c r="BF489" s="613"/>
      <c r="BG489" s="613"/>
      <c r="BH489" s="613"/>
      <c r="BI489" s="129"/>
    </row>
    <row r="490" spans="41:61">
      <c r="AO490" s="613"/>
      <c r="BA490" s="613"/>
      <c r="BF490" s="613"/>
      <c r="BG490" s="613"/>
      <c r="BH490" s="613"/>
      <c r="BI490" s="129"/>
    </row>
    <row r="491" spans="41:61">
      <c r="AO491" s="613"/>
      <c r="BA491" s="613"/>
      <c r="BF491" s="613"/>
      <c r="BG491" s="613"/>
      <c r="BH491" s="613"/>
      <c r="BI491" s="129"/>
    </row>
    <row r="492" spans="41:61">
      <c r="AO492" s="613"/>
      <c r="BA492" s="613"/>
      <c r="BF492" s="613"/>
      <c r="BG492" s="613"/>
      <c r="BH492" s="613"/>
      <c r="BI492" s="129"/>
    </row>
    <row r="493" spans="41:61">
      <c r="AO493" s="613"/>
      <c r="BA493" s="613"/>
      <c r="BF493" s="613"/>
      <c r="BG493" s="613"/>
      <c r="BH493" s="613"/>
      <c r="BI493" s="129"/>
    </row>
    <row r="494" spans="41:61">
      <c r="AO494" s="613"/>
      <c r="BA494" s="613"/>
      <c r="BF494" s="613"/>
      <c r="BG494" s="613"/>
      <c r="BH494" s="613"/>
      <c r="BI494" s="129"/>
    </row>
    <row r="495" spans="41:61">
      <c r="AO495" s="613"/>
      <c r="BA495" s="613"/>
      <c r="BF495" s="613"/>
      <c r="BG495" s="613"/>
      <c r="BH495" s="613"/>
      <c r="BI495" s="129"/>
    </row>
    <row r="496" spans="41:61">
      <c r="AO496" s="613"/>
      <c r="BA496" s="613"/>
      <c r="BF496" s="613"/>
      <c r="BG496" s="613"/>
      <c r="BH496" s="613"/>
      <c r="BI496" s="129"/>
    </row>
    <row r="497" spans="41:61">
      <c r="AO497" s="613"/>
      <c r="BA497" s="613"/>
      <c r="BF497" s="613"/>
      <c r="BG497" s="613"/>
      <c r="BH497" s="613"/>
      <c r="BI497" s="129"/>
    </row>
    <row r="498" spans="41:61">
      <c r="AO498" s="613"/>
      <c r="BA498" s="613"/>
      <c r="BF498" s="613"/>
      <c r="BG498" s="613"/>
      <c r="BH498" s="613"/>
      <c r="BI498" s="129"/>
    </row>
    <row r="499" spans="41:61">
      <c r="AO499" s="613"/>
      <c r="BA499" s="613"/>
      <c r="BF499" s="613"/>
      <c r="BG499" s="613"/>
      <c r="BH499" s="613"/>
      <c r="BI499" s="129"/>
    </row>
    <row r="500" spans="41:61">
      <c r="AO500" s="613"/>
      <c r="BA500" s="613"/>
      <c r="BF500" s="613"/>
      <c r="BG500" s="613"/>
      <c r="BH500" s="613"/>
      <c r="BI500" s="129"/>
    </row>
    <row r="501" spans="41:61">
      <c r="AO501" s="613"/>
      <c r="BA501" s="613"/>
      <c r="BF501" s="613"/>
      <c r="BG501" s="613"/>
      <c r="BH501" s="613"/>
      <c r="BI501" s="129"/>
    </row>
    <row r="502" spans="41:61">
      <c r="AO502" s="613"/>
      <c r="BA502" s="613"/>
      <c r="BF502" s="613"/>
      <c r="BG502" s="613"/>
      <c r="BH502" s="613"/>
      <c r="BI502" s="129"/>
    </row>
    <row r="503" spans="41:61">
      <c r="AO503" s="613"/>
      <c r="BA503" s="613"/>
      <c r="BF503" s="613"/>
      <c r="BG503" s="613"/>
      <c r="BH503" s="613"/>
      <c r="BI503" s="129"/>
    </row>
    <row r="504" spans="41:61">
      <c r="AO504" s="613"/>
      <c r="BA504" s="613"/>
      <c r="BF504" s="613"/>
      <c r="BG504" s="613"/>
      <c r="BH504" s="613"/>
      <c r="BI504" s="129"/>
    </row>
    <row r="505" spans="41:61">
      <c r="AO505" s="613"/>
      <c r="BA505" s="613"/>
      <c r="BF505" s="613"/>
      <c r="BG505" s="613"/>
      <c r="BH505" s="613"/>
      <c r="BI505" s="129"/>
    </row>
    <row r="506" spans="41:61">
      <c r="AO506" s="613"/>
      <c r="BA506" s="613"/>
      <c r="BF506" s="613"/>
      <c r="BG506" s="613"/>
      <c r="BH506" s="613"/>
      <c r="BI506" s="129"/>
    </row>
    <row r="507" spans="41:61">
      <c r="AO507" s="613"/>
      <c r="BA507" s="613"/>
      <c r="BF507" s="613"/>
      <c r="BG507" s="613"/>
      <c r="BH507" s="613"/>
      <c r="BI507" s="129"/>
    </row>
    <row r="508" spans="41:61">
      <c r="AO508" s="613"/>
      <c r="BA508" s="613"/>
      <c r="BF508" s="613"/>
      <c r="BG508" s="613"/>
      <c r="BH508" s="613"/>
      <c r="BI508" s="129"/>
    </row>
    <row r="509" spans="41:61">
      <c r="AO509" s="613"/>
      <c r="BA509" s="613"/>
      <c r="BF509" s="613"/>
      <c r="BG509" s="613"/>
      <c r="BH509" s="613"/>
      <c r="BI509" s="129"/>
    </row>
    <row r="510" spans="41:61">
      <c r="AO510" s="613"/>
      <c r="BA510" s="613"/>
      <c r="BF510" s="613"/>
      <c r="BG510" s="613"/>
      <c r="BH510" s="613"/>
      <c r="BI510" s="129"/>
    </row>
    <row r="511" spans="41:61">
      <c r="AO511" s="613"/>
      <c r="BA511" s="613"/>
      <c r="BF511" s="613"/>
      <c r="BG511" s="613"/>
      <c r="BH511" s="613"/>
      <c r="BI511" s="129"/>
    </row>
    <row r="512" spans="41:61">
      <c r="AO512" s="656"/>
      <c r="BA512" s="613"/>
      <c r="BF512" s="613"/>
      <c r="BG512" s="613"/>
      <c r="BH512" s="613"/>
      <c r="BI512" s="129"/>
    </row>
    <row r="513" spans="53:61">
      <c r="BA513" s="613"/>
      <c r="BF513" s="613"/>
      <c r="BG513" s="613"/>
      <c r="BH513" s="613"/>
      <c r="BI513" s="129"/>
    </row>
    <row r="514" spans="53:61">
      <c r="BA514" s="613"/>
      <c r="BF514" s="613"/>
      <c r="BG514" s="613"/>
      <c r="BH514" s="613"/>
      <c r="BI514" s="129"/>
    </row>
    <row r="515" spans="53:61">
      <c r="BA515" s="613"/>
      <c r="BF515" s="613"/>
      <c r="BG515" s="613"/>
      <c r="BH515" s="613"/>
      <c r="BI515" s="129"/>
    </row>
    <row r="516" spans="53:61">
      <c r="BA516" s="613"/>
      <c r="BF516" s="613"/>
      <c r="BG516" s="613"/>
      <c r="BH516" s="613"/>
      <c r="BI516" s="129"/>
    </row>
    <row r="517" spans="53:61">
      <c r="BA517" s="613"/>
      <c r="BF517" s="613"/>
      <c r="BG517" s="613"/>
      <c r="BH517" s="613"/>
      <c r="BI517" s="129"/>
    </row>
    <row r="518" spans="53:61">
      <c r="BA518" s="613"/>
      <c r="BF518" s="613"/>
      <c r="BG518" s="613"/>
      <c r="BH518" s="613"/>
      <c r="BI518" s="129"/>
    </row>
    <row r="519" spans="53:61">
      <c r="BA519" s="613"/>
      <c r="BF519" s="613"/>
      <c r="BG519" s="613"/>
      <c r="BH519" s="613"/>
      <c r="BI519" s="129"/>
    </row>
    <row r="520" spans="53:61">
      <c r="BA520" s="613"/>
      <c r="BF520" s="613"/>
      <c r="BG520" s="613"/>
      <c r="BH520" s="613"/>
      <c r="BI520" s="129"/>
    </row>
    <row r="521" spans="53:61">
      <c r="BA521" s="613"/>
      <c r="BF521" s="613"/>
      <c r="BG521" s="613"/>
      <c r="BH521" s="613"/>
      <c r="BI521" s="129"/>
    </row>
    <row r="522" spans="53:61">
      <c r="BA522" s="613"/>
      <c r="BF522" s="613"/>
      <c r="BG522" s="613"/>
      <c r="BH522" s="613"/>
      <c r="BI522" s="129"/>
    </row>
    <row r="523" spans="53:61">
      <c r="BA523" s="613"/>
      <c r="BF523" s="613"/>
      <c r="BG523" s="613"/>
      <c r="BH523" s="613"/>
      <c r="BI523" s="129"/>
    </row>
    <row r="524" spans="53:61">
      <c r="BA524" s="613"/>
      <c r="BF524" s="613"/>
      <c r="BG524" s="613"/>
      <c r="BH524" s="613"/>
      <c r="BI524" s="129"/>
    </row>
    <row r="525" spans="53:61">
      <c r="BA525" s="613"/>
      <c r="BF525" s="613"/>
      <c r="BG525" s="613"/>
      <c r="BH525" s="613"/>
      <c r="BI525" s="129"/>
    </row>
    <row r="526" spans="53:61">
      <c r="BA526" s="613"/>
      <c r="BF526" s="613"/>
      <c r="BG526" s="613"/>
      <c r="BH526" s="613"/>
      <c r="BI526" s="129"/>
    </row>
    <row r="527" spans="53:61">
      <c r="BA527" s="613"/>
      <c r="BF527" s="613"/>
      <c r="BG527" s="613"/>
      <c r="BH527" s="613"/>
      <c r="BI527" s="129"/>
    </row>
    <row r="528" spans="53:61">
      <c r="BA528" s="613"/>
      <c r="BF528" s="613"/>
      <c r="BG528" s="613"/>
      <c r="BH528" s="613"/>
      <c r="BI528" s="129"/>
    </row>
    <row r="529" spans="53:61">
      <c r="BA529" s="613"/>
      <c r="BF529" s="613"/>
      <c r="BG529" s="613"/>
      <c r="BH529" s="613"/>
      <c r="BI529" s="129"/>
    </row>
    <row r="530" spans="53:61">
      <c r="BA530" s="613"/>
      <c r="BF530" s="613"/>
      <c r="BG530" s="613"/>
      <c r="BH530" s="613"/>
      <c r="BI530" s="129"/>
    </row>
    <row r="531" spans="53:61">
      <c r="BA531" s="613"/>
      <c r="BF531" s="613"/>
      <c r="BG531" s="613"/>
      <c r="BH531" s="613"/>
      <c r="BI531" s="129"/>
    </row>
    <row r="532" spans="53:61">
      <c r="BA532" s="613"/>
      <c r="BF532" s="613"/>
      <c r="BG532" s="613"/>
      <c r="BH532" s="613"/>
      <c r="BI532" s="129"/>
    </row>
    <row r="533" spans="53:61">
      <c r="BA533" s="613"/>
      <c r="BF533" s="613"/>
      <c r="BG533" s="613"/>
      <c r="BH533" s="613"/>
      <c r="BI533" s="129"/>
    </row>
    <row r="534" spans="53:61">
      <c r="BA534" s="613"/>
      <c r="BF534" s="613"/>
      <c r="BG534" s="613"/>
      <c r="BH534" s="613"/>
      <c r="BI534" s="129"/>
    </row>
    <row r="535" spans="53:61">
      <c r="BA535" s="613"/>
      <c r="BF535" s="613"/>
      <c r="BG535" s="613"/>
      <c r="BH535" s="613"/>
      <c r="BI535" s="129"/>
    </row>
    <row r="536" spans="53:61">
      <c r="BA536" s="613"/>
      <c r="BF536" s="613"/>
      <c r="BG536" s="613"/>
      <c r="BH536" s="613"/>
      <c r="BI536" s="129"/>
    </row>
    <row r="537" spans="53:61">
      <c r="BA537" s="613"/>
      <c r="BF537" s="613"/>
      <c r="BG537" s="613"/>
      <c r="BH537" s="613"/>
      <c r="BI537" s="129"/>
    </row>
    <row r="538" spans="53:61">
      <c r="BA538" s="613"/>
      <c r="BF538" s="613"/>
      <c r="BG538" s="613"/>
      <c r="BH538" s="613"/>
      <c r="BI538" s="129"/>
    </row>
    <row r="539" spans="53:61">
      <c r="BA539" s="613"/>
      <c r="BF539" s="613"/>
      <c r="BG539" s="613"/>
      <c r="BH539" s="613"/>
      <c r="BI539" s="129"/>
    </row>
    <row r="540" spans="53:61">
      <c r="BA540" s="613"/>
      <c r="BF540" s="613"/>
      <c r="BG540" s="613"/>
      <c r="BH540" s="613"/>
      <c r="BI540" s="129"/>
    </row>
    <row r="541" spans="53:61">
      <c r="BA541" s="613"/>
      <c r="BF541" s="613"/>
      <c r="BG541" s="613"/>
      <c r="BH541" s="613"/>
      <c r="BI541" s="129"/>
    </row>
    <row r="542" spans="53:61">
      <c r="BA542" s="613"/>
      <c r="BF542" s="613"/>
      <c r="BG542" s="613"/>
      <c r="BH542" s="613"/>
      <c r="BI542" s="129"/>
    </row>
    <row r="543" spans="53:61">
      <c r="BA543" s="613"/>
      <c r="BF543" s="613"/>
      <c r="BG543" s="613"/>
      <c r="BH543" s="613"/>
      <c r="BI543" s="129"/>
    </row>
    <row r="544" spans="53:61">
      <c r="BA544" s="613"/>
      <c r="BF544" s="613"/>
      <c r="BG544" s="613"/>
      <c r="BH544" s="613"/>
      <c r="BI544" s="129"/>
    </row>
    <row r="545" spans="53:61">
      <c r="BA545" s="613"/>
      <c r="BF545" s="613"/>
      <c r="BG545" s="613"/>
      <c r="BH545" s="613"/>
      <c r="BI545" s="129"/>
    </row>
    <row r="546" spans="53:61">
      <c r="BA546" s="613"/>
      <c r="BF546" s="613"/>
      <c r="BG546" s="613"/>
      <c r="BH546" s="613"/>
      <c r="BI546" s="129"/>
    </row>
    <row r="547" spans="53:61">
      <c r="BA547" s="613"/>
      <c r="BF547" s="613"/>
      <c r="BG547" s="613"/>
      <c r="BH547" s="613"/>
      <c r="BI547" s="129"/>
    </row>
    <row r="548" spans="53:61">
      <c r="BA548" s="613"/>
      <c r="BF548" s="613"/>
      <c r="BG548" s="613"/>
      <c r="BH548" s="613"/>
      <c r="BI548" s="129"/>
    </row>
    <row r="549" spans="53:61">
      <c r="BA549" s="613"/>
      <c r="BF549" s="613"/>
      <c r="BG549" s="613"/>
      <c r="BH549" s="613"/>
      <c r="BI549" s="129"/>
    </row>
    <row r="550" spans="53:61">
      <c r="BA550" s="613"/>
      <c r="BF550" s="613"/>
      <c r="BG550" s="613"/>
      <c r="BH550" s="613"/>
      <c r="BI550" s="129"/>
    </row>
    <row r="551" spans="53:61">
      <c r="BA551" s="613"/>
      <c r="BF551" s="613"/>
      <c r="BG551" s="613"/>
      <c r="BH551" s="613"/>
      <c r="BI551" s="129"/>
    </row>
    <row r="552" spans="53:61">
      <c r="BA552" s="613"/>
      <c r="BF552" s="613"/>
      <c r="BG552" s="613"/>
      <c r="BH552" s="613"/>
      <c r="BI552" s="129"/>
    </row>
    <row r="553" spans="53:61">
      <c r="BA553" s="613"/>
      <c r="BF553" s="613"/>
      <c r="BG553" s="613"/>
      <c r="BH553" s="613"/>
      <c r="BI553" s="129"/>
    </row>
    <row r="554" spans="53:61">
      <c r="BA554" s="613"/>
      <c r="BF554" s="613"/>
      <c r="BG554" s="613"/>
      <c r="BH554" s="613"/>
      <c r="BI554" s="129"/>
    </row>
    <row r="555" spans="53:61">
      <c r="BA555" s="613"/>
      <c r="BF555" s="613"/>
      <c r="BG555" s="613"/>
      <c r="BH555" s="613"/>
      <c r="BI555" s="129"/>
    </row>
    <row r="556" spans="53:61">
      <c r="BA556" s="613"/>
      <c r="BF556" s="613"/>
      <c r="BG556" s="613"/>
      <c r="BH556" s="613"/>
      <c r="BI556" s="129"/>
    </row>
    <row r="557" spans="53:61">
      <c r="BA557" s="613"/>
      <c r="BF557" s="613"/>
      <c r="BG557" s="613"/>
      <c r="BH557" s="613"/>
      <c r="BI557" s="129"/>
    </row>
    <row r="558" spans="53:61">
      <c r="BA558" s="613"/>
      <c r="BF558" s="613"/>
      <c r="BG558" s="613"/>
      <c r="BH558" s="613"/>
      <c r="BI558" s="129"/>
    </row>
    <row r="559" spans="53:61">
      <c r="BA559" s="613"/>
      <c r="BF559" s="613"/>
      <c r="BG559" s="613"/>
      <c r="BH559" s="613"/>
      <c r="BI559" s="129"/>
    </row>
    <row r="560" spans="53:61">
      <c r="BA560" s="613"/>
      <c r="BF560" s="613"/>
      <c r="BG560" s="613"/>
      <c r="BH560" s="613"/>
      <c r="BI560" s="129"/>
    </row>
    <row r="561" spans="53:61">
      <c r="BA561" s="613"/>
      <c r="BF561" s="613"/>
      <c r="BG561" s="613"/>
      <c r="BH561" s="613"/>
      <c r="BI561" s="129"/>
    </row>
    <row r="562" spans="53:61">
      <c r="BA562" s="613"/>
      <c r="BF562" s="613"/>
      <c r="BG562" s="613"/>
      <c r="BH562" s="613"/>
      <c r="BI562" s="129"/>
    </row>
    <row r="563" spans="53:61">
      <c r="BA563" s="613"/>
      <c r="BF563" s="613"/>
      <c r="BG563" s="613"/>
      <c r="BH563" s="613"/>
      <c r="BI563" s="129"/>
    </row>
    <row r="564" spans="53:61">
      <c r="BA564" s="613"/>
      <c r="BF564" s="613"/>
      <c r="BG564" s="613"/>
      <c r="BH564" s="613"/>
      <c r="BI564" s="129"/>
    </row>
    <row r="565" spans="53:61">
      <c r="BA565" s="613"/>
      <c r="BF565" s="613"/>
      <c r="BG565" s="613"/>
      <c r="BH565" s="613"/>
      <c r="BI565" s="129"/>
    </row>
    <row r="566" spans="53:61">
      <c r="BA566" s="613"/>
      <c r="BF566" s="613"/>
      <c r="BG566" s="613"/>
      <c r="BH566" s="613"/>
      <c r="BI566" s="129"/>
    </row>
    <row r="567" spans="53:61">
      <c r="BA567" s="613"/>
      <c r="BF567" s="613"/>
      <c r="BG567" s="613"/>
      <c r="BH567" s="613"/>
      <c r="BI567" s="129"/>
    </row>
    <row r="568" spans="53:61">
      <c r="BA568" s="613"/>
      <c r="BF568" s="613"/>
      <c r="BG568" s="613"/>
      <c r="BH568" s="613"/>
      <c r="BI568" s="129"/>
    </row>
    <row r="569" spans="53:61">
      <c r="BA569" s="613"/>
      <c r="BF569" s="613"/>
      <c r="BG569" s="613"/>
      <c r="BH569" s="613"/>
      <c r="BI569" s="129"/>
    </row>
    <row r="570" spans="53:61">
      <c r="BA570" s="613"/>
      <c r="BF570" s="613"/>
      <c r="BG570" s="613"/>
      <c r="BH570" s="613"/>
      <c r="BI570" s="129"/>
    </row>
    <row r="571" spans="53:61">
      <c r="BA571" s="613"/>
      <c r="BF571" s="613"/>
      <c r="BG571" s="613"/>
      <c r="BH571" s="613"/>
      <c r="BI571" s="129"/>
    </row>
    <row r="572" spans="53:61">
      <c r="BA572" s="613"/>
      <c r="BF572" s="613"/>
      <c r="BG572" s="613"/>
      <c r="BH572" s="613"/>
      <c r="BI572" s="129"/>
    </row>
    <row r="573" spans="53:61">
      <c r="BA573" s="613"/>
      <c r="BF573" s="613"/>
      <c r="BG573" s="613"/>
      <c r="BH573" s="613"/>
      <c r="BI573" s="129"/>
    </row>
    <row r="574" spans="53:61">
      <c r="BA574" s="613"/>
      <c r="BF574" s="613"/>
      <c r="BG574" s="613"/>
      <c r="BH574" s="613"/>
      <c r="BI574" s="129"/>
    </row>
    <row r="575" spans="53:61">
      <c r="BA575" s="613"/>
      <c r="BF575" s="613"/>
      <c r="BG575" s="613"/>
      <c r="BH575" s="613"/>
      <c r="BI575" s="129"/>
    </row>
    <row r="576" spans="53:61">
      <c r="BA576" s="613"/>
      <c r="BF576" s="613"/>
      <c r="BG576" s="613"/>
      <c r="BH576" s="613"/>
      <c r="BI576" s="129"/>
    </row>
    <row r="577" spans="53:61">
      <c r="BA577" s="613"/>
      <c r="BF577" s="613"/>
      <c r="BG577" s="613"/>
      <c r="BH577" s="613"/>
      <c r="BI577" s="129"/>
    </row>
    <row r="578" spans="53:61">
      <c r="BA578" s="613"/>
      <c r="BF578" s="613"/>
      <c r="BG578" s="613"/>
      <c r="BH578" s="613"/>
      <c r="BI578" s="129"/>
    </row>
    <row r="579" spans="53:61">
      <c r="BA579" s="613"/>
      <c r="BF579" s="613"/>
      <c r="BG579" s="613"/>
      <c r="BH579" s="613"/>
      <c r="BI579" s="129"/>
    </row>
    <row r="580" spans="53:61">
      <c r="BA580" s="613"/>
      <c r="BF580" s="613"/>
      <c r="BG580" s="613"/>
      <c r="BH580" s="613"/>
      <c r="BI580" s="129"/>
    </row>
    <row r="581" spans="53:61">
      <c r="BA581" s="613"/>
      <c r="BF581" s="613"/>
      <c r="BG581" s="613"/>
      <c r="BH581" s="613"/>
      <c r="BI581" s="129"/>
    </row>
    <row r="582" spans="53:61">
      <c r="BA582" s="613"/>
      <c r="BF582" s="613"/>
      <c r="BG582" s="613"/>
      <c r="BH582" s="613"/>
      <c r="BI582" s="129"/>
    </row>
    <row r="583" spans="53:61">
      <c r="BA583" s="613"/>
      <c r="BF583" s="613"/>
      <c r="BG583" s="613"/>
      <c r="BH583" s="613"/>
      <c r="BI583" s="129"/>
    </row>
    <row r="584" spans="53:61">
      <c r="BA584" s="613"/>
      <c r="BF584" s="613"/>
      <c r="BG584" s="613"/>
      <c r="BH584" s="613"/>
      <c r="BI584" s="129"/>
    </row>
    <row r="585" spans="53:61">
      <c r="BA585" s="613"/>
      <c r="BF585" s="613"/>
      <c r="BG585" s="613"/>
      <c r="BH585" s="613"/>
      <c r="BI585" s="129"/>
    </row>
    <row r="586" spans="53:61">
      <c r="BA586" s="613"/>
      <c r="BF586" s="613"/>
      <c r="BG586" s="613"/>
      <c r="BH586" s="613"/>
      <c r="BI586" s="129"/>
    </row>
    <row r="587" spans="53:61">
      <c r="BA587" s="613"/>
      <c r="BF587" s="613"/>
      <c r="BG587" s="613"/>
      <c r="BH587" s="613"/>
      <c r="BI587" s="129"/>
    </row>
    <row r="588" spans="53:61">
      <c r="BA588" s="613"/>
      <c r="BF588" s="613"/>
      <c r="BG588" s="613"/>
      <c r="BH588" s="613"/>
      <c r="BI588" s="129"/>
    </row>
    <row r="589" spans="53:61">
      <c r="BA589" s="613"/>
      <c r="BF589" s="613"/>
      <c r="BG589" s="613"/>
      <c r="BH589" s="613"/>
      <c r="BI589" s="129"/>
    </row>
    <row r="590" spans="53:61">
      <c r="BA590" s="613"/>
      <c r="BF590" s="613"/>
      <c r="BG590" s="613"/>
      <c r="BH590" s="613"/>
      <c r="BI590" s="129"/>
    </row>
    <row r="591" spans="53:61">
      <c r="BA591" s="613"/>
      <c r="BF591" s="613"/>
      <c r="BG591" s="613"/>
      <c r="BH591" s="613"/>
      <c r="BI591" s="129"/>
    </row>
    <row r="592" spans="53:61">
      <c r="BA592" s="613"/>
      <c r="BF592" s="613"/>
      <c r="BG592" s="613"/>
      <c r="BH592" s="613"/>
      <c r="BI592" s="129"/>
    </row>
    <row r="593" spans="53:61">
      <c r="BA593" s="613"/>
      <c r="BF593" s="613"/>
      <c r="BG593" s="613"/>
      <c r="BH593" s="613"/>
      <c r="BI593" s="129"/>
    </row>
    <row r="594" spans="53:61">
      <c r="BA594" s="613"/>
      <c r="BF594" s="613"/>
      <c r="BG594" s="613"/>
      <c r="BH594" s="613"/>
      <c r="BI594" s="129"/>
    </row>
    <row r="595" spans="53:61">
      <c r="BA595" s="613"/>
      <c r="BF595" s="613"/>
      <c r="BG595" s="613"/>
      <c r="BH595" s="613"/>
      <c r="BI595" s="129"/>
    </row>
    <row r="596" spans="53:61">
      <c r="BA596" s="613"/>
      <c r="BF596" s="613"/>
      <c r="BG596" s="613"/>
      <c r="BH596" s="613"/>
      <c r="BI596" s="129"/>
    </row>
    <row r="597" spans="53:61">
      <c r="BA597" s="613"/>
      <c r="BF597" s="613"/>
      <c r="BG597" s="613"/>
      <c r="BH597" s="613"/>
      <c r="BI597" s="129"/>
    </row>
    <row r="598" spans="53:61">
      <c r="BA598" s="613"/>
      <c r="BF598" s="613"/>
      <c r="BG598" s="613"/>
      <c r="BH598" s="613"/>
      <c r="BI598" s="129"/>
    </row>
    <row r="599" spans="53:61">
      <c r="BA599" s="613"/>
      <c r="BF599" s="613"/>
      <c r="BG599" s="613"/>
      <c r="BH599" s="613"/>
      <c r="BI599" s="129"/>
    </row>
    <row r="600" spans="53:61">
      <c r="BA600" s="613"/>
      <c r="BF600" s="613"/>
      <c r="BG600" s="613"/>
      <c r="BH600" s="613"/>
      <c r="BI600" s="129"/>
    </row>
    <row r="601" spans="53:61">
      <c r="BA601" s="613"/>
      <c r="BF601" s="613"/>
      <c r="BG601" s="613"/>
      <c r="BH601" s="613"/>
      <c r="BI601" s="129"/>
    </row>
    <row r="602" spans="53:61">
      <c r="BA602" s="613"/>
      <c r="BF602" s="613"/>
      <c r="BG602" s="613"/>
      <c r="BH602" s="613"/>
      <c r="BI602" s="129"/>
    </row>
    <row r="603" spans="53:61">
      <c r="BA603" s="613"/>
      <c r="BF603" s="613"/>
      <c r="BG603" s="613"/>
      <c r="BH603" s="613"/>
      <c r="BI603" s="129"/>
    </row>
    <row r="604" spans="53:61">
      <c r="BA604" s="613"/>
      <c r="BF604" s="613"/>
      <c r="BG604" s="613"/>
      <c r="BH604" s="613"/>
      <c r="BI604" s="129"/>
    </row>
    <row r="605" spans="53:61">
      <c r="BA605" s="613"/>
      <c r="BF605" s="613"/>
      <c r="BG605" s="613"/>
      <c r="BH605" s="613"/>
      <c r="BI605" s="129"/>
    </row>
    <row r="606" spans="53:61">
      <c r="BA606" s="613"/>
      <c r="BF606" s="613"/>
      <c r="BG606" s="613"/>
      <c r="BH606" s="613"/>
      <c r="BI606" s="129"/>
    </row>
    <row r="607" spans="53:61">
      <c r="BA607" s="613"/>
      <c r="BF607" s="613"/>
      <c r="BG607" s="613"/>
      <c r="BH607" s="613"/>
      <c r="BI607" s="129"/>
    </row>
    <row r="608" spans="53:61">
      <c r="BA608" s="613"/>
      <c r="BF608" s="613"/>
      <c r="BG608" s="613"/>
      <c r="BH608" s="613"/>
      <c r="BI608" s="129"/>
    </row>
    <row r="609" spans="53:61">
      <c r="BA609" s="613"/>
      <c r="BF609" s="613"/>
      <c r="BG609" s="613"/>
      <c r="BH609" s="613"/>
      <c r="BI609" s="129"/>
    </row>
    <row r="610" spans="53:61">
      <c r="BA610" s="613"/>
      <c r="BF610" s="613"/>
      <c r="BG610" s="613"/>
      <c r="BH610" s="613"/>
      <c r="BI610" s="129"/>
    </row>
    <row r="611" spans="53:61">
      <c r="BA611" s="613"/>
      <c r="BF611" s="613"/>
      <c r="BG611" s="613"/>
      <c r="BH611" s="613"/>
      <c r="BI611" s="129"/>
    </row>
    <row r="612" spans="53:61">
      <c r="BA612" s="613"/>
      <c r="BF612" s="613"/>
      <c r="BG612" s="613"/>
      <c r="BH612" s="613"/>
      <c r="BI612" s="129"/>
    </row>
    <row r="613" spans="53:61">
      <c r="BA613" s="613"/>
      <c r="BF613" s="613"/>
      <c r="BG613" s="613"/>
      <c r="BH613" s="613"/>
      <c r="BI613" s="129"/>
    </row>
    <row r="614" spans="53:61">
      <c r="BA614" s="613"/>
      <c r="BF614" s="613"/>
      <c r="BG614" s="613"/>
      <c r="BH614" s="613"/>
      <c r="BI614" s="129"/>
    </row>
    <row r="615" spans="53:61">
      <c r="BA615" s="613"/>
      <c r="BF615" s="613"/>
      <c r="BG615" s="613"/>
      <c r="BH615" s="613"/>
      <c r="BI615" s="129"/>
    </row>
    <row r="616" spans="53:61">
      <c r="BA616" s="613"/>
      <c r="BF616" s="613"/>
      <c r="BG616" s="613"/>
      <c r="BH616" s="613"/>
      <c r="BI616" s="129"/>
    </row>
    <row r="617" spans="53:61">
      <c r="BA617" s="613"/>
      <c r="BF617" s="613"/>
      <c r="BG617" s="613"/>
      <c r="BH617" s="613"/>
      <c r="BI617" s="129"/>
    </row>
    <row r="618" spans="53:61">
      <c r="BA618" s="613"/>
      <c r="BF618" s="613"/>
      <c r="BG618" s="613"/>
      <c r="BH618" s="613"/>
      <c r="BI618" s="129"/>
    </row>
    <row r="619" spans="53:61">
      <c r="BA619" s="613"/>
      <c r="BF619" s="613"/>
      <c r="BG619" s="613"/>
      <c r="BH619" s="613"/>
      <c r="BI619" s="129"/>
    </row>
    <row r="620" spans="53:61">
      <c r="BA620" s="613"/>
      <c r="BF620" s="613"/>
      <c r="BG620" s="613"/>
      <c r="BH620" s="613"/>
      <c r="BI620" s="129"/>
    </row>
    <row r="621" spans="53:61">
      <c r="BA621" s="613"/>
      <c r="BF621" s="613"/>
      <c r="BG621" s="613"/>
      <c r="BH621" s="613"/>
      <c r="BI621" s="129"/>
    </row>
    <row r="622" spans="53:61">
      <c r="BA622" s="613"/>
      <c r="BF622" s="613"/>
      <c r="BG622" s="613"/>
      <c r="BH622" s="613"/>
      <c r="BI622" s="129"/>
    </row>
    <row r="623" spans="53:61">
      <c r="BA623" s="613"/>
      <c r="BF623" s="613"/>
      <c r="BG623" s="613"/>
      <c r="BH623" s="613"/>
      <c r="BI623" s="129"/>
    </row>
    <row r="624" spans="53:61">
      <c r="BA624" s="613"/>
      <c r="BF624" s="613"/>
      <c r="BG624" s="613"/>
      <c r="BH624" s="613"/>
      <c r="BI624" s="129"/>
    </row>
    <row r="625" spans="53:61">
      <c r="BA625" s="613"/>
      <c r="BF625" s="613"/>
      <c r="BG625" s="613"/>
      <c r="BH625" s="613"/>
      <c r="BI625" s="129"/>
    </row>
    <row r="626" spans="53:61">
      <c r="BA626" s="613"/>
      <c r="BF626" s="613"/>
      <c r="BG626" s="613"/>
      <c r="BH626" s="613"/>
      <c r="BI626" s="129"/>
    </row>
    <row r="627" spans="53:61">
      <c r="BA627" s="613"/>
      <c r="BF627" s="613"/>
      <c r="BG627" s="613"/>
      <c r="BH627" s="613"/>
      <c r="BI627" s="129"/>
    </row>
    <row r="628" spans="53:61">
      <c r="BA628" s="613"/>
      <c r="BF628" s="613"/>
      <c r="BG628" s="613"/>
      <c r="BH628" s="613"/>
      <c r="BI628" s="129"/>
    </row>
    <row r="629" spans="53:61">
      <c r="BA629" s="613"/>
      <c r="BF629" s="613"/>
      <c r="BG629" s="613"/>
      <c r="BH629" s="613"/>
      <c r="BI629" s="129"/>
    </row>
    <row r="630" spans="53:61">
      <c r="BA630" s="613"/>
      <c r="BF630" s="613"/>
      <c r="BG630" s="613"/>
      <c r="BH630" s="613"/>
      <c r="BI630" s="129"/>
    </row>
    <row r="631" spans="53:61">
      <c r="BA631" s="613"/>
      <c r="BF631" s="613"/>
      <c r="BG631" s="613"/>
      <c r="BH631" s="613"/>
      <c r="BI631" s="129"/>
    </row>
    <row r="632" spans="53:61">
      <c r="BA632" s="613"/>
      <c r="BF632" s="613"/>
      <c r="BG632" s="613"/>
      <c r="BH632" s="613"/>
      <c r="BI632" s="129"/>
    </row>
    <row r="633" spans="53:61">
      <c r="BA633" s="613"/>
      <c r="BF633" s="613"/>
      <c r="BG633" s="613"/>
      <c r="BH633" s="613"/>
      <c r="BI633" s="129"/>
    </row>
    <row r="634" spans="53:61">
      <c r="BA634" s="613"/>
      <c r="BF634" s="613"/>
      <c r="BG634" s="613"/>
      <c r="BH634" s="613"/>
      <c r="BI634" s="129"/>
    </row>
    <row r="635" spans="53:61">
      <c r="BA635" s="613"/>
      <c r="BF635" s="613"/>
      <c r="BG635" s="613"/>
      <c r="BH635" s="613"/>
      <c r="BI635" s="129"/>
    </row>
    <row r="636" spans="53:61">
      <c r="BA636" s="613"/>
      <c r="BF636" s="613"/>
      <c r="BG636" s="613"/>
      <c r="BH636" s="613"/>
      <c r="BI636" s="129"/>
    </row>
    <row r="637" spans="53:61">
      <c r="BA637" s="613"/>
      <c r="BF637" s="613"/>
      <c r="BG637" s="613"/>
      <c r="BH637" s="613"/>
      <c r="BI637" s="129"/>
    </row>
    <row r="638" spans="53:61">
      <c r="BA638" s="656"/>
      <c r="BF638" s="613"/>
      <c r="BG638" s="613"/>
      <c r="BH638" s="613"/>
      <c r="BI638" s="129"/>
    </row>
    <row r="639" spans="53:61">
      <c r="BF639" s="613"/>
      <c r="BG639" s="613"/>
      <c r="BH639" s="613"/>
      <c r="BI639" s="129"/>
    </row>
    <row r="640" spans="53:61">
      <c r="BF640" s="613"/>
      <c r="BG640" s="613"/>
      <c r="BH640" s="613"/>
      <c r="BI640" s="129"/>
    </row>
    <row r="641" spans="58:61">
      <c r="BF641" s="613"/>
      <c r="BG641" s="613"/>
      <c r="BH641" s="613"/>
      <c r="BI641" s="129"/>
    </row>
    <row r="642" spans="58:61">
      <c r="BF642" s="613"/>
      <c r="BG642" s="613"/>
      <c r="BH642" s="613"/>
      <c r="BI642" s="129"/>
    </row>
    <row r="643" spans="58:61">
      <c r="BF643" s="613"/>
      <c r="BG643" s="613"/>
      <c r="BH643" s="613"/>
      <c r="BI643" s="129"/>
    </row>
    <row r="644" spans="58:61">
      <c r="BF644" s="613"/>
      <c r="BG644" s="613"/>
      <c r="BH644" s="613"/>
      <c r="BI644" s="129"/>
    </row>
    <row r="645" spans="58:61">
      <c r="BF645" s="613"/>
      <c r="BG645" s="613"/>
      <c r="BH645" s="613"/>
      <c r="BI645" s="129"/>
    </row>
    <row r="646" spans="58:61">
      <c r="BF646" s="613"/>
      <c r="BG646" s="613"/>
      <c r="BH646" s="613"/>
      <c r="BI646" s="129"/>
    </row>
    <row r="647" spans="58:61">
      <c r="BF647" s="613"/>
      <c r="BG647" s="613"/>
      <c r="BH647" s="613"/>
      <c r="BI647" s="129"/>
    </row>
    <row r="648" spans="58:61">
      <c r="BF648" s="613"/>
      <c r="BG648" s="613"/>
      <c r="BH648" s="613"/>
      <c r="BI648" s="129"/>
    </row>
    <row r="649" spans="58:61">
      <c r="BF649" s="613"/>
      <c r="BG649" s="613"/>
      <c r="BH649" s="613"/>
      <c r="BI649" s="129"/>
    </row>
    <row r="650" spans="58:61">
      <c r="BF650" s="613"/>
      <c r="BG650" s="613"/>
      <c r="BH650" s="613"/>
      <c r="BI650" s="129"/>
    </row>
    <row r="651" spans="58:61">
      <c r="BF651" s="613"/>
      <c r="BG651" s="613"/>
      <c r="BH651" s="613"/>
      <c r="BI651" s="129"/>
    </row>
    <row r="652" spans="58:61">
      <c r="BF652" s="613"/>
      <c r="BG652" s="613"/>
      <c r="BH652" s="613"/>
      <c r="BI652" s="129"/>
    </row>
    <row r="653" spans="58:61">
      <c r="BF653" s="613"/>
      <c r="BG653" s="613"/>
      <c r="BH653" s="613"/>
      <c r="BI653" s="129"/>
    </row>
    <row r="654" spans="58:61">
      <c r="BF654" s="613"/>
      <c r="BG654" s="613"/>
      <c r="BH654" s="613"/>
      <c r="BI654" s="129"/>
    </row>
    <row r="655" spans="58:61">
      <c r="BF655" s="613"/>
      <c r="BG655" s="613"/>
      <c r="BH655" s="613"/>
      <c r="BI655" s="129"/>
    </row>
    <row r="656" spans="58:61">
      <c r="BF656" s="613"/>
      <c r="BG656" s="613"/>
      <c r="BH656" s="613"/>
      <c r="BI656" s="129"/>
    </row>
    <row r="657" spans="58:61">
      <c r="BF657" s="613"/>
      <c r="BG657" s="613"/>
      <c r="BH657" s="613"/>
      <c r="BI657" s="129"/>
    </row>
    <row r="658" spans="58:61">
      <c r="BF658" s="613"/>
      <c r="BG658" s="613"/>
      <c r="BH658" s="613"/>
      <c r="BI658" s="129"/>
    </row>
    <row r="659" spans="58:61">
      <c r="BF659" s="613"/>
      <c r="BG659" s="613"/>
      <c r="BH659" s="613"/>
      <c r="BI659" s="129"/>
    </row>
    <row r="660" spans="58:61">
      <c r="BF660" s="613"/>
      <c r="BG660" s="613"/>
      <c r="BH660" s="613"/>
      <c r="BI660" s="129"/>
    </row>
    <row r="661" spans="58:61">
      <c r="BF661" s="613"/>
      <c r="BG661" s="613"/>
      <c r="BH661" s="613"/>
      <c r="BI661" s="129"/>
    </row>
    <row r="662" spans="58:61">
      <c r="BF662" s="613"/>
      <c r="BG662" s="613"/>
      <c r="BH662" s="613"/>
      <c r="BI662" s="129"/>
    </row>
    <row r="663" spans="58:61">
      <c r="BF663" s="613"/>
      <c r="BG663" s="613"/>
      <c r="BH663" s="613"/>
      <c r="BI663" s="129"/>
    </row>
    <row r="664" spans="58:61">
      <c r="BF664" s="613"/>
      <c r="BG664" s="613"/>
      <c r="BH664" s="613"/>
      <c r="BI664" s="129"/>
    </row>
    <row r="665" spans="58:61">
      <c r="BF665" s="613"/>
      <c r="BG665" s="613"/>
      <c r="BH665" s="613"/>
      <c r="BI665" s="129"/>
    </row>
    <row r="666" spans="58:61">
      <c r="BF666" s="613"/>
      <c r="BG666" s="613"/>
      <c r="BH666" s="613"/>
      <c r="BI666" s="129"/>
    </row>
    <row r="667" spans="58:61">
      <c r="BF667" s="613"/>
      <c r="BG667" s="613"/>
      <c r="BH667" s="613"/>
      <c r="BI667" s="129"/>
    </row>
    <row r="668" spans="58:61">
      <c r="BF668" s="613"/>
      <c r="BG668" s="613"/>
      <c r="BH668" s="613"/>
      <c r="BI668" s="129"/>
    </row>
    <row r="669" spans="58:61">
      <c r="BF669" s="613"/>
      <c r="BG669" s="613"/>
      <c r="BH669" s="613"/>
      <c r="BI669" s="129"/>
    </row>
    <row r="670" spans="58:61">
      <c r="BF670" s="613"/>
      <c r="BG670" s="613"/>
      <c r="BH670" s="613"/>
      <c r="BI670" s="129"/>
    </row>
    <row r="671" spans="58:61">
      <c r="BF671" s="613"/>
      <c r="BG671" s="613"/>
      <c r="BH671" s="613"/>
      <c r="BI671" s="129"/>
    </row>
    <row r="672" spans="58:61">
      <c r="BF672" s="613"/>
      <c r="BG672" s="613"/>
      <c r="BH672" s="613"/>
      <c r="BI672" s="129"/>
    </row>
    <row r="673" spans="58:61">
      <c r="BF673" s="613"/>
      <c r="BG673" s="613"/>
      <c r="BH673" s="613"/>
      <c r="BI673" s="129"/>
    </row>
    <row r="674" spans="58:61">
      <c r="BF674" s="613"/>
      <c r="BG674" s="613"/>
      <c r="BH674" s="613"/>
      <c r="BI674" s="129"/>
    </row>
    <row r="675" spans="58:61">
      <c r="BF675" s="613"/>
      <c r="BG675" s="613"/>
      <c r="BH675" s="613"/>
      <c r="BI675" s="129"/>
    </row>
    <row r="676" spans="58:61">
      <c r="BF676" s="613"/>
      <c r="BG676" s="613"/>
      <c r="BH676" s="613"/>
      <c r="BI676" s="129"/>
    </row>
    <row r="677" spans="58:61">
      <c r="BF677" s="613"/>
      <c r="BG677" s="613"/>
      <c r="BH677" s="613"/>
      <c r="BI677" s="129"/>
    </row>
    <row r="678" spans="58:61">
      <c r="BF678" s="613"/>
      <c r="BG678" s="613"/>
      <c r="BH678" s="613"/>
      <c r="BI678" s="129"/>
    </row>
    <row r="679" spans="58:61">
      <c r="BF679" s="613"/>
      <c r="BG679" s="613"/>
      <c r="BH679" s="613"/>
      <c r="BI679" s="129"/>
    </row>
    <row r="680" spans="58:61">
      <c r="BF680" s="613"/>
      <c r="BG680" s="613"/>
      <c r="BH680" s="613"/>
      <c r="BI680" s="129"/>
    </row>
    <row r="681" spans="58:61">
      <c r="BF681" s="613"/>
      <c r="BG681" s="613"/>
      <c r="BH681" s="613"/>
      <c r="BI681" s="129"/>
    </row>
    <row r="682" spans="58:61">
      <c r="BF682" s="613"/>
      <c r="BG682" s="613"/>
      <c r="BH682" s="613"/>
      <c r="BI682" s="129"/>
    </row>
    <row r="683" spans="58:61">
      <c r="BF683" s="613"/>
      <c r="BG683" s="613"/>
      <c r="BH683" s="613"/>
      <c r="BI683" s="129"/>
    </row>
    <row r="684" spans="58:61">
      <c r="BF684" s="613"/>
      <c r="BG684" s="613"/>
      <c r="BH684" s="613"/>
      <c r="BI684" s="129"/>
    </row>
    <row r="685" spans="58:61">
      <c r="BF685" s="613"/>
      <c r="BG685" s="613"/>
      <c r="BH685" s="613"/>
      <c r="BI685" s="129"/>
    </row>
    <row r="686" spans="58:61">
      <c r="BF686" s="613"/>
      <c r="BG686" s="613"/>
      <c r="BH686" s="613"/>
      <c r="BI686" s="129"/>
    </row>
    <row r="687" spans="58:61">
      <c r="BF687" s="613"/>
      <c r="BG687" s="613"/>
      <c r="BH687" s="613"/>
      <c r="BI687" s="129"/>
    </row>
    <row r="688" spans="58:61">
      <c r="BF688" s="613"/>
      <c r="BG688" s="613"/>
      <c r="BH688" s="613"/>
      <c r="BI688" s="129"/>
    </row>
    <row r="689" spans="58:61">
      <c r="BF689" s="613"/>
      <c r="BG689" s="613"/>
      <c r="BH689" s="613"/>
      <c r="BI689" s="129"/>
    </row>
    <row r="690" spans="58:61">
      <c r="BF690" s="613"/>
      <c r="BG690" s="613"/>
      <c r="BH690" s="613"/>
      <c r="BI690" s="129"/>
    </row>
    <row r="691" spans="58:61">
      <c r="BF691" s="613"/>
      <c r="BG691" s="613"/>
      <c r="BH691" s="613"/>
      <c r="BI691" s="129"/>
    </row>
    <row r="692" spans="58:61">
      <c r="BF692" s="613"/>
      <c r="BG692" s="613"/>
      <c r="BH692" s="613"/>
      <c r="BI692" s="129"/>
    </row>
    <row r="693" spans="58:61">
      <c r="BF693" s="613"/>
      <c r="BG693" s="613"/>
      <c r="BH693" s="613"/>
      <c r="BI693" s="129"/>
    </row>
    <row r="694" spans="58:61">
      <c r="BF694" s="613"/>
      <c r="BG694" s="613"/>
      <c r="BH694" s="613"/>
      <c r="BI694" s="129"/>
    </row>
    <row r="695" spans="58:61">
      <c r="BF695" s="613"/>
      <c r="BG695" s="613"/>
      <c r="BH695" s="613"/>
      <c r="BI695" s="129"/>
    </row>
    <row r="696" spans="58:61">
      <c r="BF696" s="613"/>
      <c r="BG696" s="613"/>
      <c r="BH696" s="613"/>
      <c r="BI696" s="129"/>
    </row>
    <row r="697" spans="58:61">
      <c r="BF697" s="613"/>
      <c r="BG697" s="613"/>
      <c r="BH697" s="613"/>
      <c r="BI697" s="129"/>
    </row>
    <row r="698" spans="58:61">
      <c r="BF698" s="613"/>
      <c r="BG698" s="613"/>
      <c r="BH698" s="613"/>
      <c r="BI698" s="129"/>
    </row>
    <row r="699" spans="58:61">
      <c r="BF699" s="613"/>
      <c r="BG699" s="613"/>
      <c r="BH699" s="613"/>
      <c r="BI699" s="129"/>
    </row>
    <row r="700" spans="58:61">
      <c r="BF700" s="613"/>
      <c r="BG700" s="613"/>
      <c r="BH700" s="613"/>
      <c r="BI700" s="129"/>
    </row>
    <row r="701" spans="58:61">
      <c r="BF701" s="613"/>
      <c r="BG701" s="613"/>
      <c r="BH701" s="613"/>
      <c r="BI701" s="129"/>
    </row>
    <row r="702" spans="58:61">
      <c r="BF702" s="613"/>
      <c r="BG702" s="613"/>
      <c r="BH702" s="613"/>
      <c r="BI702" s="129"/>
    </row>
    <row r="703" spans="58:61">
      <c r="BF703" s="613"/>
      <c r="BG703" s="613"/>
      <c r="BH703" s="613"/>
      <c r="BI703" s="129"/>
    </row>
    <row r="704" spans="58:61">
      <c r="BF704" s="613"/>
      <c r="BG704" s="613"/>
      <c r="BH704" s="613"/>
      <c r="BI704" s="129"/>
    </row>
    <row r="705" spans="58:61">
      <c r="BF705" s="613"/>
      <c r="BG705" s="613"/>
      <c r="BH705" s="613"/>
      <c r="BI705" s="129"/>
    </row>
    <row r="706" spans="58:61">
      <c r="BF706" s="613"/>
      <c r="BG706" s="613"/>
      <c r="BH706" s="613"/>
      <c r="BI706" s="129"/>
    </row>
    <row r="707" spans="58:61">
      <c r="BF707" s="613"/>
      <c r="BG707" s="613"/>
      <c r="BH707" s="613"/>
      <c r="BI707" s="129"/>
    </row>
    <row r="708" spans="58:61">
      <c r="BF708" s="613"/>
      <c r="BG708" s="613"/>
      <c r="BH708" s="613"/>
      <c r="BI708" s="129"/>
    </row>
    <row r="709" spans="58:61">
      <c r="BF709" s="613"/>
      <c r="BG709" s="613"/>
      <c r="BH709" s="613"/>
      <c r="BI709" s="129"/>
    </row>
    <row r="710" spans="58:61">
      <c r="BF710" s="613"/>
      <c r="BG710" s="613"/>
      <c r="BH710" s="613"/>
      <c r="BI710" s="129"/>
    </row>
    <row r="711" spans="58:61">
      <c r="BF711" s="613"/>
      <c r="BG711" s="613"/>
      <c r="BH711" s="613"/>
      <c r="BI711" s="129"/>
    </row>
    <row r="712" spans="58:61">
      <c r="BF712" s="613"/>
      <c r="BG712" s="613"/>
      <c r="BH712" s="613"/>
      <c r="BI712" s="129"/>
    </row>
    <row r="713" spans="58:61">
      <c r="BF713" s="613"/>
      <c r="BG713" s="613"/>
      <c r="BH713" s="613"/>
      <c r="BI713" s="129"/>
    </row>
    <row r="714" spans="58:61">
      <c r="BF714" s="613"/>
      <c r="BG714" s="613"/>
      <c r="BH714" s="613"/>
      <c r="BI714" s="129"/>
    </row>
    <row r="715" spans="58:61">
      <c r="BF715" s="613"/>
      <c r="BG715" s="613"/>
      <c r="BH715" s="613"/>
      <c r="BI715" s="129"/>
    </row>
    <row r="716" spans="58:61">
      <c r="BF716" s="613"/>
      <c r="BG716" s="613"/>
      <c r="BH716" s="613"/>
      <c r="BI716" s="129"/>
    </row>
    <row r="717" spans="58:61">
      <c r="BF717" s="613"/>
      <c r="BG717" s="613"/>
      <c r="BH717" s="613"/>
      <c r="BI717" s="129"/>
    </row>
    <row r="718" spans="58:61">
      <c r="BF718" s="613"/>
      <c r="BG718" s="613"/>
      <c r="BH718" s="613"/>
      <c r="BI718" s="129"/>
    </row>
    <row r="719" spans="58:61">
      <c r="BF719" s="613"/>
      <c r="BG719" s="613"/>
      <c r="BH719" s="613"/>
      <c r="BI719" s="129"/>
    </row>
    <row r="720" spans="58:61">
      <c r="BF720" s="613"/>
      <c r="BG720" s="613"/>
      <c r="BH720" s="613"/>
      <c r="BI720" s="129"/>
    </row>
    <row r="721" spans="58:61">
      <c r="BF721" s="613"/>
      <c r="BG721" s="613"/>
      <c r="BH721" s="613"/>
      <c r="BI721" s="129"/>
    </row>
    <row r="722" spans="58:61">
      <c r="BF722" s="613"/>
      <c r="BG722" s="613"/>
      <c r="BH722" s="613"/>
      <c r="BI722" s="129"/>
    </row>
    <row r="723" spans="58:61">
      <c r="BF723" s="613"/>
      <c r="BG723" s="613"/>
      <c r="BH723" s="613"/>
      <c r="BI723" s="129"/>
    </row>
    <row r="724" spans="58:61">
      <c r="BF724" s="613"/>
      <c r="BG724" s="613"/>
      <c r="BH724" s="613"/>
      <c r="BI724" s="129"/>
    </row>
    <row r="725" spans="58:61">
      <c r="BF725" s="613"/>
      <c r="BG725" s="613"/>
      <c r="BH725" s="613"/>
      <c r="BI725" s="129"/>
    </row>
    <row r="726" spans="58:61">
      <c r="BF726" s="613"/>
      <c r="BG726" s="613"/>
      <c r="BH726" s="613"/>
      <c r="BI726" s="129"/>
    </row>
    <row r="727" spans="58:61">
      <c r="BF727" s="613"/>
      <c r="BG727" s="613"/>
      <c r="BH727" s="613"/>
      <c r="BI727" s="129"/>
    </row>
    <row r="728" spans="58:61">
      <c r="BF728" s="613"/>
      <c r="BG728" s="613"/>
      <c r="BH728" s="613"/>
      <c r="BI728" s="129"/>
    </row>
    <row r="729" spans="58:61">
      <c r="BF729" s="613"/>
      <c r="BG729" s="613"/>
      <c r="BH729" s="613"/>
      <c r="BI729" s="129"/>
    </row>
    <row r="730" spans="58:61">
      <c r="BF730" s="613"/>
      <c r="BG730" s="613"/>
      <c r="BH730" s="613"/>
      <c r="BI730" s="129"/>
    </row>
    <row r="731" spans="58:61">
      <c r="BF731" s="613"/>
      <c r="BG731" s="613"/>
      <c r="BH731" s="613"/>
      <c r="BI731" s="129"/>
    </row>
    <row r="732" spans="58:61">
      <c r="BF732" s="613"/>
      <c r="BG732" s="613"/>
      <c r="BH732" s="613"/>
      <c r="BI732" s="129"/>
    </row>
    <row r="733" spans="58:61">
      <c r="BF733" s="613"/>
      <c r="BG733" s="613"/>
      <c r="BH733" s="613"/>
      <c r="BI733" s="129"/>
    </row>
    <row r="734" spans="58:61">
      <c r="BF734" s="613"/>
      <c r="BG734" s="613"/>
      <c r="BH734" s="613"/>
      <c r="BI734" s="129"/>
    </row>
    <row r="735" spans="58:61">
      <c r="BF735" s="613"/>
      <c r="BG735" s="613"/>
      <c r="BH735" s="613"/>
      <c r="BI735" s="129"/>
    </row>
    <row r="736" spans="58:61">
      <c r="BF736" s="613"/>
      <c r="BG736" s="613"/>
      <c r="BH736" s="613"/>
      <c r="BI736" s="129"/>
    </row>
    <row r="737" spans="58:61">
      <c r="BF737" s="613"/>
      <c r="BG737" s="613"/>
      <c r="BH737" s="613"/>
      <c r="BI737" s="129"/>
    </row>
    <row r="738" spans="58:61">
      <c r="BF738" s="613"/>
      <c r="BG738" s="613"/>
      <c r="BH738" s="613"/>
      <c r="BI738" s="129"/>
    </row>
    <row r="739" spans="58:61">
      <c r="BF739" s="613"/>
      <c r="BG739" s="613"/>
      <c r="BH739" s="613"/>
      <c r="BI739" s="129"/>
    </row>
    <row r="740" spans="58:61">
      <c r="BF740" s="613"/>
      <c r="BG740" s="613"/>
      <c r="BH740" s="613"/>
      <c r="BI740" s="129"/>
    </row>
    <row r="741" spans="58:61">
      <c r="BF741" s="613"/>
      <c r="BG741" s="613"/>
      <c r="BH741" s="613"/>
      <c r="BI741" s="129"/>
    </row>
    <row r="742" spans="58:61">
      <c r="BF742" s="613"/>
      <c r="BG742" s="613"/>
      <c r="BH742" s="613"/>
      <c r="BI742" s="129"/>
    </row>
    <row r="743" spans="58:61">
      <c r="BF743" s="613"/>
      <c r="BG743" s="613"/>
      <c r="BH743" s="613"/>
      <c r="BI743" s="129"/>
    </row>
    <row r="744" spans="58:61">
      <c r="BF744" s="613"/>
      <c r="BG744" s="613"/>
      <c r="BH744" s="613"/>
      <c r="BI744" s="129"/>
    </row>
    <row r="745" spans="58:61">
      <c r="BF745" s="613"/>
      <c r="BG745" s="613"/>
      <c r="BH745" s="613"/>
      <c r="BI745" s="129"/>
    </row>
    <row r="746" spans="58:61">
      <c r="BF746" s="613"/>
      <c r="BG746" s="613"/>
      <c r="BH746" s="613"/>
      <c r="BI746" s="129"/>
    </row>
    <row r="747" spans="58:61">
      <c r="BF747" s="613"/>
      <c r="BG747" s="613"/>
      <c r="BH747" s="613"/>
      <c r="BI747" s="129"/>
    </row>
    <row r="748" spans="58:61">
      <c r="BF748" s="613"/>
      <c r="BG748" s="613"/>
      <c r="BH748" s="613"/>
      <c r="BI748" s="129"/>
    </row>
    <row r="749" spans="58:61">
      <c r="BF749" s="613"/>
      <c r="BG749" s="613"/>
      <c r="BH749" s="613"/>
      <c r="BI749" s="129"/>
    </row>
    <row r="750" spans="58:61">
      <c r="BF750" s="613"/>
      <c r="BG750" s="613"/>
      <c r="BH750" s="613"/>
      <c r="BI750" s="129"/>
    </row>
    <row r="751" spans="58:61">
      <c r="BF751" s="613"/>
      <c r="BG751" s="613"/>
      <c r="BH751" s="613"/>
      <c r="BI751" s="129"/>
    </row>
    <row r="752" spans="58:61">
      <c r="BF752" s="613"/>
      <c r="BG752" s="613"/>
      <c r="BH752" s="613"/>
      <c r="BI752" s="129"/>
    </row>
    <row r="753" spans="58:61">
      <c r="BF753" s="613"/>
      <c r="BG753" s="613"/>
      <c r="BH753" s="613"/>
      <c r="BI753" s="129"/>
    </row>
    <row r="754" spans="58:61">
      <c r="BF754" s="613"/>
      <c r="BG754" s="613"/>
      <c r="BH754" s="613"/>
      <c r="BI754" s="129"/>
    </row>
    <row r="755" spans="58:61">
      <c r="BF755" s="613"/>
      <c r="BG755" s="613"/>
      <c r="BH755" s="613"/>
      <c r="BI755" s="129"/>
    </row>
    <row r="756" spans="58:61">
      <c r="BF756" s="613"/>
      <c r="BG756" s="613"/>
      <c r="BH756" s="613"/>
      <c r="BI756" s="129"/>
    </row>
    <row r="757" spans="58:61">
      <c r="BF757" s="613"/>
      <c r="BG757" s="613"/>
      <c r="BH757" s="613"/>
      <c r="BI757" s="129"/>
    </row>
    <row r="758" spans="58:61">
      <c r="BF758" s="613"/>
      <c r="BG758" s="613"/>
      <c r="BH758" s="613"/>
      <c r="BI758" s="129"/>
    </row>
    <row r="759" spans="58:61">
      <c r="BF759" s="613"/>
      <c r="BG759" s="613"/>
      <c r="BH759" s="613"/>
      <c r="BI759" s="129"/>
    </row>
    <row r="760" spans="58:61">
      <c r="BF760" s="613"/>
      <c r="BG760" s="613"/>
      <c r="BH760" s="613"/>
      <c r="BI760" s="129"/>
    </row>
    <row r="761" spans="58:61">
      <c r="BF761" s="613"/>
      <c r="BG761" s="613"/>
      <c r="BH761" s="613"/>
      <c r="BI761" s="129"/>
    </row>
    <row r="762" spans="58:61">
      <c r="BF762" s="613"/>
      <c r="BG762" s="613"/>
      <c r="BH762" s="613"/>
      <c r="BI762" s="129"/>
    </row>
    <row r="763" spans="58:61">
      <c r="BF763" s="613"/>
      <c r="BG763" s="613"/>
      <c r="BH763" s="613"/>
      <c r="BI763" s="129"/>
    </row>
    <row r="764" spans="58:61">
      <c r="BF764" s="613"/>
      <c r="BG764" s="613"/>
      <c r="BH764" s="613"/>
      <c r="BI764" s="129"/>
    </row>
    <row r="765" spans="58:61">
      <c r="BF765" s="613"/>
      <c r="BG765" s="613"/>
      <c r="BH765" s="613"/>
      <c r="BI765" s="129"/>
    </row>
    <row r="766" spans="58:61">
      <c r="BF766" s="613"/>
      <c r="BG766" s="613"/>
      <c r="BH766" s="613"/>
      <c r="BI766" s="129"/>
    </row>
    <row r="767" spans="58:61">
      <c r="BF767" s="613"/>
      <c r="BG767" s="613"/>
      <c r="BH767" s="613"/>
      <c r="BI767" s="129"/>
    </row>
    <row r="768" spans="58:61">
      <c r="BF768" s="613"/>
      <c r="BG768" s="613"/>
      <c r="BH768" s="613"/>
      <c r="BI768" s="129"/>
    </row>
    <row r="769" spans="58:61">
      <c r="BF769" s="613"/>
      <c r="BG769" s="613"/>
      <c r="BH769" s="613"/>
      <c r="BI769" s="129"/>
    </row>
    <row r="770" spans="58:61">
      <c r="BF770" s="613"/>
      <c r="BG770" s="613"/>
      <c r="BH770" s="613"/>
      <c r="BI770" s="129"/>
    </row>
    <row r="771" spans="58:61">
      <c r="BF771" s="613"/>
      <c r="BG771" s="613"/>
      <c r="BH771" s="613"/>
      <c r="BI771" s="129"/>
    </row>
    <row r="772" spans="58:61">
      <c r="BF772" s="613"/>
      <c r="BG772" s="613"/>
      <c r="BH772" s="613"/>
      <c r="BI772" s="129"/>
    </row>
    <row r="773" spans="58:61">
      <c r="BF773" s="613"/>
      <c r="BG773" s="613"/>
      <c r="BH773" s="613"/>
      <c r="BI773" s="129"/>
    </row>
    <row r="774" spans="58:61">
      <c r="BF774" s="613"/>
      <c r="BG774" s="613"/>
      <c r="BH774" s="613"/>
      <c r="BI774" s="129"/>
    </row>
    <row r="775" spans="58:61">
      <c r="BF775" s="613"/>
      <c r="BG775" s="613"/>
      <c r="BH775" s="613"/>
      <c r="BI775" s="129"/>
    </row>
    <row r="776" spans="58:61">
      <c r="BF776" s="613"/>
      <c r="BG776" s="613"/>
      <c r="BH776" s="613"/>
      <c r="BI776" s="129"/>
    </row>
    <row r="777" spans="58:61">
      <c r="BF777" s="613"/>
      <c r="BG777" s="613"/>
      <c r="BH777" s="613"/>
      <c r="BI777" s="129"/>
    </row>
    <row r="778" spans="58:61">
      <c r="BF778" s="613"/>
      <c r="BG778" s="613"/>
      <c r="BH778" s="613"/>
      <c r="BI778" s="129"/>
    </row>
    <row r="779" spans="58:61">
      <c r="BF779" s="613"/>
      <c r="BG779" s="613"/>
      <c r="BH779" s="613"/>
      <c r="BI779" s="129"/>
    </row>
    <row r="780" spans="58:61">
      <c r="BF780" s="613"/>
      <c r="BG780" s="613"/>
      <c r="BH780" s="613"/>
      <c r="BI780" s="129"/>
    </row>
    <row r="781" spans="58:61">
      <c r="BF781" s="613"/>
      <c r="BG781" s="613"/>
      <c r="BH781" s="613"/>
      <c r="BI781" s="129"/>
    </row>
    <row r="782" spans="58:61">
      <c r="BF782" s="613"/>
      <c r="BG782" s="613"/>
      <c r="BH782" s="613"/>
      <c r="BI782" s="129"/>
    </row>
    <row r="783" spans="58:61">
      <c r="BF783" s="613"/>
      <c r="BG783" s="613"/>
      <c r="BH783" s="613"/>
      <c r="BI783" s="129"/>
    </row>
    <row r="784" spans="58:61">
      <c r="BF784" s="613"/>
      <c r="BG784" s="613"/>
      <c r="BH784" s="613"/>
      <c r="BI784" s="129"/>
    </row>
    <row r="785" spans="58:61">
      <c r="BF785" s="613"/>
      <c r="BG785" s="613"/>
      <c r="BH785" s="613"/>
      <c r="BI785" s="129"/>
    </row>
    <row r="786" spans="58:61">
      <c r="BF786" s="613"/>
      <c r="BG786" s="613"/>
      <c r="BH786" s="613"/>
      <c r="BI786" s="129"/>
    </row>
    <row r="787" spans="58:61">
      <c r="BF787" s="613"/>
      <c r="BG787" s="613"/>
      <c r="BH787" s="613"/>
      <c r="BI787" s="129"/>
    </row>
    <row r="788" spans="58:61">
      <c r="BF788" s="613"/>
      <c r="BG788" s="613"/>
      <c r="BH788" s="613"/>
      <c r="BI788" s="129"/>
    </row>
    <row r="789" spans="58:61">
      <c r="BF789" s="613"/>
      <c r="BG789" s="613"/>
      <c r="BH789" s="613"/>
      <c r="BI789" s="129"/>
    </row>
    <row r="790" spans="58:61">
      <c r="BF790" s="613"/>
      <c r="BG790" s="613"/>
      <c r="BH790" s="613"/>
      <c r="BI790" s="129"/>
    </row>
    <row r="791" spans="58:61">
      <c r="BF791" s="613"/>
      <c r="BG791" s="613"/>
      <c r="BH791" s="613"/>
      <c r="BI791" s="129"/>
    </row>
    <row r="792" spans="58:61">
      <c r="BF792" s="613"/>
      <c r="BG792" s="613"/>
      <c r="BH792" s="613"/>
      <c r="BI792" s="129"/>
    </row>
    <row r="793" spans="58:61">
      <c r="BF793" s="613"/>
      <c r="BG793" s="613"/>
      <c r="BH793" s="613"/>
      <c r="BI793" s="129"/>
    </row>
    <row r="794" spans="58:61">
      <c r="BF794" s="613"/>
      <c r="BG794" s="613"/>
      <c r="BH794" s="613"/>
      <c r="BI794" s="129"/>
    </row>
    <row r="795" spans="58:61">
      <c r="BF795" s="613"/>
      <c r="BG795" s="613"/>
      <c r="BH795" s="613"/>
      <c r="BI795" s="129"/>
    </row>
    <row r="796" spans="58:61">
      <c r="BF796" s="613"/>
      <c r="BG796" s="613"/>
      <c r="BH796" s="613"/>
      <c r="BI796" s="129"/>
    </row>
    <row r="797" spans="58:61">
      <c r="BF797" s="613"/>
      <c r="BG797" s="613"/>
      <c r="BH797" s="613"/>
      <c r="BI797" s="129"/>
    </row>
    <row r="798" spans="58:61">
      <c r="BF798" s="613"/>
      <c r="BG798" s="613"/>
      <c r="BH798" s="613"/>
      <c r="BI798" s="129"/>
    </row>
    <row r="799" spans="58:61">
      <c r="BF799" s="613"/>
      <c r="BG799" s="613"/>
      <c r="BH799" s="613"/>
      <c r="BI799" s="129"/>
    </row>
    <row r="800" spans="58:61">
      <c r="BF800" s="613"/>
      <c r="BG800" s="613"/>
      <c r="BH800" s="613"/>
      <c r="BI800" s="129"/>
    </row>
    <row r="801" spans="58:61">
      <c r="BF801" s="613"/>
      <c r="BG801" s="613"/>
      <c r="BH801" s="613"/>
      <c r="BI801" s="129"/>
    </row>
    <row r="802" spans="58:61">
      <c r="BF802" s="613"/>
      <c r="BG802" s="613"/>
      <c r="BH802" s="613"/>
      <c r="BI802" s="129"/>
    </row>
    <row r="803" spans="58:61">
      <c r="BF803" s="613"/>
      <c r="BG803" s="613"/>
      <c r="BH803" s="613"/>
      <c r="BI803" s="129"/>
    </row>
    <row r="804" spans="58:61">
      <c r="BF804" s="613"/>
      <c r="BG804" s="613"/>
      <c r="BH804" s="613"/>
      <c r="BI804" s="129"/>
    </row>
    <row r="805" spans="58:61">
      <c r="BF805" s="613"/>
      <c r="BG805" s="613"/>
      <c r="BH805" s="613"/>
      <c r="BI805" s="129"/>
    </row>
    <row r="806" spans="58:61">
      <c r="BF806" s="613"/>
      <c r="BG806" s="613"/>
      <c r="BH806" s="613"/>
      <c r="BI806" s="129"/>
    </row>
    <row r="807" spans="58:61">
      <c r="BF807" s="613"/>
      <c r="BG807" s="613"/>
      <c r="BH807" s="613"/>
      <c r="BI807" s="129"/>
    </row>
    <row r="808" spans="58:61">
      <c r="BF808" s="613"/>
      <c r="BG808" s="613"/>
      <c r="BH808" s="613"/>
      <c r="BI808" s="129"/>
    </row>
    <row r="809" spans="58:61">
      <c r="BF809" s="613"/>
      <c r="BG809" s="613"/>
      <c r="BH809" s="613"/>
      <c r="BI809" s="129"/>
    </row>
    <row r="810" spans="58:61">
      <c r="BF810" s="613"/>
      <c r="BG810" s="613"/>
      <c r="BH810" s="613"/>
      <c r="BI810" s="129"/>
    </row>
    <row r="811" spans="58:61">
      <c r="BF811" s="613"/>
      <c r="BG811" s="613"/>
      <c r="BH811" s="613"/>
      <c r="BI811" s="129"/>
    </row>
  </sheetData>
  <mergeCells count="734">
    <mergeCell ref="A285:D285"/>
    <mergeCell ref="E285:S285"/>
    <mergeCell ref="B43:T43"/>
    <mergeCell ref="AD43:AH43"/>
    <mergeCell ref="S222:S223"/>
    <mergeCell ref="S225:S227"/>
    <mergeCell ref="K186:K193"/>
    <mergeCell ref="M186:M193"/>
    <mergeCell ref="N186:N193"/>
    <mergeCell ref="R186:R193"/>
    <mergeCell ref="R174:R176"/>
    <mergeCell ref="D171:D178"/>
    <mergeCell ref="L174:L178"/>
    <mergeCell ref="K225:K227"/>
    <mergeCell ref="L225:L227"/>
    <mergeCell ref="M225:M227"/>
    <mergeCell ref="N225:N227"/>
    <mergeCell ref="K137:K139"/>
    <mergeCell ref="M137:M139"/>
    <mergeCell ref="N137:N139"/>
    <mergeCell ref="O137:O139"/>
    <mergeCell ref="P137:P139"/>
    <mergeCell ref="Q137:Q139"/>
    <mergeCell ref="K112:K114"/>
    <mergeCell ref="B286:T286"/>
    <mergeCell ref="AD286:AH286"/>
    <mergeCell ref="X288:AI288"/>
    <mergeCell ref="B72:B284"/>
    <mergeCell ref="C79:D79"/>
    <mergeCell ref="E79:S79"/>
    <mergeCell ref="D156:D169"/>
    <mergeCell ref="E57:S57"/>
    <mergeCell ref="A57:D57"/>
    <mergeCell ref="B58:T58"/>
    <mergeCell ref="AD58:AH58"/>
    <mergeCell ref="E70:S70"/>
    <mergeCell ref="C59:C69"/>
    <mergeCell ref="B59:B69"/>
    <mergeCell ref="A70:D70"/>
    <mergeCell ref="D170:S170"/>
    <mergeCell ref="D179:S179"/>
    <mergeCell ref="Q182:Q183"/>
    <mergeCell ref="S182:S183"/>
    <mergeCell ref="S186:S193"/>
    <mergeCell ref="D194:S194"/>
    <mergeCell ref="S195:S196"/>
    <mergeCell ref="AD71:AH71"/>
    <mergeCell ref="L135:L154"/>
    <mergeCell ref="M98:M103"/>
    <mergeCell ref="N98:N103"/>
    <mergeCell ref="O98:O103"/>
    <mergeCell ref="P98:P103"/>
    <mergeCell ref="Q98:Q103"/>
    <mergeCell ref="M112:M114"/>
    <mergeCell ref="N112:N114"/>
    <mergeCell ref="O112:O114"/>
    <mergeCell ref="P112:P114"/>
    <mergeCell ref="Q112:Q114"/>
    <mergeCell ref="M108:M109"/>
    <mergeCell ref="N108:N109"/>
    <mergeCell ref="O145:O146"/>
    <mergeCell ref="P145:P146"/>
    <mergeCell ref="L105:L114"/>
    <mergeCell ref="L96:L103"/>
    <mergeCell ref="O75:O78"/>
    <mergeCell ref="P75:P78"/>
    <mergeCell ref="Q75:Q78"/>
    <mergeCell ref="R75:R78"/>
    <mergeCell ref="N11:N16"/>
    <mergeCell ref="L11:L16"/>
    <mergeCell ref="B71:T71"/>
    <mergeCell ref="A42:C42"/>
    <mergeCell ref="A34:C34"/>
    <mergeCell ref="A21:C21"/>
    <mergeCell ref="A17:C17"/>
    <mergeCell ref="B9:B16"/>
    <mergeCell ref="B18:B20"/>
    <mergeCell ref="B22:B33"/>
    <mergeCell ref="B35:B41"/>
    <mergeCell ref="B44:B56"/>
    <mergeCell ref="C44:C56"/>
    <mergeCell ref="T229:T231"/>
    <mergeCell ref="T150:T154"/>
    <mergeCell ref="O186:O193"/>
    <mergeCell ref="P186:P193"/>
    <mergeCell ref="Q186:Q193"/>
    <mergeCell ref="R225:R227"/>
    <mergeCell ref="S150:S154"/>
    <mergeCell ref="D155:S155"/>
    <mergeCell ref="K229:K231"/>
    <mergeCell ref="L229:L231"/>
    <mergeCell ref="J180:J193"/>
    <mergeCell ref="O157:O158"/>
    <mergeCell ref="P157:P158"/>
    <mergeCell ref="D135:D154"/>
    <mergeCell ref="M150:M154"/>
    <mergeCell ref="N150:N154"/>
    <mergeCell ref="D180:D193"/>
    <mergeCell ref="R137:R139"/>
    <mergeCell ref="Q145:Q146"/>
    <mergeCell ref="K150:K154"/>
    <mergeCell ref="O150:O154"/>
    <mergeCell ref="P150:P154"/>
    <mergeCell ref="Q150:Q154"/>
    <mergeCell ref="R150:R154"/>
    <mergeCell ref="S229:S231"/>
    <mergeCell ref="AY72:AY284"/>
    <mergeCell ref="AZ72:AZ284"/>
    <mergeCell ref="BA72:BA284"/>
    <mergeCell ref="T98:T103"/>
    <mergeCell ref="T105:T107"/>
    <mergeCell ref="T108:T109"/>
    <mergeCell ref="T112:T114"/>
    <mergeCell ref="U82:U86"/>
    <mergeCell ref="AB245:AB246"/>
    <mergeCell ref="S233:S234"/>
    <mergeCell ref="S75:S78"/>
    <mergeCell ref="D115:S115"/>
    <mergeCell ref="Q116:Q124"/>
    <mergeCell ref="R116:R124"/>
    <mergeCell ref="S116:S124"/>
    <mergeCell ref="S126:S127"/>
    <mergeCell ref="S129:S131"/>
    <mergeCell ref="D134:S134"/>
    <mergeCell ref="Q222:Q223"/>
    <mergeCell ref="R222:R223"/>
    <mergeCell ref="T222:T223"/>
    <mergeCell ref="Q225:Q227"/>
    <mergeCell ref="T225:T227"/>
    <mergeCell ref="AX44:AX57"/>
    <mergeCell ref="AY44:AY57"/>
    <mergeCell ref="T186:T193"/>
    <mergeCell ref="R112:R114"/>
    <mergeCell ref="O108:O109"/>
    <mergeCell ref="P108:P109"/>
    <mergeCell ref="Q108:Q109"/>
    <mergeCell ref="R108:R109"/>
    <mergeCell ref="Q82:Q86"/>
    <mergeCell ref="R82:R86"/>
    <mergeCell ref="D95:S95"/>
    <mergeCell ref="S98:S103"/>
    <mergeCell ref="D104:S104"/>
    <mergeCell ref="S105:S107"/>
    <mergeCell ref="S108:S109"/>
    <mergeCell ref="S112:S114"/>
    <mergeCell ref="D105:D114"/>
    <mergeCell ref="P82:P86"/>
    <mergeCell ref="O82:O86"/>
    <mergeCell ref="S59:S60"/>
    <mergeCell ref="D54:D56"/>
    <mergeCell ref="K75:K78"/>
    <mergeCell ref="L75:L78"/>
    <mergeCell ref="M75:M78"/>
    <mergeCell ref="T289:T294"/>
    <mergeCell ref="M239:M242"/>
    <mergeCell ref="N239:N242"/>
    <mergeCell ref="R239:R242"/>
    <mergeCell ref="D202:R202"/>
    <mergeCell ref="D195:D201"/>
    <mergeCell ref="T195:T196"/>
    <mergeCell ref="D217:R217"/>
    <mergeCell ref="D203:D216"/>
    <mergeCell ref="D224:R224"/>
    <mergeCell ref="D218:D223"/>
    <mergeCell ref="K222:K223"/>
    <mergeCell ref="L222:L223"/>
    <mergeCell ref="M222:M223"/>
    <mergeCell ref="N222:N223"/>
    <mergeCell ref="J203:J216"/>
    <mergeCell ref="J218:J223"/>
    <mergeCell ref="Q233:Q234"/>
    <mergeCell ref="S235:S237"/>
    <mergeCell ref="S239:S242"/>
    <mergeCell ref="S245:S247"/>
    <mergeCell ref="O245:O247"/>
    <mergeCell ref="O222:O223"/>
    <mergeCell ref="P222:P223"/>
    <mergeCell ref="D265:R265"/>
    <mergeCell ref="T258:T259"/>
    <mergeCell ref="D275:R275"/>
    <mergeCell ref="R245:R247"/>
    <mergeCell ref="T239:T242"/>
    <mergeCell ref="Q239:Q242"/>
    <mergeCell ref="T245:T247"/>
    <mergeCell ref="K239:K242"/>
    <mergeCell ref="L239:L242"/>
    <mergeCell ref="K245:K247"/>
    <mergeCell ref="L245:L247"/>
    <mergeCell ref="L249:L250"/>
    <mergeCell ref="M249:M250"/>
    <mergeCell ref="S249:S250"/>
    <mergeCell ref="S258:S259"/>
    <mergeCell ref="Q266:Q267"/>
    <mergeCell ref="K249:K250"/>
    <mergeCell ref="D249:D256"/>
    <mergeCell ref="Q249:Q250"/>
    <mergeCell ref="D257:R257"/>
    <mergeCell ref="D116:D133"/>
    <mergeCell ref="M126:M127"/>
    <mergeCell ref="N126:N127"/>
    <mergeCell ref="O126:O127"/>
    <mergeCell ref="P126:P127"/>
    <mergeCell ref="Q126:Q127"/>
    <mergeCell ref="T116:T124"/>
    <mergeCell ref="R126:R127"/>
    <mergeCell ref="L116:L133"/>
    <mergeCell ref="M129:M131"/>
    <mergeCell ref="N129:N131"/>
    <mergeCell ref="O129:O131"/>
    <mergeCell ref="P129:P131"/>
    <mergeCell ref="Q129:Q131"/>
    <mergeCell ref="R129:R131"/>
    <mergeCell ref="M116:M124"/>
    <mergeCell ref="N116:N124"/>
    <mergeCell ref="D96:D103"/>
    <mergeCell ref="R98:R103"/>
    <mergeCell ref="J96:J103"/>
    <mergeCell ref="J105:J114"/>
    <mergeCell ref="K98:K103"/>
    <mergeCell ref="T82:T86"/>
    <mergeCell ref="D88:D94"/>
    <mergeCell ref="K90:K94"/>
    <mergeCell ref="M90:M94"/>
    <mergeCell ref="N90:N94"/>
    <mergeCell ref="O90:O94"/>
    <mergeCell ref="P90:P94"/>
    <mergeCell ref="Q90:Q94"/>
    <mergeCell ref="R90:R94"/>
    <mergeCell ref="T90:T94"/>
    <mergeCell ref="D80:D86"/>
    <mergeCell ref="K82:K86"/>
    <mergeCell ref="M82:M86"/>
    <mergeCell ref="N82:N86"/>
    <mergeCell ref="L80:L86"/>
    <mergeCell ref="L88:L94"/>
    <mergeCell ref="S82:S86"/>
    <mergeCell ref="D87:S87"/>
    <mergeCell ref="K108:K109"/>
    <mergeCell ref="U11:U16"/>
    <mergeCell ref="T75:T78"/>
    <mergeCell ref="R59:R60"/>
    <mergeCell ref="D59:D62"/>
    <mergeCell ref="D63:D66"/>
    <mergeCell ref="D67:D69"/>
    <mergeCell ref="D22:D31"/>
    <mergeCell ref="L22:L33"/>
    <mergeCell ref="D35:D41"/>
    <mergeCell ref="D44:D53"/>
    <mergeCell ref="L44:L56"/>
    <mergeCell ref="D11:D16"/>
    <mergeCell ref="M11:M16"/>
    <mergeCell ref="O11:O16"/>
    <mergeCell ref="P11:P16"/>
    <mergeCell ref="D73:D78"/>
    <mergeCell ref="S11:S16"/>
    <mergeCell ref="T11:T16"/>
    <mergeCell ref="D17:S17"/>
    <mergeCell ref="D21:S21"/>
    <mergeCell ref="D42:S42"/>
    <mergeCell ref="D34:S34"/>
    <mergeCell ref="T59:T60"/>
    <mergeCell ref="N75:N78"/>
    <mergeCell ref="T182:T183"/>
    <mergeCell ref="AC11:AC16"/>
    <mergeCell ref="AD12:AD16"/>
    <mergeCell ref="AE11:AE16"/>
    <mergeCell ref="AF11:AF16"/>
    <mergeCell ref="BF11:BH16"/>
    <mergeCell ref="L9:L10"/>
    <mergeCell ref="D18:D20"/>
    <mergeCell ref="V11:V16"/>
    <mergeCell ref="W11:W16"/>
    <mergeCell ref="X11:X16"/>
    <mergeCell ref="Y11:Y16"/>
    <mergeCell ref="Z11:Z16"/>
    <mergeCell ref="Q11:Q16"/>
    <mergeCell ref="R11:R16"/>
    <mergeCell ref="AA11:AA16"/>
    <mergeCell ref="AB11:AB16"/>
    <mergeCell ref="K11:K16"/>
    <mergeCell ref="BF31:BH31"/>
    <mergeCell ref="BF29:BH29"/>
    <mergeCell ref="BF28:BH28"/>
    <mergeCell ref="BF27:BH27"/>
    <mergeCell ref="BF69:BH69"/>
    <mergeCell ref="BF68:BH68"/>
    <mergeCell ref="BF249:BH256"/>
    <mergeCell ref="Y249:Y250"/>
    <mergeCell ref="Z249:Z250"/>
    <mergeCell ref="AA249:AA250"/>
    <mergeCell ref="AB249:AB250"/>
    <mergeCell ref="O266:O267"/>
    <mergeCell ref="P266:P267"/>
    <mergeCell ref="O182:O183"/>
    <mergeCell ref="P182:P183"/>
    <mergeCell ref="O195:O196"/>
    <mergeCell ref="P195:P196"/>
    <mergeCell ref="O225:O227"/>
    <mergeCell ref="P225:P227"/>
    <mergeCell ref="O229:O231"/>
    <mergeCell ref="P229:P231"/>
    <mergeCell ref="O233:O234"/>
    <mergeCell ref="P233:P234"/>
    <mergeCell ref="O239:O242"/>
    <mergeCell ref="P239:P242"/>
    <mergeCell ref="O249:O250"/>
    <mergeCell ref="P249:P250"/>
    <mergeCell ref="O258:O259"/>
    <mergeCell ref="BF258:BH264"/>
    <mergeCell ref="T249:T250"/>
    <mergeCell ref="BF266:BH274"/>
    <mergeCell ref="BF276:BH284"/>
    <mergeCell ref="X138:X139"/>
    <mergeCell ref="Y138:Y139"/>
    <mergeCell ref="X146:X147"/>
    <mergeCell ref="Y146:Y147"/>
    <mergeCell ref="X158:X159"/>
    <mergeCell ref="Y158:Y159"/>
    <mergeCell ref="X162:X163"/>
    <mergeCell ref="Y162:Y163"/>
    <mergeCell ref="X164:X166"/>
    <mergeCell ref="Y164:Y166"/>
    <mergeCell ref="X175:X177"/>
    <mergeCell ref="Y175:Y177"/>
    <mergeCell ref="X183:X184"/>
    <mergeCell ref="Y183:Y184"/>
    <mergeCell ref="X196:X197"/>
    <mergeCell ref="Y196:Y197"/>
    <mergeCell ref="X226:X228"/>
    <mergeCell ref="Y226:Y228"/>
    <mergeCell ref="BF135:BH154"/>
    <mergeCell ref="BF156:BH169"/>
    <mergeCell ref="BF171:BH178"/>
    <mergeCell ref="BF180:BH193"/>
    <mergeCell ref="AZ59:AZ70"/>
    <mergeCell ref="BF56:BH56"/>
    <mergeCell ref="BF32:BH32"/>
    <mergeCell ref="BF195:BH201"/>
    <mergeCell ref="BF203:BH216"/>
    <mergeCell ref="BF218:BH223"/>
    <mergeCell ref="BF225:BH237"/>
    <mergeCell ref="BF239:BH247"/>
    <mergeCell ref="BF72:BH78"/>
    <mergeCell ref="BF80:BH86"/>
    <mergeCell ref="BF88:BH94"/>
    <mergeCell ref="BF96:BH103"/>
    <mergeCell ref="BF105:BH114"/>
    <mergeCell ref="BF116:BH133"/>
    <mergeCell ref="BA59:BA70"/>
    <mergeCell ref="BF37:BH37"/>
    <mergeCell ref="BF38:BH38"/>
    <mergeCell ref="BF39:BH39"/>
    <mergeCell ref="BF67:BH67"/>
    <mergeCell ref="BF40:BH40"/>
    <mergeCell ref="BF41:BH41"/>
    <mergeCell ref="BF46:BH46"/>
    <mergeCell ref="BF47:BH47"/>
    <mergeCell ref="BF48:BH48"/>
    <mergeCell ref="A6:AB7"/>
    <mergeCell ref="AC6:AH7"/>
    <mergeCell ref="A1:B4"/>
    <mergeCell ref="A5:B5"/>
    <mergeCell ref="K59:K60"/>
    <mergeCell ref="BF30:BH30"/>
    <mergeCell ref="BF59:BH60"/>
    <mergeCell ref="BF66:BH66"/>
    <mergeCell ref="BF65:BH65"/>
    <mergeCell ref="BF64:BH64"/>
    <mergeCell ref="BF63:BH63"/>
    <mergeCell ref="BF62:BH62"/>
    <mergeCell ref="BF61:BH61"/>
    <mergeCell ref="BF26:BH26"/>
    <mergeCell ref="AZ44:AZ57"/>
    <mergeCell ref="BA44:BA57"/>
    <mergeCell ref="AX59:AX70"/>
    <mergeCell ref="AY59:AY70"/>
    <mergeCell ref="BF55:BH55"/>
    <mergeCell ref="BF54:BH54"/>
    <mergeCell ref="BF53:BH53"/>
    <mergeCell ref="BF52:BH52"/>
    <mergeCell ref="BF10:BH10"/>
    <mergeCell ref="BF9:BH9"/>
    <mergeCell ref="BF25:BH25"/>
    <mergeCell ref="BF24:BH24"/>
    <mergeCell ref="BF23:BH23"/>
    <mergeCell ref="BF22:BH22"/>
    <mergeCell ref="BF20:BH20"/>
    <mergeCell ref="BF19:BH19"/>
    <mergeCell ref="BF18:BH18"/>
    <mergeCell ref="BF44:BH44"/>
    <mergeCell ref="BF45:BH45"/>
    <mergeCell ref="BF49:BH49"/>
    <mergeCell ref="BF50:BH50"/>
    <mergeCell ref="BF51:BH51"/>
    <mergeCell ref="BF33:BH33"/>
    <mergeCell ref="BF35:BH35"/>
    <mergeCell ref="BF36:BH36"/>
    <mergeCell ref="AA105:AA107"/>
    <mergeCell ref="AB105:AB107"/>
    <mergeCell ref="AC105:AC107"/>
    <mergeCell ref="AD105:AD106"/>
    <mergeCell ref="AE105:AE106"/>
    <mergeCell ref="AX72:AX284"/>
    <mergeCell ref="AH195:AH196"/>
    <mergeCell ref="AA195:AA196"/>
    <mergeCell ref="AB195:AB196"/>
    <mergeCell ref="AD195:AD196"/>
    <mergeCell ref="AE195:AE196"/>
    <mergeCell ref="AF195:AF196"/>
    <mergeCell ref="AG195:AG196"/>
    <mergeCell ref="AB225:AB227"/>
    <mergeCell ref="AA229:AA231"/>
    <mergeCell ref="AB229:AB231"/>
    <mergeCell ref="AC258:AC259"/>
    <mergeCell ref="AD258:AD259"/>
    <mergeCell ref="AA108:AA109"/>
    <mergeCell ref="AB108:AB109"/>
    <mergeCell ref="AC108:AC109"/>
    <mergeCell ref="AD108:AD109"/>
    <mergeCell ref="AE108:AE109"/>
    <mergeCell ref="K105:K107"/>
    <mergeCell ref="M105:M107"/>
    <mergeCell ref="N105:N107"/>
    <mergeCell ref="U105:U107"/>
    <mergeCell ref="V105:V107"/>
    <mergeCell ref="W105:W107"/>
    <mergeCell ref="X105:X107"/>
    <mergeCell ref="Y105:Y107"/>
    <mergeCell ref="Z105:Z107"/>
    <mergeCell ref="Q105:Q107"/>
    <mergeCell ref="R105:R107"/>
    <mergeCell ref="O105:O107"/>
    <mergeCell ref="P105:P107"/>
    <mergeCell ref="Z116:Z124"/>
    <mergeCell ref="AA116:AA124"/>
    <mergeCell ref="K129:K131"/>
    <mergeCell ref="Z129:Z131"/>
    <mergeCell ref="AA129:AA131"/>
    <mergeCell ref="AB116:AB124"/>
    <mergeCell ref="AC116:AC118"/>
    <mergeCell ref="AD119:AD120"/>
    <mergeCell ref="AD121:AD123"/>
    <mergeCell ref="K126:K127"/>
    <mergeCell ref="Z126:Z127"/>
    <mergeCell ref="AA126:AA127"/>
    <mergeCell ref="AB126:AB127"/>
    <mergeCell ref="AD126:AD127"/>
    <mergeCell ref="AB129:AB131"/>
    <mergeCell ref="AC129:AC130"/>
    <mergeCell ref="AD129:AD130"/>
    <mergeCell ref="T126:T127"/>
    <mergeCell ref="T129:T131"/>
    <mergeCell ref="O116:O124"/>
    <mergeCell ref="P116:P124"/>
    <mergeCell ref="K116:K124"/>
    <mergeCell ref="AE137:AE138"/>
    <mergeCell ref="M145:M146"/>
    <mergeCell ref="N145:N146"/>
    <mergeCell ref="R145:R146"/>
    <mergeCell ref="U145:U146"/>
    <mergeCell ref="V145:V146"/>
    <mergeCell ref="W145:W146"/>
    <mergeCell ref="Z145:Z146"/>
    <mergeCell ref="AA145:AA146"/>
    <mergeCell ref="AB145:AB146"/>
    <mergeCell ref="AC145:AC146"/>
    <mergeCell ref="AD145:AD146"/>
    <mergeCell ref="AE145:AE146"/>
    <mergeCell ref="T145:T146"/>
    <mergeCell ref="U137:U138"/>
    <mergeCell ref="V137:V138"/>
    <mergeCell ref="W137:W138"/>
    <mergeCell ref="Z137:Z138"/>
    <mergeCell ref="AA137:AA138"/>
    <mergeCell ref="AB137:AB138"/>
    <mergeCell ref="AC137:AC138"/>
    <mergeCell ref="AD137:AD138"/>
    <mergeCell ref="T137:T139"/>
    <mergeCell ref="J156:J165"/>
    <mergeCell ref="J171:J178"/>
    <mergeCell ref="Z163:Z165"/>
    <mergeCell ref="AB157:AB158"/>
    <mergeCell ref="K161:K162"/>
    <mergeCell ref="L161:L162"/>
    <mergeCell ref="M161:M162"/>
    <mergeCell ref="N161:N162"/>
    <mergeCell ref="R161:R162"/>
    <mergeCell ref="U161:U162"/>
    <mergeCell ref="V161:V162"/>
    <mergeCell ref="W161:W162"/>
    <mergeCell ref="Z161:Z162"/>
    <mergeCell ref="AA161:AA162"/>
    <mergeCell ref="AB161:AB162"/>
    <mergeCell ref="K157:K158"/>
    <mergeCell ref="L157:L158"/>
    <mergeCell ref="M157:M158"/>
    <mergeCell ref="N157:N158"/>
    <mergeCell ref="O161:O162"/>
    <mergeCell ref="P161:P162"/>
    <mergeCell ref="T157:T158"/>
    <mergeCell ref="Z157:Z158"/>
    <mergeCell ref="AA157:AA158"/>
    <mergeCell ref="T161:T162"/>
    <mergeCell ref="R163:R165"/>
    <mergeCell ref="U163:U165"/>
    <mergeCell ref="O163:O165"/>
    <mergeCell ref="P163:P165"/>
    <mergeCell ref="T163:T165"/>
    <mergeCell ref="Q161:Q162"/>
    <mergeCell ref="S161:S162"/>
    <mergeCell ref="S157:S158"/>
    <mergeCell ref="Q163:Q165"/>
    <mergeCell ref="S163:S165"/>
    <mergeCell ref="R157:R158"/>
    <mergeCell ref="U157:U158"/>
    <mergeCell ref="AB163:AB165"/>
    <mergeCell ref="K174:K176"/>
    <mergeCell ref="M174:M176"/>
    <mergeCell ref="N174:N176"/>
    <mergeCell ref="U174:U176"/>
    <mergeCell ref="V174:V176"/>
    <mergeCell ref="W174:W176"/>
    <mergeCell ref="Z174:Z176"/>
    <mergeCell ref="K163:K165"/>
    <mergeCell ref="L163:L165"/>
    <mergeCell ref="M163:M165"/>
    <mergeCell ref="O174:O176"/>
    <mergeCell ref="P174:P176"/>
    <mergeCell ref="V163:V165"/>
    <mergeCell ref="W163:W165"/>
    <mergeCell ref="AA163:AA165"/>
    <mergeCell ref="N163:N165"/>
    <mergeCell ref="V157:V158"/>
    <mergeCell ref="W157:W158"/>
    <mergeCell ref="AK174:AK176"/>
    <mergeCell ref="AN174:AN176"/>
    <mergeCell ref="K182:K183"/>
    <mergeCell ref="L182:L183"/>
    <mergeCell ref="M182:M183"/>
    <mergeCell ref="N182:N183"/>
    <mergeCell ref="R182:R183"/>
    <mergeCell ref="U182:U183"/>
    <mergeCell ref="V182:V183"/>
    <mergeCell ref="W182:W183"/>
    <mergeCell ref="Z182:Z183"/>
    <mergeCell ref="AA182:AA183"/>
    <mergeCell ref="AB182:AB183"/>
    <mergeCell ref="AA174:AA176"/>
    <mergeCell ref="AB174:AB176"/>
    <mergeCell ref="AD174:AD176"/>
    <mergeCell ref="AE174:AE176"/>
    <mergeCell ref="AF174:AF176"/>
    <mergeCell ref="AG174:AG176"/>
    <mergeCell ref="AH174:AH176"/>
    <mergeCell ref="AI174:AI176"/>
    <mergeCell ref="T174:T176"/>
    <mergeCell ref="K195:K196"/>
    <mergeCell ref="L195:L196"/>
    <mergeCell ref="M195:M196"/>
    <mergeCell ref="N195:N196"/>
    <mergeCell ref="R195:R196"/>
    <mergeCell ref="U195:U196"/>
    <mergeCell ref="V195:V196"/>
    <mergeCell ref="W195:W196"/>
    <mergeCell ref="Z195:Z196"/>
    <mergeCell ref="Y240:Y243"/>
    <mergeCell ref="AB233:AB234"/>
    <mergeCell ref="AB239:AB242"/>
    <mergeCell ref="Z225:Z227"/>
    <mergeCell ref="AA225:AA227"/>
    <mergeCell ref="AA239:AA242"/>
    <mergeCell ref="Z229:Z231"/>
    <mergeCell ref="Y230:Y232"/>
    <mergeCell ref="U225:U227"/>
    <mergeCell ref="V225:V227"/>
    <mergeCell ref="W225:W227"/>
    <mergeCell ref="X240:X243"/>
    <mergeCell ref="U233:U234"/>
    <mergeCell ref="V233:V234"/>
    <mergeCell ref="W233:W234"/>
    <mergeCell ref="Y234:Y235"/>
    <mergeCell ref="U229:U231"/>
    <mergeCell ref="V229:V231"/>
    <mergeCell ref="W229:W231"/>
    <mergeCell ref="X230:X232"/>
    <mergeCell ref="K233:K234"/>
    <mergeCell ref="L233:L234"/>
    <mergeCell ref="M233:M234"/>
    <mergeCell ref="N233:N234"/>
    <mergeCell ref="R233:R234"/>
    <mergeCell ref="D238:R238"/>
    <mergeCell ref="D225:D237"/>
    <mergeCell ref="K235:K237"/>
    <mergeCell ref="L235:L237"/>
    <mergeCell ref="M235:M237"/>
    <mergeCell ref="N235:N237"/>
    <mergeCell ref="M229:M231"/>
    <mergeCell ref="N229:N231"/>
    <mergeCell ref="R229:R231"/>
    <mergeCell ref="Q229:Q231"/>
    <mergeCell ref="T233:T234"/>
    <mergeCell ref="D239:D247"/>
    <mergeCell ref="X249:X250"/>
    <mergeCell ref="W245:W246"/>
    <mergeCell ref="Z233:Z234"/>
    <mergeCell ref="AA233:AA234"/>
    <mergeCell ref="Z245:Z246"/>
    <mergeCell ref="AA245:AA246"/>
    <mergeCell ref="X246:X247"/>
    <mergeCell ref="Y246:Y247"/>
    <mergeCell ref="O235:O237"/>
    <mergeCell ref="P235:P237"/>
    <mergeCell ref="T235:T237"/>
    <mergeCell ref="R235:R237"/>
    <mergeCell ref="Q235:Q237"/>
    <mergeCell ref="U245:U246"/>
    <mergeCell ref="V245:V246"/>
    <mergeCell ref="U239:U242"/>
    <mergeCell ref="V239:V242"/>
    <mergeCell ref="W239:W242"/>
    <mergeCell ref="Z239:Z242"/>
    <mergeCell ref="D248:R248"/>
    <mergeCell ref="M245:M247"/>
    <mergeCell ref="X234:X235"/>
    <mergeCell ref="N245:N247"/>
    <mergeCell ref="A258:A264"/>
    <mergeCell ref="D258:D264"/>
    <mergeCell ref="K258:K259"/>
    <mergeCell ref="L258:L259"/>
    <mergeCell ref="N249:N250"/>
    <mergeCell ref="R249:R250"/>
    <mergeCell ref="U249:U250"/>
    <mergeCell ref="V249:V250"/>
    <mergeCell ref="P245:P247"/>
    <mergeCell ref="Q245:Q247"/>
    <mergeCell ref="W249:W250"/>
    <mergeCell ref="P258:P259"/>
    <mergeCell ref="A249:A256"/>
    <mergeCell ref="Y266:Y267"/>
    <mergeCell ref="U266:U267"/>
    <mergeCell ref="V270:V271"/>
    <mergeCell ref="Z258:Z259"/>
    <mergeCell ref="AA258:AA259"/>
    <mergeCell ref="AB258:AB259"/>
    <mergeCell ref="A266:A273"/>
    <mergeCell ref="K266:K267"/>
    <mergeCell ref="L266:L267"/>
    <mergeCell ref="M266:M267"/>
    <mergeCell ref="N266:N267"/>
    <mergeCell ref="R266:R267"/>
    <mergeCell ref="M258:M259"/>
    <mergeCell ref="N258:N259"/>
    <mergeCell ref="R258:R259"/>
    <mergeCell ref="U258:U259"/>
    <mergeCell ref="V258:V259"/>
    <mergeCell ref="D266:D274"/>
    <mergeCell ref="T266:T267"/>
    <mergeCell ref="T268:T271"/>
    <mergeCell ref="Q268:Q271"/>
    <mergeCell ref="AE258:AE259"/>
    <mergeCell ref="Z266:Z267"/>
    <mergeCell ref="AA266:AA267"/>
    <mergeCell ref="AB266:AB267"/>
    <mergeCell ref="AD266:AD267"/>
    <mergeCell ref="AE266:AE267"/>
    <mergeCell ref="AB268:AB271"/>
    <mergeCell ref="AC270:AC271"/>
    <mergeCell ref="W258:W259"/>
    <mergeCell ref="X259:X260"/>
    <mergeCell ref="Y259:Y260"/>
    <mergeCell ref="AE270:AE271"/>
    <mergeCell ref="S268:S271"/>
    <mergeCell ref="S266:S267"/>
    <mergeCell ref="K268:K271"/>
    <mergeCell ref="L268:L271"/>
    <mergeCell ref="V266:V267"/>
    <mergeCell ref="W266:W267"/>
    <mergeCell ref="X266:X267"/>
    <mergeCell ref="T296:T301"/>
    <mergeCell ref="AD270:AD271"/>
    <mergeCell ref="AA276:AA277"/>
    <mergeCell ref="AB276:AB277"/>
    <mergeCell ref="Z268:Z271"/>
    <mergeCell ref="X269:X272"/>
    <mergeCell ref="Y269:Y272"/>
    <mergeCell ref="AA279:AA281"/>
    <mergeCell ref="AB279:AB281"/>
    <mergeCell ref="AA268:AA271"/>
    <mergeCell ref="O268:O271"/>
    <mergeCell ref="P268:P271"/>
    <mergeCell ref="K279:K284"/>
    <mergeCell ref="L279:L284"/>
    <mergeCell ref="M279:M284"/>
    <mergeCell ref="N279:N284"/>
    <mergeCell ref="O279:O284"/>
    <mergeCell ref="A276:A284"/>
    <mergeCell ref="K276:K277"/>
    <mergeCell ref="L276:L277"/>
    <mergeCell ref="M276:M277"/>
    <mergeCell ref="N276:N277"/>
    <mergeCell ref="U276:U277"/>
    <mergeCell ref="V276:V277"/>
    <mergeCell ref="W276:W277"/>
    <mergeCell ref="Z276:Z277"/>
    <mergeCell ref="Z279:Z281"/>
    <mergeCell ref="Y277:Y278"/>
    <mergeCell ref="D276:D284"/>
    <mergeCell ref="P279:P284"/>
    <mergeCell ref="Q279:Q284"/>
    <mergeCell ref="R279:R284"/>
    <mergeCell ref="BF8:BH8"/>
    <mergeCell ref="AI6:BE7"/>
    <mergeCell ref="C1:BD1"/>
    <mergeCell ref="C2:BD2"/>
    <mergeCell ref="C3:BD3"/>
    <mergeCell ref="C4:BD4"/>
    <mergeCell ref="C5:BE5"/>
    <mergeCell ref="X291:AI291"/>
    <mergeCell ref="D289:S294"/>
    <mergeCell ref="O276:O277"/>
    <mergeCell ref="P276:P277"/>
    <mergeCell ref="R276:R277"/>
    <mergeCell ref="Q276:Q277"/>
    <mergeCell ref="S276:S277"/>
    <mergeCell ref="AO174:AO176"/>
    <mergeCell ref="T279:T284"/>
    <mergeCell ref="M268:M271"/>
    <mergeCell ref="N268:N271"/>
    <mergeCell ref="R268:R271"/>
    <mergeCell ref="U268:U271"/>
    <mergeCell ref="V268:V269"/>
    <mergeCell ref="W268:W271"/>
    <mergeCell ref="S279:S284"/>
    <mergeCell ref="X277:X278"/>
  </mergeCells>
  <phoneticPr fontId="43" type="noConversion"/>
  <hyperlinks>
    <hyperlink ref="BF10" r:id="rId1" display="https://alcart-my.sharepoint.com/:x:/r/personal/dmartinezr_cartagena_gov_co/Documents/EVIDENCIAS/3%20%20%20MARZO%20estadisticas_2025.xlsx?d=w52e8a22146324fb784b4ada76751a11f&amp;csf=1&amp;web=1&amp;e=QSfTiQ" xr:uid="{00000000-0004-0000-0300-000000000000}"/>
    <hyperlink ref="BF9" r:id="rId2" display="https://alcart-my.sharepoint.com/:x:/r/personal/dmartinezr_cartagena_gov_co/Documents/EVIDENCIAS/3%20%20%20MARZO%20estadisticas_2025.xlsx?d=w52e8a22146324fb784b4ada76751a11f&amp;csf=1&amp;web=1&amp;e=QSfTiQ" xr:uid="{00000000-0004-0000-0300-000001000000}"/>
    <hyperlink ref="BF22" r:id="rId3" xr:uid="{00000000-0004-0000-0300-000002000000}"/>
    <hyperlink ref="BF23" r:id="rId4" xr:uid="{00000000-0004-0000-0300-000003000000}"/>
    <hyperlink ref="BF24" r:id="rId5" xr:uid="{00000000-0004-0000-0300-000004000000}"/>
    <hyperlink ref="BF25" r:id="rId6" xr:uid="{00000000-0004-0000-0300-000005000000}"/>
    <hyperlink ref="BF26" r:id="rId7" xr:uid="{00000000-0004-0000-0300-000006000000}"/>
    <hyperlink ref="BF27" r:id="rId8" xr:uid="{00000000-0004-0000-0300-000007000000}"/>
    <hyperlink ref="BF28" r:id="rId9" xr:uid="{00000000-0004-0000-0300-000008000000}"/>
    <hyperlink ref="BF29" r:id="rId10" xr:uid="{00000000-0004-0000-0300-000009000000}"/>
    <hyperlink ref="BF30" r:id="rId11" xr:uid="{00000000-0004-0000-0300-00000A000000}"/>
    <hyperlink ref="BF31" r:id="rId12" xr:uid="{00000000-0004-0000-0300-00000B000000}"/>
    <hyperlink ref="BF11" r:id="rId13" display="https://alcart-my.sharepoint.com/:x:/r/personal/dmartinezr_cartagena_gov_co/Documents/EVIDENCIAS/3%20%20%20MARZO%20estadisticas_2025.xlsx?d=w52e8a22146324fb784b4ada76751a11f&amp;csf=1&amp;web=1&amp;e=QSfTiQ" xr:uid="{00000000-0004-0000-0300-00000C000000}"/>
    <hyperlink ref="BF72" r:id="rId14" xr:uid="{00000000-0004-0000-0300-00000D000000}"/>
    <hyperlink ref="BF9:BH9" r:id="rId15" display="https://alcart-my.sharepoint.com/:f:/g/personal/dmartinezr_cartagena_gov_co/Em4zJEIV2P1Dqjl3u8x2eEABTc0yHSnoFaj6AEb6pkDIWg?e=uifSxn" xr:uid="{00000000-0004-0000-0300-00000E000000}"/>
    <hyperlink ref="BF10:BH10" r:id="rId16" display="En el primer trimestre se encuentan afiliados al régimen subsidiado 702.671 personas, lo que quiere decir que la continuidad de la afiliación al Régimen Subsidiado en Salud fue garantizada a los afiliados que venían del año 2024 y a 4.062 personas más.    Como evidencia se tienen los cuadros de Afiliados BDUA Régimen Subsidiado y Afiliados Nuevos Régimen Subsdiado, descritos en las Estadísticas de la Dirección Operativa de Aseguramiento .   Este es el link de las evidencias:    https://alcart-my.sharepoint.com/:f:/g/personal/dmartinezr_cartagena_gov_co/Em4zJEIV2P1Dqjl3u8x2eEABTc0yHSnoFaj6AEb6pkDIWg?e=uifSxn" xr:uid="{00000000-0004-0000-0300-00000F000000}"/>
    <hyperlink ref="BF18" r:id="rId17" xr:uid="{00000000-0004-0000-0300-000010000000}"/>
    <hyperlink ref="BF19" r:id="rId18" xr:uid="{00000000-0004-0000-0300-000011000000}"/>
    <hyperlink ref="BF20" r:id="rId19" xr:uid="{00000000-0004-0000-0300-000012000000}"/>
    <hyperlink ref="BF59:BH60" r:id="rId20" display="https://alcart-my.sharepoint.com/personal/niconsuegrac_cartagena_gov_co/_layouts/15/onedrive.aspx?id=%2Fpersonal%2Fniconsuegrac%5Fcartagena%5Fgov%5Fco%2FDocuments%2FDADIS%202025%2FREPORTE%20METAS%20Y%20EVIDENCIAS%20PROYECTO%202025%2FMETA%202%2D%20ESTRATEGIAS%20DE%20PROMOCION%20DE%20LA%20PARTICIPACION%20SOCIAL&amp;ga=1%20;Se%20cuenta%20con%20el%20PROCESO%20DE%20SELECCIÓN%20ABREVIADA%20DE%20MENOR%20CUANTÍA%20No.%20SAMC-DADIS-001-2025%20por%20valor%20de%20$499.990.737%20para%20iniciar%20el%20proceso%20de%20contratación%20con%20una%20IPS%20autorizada,%20con%20el%20fin%20de%20realizar%20valoraciones%20clínicas%20multidisciplinarias%20para%20la%20certificación%20de%20discapacidad.%20https://alcart-my.sharepoint.com/personal/niconsuegrac_cartagena_gov_co/_layouts/15/onedrive.aspx?id=%2Fpersonal%2Fniconsuegrac%5Fcartagena%5Fgov%5Fco%2FDocuments%2FDADIS%202025%2FREPORTE%20METAS%20Y%20EVIDENCIAS%20PROYECTO%202025%2FMETA%202%2D%20ESTRATEGIAS%20DE%20PROMOCION%20DE%20LA%20PARTICIPACION%20SOCIAL&amp;ga=1;Contrato%20de%20prestación%20de%20servicios%20profesionales%20de%20apoyo,%20por%20un%20valor%20total%20de%20$42.000.000,%20suscrito%20en%20el%20marco%20de%20la%20ejecución%20del%20componente%20operativo%20del%20proyecto.%20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3000000}"/>
    <hyperlink ref="BF61:BH61" r:id="rId21" display="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4000000}"/>
    <hyperlink ref="BF62:BH62" r:id="rId22" display="En proceso de gestión para el reintegro de los recursos financieros no ejecutados, provenientes de recursos del Ministerio de Salud, al Tesoro Nacional.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5000000}"/>
    <hyperlink ref="BF63:BH63" r:id="rId23" display="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6000000}"/>
    <hyperlink ref="BF64:BH64" r:id="rId24" display="Contrato de prestación de servicios profesionales de apoyo, por un valor total $77.0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Contrato de prestación de servicios profesionales de apoyo, por un valor total $31.500.000, suscrito en el marco de la ejecución del componente operativo del proyecto. https://alcart-my.sharepoint.com/personal/niconsuegrac_cartagena_gov_co/_layouts/15/one" xr:uid="{00000000-0004-0000-0300-000017000000}"/>
    <hyperlink ref="BF66:BH66" r:id="rId25" display="Contrato de prestación de servicios profesionales de apoyo, por un valor total $31.5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8000000}"/>
    <hyperlink ref="BF67:BH67" r:id="rId26" display="Contrato de prestación de servicios profesionales de apoyo, por un valor total $38.500.000, suscrito en el marco de la ejecución del componente operativo del proyecto.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9000000}"/>
    <hyperlink ref="BF69:BH69" r:id="rId27" display="En trámite de gestión del CDP para la contratacion de operador idóneo, para Realizar la estrategia RBC.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A000000}"/>
    <hyperlink ref="BF65:BH65" r:id="rId28" display="En trámite de gestión del CDP para la contratacion de operador idóneo, para Realizar Talleres sobre las herramientas ASODEUS.  https://alcart-my.sharepoint.com/personal/niconsuegrac_cartagena_gov_co/_layouts/15/onedrive.aspx?id=%2Fpersonal%2Fniconsuegrac%5Fcartagena%5Fgov%5Fco%2FDocuments%2FDADIS%202025%2FREPORTE%20METAS%20Y%20EVIDENCIAS%20PROYECTO%202025%2FMETA%202%2D%20ESTRATEGIAS%20DE%20PROMOCION%20DE%20LA%20PARTICIPACION%20SOCIAL&amp;ga=1" xr:uid="{00000000-0004-0000-0300-00001B000000}"/>
    <hyperlink ref="BF35:BH35" r:id="rId29" display="a 10 de junio del 2025 se realizaron   asistencias  técnicas de inspección, vigilancia y control para mejoramiento de la calidad de la atención en salud  a 8 IPS  pediátricas, Yulis Redondo , Vida Pediatria Preventiva , Ricardo Javier Bustillo , Magda Carolina Puerta ; Julio Jiminez , Haroldo arrieta , H Bustillo , Blanca Muñoz.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1C000000}"/>
    <hyperlink ref="BF36:BH36" r:id="rId30" display="se realizo la inscripcion en el reps a los prestadores que cumplieron con los requisito establecidos en la resolucion 3100 del 2019.los prestadores de servicios de salud con solicitudes  fueron 19 ,  siendo validadas13  INSCRIPCIONES  , siendo gestionadas el 100% de las solicitudes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1D000000}"/>
    <hyperlink ref="BF37:BH37" r:id="rId31" display="a 30 de junio del 2025 se han  resuelto  6  investigaciones con sanciones a Clínica de fracturas, Clínica la Ermita,la prestadora independiente Katy Anaya,ips rescue , centro Optico Cartagena., Clinica general del Caribe.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1E000000}"/>
    <hyperlink ref="BF38:BH38" r:id="rId32" display="A 30 de Junio se han realizado 110 visitas de verificacion de condicciones de habilitacion  de acuerdo a lo establecido en el plan de visitas.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1F000000}"/>
    <hyperlink ref="BF39:BH39" r:id="rId33" display="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20000000}"/>
    <hyperlink ref="BF40:BH40" r:id="rId34" display="A 30 de junio del 2025 se han realizado 14  visita de IVC a prestadores de servicios de salud que  han presentao inconvenientes.Clinica higea , Carlos alberto bustillo , Sonrisa Perfecta dental , Tatiana Daniel Akel , Gustavo taylor leal , Clinica san jose detorices , Gastrocaribe , Marcelo Ramirtez Barrios, clínica  madre bernarda , HUC ,  ambulancias caribean emergency , global medcenter ( maternidad bocagrande).ese cartagena de indias ( Centro de salud bocachica ) , Centro de odontologia estetica. 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21000000}"/>
    <hyperlink ref="BF41:BH41" r:id="rId35" display="a 30  de junio del 2025 se han expedido 31 licencias de rx a instituciones que han solcitado el servicio.https://alcart-my.sharepoint.com/:u:/g/personal/vycdadis_cartagena_gov_co/EdR_HxdcgGxIswBtLFJb-5MBCgV1PBm1-jPTQUdUgXh9Lw?e=6nSgbh&amp;xsdata=MDV8MDJ8bmVtZWxvcEBjYXJ0YWdlbmEuZ292LmNvfDYzOTNlMGExNjZhNzRmYjkzMWU5MDhkZGI5YTY0MjJkfDU5NmZhMDE0YTBiZjRkN2FhYTk2MDZkOTkwYjllNmZifDB8MHw2Mzg4NzA4NDU4OTk3ODU1MDZ8VW5rbm93bnxUV0ZwYkdac2IzZDhleUpGYlhCMGVVMWhjR2tpT25SeWRXVXNJbFlpT2lJd0xqQXVNREF3TUNJc0lsQWlPaUpYYVc0ek1pSXNJa0ZPSWpvaVRXRnBiQ0lzSWxkVUlqb3lmUT09fDB8fHw%3d&amp;sdata=VGFxUTk5Y0txb1NKTW00ckJTOXJsaDhZZldVUXVUZXoybnllUlphc2pxND0%3d" xr:uid="{00000000-0004-0000-0300-000022000000}"/>
    <hyperlink ref="BF51:BH51" r:id="rId36" display="https://alcart-my.sharepoint.com/:f:/g/personal/coespdadis_cartagena_gov_co/EiM5lVmt-PtFt4sXEw4rFkcB6XG07TzSzS0-pff9vyfClA?e=lcmhLi" xr:uid="{00000000-0004-0000-0300-000023000000}"/>
    <hyperlink ref="BF44:BH44" r:id="rId37" display="https://alcart-my.sharepoint.com/:f:/g/personal/coespdadis_cartagena_gov_co/Emm3UKexWkhDiVWUYOhW74cBMwD9Vgq-skgo8NUrWi62TQ?e=oBL8eQ" xr:uid="{00000000-0004-0000-0300-000024000000}"/>
    <hyperlink ref="BF46:BH46" r:id="rId38" display="https://alcart-my.sharepoint.com/:f:/g/personal/coespdadis_cartagena_gov_co/EgwLuHetTyZPiwzcARkZinMB_iQpH0eImfd2phPVoHqcHA?e=TfzhVN" xr:uid="{00000000-0004-0000-0300-000025000000}"/>
    <hyperlink ref="BF47:BH47" r:id="rId39" display="https://alcart-my.sharepoint.com/:f:/g/personal/coespdadis_cartagena_gov_co/EsUBlJmYzLlJn-2KKjk3GQMBBwjGdGfZqZNnN844dEl08Q?e=yRKASC" xr:uid="{00000000-0004-0000-0300-000026000000}"/>
    <hyperlink ref="BF48:BH48" r:id="rId40" display="https://alcart-my.sharepoint.com/:f:/g/personal/coespdadis_cartagena_gov_co/EpfgOUxKM3lOtZVF7XM37g0BTW4RndSWu4UUK4e4jenxqA?e=jU5gcC" xr:uid="{00000000-0004-0000-0300-000027000000}"/>
    <hyperlink ref="BF49:BH49" r:id="rId41" display="https://alcart-my.sharepoint.com/:f:/g/personal/coespdadis_cartagena_gov_co/EsUBlJmYzLlJn-2KKjk3GQMBBwjGdGfZqZNnN844dEl08Q?e=yRKASC" xr:uid="{00000000-0004-0000-0300-000028000000}"/>
    <hyperlink ref="BF45:BH45" r:id="rId42" display="https://alcart-my.sharepoint.com/:f:/g/personal/coespdadis_cartagena_gov_co/EsgEiYgFLdlDjiyipKvDCp8BkDQ5CkW_dGcRLH_yxrFFeA?e=ct93pV" xr:uid="{00000000-0004-0000-0300-000029000000}"/>
    <hyperlink ref="BF80" r:id="rId43" xr:uid="{00000000-0004-0000-0300-00002A000000}"/>
    <hyperlink ref="BF80:BH86" r:id="rId44" display="https://alcart-my.sharepoint.com/:f:/g/personal/gestiondadis_cartagena_gov_co/EtAH7W0zajlDsuvOp5WhRSsBsr7Dow-rzIy-atIcF43a0w?e=BtHmy5" xr:uid="{00000000-0004-0000-0300-00002B000000}"/>
    <hyperlink ref="BF72:BH78" r:id="rId45" display="https://alcart-my.sharepoint.com/:f:/g/personal/gestiondadis_cartagena_gov_co/EgKuaz_UgjRMtBxmDDUzCaABghy-FTsGZh-oQ66i_dQ5Nw?e=Dd54qb" xr:uid="{00000000-0004-0000-0300-00002C000000}"/>
    <hyperlink ref="BF88" r:id="rId46" xr:uid="{00000000-0004-0000-0300-00002D000000}"/>
    <hyperlink ref="BF88:BH94" r:id="rId47" display="https://alcart-my.sharepoint.com/:f:/g/personal/gestiondadis_cartagena_gov_co/EtAH7W0zajlDsuvOp5WhRSsBsr7Dow-rzIy-atIcF43a0w?e=BtHmy5" xr:uid="{00000000-0004-0000-0300-00002E000000}"/>
    <hyperlink ref="BF96" r:id="rId48" xr:uid="{00000000-0004-0000-0300-00002F000000}"/>
    <hyperlink ref="BF96:BH103" r:id="rId49" display="https://alcart-my.sharepoint.com/:f:/g/personal/gestiondadis_cartagena_gov_co/EjLyFBTCQNhIvln9Yu2Nd5gB0x-nQCzrP9nKZImm5vCt_g?e=F57PQg" xr:uid="{00000000-0004-0000-0300-000030000000}"/>
    <hyperlink ref="BF105" r:id="rId50" xr:uid="{00000000-0004-0000-0300-000031000000}"/>
    <hyperlink ref="BF105:BH114" r:id="rId51" display="https://alcart-my.sharepoint.com/:f:/g/personal/gestiondadis_cartagena_gov_co/Ejj2H6ZScldGjvYw6nkWcaMB7TzptCkT6FHWmjX2d9mTdg?e=eEaYRN" xr:uid="{00000000-0004-0000-0300-000032000000}"/>
    <hyperlink ref="BF116" r:id="rId52" xr:uid="{00000000-0004-0000-0300-000033000000}"/>
    <hyperlink ref="BF135" r:id="rId53" xr:uid="{00000000-0004-0000-0300-000034000000}"/>
    <hyperlink ref="BF135:BH154" r:id="rId54" display="https://alcart-my.sharepoint.com/:f:/g/personal/gestiondadis_cartagena_gov_co/EpE_smIPTjRMroQKdmRZ0vABE4D6yxGpf9k_iJSDD6S5bw?e=fHCjXP" xr:uid="{00000000-0004-0000-0300-000035000000}"/>
    <hyperlink ref="BF156" r:id="rId55" xr:uid="{00000000-0004-0000-0300-000036000000}"/>
    <hyperlink ref="BF171" r:id="rId56" xr:uid="{00000000-0004-0000-0300-000037000000}"/>
    <hyperlink ref="BF180" r:id="rId57" xr:uid="{00000000-0004-0000-0300-000038000000}"/>
    <hyperlink ref="BF195" r:id="rId58" xr:uid="{00000000-0004-0000-0300-000039000000}"/>
    <hyperlink ref="BF203" r:id="rId59" xr:uid="{00000000-0004-0000-0300-00003A000000}"/>
    <hyperlink ref="BF218" r:id="rId60" xr:uid="{00000000-0004-0000-0300-00003B000000}"/>
    <hyperlink ref="BF225" r:id="rId61" xr:uid="{00000000-0004-0000-0300-00003C000000}"/>
    <hyperlink ref="BF239" r:id="rId62" xr:uid="{00000000-0004-0000-0300-00003D000000}"/>
    <hyperlink ref="BF249" r:id="rId63" xr:uid="{00000000-0004-0000-0300-00003E000000}"/>
    <hyperlink ref="BF258" r:id="rId64" xr:uid="{00000000-0004-0000-0300-00003F000000}"/>
    <hyperlink ref="BF266" r:id="rId65" xr:uid="{00000000-0004-0000-0300-000040000000}"/>
    <hyperlink ref="BF276" r:id="rId66" xr:uid="{00000000-0004-0000-0300-000041000000}"/>
  </hyperlinks>
  <pageMargins left="0.7" right="0.7" top="0.75" bottom="0.75" header="0" footer="0"/>
  <pageSetup orientation="landscape" r:id="rId67"/>
  <drawing r:id="rId68"/>
  <legacyDrawing r:id="rId69"/>
  <extLst>
    <ext xmlns:x14="http://schemas.microsoft.com/office/spreadsheetml/2009/9/main" uri="{CCE6A557-97BC-4b89-ADB6-D9C93CAAB3DF}">
      <x14:dataValidations xmlns:xm="http://schemas.microsoft.com/office/excel/2006/main" count="7">
        <x14:dataValidation type="list" allowBlank="1" showErrorMessage="1" xr:uid="{00000000-0002-0000-0300-000000000000}">
          <x14:formula1>
            <xm:f>'C:\Users\DADISCTG\Desktop\0.César\0.Cuarentena\Seguiplan 2024\0.SEGUIMIENTO\4. AGOSTP\PAU\[Seguimiento Plan de Acción Institucional 26082024 promocion.xlsx]ANEXO1'!#REF!</xm:f>
          </x14:formula1>
          <xm:sqref>AF59:AF70</xm:sqref>
        </x14:dataValidation>
        <x14:dataValidation type="list" allowBlank="1" showErrorMessage="1" xr:uid="{00000000-0002-0000-0300-000001000000}">
          <x14:formula1>
            <xm:f>'C:\Users\DADISCTG\Desktop\0.César\0.Cuarentena\Seguiplan 2024\0.SEGUIMIENTO\4. AGOSTP\CONSOLIDADO\[Seguimiento Plan de Acción Institucional DADIS.xlsx]ANEXO1'!#REF!</xm:f>
          </x14:formula1>
          <xm:sqref>AG18:AG21 AF19:AF21 AG59:AG70</xm:sqref>
        </x14:dataValidation>
        <x14:dataValidation type="list" allowBlank="1" showErrorMessage="1" xr:uid="{00000000-0002-0000-0300-000002000000}">
          <x14:formula1>
            <xm:f>'C:\Users\DADISCTG\Desktop\0.César\0.Cuarentena\Seguiplan 2024\0.SEGUIMIENTO\4. AGOSTP\CRUED\[Seguimiento Plan de Acción Institucional CRUED 26082024.xlsx]ANEXO1'!#REF!</xm:f>
          </x14:formula1>
          <xm:sqref>AF44:AG57</xm:sqref>
        </x14:dataValidation>
        <x14:dataValidation type="list" allowBlank="1" showErrorMessage="1" xr:uid="{00000000-0002-0000-0300-000003000000}">
          <x14:formula1>
            <xm:f>'C:\Users\DADISCTG\Desktop\0.César\0.Cuarentena\Seguiplan 2025\1.PLAN DE ACCION 2025\CONSOLIDAR\[4.matriz Plan de Acción Institucional 2025- VIGILANCIA Y CONTROL (1) OKY.xlsx]ANEXO1'!#REF!</xm:f>
          </x14:formula1>
          <xm:sqref>AF35:AG42</xm:sqref>
        </x14:dataValidation>
        <x14:dataValidation type="list" allowBlank="1" showInputMessage="1" showErrorMessage="1" xr:uid="{00000000-0002-0000-0300-000004000000}">
          <x14:formula1>
            <xm:f>'https://alcart-my.sharepoint.com/Dadis/2024/PROYECTO/ACTUALIZACIONES PROYECTO 202413001001515  09 2024 ok/[PTDGI02-F002 - FORMATO DE ACTUALIZACIÓN PRESUPUESTAL DE PROYECTOS DE INVERSIÓN 2024-2.xlsx]Hoja2'!#REF!</xm:f>
          </x14:formula1>
          <xm:sqref>AF22</xm:sqref>
        </x14:dataValidation>
        <x14:dataValidation type="list" allowBlank="1" showErrorMessage="1" xr:uid="{00000000-0002-0000-0300-000005000000}">
          <x14:formula1>
            <xm:f>'C:\Users\DADISCTG\Desktop\0.César\0.Cuarentena\Seguiplan 2024\0.SEGUIMIENTO\4. AGOSTP\[Seguimiento Plan de Acción Institucional 26082024 ASEG.xlsx]ANEXO1'!#REF!</xm:f>
          </x14:formula1>
          <xm:sqref>AF18 AG9:AG17 AF9:AF11</xm:sqref>
        </x14:dataValidation>
        <x14:dataValidation type="list" allowBlank="1" showErrorMessage="1" xr:uid="{00000000-0002-0000-0300-000006000000}">
          <x14:formula1>
            <xm:f>'C:\Users\DADISCTG\Desktop\0.César\0.Cuarentena\Seguiplan 2024\0.SEGUIMIENTO\4. AGOSTP\[Seguimiento Plan de Acción Institucional 26082024 Prestacion.xlsx]ANEXO1'!#REF!</xm:f>
          </x14:formula1>
          <xm:sqref>AF23:AG34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topLeftCell="A10" workbookViewId="0">
      <selection activeCell="B4" sqref="B4:F4"/>
    </sheetView>
  </sheetViews>
  <sheetFormatPr baseColWidth="10" defaultColWidth="12.75" defaultRowHeight="15" customHeight="1"/>
  <cols>
    <col min="1" max="1" width="20.75" customWidth="1"/>
    <col min="2" max="2" width="25" customWidth="1"/>
    <col min="3" max="3" width="19.75" customWidth="1"/>
    <col min="4" max="4" width="20.25" customWidth="1"/>
    <col min="5" max="6" width="22.875" customWidth="1"/>
    <col min="7" max="7" width="25.125" customWidth="1"/>
    <col min="8" max="26" width="10.875" customWidth="1"/>
    <col min="37" max="39" width="12.75" style="38"/>
  </cols>
  <sheetData>
    <row r="1" spans="1:26" ht="18">
      <c r="A1" s="1102" t="s">
        <v>1353</v>
      </c>
      <c r="B1" s="1103"/>
      <c r="C1" s="1103"/>
      <c r="D1" s="1103"/>
      <c r="E1" s="1103"/>
      <c r="F1" s="1103"/>
      <c r="G1" s="1104"/>
    </row>
    <row r="2" spans="1:26" ht="15.75">
      <c r="A2" s="8" t="s">
        <v>1354</v>
      </c>
      <c r="B2" s="1105" t="s">
        <v>1355</v>
      </c>
      <c r="C2" s="811"/>
      <c r="D2" s="811"/>
      <c r="E2" s="811"/>
      <c r="F2" s="812"/>
      <c r="G2" s="9" t="s">
        <v>1356</v>
      </c>
      <c r="H2" s="10"/>
      <c r="I2" s="10"/>
      <c r="J2" s="10"/>
      <c r="K2" s="10"/>
      <c r="L2" s="10"/>
      <c r="M2" s="10"/>
      <c r="N2" s="10"/>
      <c r="O2" s="10"/>
      <c r="P2" s="10"/>
      <c r="Q2" s="10"/>
      <c r="R2" s="10"/>
      <c r="S2" s="10"/>
      <c r="T2" s="10"/>
      <c r="U2" s="10"/>
      <c r="V2" s="10"/>
      <c r="W2" s="10"/>
      <c r="X2" s="10"/>
      <c r="Y2" s="10"/>
      <c r="Z2" s="10"/>
    </row>
    <row r="3" spans="1:26" ht="34.5" customHeight="1">
      <c r="A3" s="11"/>
      <c r="B3" s="1106"/>
      <c r="C3" s="811"/>
      <c r="D3" s="811"/>
      <c r="E3" s="811"/>
      <c r="F3" s="812"/>
      <c r="G3" s="12"/>
    </row>
    <row r="4" spans="1:26" ht="52.5" customHeight="1">
      <c r="A4" s="13"/>
      <c r="B4" s="1106"/>
      <c r="C4" s="811"/>
      <c r="D4" s="811"/>
      <c r="E4" s="811"/>
      <c r="F4" s="812"/>
      <c r="G4" s="12"/>
    </row>
    <row r="5" spans="1:26">
      <c r="A5" s="13"/>
      <c r="B5" s="1107"/>
      <c r="C5" s="811"/>
      <c r="D5" s="811"/>
      <c r="E5" s="811"/>
      <c r="F5" s="812"/>
      <c r="G5" s="14"/>
    </row>
    <row r="6" spans="1:26">
      <c r="A6" s="13"/>
      <c r="B6" s="1107"/>
      <c r="C6" s="811"/>
      <c r="D6" s="811"/>
      <c r="E6" s="811"/>
      <c r="F6" s="812"/>
      <c r="G6" s="14"/>
    </row>
    <row r="7" spans="1:26">
      <c r="A7" s="13"/>
      <c r="B7" s="15"/>
      <c r="C7" s="15"/>
      <c r="D7" s="15"/>
      <c r="E7" s="15"/>
      <c r="F7" s="15"/>
      <c r="G7" s="14"/>
    </row>
    <row r="8" spans="1:26">
      <c r="A8" s="13"/>
      <c r="B8" s="15"/>
      <c r="C8" s="15"/>
      <c r="D8" s="15"/>
      <c r="E8" s="15"/>
      <c r="F8" s="15"/>
      <c r="G8" s="14"/>
    </row>
    <row r="9" spans="1:26" ht="15.75">
      <c r="A9" s="16"/>
      <c r="B9" s="1105" t="s">
        <v>1357</v>
      </c>
      <c r="C9" s="812"/>
      <c r="D9" s="1105" t="s">
        <v>1358</v>
      </c>
      <c r="E9" s="812"/>
      <c r="F9" s="16" t="s">
        <v>1354</v>
      </c>
      <c r="G9" s="16" t="s">
        <v>1359</v>
      </c>
      <c r="H9" s="10"/>
      <c r="I9" s="10"/>
      <c r="J9" s="10"/>
      <c r="K9" s="10"/>
      <c r="L9" s="10"/>
      <c r="M9" s="10"/>
      <c r="N9" s="10"/>
      <c r="O9" s="10"/>
      <c r="P9" s="10"/>
      <c r="Q9" s="10"/>
      <c r="R9" s="10"/>
      <c r="S9" s="10"/>
      <c r="T9" s="10"/>
      <c r="U9" s="10"/>
      <c r="V9" s="10"/>
      <c r="W9" s="10"/>
      <c r="X9" s="10"/>
      <c r="Y9" s="10"/>
      <c r="Z9" s="10"/>
    </row>
    <row r="10" spans="1:26" ht="15.75">
      <c r="A10" s="17" t="s">
        <v>1360</v>
      </c>
      <c r="B10" s="1106" t="s">
        <v>1361</v>
      </c>
      <c r="C10" s="812"/>
      <c r="D10" s="1101" t="s">
        <v>1362</v>
      </c>
      <c r="E10" s="812"/>
      <c r="F10" s="13" t="s">
        <v>1363</v>
      </c>
      <c r="G10" s="14"/>
    </row>
    <row r="11" spans="1:26" ht="15.75">
      <c r="A11" s="17" t="s">
        <v>1364</v>
      </c>
      <c r="B11" s="1101" t="s">
        <v>1365</v>
      </c>
      <c r="C11" s="812"/>
      <c r="D11" s="1101" t="s">
        <v>1366</v>
      </c>
      <c r="E11" s="812"/>
      <c r="F11" s="13" t="s">
        <v>1363</v>
      </c>
      <c r="G11" s="14"/>
    </row>
    <row r="12" spans="1:26" ht="15.75">
      <c r="A12" s="17" t="s">
        <v>1367</v>
      </c>
      <c r="B12" s="1101" t="s">
        <v>1365</v>
      </c>
      <c r="C12" s="812"/>
      <c r="D12" s="1101" t="s">
        <v>1366</v>
      </c>
      <c r="E12" s="812"/>
      <c r="F12" s="13" t="s">
        <v>1363</v>
      </c>
      <c r="G12" s="14"/>
    </row>
    <row r="13" spans="1:26" ht="45" customHeight="1"/>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32:42" ht="15.75" customHeight="1"/>
    <row r="114" spans="32:42" ht="15.75" customHeight="1"/>
    <row r="115" spans="32:42" ht="15.75" customHeight="1"/>
    <row r="116" spans="32:42" ht="15.75" customHeight="1"/>
    <row r="117" spans="32:42" ht="15.75" customHeight="1"/>
    <row r="118" spans="32:42" ht="15.75" customHeight="1"/>
    <row r="119" spans="32:42" ht="15.75" customHeight="1"/>
    <row r="120" spans="32:42" ht="15.75" customHeight="1"/>
    <row r="121" spans="32:42" ht="15.75" customHeight="1"/>
    <row r="122" spans="32:42" ht="15.75" customHeight="1"/>
    <row r="123" spans="32:42" ht="15.75" customHeight="1"/>
    <row r="124" spans="32:42" ht="15.75" customHeight="1"/>
    <row r="125" spans="32:42" ht="15.75" customHeight="1"/>
    <row r="126" spans="32:42" ht="15.75" customHeight="1">
      <c r="AF126" s="38"/>
      <c r="AG126" s="39">
        <v>45555</v>
      </c>
      <c r="AI126" s="26">
        <v>198786536</v>
      </c>
      <c r="AJ126" s="26">
        <v>198786536</v>
      </c>
      <c r="AK126" s="37">
        <v>0</v>
      </c>
      <c r="AL126" s="37"/>
      <c r="AM126" s="37">
        <v>0</v>
      </c>
      <c r="AN126" s="24"/>
      <c r="AO126" s="25" t="s">
        <v>777</v>
      </c>
      <c r="AP126" s="25" t="s">
        <v>1085</v>
      </c>
    </row>
    <row r="127" spans="32:42" ht="15.75" customHeight="1">
      <c r="AF127" s="38"/>
      <c r="AG127" s="39">
        <v>45555</v>
      </c>
      <c r="AI127" s="26"/>
      <c r="AJ127" s="24"/>
      <c r="AK127" s="37"/>
      <c r="AL127" s="37"/>
      <c r="AM127" s="37"/>
      <c r="AN127" s="24"/>
      <c r="AO127" s="25"/>
      <c r="AP127" s="25"/>
    </row>
    <row r="128" spans="32:42" ht="15.75" customHeight="1">
      <c r="AF128" s="38"/>
      <c r="AG128" s="39">
        <v>45555</v>
      </c>
      <c r="AI128" s="26"/>
      <c r="AJ128" s="24"/>
      <c r="AK128" s="37"/>
      <c r="AL128" s="37"/>
      <c r="AM128" s="37"/>
      <c r="AN128" s="24"/>
      <c r="AO128" s="25"/>
      <c r="AP128" s="25"/>
    </row>
    <row r="129" spans="32:42" ht="15.75" customHeight="1">
      <c r="AF129" s="38"/>
      <c r="AG129" s="39">
        <v>45555</v>
      </c>
      <c r="AI129" s="26"/>
      <c r="AJ129" s="24"/>
      <c r="AK129" s="37"/>
      <c r="AL129" s="37"/>
      <c r="AM129" s="37"/>
      <c r="AN129" s="24"/>
      <c r="AO129" s="25"/>
      <c r="AP129" s="25"/>
    </row>
    <row r="130" spans="32:42" ht="15.75" customHeight="1">
      <c r="AF130" s="38"/>
      <c r="AG130" s="39">
        <v>45555</v>
      </c>
      <c r="AI130" s="26"/>
      <c r="AJ130" s="24"/>
      <c r="AK130" s="37"/>
      <c r="AL130" s="37"/>
      <c r="AM130" s="37"/>
      <c r="AN130" s="24"/>
      <c r="AO130" s="25"/>
      <c r="AP130" s="25"/>
    </row>
    <row r="131" spans="32:42" ht="15.75" customHeight="1">
      <c r="AF131" s="38"/>
      <c r="AG131" s="39">
        <v>45555</v>
      </c>
      <c r="AI131" s="26"/>
      <c r="AJ131" s="24"/>
      <c r="AK131" s="37"/>
      <c r="AL131" s="37"/>
      <c r="AM131" s="37"/>
      <c r="AN131" s="24"/>
      <c r="AO131" s="25"/>
      <c r="AP131" s="25"/>
    </row>
    <row r="132" spans="32:42" ht="15.75" customHeight="1">
      <c r="AF132" s="38"/>
      <c r="AG132" s="39">
        <v>45555</v>
      </c>
      <c r="AI132" s="26">
        <v>202411044</v>
      </c>
      <c r="AJ132" s="26">
        <v>202411044</v>
      </c>
      <c r="AK132" s="37">
        <v>0</v>
      </c>
      <c r="AL132" s="37"/>
      <c r="AM132" s="37">
        <v>0</v>
      </c>
      <c r="AN132" s="24"/>
      <c r="AO132" s="25" t="s">
        <v>777</v>
      </c>
      <c r="AP132" s="25" t="s">
        <v>1117</v>
      </c>
    </row>
    <row r="133" spans="32:42" ht="15.75" customHeight="1">
      <c r="AF133" s="38"/>
      <c r="AG133" s="39">
        <v>45555</v>
      </c>
      <c r="AI133" s="26"/>
      <c r="AJ133" s="24"/>
      <c r="AK133" s="37"/>
      <c r="AL133" s="37"/>
      <c r="AM133" s="37"/>
      <c r="AN133" s="24"/>
      <c r="AO133" s="25"/>
      <c r="AP133" s="25"/>
    </row>
    <row r="134" spans="32:42" ht="15.75" customHeight="1">
      <c r="AF134" s="38"/>
      <c r="AG134" s="39">
        <v>45555</v>
      </c>
      <c r="AI134" s="26"/>
      <c r="AJ134" s="24"/>
      <c r="AK134" s="37"/>
      <c r="AL134" s="37"/>
      <c r="AM134" s="37"/>
      <c r="AN134" s="24"/>
      <c r="AO134" s="25"/>
      <c r="AP134" s="25"/>
    </row>
    <row r="135" spans="32:42" ht="15.75" customHeight="1">
      <c r="AF135" s="38"/>
      <c r="AG135" s="39">
        <v>45555</v>
      </c>
      <c r="AI135" s="26"/>
      <c r="AJ135" s="24"/>
      <c r="AK135" s="37"/>
      <c r="AL135" s="37"/>
      <c r="AM135" s="37"/>
      <c r="AN135" s="24"/>
      <c r="AO135" s="25"/>
      <c r="AP135" s="25"/>
    </row>
    <row r="136" spans="32:42" ht="15.75" customHeight="1">
      <c r="AF136" s="38"/>
      <c r="AG136" s="39">
        <v>45555</v>
      </c>
      <c r="AI136" s="26"/>
      <c r="AJ136" s="24"/>
      <c r="AK136" s="37"/>
      <c r="AL136" s="37"/>
      <c r="AM136" s="37"/>
      <c r="AN136" s="24"/>
      <c r="AO136" s="25"/>
      <c r="AP136" s="25"/>
    </row>
    <row r="137" spans="32:42" ht="15.75" customHeight="1">
      <c r="AF137" s="38"/>
      <c r="AG137" s="39">
        <v>45555</v>
      </c>
      <c r="AI137" s="26"/>
      <c r="AJ137" s="24"/>
      <c r="AK137" s="37"/>
      <c r="AL137" s="37"/>
      <c r="AM137" s="37"/>
      <c r="AN137" s="24"/>
      <c r="AO137" s="25"/>
      <c r="AP137" s="25"/>
    </row>
    <row r="138" spans="32:42" ht="15.75" customHeight="1"/>
    <row r="139" spans="32:42" ht="15.75" customHeight="1"/>
    <row r="140" spans="32:42" ht="15.75" customHeight="1"/>
    <row r="141" spans="32:42" ht="15.75" customHeight="1"/>
    <row r="142" spans="32:42" ht="15.75" customHeight="1"/>
    <row r="143" spans="32:42" ht="15.75" customHeight="1"/>
    <row r="144" spans="32:4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2:C12"/>
    <mergeCell ref="D12:E12"/>
    <mergeCell ref="A1:G1"/>
    <mergeCell ref="B2:F2"/>
    <mergeCell ref="B3:F3"/>
    <mergeCell ref="B4:F4"/>
    <mergeCell ref="B5:F5"/>
    <mergeCell ref="B6:F6"/>
    <mergeCell ref="D9:E9"/>
    <mergeCell ref="B9:C9"/>
    <mergeCell ref="B10:C10"/>
    <mergeCell ref="D10:E10"/>
    <mergeCell ref="B11:C11"/>
    <mergeCell ref="D11:E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2.75" defaultRowHeight="15" customHeight="1"/>
  <cols>
    <col min="1" max="1" width="55.25" customWidth="1"/>
    <col min="2" max="4" width="10.875" customWidth="1"/>
    <col min="5" max="5" width="20.125" customWidth="1"/>
    <col min="6" max="6" width="34.75" customWidth="1"/>
    <col min="7" max="26" width="10.875" customWidth="1"/>
  </cols>
  <sheetData>
    <row r="1" spans="1:6" ht="52.5" customHeight="1">
      <c r="A1" s="18" t="s">
        <v>1368</v>
      </c>
      <c r="E1" s="19" t="s">
        <v>1369</v>
      </c>
      <c r="F1" s="19" t="s">
        <v>1370</v>
      </c>
    </row>
    <row r="2" spans="1:6" ht="25.5" customHeight="1">
      <c r="A2" s="20" t="s">
        <v>1371</v>
      </c>
      <c r="E2" s="21">
        <v>0</v>
      </c>
      <c r="F2" s="22" t="s">
        <v>493</v>
      </c>
    </row>
    <row r="3" spans="1:6" ht="45" customHeight="1">
      <c r="A3" s="20" t="s">
        <v>1372</v>
      </c>
      <c r="E3" s="21">
        <v>1</v>
      </c>
      <c r="F3" s="22" t="s">
        <v>739</v>
      </c>
    </row>
    <row r="4" spans="1:6" ht="45" customHeight="1">
      <c r="A4" s="20" t="s">
        <v>1373</v>
      </c>
      <c r="E4" s="21">
        <v>2</v>
      </c>
      <c r="F4" s="22" t="s">
        <v>1374</v>
      </c>
    </row>
    <row r="5" spans="1:6" ht="45" customHeight="1">
      <c r="A5" s="20" t="s">
        <v>1375</v>
      </c>
      <c r="E5" s="21">
        <v>3</v>
      </c>
      <c r="F5" s="22" t="s">
        <v>1376</v>
      </c>
    </row>
    <row r="6" spans="1:6" ht="45" customHeight="1">
      <c r="A6" s="20" t="s">
        <v>1377</v>
      </c>
      <c r="E6" s="21">
        <v>4</v>
      </c>
      <c r="F6" s="22" t="s">
        <v>515</v>
      </c>
    </row>
    <row r="7" spans="1:6" ht="45" customHeight="1">
      <c r="A7" s="20" t="s">
        <v>1106</v>
      </c>
      <c r="E7" s="21">
        <v>5</v>
      </c>
      <c r="F7" s="22" t="s">
        <v>1378</v>
      </c>
    </row>
    <row r="8" spans="1:6" ht="45" customHeight="1">
      <c r="A8" s="20" t="s">
        <v>1379</v>
      </c>
    </row>
    <row r="9" spans="1:6" ht="45" customHeight="1">
      <c r="A9" s="20" t="s">
        <v>1380</v>
      </c>
    </row>
    <row r="10" spans="1:6" ht="45" customHeight="1">
      <c r="A10" s="20" t="s">
        <v>1381</v>
      </c>
    </row>
    <row r="11" spans="1:6" ht="45" customHeight="1">
      <c r="A11" s="20" t="s">
        <v>666</v>
      </c>
    </row>
    <row r="12" spans="1:6" ht="45" customHeight="1">
      <c r="A12" s="20" t="s">
        <v>1382</v>
      </c>
    </row>
    <row r="13" spans="1:6" ht="45" customHeight="1">
      <c r="A13" s="20" t="s">
        <v>1383</v>
      </c>
    </row>
    <row r="14" spans="1:6" ht="45" customHeight="1">
      <c r="A14" s="20" t="s">
        <v>1384</v>
      </c>
    </row>
    <row r="15" spans="1:6" ht="45" customHeight="1">
      <c r="A15" s="20" t="s">
        <v>1385</v>
      </c>
    </row>
    <row r="16" spans="1:6" ht="45" customHeight="1">
      <c r="A16" s="20" t="s">
        <v>1386</v>
      </c>
    </row>
    <row r="17" spans="1:1" ht="45" customHeight="1">
      <c r="A17" s="20" t="s">
        <v>1387</v>
      </c>
    </row>
    <row r="18" spans="1:1" ht="45" customHeight="1">
      <c r="A18" s="20" t="s">
        <v>1388</v>
      </c>
    </row>
    <row r="19" spans="1:1" ht="45" customHeight="1">
      <c r="A19" s="20" t="s">
        <v>1389</v>
      </c>
    </row>
    <row r="20" spans="1:1" ht="45" customHeight="1">
      <c r="A20" s="20" t="s">
        <v>531</v>
      </c>
    </row>
    <row r="21" spans="1:1" ht="45" customHeight="1">
      <c r="A21" s="20" t="s">
        <v>1390</v>
      </c>
    </row>
    <row r="22" spans="1:1" ht="45" customHeight="1"/>
    <row r="23" spans="1:1" ht="45" customHeight="1"/>
    <row r="24" spans="1:1" ht="45" customHeight="1"/>
    <row r="25" spans="1:1" ht="4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15:E22"/>
  <sheetViews>
    <sheetView topLeftCell="BT13" workbookViewId="0">
      <selection activeCell="K13" sqref="K13"/>
    </sheetView>
  </sheetViews>
  <sheetFormatPr baseColWidth="10" defaultColWidth="11.375" defaultRowHeight="14.25"/>
  <sheetData>
    <row r="15" spans="4:4">
      <c r="D15" t="s">
        <v>1391</v>
      </c>
    </row>
    <row r="22" spans="5:5">
      <c r="E22" t="s">
        <v>1392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7:J8"/>
  <sheetViews>
    <sheetView workbookViewId="0">
      <selection activeCell="F15" sqref="F15"/>
    </sheetView>
  </sheetViews>
  <sheetFormatPr baseColWidth="10" defaultColWidth="11.375" defaultRowHeight="14.25"/>
  <cols>
    <col min="4" max="4" width="14.125" customWidth="1"/>
    <col min="5" max="5" width="15.25" customWidth="1"/>
    <col min="6" max="6" width="21.75" customWidth="1"/>
    <col min="7" max="7" width="19.25" customWidth="1"/>
    <col min="8" max="8" width="23.25" customWidth="1"/>
    <col min="9" max="9" width="25.75" customWidth="1"/>
    <col min="10" max="10" width="14.75" customWidth="1"/>
  </cols>
  <sheetData>
    <row r="7" spans="4:10">
      <c r="D7" t="s">
        <v>1393</v>
      </c>
      <c r="E7" t="s">
        <v>1394</v>
      </c>
      <c r="F7" t="s">
        <v>1395</v>
      </c>
      <c r="G7" t="s">
        <v>1396</v>
      </c>
      <c r="H7" t="s">
        <v>1397</v>
      </c>
      <c r="I7" t="s">
        <v>1398</v>
      </c>
      <c r="J7" t="s">
        <v>1399</v>
      </c>
    </row>
    <row r="8" spans="4:10" ht="60">
      <c r="D8" s="66" t="s">
        <v>89</v>
      </c>
      <c r="E8" s="66" t="s">
        <v>91</v>
      </c>
      <c r="F8" s="67" t="s">
        <v>102</v>
      </c>
      <c r="G8" s="66" t="s">
        <v>459</v>
      </c>
      <c r="H8" s="68" t="s">
        <v>106</v>
      </c>
      <c r="I8" s="67" t="s">
        <v>108</v>
      </c>
      <c r="J8" s="67" t="s">
        <v>112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1. ESTRATEGICO </vt:lpstr>
      <vt:lpstr>2. GESTIÓN-MIPG</vt:lpstr>
      <vt:lpstr>3. INVERSIÓN</vt:lpstr>
      <vt:lpstr>CONTROL DE CAMBIOS </vt:lpstr>
      <vt:lpstr>ANEXO1</vt:lpstr>
      <vt:lpstr>Hoja1</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DADISCTG</dc:creator>
  <cp:keywords/>
  <dc:description/>
  <cp:lastModifiedBy>Alexander Parga</cp:lastModifiedBy>
  <cp:revision/>
  <dcterms:created xsi:type="dcterms:W3CDTF">2024-08-26T22:28:38Z</dcterms:created>
  <dcterms:modified xsi:type="dcterms:W3CDTF">2025-08-19T15:31:15Z</dcterms:modified>
  <cp:category/>
  <cp:contentStatus/>
</cp:coreProperties>
</file>