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JUNIO/INFORMATICA/"/>
    </mc:Choice>
  </mc:AlternateContent>
  <xr:revisionPtr revIDLastSave="0" documentId="8_{1A59395E-6129-4E6B-8C53-54B6276A0641}" xr6:coauthVersionLast="47" xr6:coauthVersionMax="47" xr10:uidLastSave="{00000000-0000-0000-0000-000000000000}"/>
  <bookViews>
    <workbookView xWindow="-120" yWindow="-120" windowWidth="20730" windowHeight="11040" tabRatio="735" firstSheet="3" activeTab="3" xr2:uid="{00000000-000D-0000-FFFF-FFFF00000000}"/>
  </bookViews>
  <sheets>
    <sheet name="INSTRUCTIVO" sheetId="1" r:id="rId1"/>
    <sheet name="1. ESTRATÉGICO" sheetId="2" r:id="rId2"/>
    <sheet name="2. GESTIÓN-MIPG" sheetId="3" r:id="rId3"/>
    <sheet name="3. INVERSIÓN" sheetId="4" r:id="rId4"/>
    <sheet name="CONTROL DE CAMBIOS " sheetId="5" r:id="rId5"/>
    <sheet name="ANEXO1" sheetId="6" r:id="rId6"/>
  </sheets>
  <definedNames>
    <definedName name="_xlnm._FilterDatabase" localSheetId="1" hidden="1">'1. ESTRATÉGICO'!$A$8:$Z$94</definedName>
    <definedName name="_xlnm._FilterDatabase" localSheetId="3" hidden="1">'3. INVERSIÓN'!$A$7:$AV$185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8" i="4" l="1"/>
  <c r="AW203" i="4" l="1"/>
  <c r="AU203" i="4"/>
  <c r="AK202" i="4"/>
  <c r="AW200" i="4"/>
  <c r="AW192" i="4"/>
  <c r="AU192" i="4"/>
  <c r="AW191" i="4"/>
  <c r="AW185" i="4"/>
  <c r="AU185" i="4"/>
  <c r="AW184" i="4"/>
  <c r="AW181" i="4"/>
  <c r="AU181" i="4"/>
  <c r="AW180" i="4"/>
  <c r="AU180" i="4"/>
  <c r="AW179" i="4"/>
  <c r="AW162" i="4"/>
  <c r="AU162" i="4"/>
  <c r="AW161" i="4"/>
  <c r="AW146" i="4"/>
  <c r="AU146" i="4"/>
  <c r="AW145" i="4"/>
  <c r="AU145" i="4"/>
  <c r="AW144" i="4"/>
  <c r="AW137" i="4"/>
  <c r="AU137" i="4"/>
  <c r="AW136" i="4"/>
  <c r="AW131" i="4"/>
  <c r="AU131" i="4"/>
  <c r="AW130" i="4"/>
  <c r="AW118" i="4"/>
  <c r="AU130" i="4"/>
  <c r="AU118" i="4"/>
  <c r="AW117" i="4"/>
  <c r="AW111" i="4"/>
  <c r="AU111" i="4"/>
  <c r="AW107" i="4"/>
  <c r="AW99" i="4"/>
  <c r="AU99" i="4"/>
  <c r="AW98" i="4"/>
  <c r="AW92" i="4"/>
  <c r="AU92" i="4"/>
  <c r="AW91" i="4"/>
  <c r="AW83" i="4"/>
  <c r="AU83" i="4"/>
  <c r="AW82" i="4"/>
  <c r="AW68" i="4"/>
  <c r="AU82" i="4"/>
  <c r="AW67" i="4"/>
  <c r="AW60" i="4"/>
  <c r="AU67" i="4"/>
  <c r="AU60" i="4"/>
  <c r="AW59" i="4"/>
  <c r="AT59" i="4"/>
  <c r="AU59" i="4"/>
  <c r="AW34" i="4"/>
  <c r="AW25" i="4"/>
  <c r="AW16" i="4"/>
  <c r="AW8" i="4"/>
  <c r="AW52" i="4"/>
  <c r="AU52" i="4"/>
  <c r="AW33" i="4"/>
  <c r="AU25" i="4"/>
  <c r="AW24" i="4"/>
  <c r="AW20" i="4"/>
  <c r="AK24" i="4"/>
  <c r="AU16" i="4" s="1"/>
  <c r="AW15" i="4"/>
  <c r="AU13" i="4"/>
  <c r="AT15" i="4"/>
  <c r="AU15" i="4"/>
  <c r="AK33" i="4"/>
  <c r="AK15" i="4"/>
  <c r="T59" i="4"/>
  <c r="T12" i="4"/>
  <c r="AW12" i="4" l="1"/>
  <c r="AK12" i="4" l="1"/>
  <c r="AU8" i="4" l="1"/>
  <c r="AU12" i="4" s="1"/>
  <c r="AC90" i="2" l="1"/>
  <c r="AC45" i="2"/>
  <c r="AC42" i="2"/>
  <c r="AD42" i="2"/>
  <c r="AD37" i="2"/>
  <c r="AF37" i="2"/>
  <c r="AC62" i="2"/>
  <c r="AE70" i="2"/>
  <c r="AC86" i="2"/>
  <c r="AD86" i="2"/>
  <c r="U18" i="2"/>
  <c r="AC25" i="2"/>
  <c r="AF21" i="2"/>
  <c r="AD16" i="2"/>
  <c r="AE15" i="2"/>
  <c r="U94" i="2"/>
  <c r="U93" i="2"/>
  <c r="U92" i="2"/>
  <c r="AE92" i="2" s="1"/>
  <c r="U91" i="2"/>
  <c r="U90" i="2"/>
  <c r="AE90" i="2" s="1"/>
  <c r="U89" i="2"/>
  <c r="U88" i="2"/>
  <c r="U87" i="2"/>
  <c r="AC87" i="2" s="1"/>
  <c r="U86" i="2"/>
  <c r="X86" i="2" s="1"/>
  <c r="AF86" i="2" s="1"/>
  <c r="U85" i="2"/>
  <c r="U84" i="2"/>
  <c r="U83" i="2"/>
  <c r="U82" i="2"/>
  <c r="AE82" i="2" s="1"/>
  <c r="U81" i="2"/>
  <c r="U80" i="2"/>
  <c r="U79" i="2"/>
  <c r="X79" i="2" s="1"/>
  <c r="AD79" i="2" s="1"/>
  <c r="U78" i="2"/>
  <c r="AC78" i="2" s="1"/>
  <c r="U77" i="2"/>
  <c r="U76" i="2"/>
  <c r="AE76" i="2" s="1"/>
  <c r="U75" i="2"/>
  <c r="X75" i="2" s="1"/>
  <c r="AF75" i="2" s="1"/>
  <c r="U74" i="2"/>
  <c r="AC74" i="2" s="1"/>
  <c r="U73" i="2"/>
  <c r="U72" i="2"/>
  <c r="U71" i="2"/>
  <c r="AE71" i="2" s="1"/>
  <c r="U70" i="2"/>
  <c r="AC70" i="2" s="1"/>
  <c r="U69" i="2"/>
  <c r="U65" i="2"/>
  <c r="U64" i="2"/>
  <c r="AC64" i="2" s="1"/>
  <c r="U63" i="2"/>
  <c r="AE63" i="2" s="1"/>
  <c r="U62" i="2"/>
  <c r="AE62" i="2" s="1"/>
  <c r="U61" i="2"/>
  <c r="U60" i="2"/>
  <c r="AE60" i="2" s="1"/>
  <c r="U59" i="2"/>
  <c r="U58" i="2"/>
  <c r="X58" i="2" s="1"/>
  <c r="U57" i="2"/>
  <c r="U56" i="2"/>
  <c r="U55" i="2"/>
  <c r="U53" i="2"/>
  <c r="U52" i="2"/>
  <c r="X52" i="2" s="1"/>
  <c r="U51" i="2"/>
  <c r="U50" i="2"/>
  <c r="U49" i="2"/>
  <c r="X49" i="2" s="1"/>
  <c r="U48" i="2"/>
  <c r="X48" i="2" s="1"/>
  <c r="U47" i="2"/>
  <c r="X47" i="2" s="1"/>
  <c r="AD47" i="2" s="1"/>
  <c r="U46" i="2"/>
  <c r="U45" i="2"/>
  <c r="X45" i="2" s="1"/>
  <c r="AD45" i="2" s="1"/>
  <c r="U44" i="2"/>
  <c r="U43" i="2"/>
  <c r="AC43" i="2" s="1"/>
  <c r="AC44" i="2" s="1"/>
  <c r="U42" i="2"/>
  <c r="U41" i="2"/>
  <c r="X41" i="2" s="1"/>
  <c r="U40" i="2"/>
  <c r="U39" i="2"/>
  <c r="AC39" i="2" s="1"/>
  <c r="AC40" i="2" s="1"/>
  <c r="U38" i="2"/>
  <c r="U37" i="2"/>
  <c r="X37" i="2" s="1"/>
  <c r="U36" i="2"/>
  <c r="U35" i="2"/>
  <c r="X35" i="2" s="1"/>
  <c r="AF35" i="2" s="1"/>
  <c r="AF38" i="2" s="1"/>
  <c r="U34" i="2"/>
  <c r="U33" i="2"/>
  <c r="X33" i="2" s="1"/>
  <c r="U32" i="2"/>
  <c r="AC32" i="2" s="1"/>
  <c r="U31" i="2"/>
  <c r="X31" i="2" s="1"/>
  <c r="U30" i="2"/>
  <c r="U29" i="2"/>
  <c r="X29" i="2" s="1"/>
  <c r="U28" i="2"/>
  <c r="AE28" i="2" s="1"/>
  <c r="U27" i="2"/>
  <c r="X27" i="2" s="1"/>
  <c r="U26" i="2"/>
  <c r="U25" i="2"/>
  <c r="X25" i="2" s="1"/>
  <c r="AF25" i="2" s="1"/>
  <c r="U24" i="2"/>
  <c r="X24" i="2" s="1"/>
  <c r="AD24" i="2" s="1"/>
  <c r="U23" i="2"/>
  <c r="X23" i="2" s="1"/>
  <c r="U22" i="2"/>
  <c r="AC22" i="2" s="1"/>
  <c r="U21" i="2"/>
  <c r="X21" i="2" s="1"/>
  <c r="AD21" i="2" s="1"/>
  <c r="U20" i="2"/>
  <c r="U19" i="2"/>
  <c r="X19" i="2" s="1"/>
  <c r="U17" i="2"/>
  <c r="X17" i="2" s="1"/>
  <c r="U16" i="2"/>
  <c r="U15" i="2"/>
  <c r="U14" i="2"/>
  <c r="AC14" i="2" s="1"/>
  <c r="U13" i="2"/>
  <c r="U12" i="2"/>
  <c r="AE12" i="2" s="1"/>
  <c r="U11" i="2"/>
  <c r="AE11" i="2" s="1"/>
  <c r="AE13" i="2" s="1"/>
  <c r="X92" i="2"/>
  <c r="X90" i="2"/>
  <c r="X85" i="2"/>
  <c r="X82" i="2"/>
  <c r="AD82" i="2" s="1"/>
  <c r="X78" i="2"/>
  <c r="X74" i="2"/>
  <c r="AD74" i="2" s="1"/>
  <c r="X70" i="2"/>
  <c r="X69" i="2"/>
  <c r="X63" i="2"/>
  <c r="X62" i="2"/>
  <c r="X61" i="2"/>
  <c r="X55" i="2"/>
  <c r="X54" i="2"/>
  <c r="AF56" i="2" s="1"/>
  <c r="X53" i="2"/>
  <c r="X51" i="2"/>
  <c r="X46" i="2"/>
  <c r="X36" i="2"/>
  <c r="X28" i="2"/>
  <c r="AF28" i="2" s="1"/>
  <c r="X26" i="2"/>
  <c r="AF26" i="2" s="1"/>
  <c r="X22" i="2"/>
  <c r="X20" i="2"/>
  <c r="X14" i="2"/>
  <c r="T68" i="2"/>
  <c r="AC60" i="2" l="1"/>
  <c r="X76" i="2"/>
  <c r="X87" i="2"/>
  <c r="AD87" i="2" s="1"/>
  <c r="AC21" i="2"/>
  <c r="AC30" i="2" s="1"/>
  <c r="AD25" i="2"/>
  <c r="AC35" i="2"/>
  <c r="AC82" i="2"/>
  <c r="AC47" i="2"/>
  <c r="AC50" i="2" s="1"/>
  <c r="AD75" i="2"/>
  <c r="X12" i="2"/>
  <c r="AF12" i="2" s="1"/>
  <c r="AF79" i="2"/>
  <c r="AE45" i="2"/>
  <c r="AC92" i="2"/>
  <c r="AD14" i="2"/>
  <c r="AF14" i="2"/>
  <c r="AD61" i="2"/>
  <c r="AF61" i="2"/>
  <c r="AF90" i="2"/>
  <c r="AD90" i="2"/>
  <c r="AE65" i="2"/>
  <c r="AD62" i="2"/>
  <c r="AF62" i="2"/>
  <c r="AD70" i="2"/>
  <c r="AF70" i="2"/>
  <c r="AD92" i="2"/>
  <c r="AF92" i="2"/>
  <c r="X57" i="2"/>
  <c r="AC57" i="2"/>
  <c r="AC59" i="2" s="1"/>
  <c r="AE57" i="2"/>
  <c r="AE59" i="2" s="1"/>
  <c r="AE61" i="2"/>
  <c r="AC61" i="2"/>
  <c r="AC65" i="2" s="1"/>
  <c r="AE94" i="2"/>
  <c r="AE22" i="2"/>
  <c r="AD26" i="2"/>
  <c r="AD69" i="2"/>
  <c r="AF69" i="2"/>
  <c r="X11" i="2"/>
  <c r="AC11" i="2"/>
  <c r="X15" i="2"/>
  <c r="AC15" i="2"/>
  <c r="AD22" i="2"/>
  <c r="AF22" i="2"/>
  <c r="AD63" i="2"/>
  <c r="AF63" i="2"/>
  <c r="AD50" i="2"/>
  <c r="AE69" i="2"/>
  <c r="AC69" i="2"/>
  <c r="X73" i="2"/>
  <c r="AE73" i="2"/>
  <c r="AC73" i="2"/>
  <c r="X77" i="2"/>
  <c r="AE77" i="2"/>
  <c r="AC77" i="2"/>
  <c r="AC81" i="2"/>
  <c r="AC83" i="2" s="1"/>
  <c r="AE81" i="2"/>
  <c r="AE83" i="2" s="1"/>
  <c r="X81" i="2"/>
  <c r="AE89" i="2"/>
  <c r="AE91" i="2" s="1"/>
  <c r="X89" i="2"/>
  <c r="AC89" i="2"/>
  <c r="AC91" i="2" s="1"/>
  <c r="X93" i="2"/>
  <c r="AC93" i="2"/>
  <c r="AC94" i="2" s="1"/>
  <c r="AE93" i="2"/>
  <c r="AF87" i="2"/>
  <c r="AF82" i="2"/>
  <c r="AF76" i="2"/>
  <c r="AD76" i="2"/>
  <c r="AC26" i="2"/>
  <c r="AE26" i="2"/>
  <c r="AE14" i="2"/>
  <c r="AF88" i="2"/>
  <c r="AC71" i="2"/>
  <c r="AC63" i="2"/>
  <c r="AC75" i="2"/>
  <c r="X43" i="2"/>
  <c r="X60" i="2"/>
  <c r="X64" i="2"/>
  <c r="AD64" i="2" s="1"/>
  <c r="X71" i="2"/>
  <c r="AE21" i="2"/>
  <c r="AE25" i="2"/>
  <c r="AD35" i="2"/>
  <c r="AD38" i="2" s="1"/>
  <c r="AE87" i="2"/>
  <c r="AE86" i="2"/>
  <c r="AE79" i="2"/>
  <c r="AC76" i="2"/>
  <c r="AF47" i="2"/>
  <c r="AF45" i="2"/>
  <c r="AE43" i="2"/>
  <c r="AE44" i="2" s="1"/>
  <c r="AE37" i="2"/>
  <c r="AE35" i="2"/>
  <c r="AE47" i="2"/>
  <c r="AC88" i="2"/>
  <c r="AC79" i="2"/>
  <c r="AE75" i="2"/>
  <c r="AC37" i="2"/>
  <c r="AC38" i="2" s="1"/>
  <c r="X84" i="2"/>
  <c r="AD56" i="2"/>
  <c r="AF64" i="2"/>
  <c r="AE64" i="2"/>
  <c r="X39" i="2"/>
  <c r="AE39" i="2"/>
  <c r="AE40" i="2" s="1"/>
  <c r="AF33" i="2"/>
  <c r="AD33" i="2"/>
  <c r="AC33" i="2"/>
  <c r="AE33" i="2"/>
  <c r="X32" i="2"/>
  <c r="AE32" i="2"/>
  <c r="AF31" i="2"/>
  <c r="AD31" i="2"/>
  <c r="AC31" i="2"/>
  <c r="AC34" i="2" s="1"/>
  <c r="AE31" i="2"/>
  <c r="AC28" i="2"/>
  <c r="AD28" i="2"/>
  <c r="AD29" i="2"/>
  <c r="AD27" i="2"/>
  <c r="AD23" i="2"/>
  <c r="AD20" i="2"/>
  <c r="AD19" i="2"/>
  <c r="X18" i="2"/>
  <c r="AD17" i="2"/>
  <c r="AC12" i="2"/>
  <c r="AD12" i="2"/>
  <c r="AE50" i="2" l="1"/>
  <c r="AF50" i="2"/>
  <c r="AE88" i="2"/>
  <c r="AD43" i="2"/>
  <c r="AD44" i="2" s="1"/>
  <c r="AF43" i="2"/>
  <c r="AF44" i="2" s="1"/>
  <c r="AE80" i="2"/>
  <c r="AE38" i="2"/>
  <c r="AD71" i="2"/>
  <c r="AF71" i="2"/>
  <c r="AF93" i="2"/>
  <c r="AD93" i="2"/>
  <c r="AD94" i="2" s="1"/>
  <c r="AD81" i="2"/>
  <c r="AD83" i="2" s="1"/>
  <c r="AF81" i="2"/>
  <c r="AF83" i="2" s="1"/>
  <c r="AF73" i="2"/>
  <c r="AD73" i="2"/>
  <c r="AD11" i="2"/>
  <c r="AD13" i="2" s="1"/>
  <c r="AF11" i="2"/>
  <c r="AF13" i="2" s="1"/>
  <c r="AF57" i="2"/>
  <c r="AF59" i="2" s="1"/>
  <c r="AD57" i="2"/>
  <c r="AD59" i="2" s="1"/>
  <c r="AF30" i="2"/>
  <c r="AE34" i="2"/>
  <c r="AF77" i="2"/>
  <c r="AD77" i="2"/>
  <c r="AF94" i="2"/>
  <c r="AC13" i="2"/>
  <c r="AD60" i="2"/>
  <c r="AD65" i="2" s="1"/>
  <c r="AF60" i="2"/>
  <c r="AF65" i="2" s="1"/>
  <c r="AE30" i="2"/>
  <c r="AF89" i="2"/>
  <c r="AF91" i="2" s="1"/>
  <c r="AD89" i="2"/>
  <c r="AD91" i="2" s="1"/>
  <c r="AC80" i="2"/>
  <c r="AD15" i="2"/>
  <c r="AF15" i="2"/>
  <c r="AD88" i="2"/>
  <c r="AF39" i="2"/>
  <c r="AF40" i="2" s="1"/>
  <c r="AD39" i="2"/>
  <c r="AD40" i="2" s="1"/>
  <c r="AF32" i="2"/>
  <c r="AF34" i="2" s="1"/>
  <c r="AD32" i="2"/>
  <c r="AD34" i="2" s="1"/>
  <c r="AD18" i="2"/>
  <c r="AD30" i="2" l="1"/>
  <c r="AF80" i="2"/>
  <c r="P142" i="4"/>
  <c r="T142" i="4" s="1"/>
  <c r="T138" i="4"/>
  <c r="T139" i="4"/>
  <c r="T140" i="4"/>
  <c r="T141" i="4"/>
  <c r="T143" i="4"/>
  <c r="T137" i="4"/>
  <c r="T112" i="4" l="1"/>
  <c r="T113" i="4"/>
  <c r="T114" i="4"/>
  <c r="T115" i="4"/>
  <c r="T111" i="4"/>
  <c r="W81" i="4" l="1"/>
  <c r="T61" i="4" l="1"/>
  <c r="T62" i="4"/>
  <c r="T63" i="4"/>
  <c r="T64" i="4"/>
  <c r="T65" i="4"/>
  <c r="T66" i="4"/>
  <c r="T60" i="4"/>
  <c r="W64" i="4"/>
  <c r="T67" i="4" l="1"/>
  <c r="W10" i="4"/>
  <c r="T9" i="4"/>
  <c r="T10" i="4"/>
  <c r="T11" i="4"/>
  <c r="T8" i="4"/>
  <c r="T17" i="4" l="1"/>
  <c r="T20" i="4"/>
  <c r="T21" i="4"/>
  <c r="T22" i="4"/>
  <c r="T16" i="4"/>
  <c r="T24" i="4" l="1"/>
  <c r="Z9" i="2"/>
  <c r="U9" i="2" s="1"/>
  <c r="X9" i="2" l="1"/>
  <c r="AE9" i="2"/>
  <c r="AE10" i="2" s="1"/>
  <c r="AC9" i="2"/>
  <c r="AC10" i="2" s="1"/>
  <c r="T50" i="4"/>
  <c r="T48" i="4"/>
  <c r="T45" i="4"/>
  <c r="T44" i="4"/>
  <c r="T43" i="4"/>
  <c r="T41" i="4"/>
  <c r="T40" i="4"/>
  <c r="T35" i="4"/>
  <c r="AD9" i="2" l="1"/>
  <c r="AD10" i="2" s="1"/>
  <c r="AF9" i="2"/>
  <c r="AF10" i="2" s="1"/>
  <c r="T93" i="4"/>
  <c r="T92" i="4"/>
  <c r="T105" i="4" l="1"/>
  <c r="T102" i="4"/>
  <c r="T101" i="4"/>
  <c r="T83" i="4"/>
  <c r="T91" i="4" s="1"/>
  <c r="T31" i="4"/>
  <c r="T30" i="4"/>
  <c r="T28" i="4"/>
  <c r="T26" i="4"/>
  <c r="T33" i="4" l="1"/>
  <c r="T147" i="4"/>
  <c r="T148" i="4"/>
  <c r="T149" i="4"/>
  <c r="T150" i="4"/>
  <c r="T151" i="4"/>
  <c r="T152" i="4"/>
  <c r="T153" i="4"/>
  <c r="T154" i="4"/>
  <c r="T155" i="4"/>
  <c r="T156" i="4"/>
  <c r="T157" i="4"/>
  <c r="T158" i="4"/>
  <c r="T159" i="4"/>
  <c r="T160" i="4"/>
  <c r="T146" i="4"/>
  <c r="T182" i="4" l="1"/>
  <c r="T183" i="4"/>
  <c r="T181" i="4"/>
  <c r="T186" i="4" l="1"/>
  <c r="T187" i="4"/>
  <c r="T188" i="4"/>
  <c r="T189" i="4"/>
  <c r="T190" i="4"/>
  <c r="T185" i="4"/>
  <c r="T194" i="4"/>
  <c r="T195" i="4"/>
  <c r="T196" i="4"/>
  <c r="T197" i="4"/>
  <c r="T198" i="4"/>
  <c r="T199" i="4"/>
  <c r="T192" i="4"/>
  <c r="Z68" i="2" l="1"/>
  <c r="Y68" i="2"/>
  <c r="U68" i="2" s="1"/>
  <c r="X68" i="2" l="1"/>
  <c r="Q68" i="2"/>
  <c r="AE68" i="2" s="1"/>
  <c r="AC68" i="2" l="1"/>
  <c r="AD68" i="2"/>
  <c r="AF68" i="2"/>
  <c r="P68" i="2"/>
  <c r="T163" i="4" l="1"/>
  <c r="T164" i="4"/>
  <c r="T165" i="4"/>
  <c r="T166" i="4"/>
  <c r="T167" i="4"/>
  <c r="T168" i="4"/>
  <c r="T169" i="4"/>
  <c r="T170" i="4"/>
  <c r="T171" i="4"/>
  <c r="T172" i="4"/>
  <c r="T173" i="4"/>
  <c r="T174" i="4"/>
  <c r="T175" i="4"/>
  <c r="T176" i="4"/>
  <c r="T177" i="4"/>
  <c r="T178" i="4"/>
  <c r="T162" i="4"/>
  <c r="T132" i="4" l="1"/>
  <c r="T133" i="4"/>
  <c r="T134" i="4"/>
  <c r="T135" i="4"/>
  <c r="T131" i="4"/>
  <c r="Z67" i="2" l="1"/>
  <c r="U67" i="2" s="1"/>
  <c r="X67" i="2" l="1"/>
  <c r="AE67" i="2"/>
  <c r="AC67" i="2"/>
  <c r="T69" i="4"/>
  <c r="T70" i="4"/>
  <c r="T72" i="4"/>
  <c r="T75" i="4"/>
  <c r="T76" i="4"/>
  <c r="T77" i="4"/>
  <c r="T68" i="4"/>
  <c r="T81" i="4"/>
  <c r="T80" i="4"/>
  <c r="T78" i="4"/>
  <c r="T74" i="4"/>
  <c r="T73" i="4"/>
  <c r="Z66" i="2"/>
  <c r="U66" i="2" s="1"/>
  <c r="Q66" i="2"/>
  <c r="T123" i="4"/>
  <c r="T119" i="4"/>
  <c r="T120" i="4"/>
  <c r="T121" i="4"/>
  <c r="T122" i="4"/>
  <c r="T124" i="4"/>
  <c r="T125" i="4"/>
  <c r="T126" i="4"/>
  <c r="T127" i="4"/>
  <c r="T128" i="4"/>
  <c r="T129" i="4"/>
  <c r="T118" i="4"/>
  <c r="AE66" i="2" l="1"/>
  <c r="AE72" i="2" s="1"/>
  <c r="AE97" i="2" s="1"/>
  <c r="AC66" i="2"/>
  <c r="AC72" i="2" s="1"/>
  <c r="AC97" i="2" s="1"/>
  <c r="X66" i="2"/>
  <c r="AD67" i="2"/>
  <c r="AF67" i="2"/>
  <c r="T82" i="4"/>
  <c r="AT200" i="4"/>
  <c r="AV200" i="4"/>
  <c r="AT191" i="4"/>
  <c r="AV191" i="4"/>
  <c r="AU191" i="4"/>
  <c r="AT184" i="4"/>
  <c r="AV184" i="4"/>
  <c r="AU184" i="4"/>
  <c r="AT179" i="4"/>
  <c r="AV179" i="4"/>
  <c r="AU179" i="4"/>
  <c r="AT161" i="4"/>
  <c r="AV161" i="4"/>
  <c r="AU161" i="4"/>
  <c r="AT144" i="4"/>
  <c r="AV144" i="4"/>
  <c r="AU144" i="4"/>
  <c r="AT136" i="4"/>
  <c r="AV136" i="4"/>
  <c r="AU136" i="4"/>
  <c r="AT130" i="4"/>
  <c r="AV130" i="4"/>
  <c r="AT117" i="4"/>
  <c r="AV117" i="4"/>
  <c r="W111" i="4"/>
  <c r="AT107" i="4"/>
  <c r="AV107" i="4"/>
  <c r="AU107" i="4"/>
  <c r="T106" i="4"/>
  <c r="AT98" i="4"/>
  <c r="AV98" i="4"/>
  <c r="AU98" i="4"/>
  <c r="T98" i="4"/>
  <c r="AT91" i="4"/>
  <c r="AV91" i="4"/>
  <c r="AT82" i="4"/>
  <c r="AV82" i="4"/>
  <c r="AT67" i="4"/>
  <c r="AV67" i="4"/>
  <c r="AT58" i="4"/>
  <c r="AV58" i="4"/>
  <c r="W53" i="4"/>
  <c r="AT52" i="4"/>
  <c r="AV52" i="4"/>
  <c r="AU34" i="4"/>
  <c r="T36" i="4"/>
  <c r="T51" i="4"/>
  <c r="T34" i="4"/>
  <c r="AT33" i="4"/>
  <c r="AV33" i="4"/>
  <c r="AU33" i="4"/>
  <c r="AT24" i="4"/>
  <c r="AV24" i="4"/>
  <c r="AU24" i="4"/>
  <c r="W11" i="4"/>
  <c r="W9" i="4"/>
  <c r="W8" i="4"/>
  <c r="AV15" i="4"/>
  <c r="AT12" i="4"/>
  <c r="AV12" i="4"/>
  <c r="W129" i="4"/>
  <c r="W84" i="4"/>
  <c r="W83" i="4"/>
  <c r="AI36" i="4"/>
  <c r="AI41" i="4"/>
  <c r="AI44" i="4"/>
  <c r="W18" i="4"/>
  <c r="W19" i="4"/>
  <c r="W22" i="4"/>
  <c r="W17" i="4"/>
  <c r="W16" i="4"/>
  <c r="AI170" i="4"/>
  <c r="W80" i="4"/>
  <c r="W79" i="4"/>
  <c r="W78" i="4"/>
  <c r="W77" i="4"/>
  <c r="W76" i="4"/>
  <c r="W75" i="4"/>
  <c r="W74" i="4"/>
  <c r="W72" i="4"/>
  <c r="W73" i="4"/>
  <c r="W71" i="4"/>
  <c r="AU68" i="4"/>
  <c r="AI68" i="4"/>
  <c r="W65" i="4"/>
  <c r="W66" i="4"/>
  <c r="W63" i="4"/>
  <c r="W62" i="4"/>
  <c r="W61" i="4"/>
  <c r="W60" i="4"/>
  <c r="W56" i="4"/>
  <c r="W55" i="4"/>
  <c r="W54" i="4"/>
  <c r="AE51" i="4"/>
  <c r="AE46" i="4"/>
  <c r="AE39" i="4"/>
  <c r="AE34" i="4"/>
  <c r="AE16" i="4"/>
  <c r="W21" i="4"/>
  <c r="W20" i="4"/>
  <c r="AI116" i="4"/>
  <c r="AI114" i="4"/>
  <c r="W128" i="4"/>
  <c r="W127" i="4"/>
  <c r="W126" i="4"/>
  <c r="W125" i="4"/>
  <c r="W124" i="4"/>
  <c r="W122" i="4"/>
  <c r="W121" i="4"/>
  <c r="W120" i="4"/>
  <c r="W119" i="4"/>
  <c r="W118" i="4"/>
  <c r="O78" i="2"/>
  <c r="AD78" i="2" s="1"/>
  <c r="AD80" i="2" s="1"/>
  <c r="AD66" i="2" l="1"/>
  <c r="AD72" i="2" s="1"/>
  <c r="AD97" i="2" s="1"/>
  <c r="AF66" i="2"/>
  <c r="AF72" i="2" s="1"/>
  <c r="AF97" i="2" s="1"/>
  <c r="AU91" i="4"/>
  <c r="AU117" i="4"/>
  <c r="AV180" i="4"/>
  <c r="T107" i="4"/>
  <c r="T144" i="4"/>
  <c r="AT180" i="4"/>
  <c r="T200" i="4"/>
  <c r="T179" i="4"/>
  <c r="T184" i="4"/>
  <c r="T130" i="4"/>
  <c r="T52" i="4"/>
  <c r="T136" i="4"/>
  <c r="AV59" i="4"/>
  <c r="AV203" i="4"/>
  <c r="T117" i="4"/>
  <c r="AT203" i="4"/>
  <c r="T161" i="4"/>
  <c r="AU200" i="4"/>
  <c r="AV145" i="4"/>
  <c r="T191" i="4"/>
  <c r="T207" i="4" l="1"/>
  <c r="T203" i="4"/>
  <c r="T180" i="4"/>
  <c r="T14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8" authorId="0" shapeId="0" xr:uid="{00000000-0006-0000-0000-000001000000}">
      <text>
        <r>
          <rPr>
            <sz val="11"/>
            <color theme="1"/>
            <rFont val="Aptos Narrow"/>
            <family val="2"/>
            <scheme val="minor"/>
          </rPr>
          <t>USUARIO:
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tc={124E52B7-6294-4DE2-BF97-BAC3BDEB1368}</author>
    <author>tc={73DD30C8-79BF-462C-95B0-B0A5380C3427}</author>
    <author>tc={BFBDAD6E-0C6E-46C0-A040-AE5C32974DE2}</author>
  </authors>
  <commentList>
    <comment ref="M8" authorId="0" shapeId="0" xr:uid="{176C2636-2296-4935-A0E9-136400E44EF6}">
      <text>
        <r>
          <rPr>
            <b/>
            <sz val="9"/>
            <color indexed="81"/>
            <rFont val="Tahoma"/>
            <family val="2"/>
          </rPr>
          <t>USUARIO:
1. BIEN
2. SERVICIO</t>
        </r>
        <r>
          <rPr>
            <sz val="9"/>
            <color indexed="81"/>
            <rFont val="Tahoma"/>
            <family val="2"/>
          </rPr>
          <t xml:space="preserve">
</t>
        </r>
      </text>
    </comment>
    <comment ref="K21" authorId="1" shapeId="0" xr:uid="{00000000-0006-0000-0100-000002000000}">
      <text>
        <r>
          <rPr>
            <sz val="11"/>
            <color theme="1"/>
            <rFont val="Aptos Narrow"/>
            <scheme val="minor"/>
          </rPr>
          <t>[Threaded comment]
Your version of Excel allows you to read this threaded comment; however, any edits to it will get removed if the file is opened in a newer version of Excel. Learn more: https://go.microsoft.com/fwlink/?linkid=870924
Comment:
    Revisar programación de acuerdo con proyecto</t>
        </r>
      </text>
    </comment>
    <comment ref="K63" authorId="2" shapeId="0" xr:uid="{00000000-0006-0000-0100-000003000000}">
      <text>
        <r>
          <rPr>
            <sz val="11"/>
            <color theme="1"/>
            <rFont val="Aptos Narrow"/>
            <scheme val="minor"/>
          </rPr>
          <t>[Threaded comment]
Your version of Excel allows you to read this threaded comment; however, any edits to it will get removed if the file is opened in a newer version of Excel. Learn more: https://go.microsoft.com/fwlink/?linkid=870924
Comment:
    Aumentar información documentada</t>
        </r>
      </text>
    </comment>
    <comment ref="Q70" authorId="3" shapeId="0" xr:uid="{00000000-0006-0000-0100-000004000000}">
      <text>
        <r>
          <rPr>
            <sz val="11"/>
            <color theme="1"/>
            <rFont val="Aptos Narrow"/>
            <scheme val="minor"/>
          </rPr>
          <t>[Threaded comment]
Your version of Excel allows you to read this threaded comment; however, any edits to it will get removed if the file is opened in a newer version of Excel. Learn more: https://go.microsoft.com/fwlink/?linkid=870924
Comment:
    En proyecto está en numero de encuestas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tc={98781F2A-B067-4D15-8539-4A9C4440ADE2}</author>
    <author>Luz Marlene</author>
  </authors>
  <commentList>
    <comment ref="M6" authorId="0" shapeId="0" xr:uid="{E117D041-0F58-4857-91D8-7BDCD6F7F453}">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F6" authorId="1" shapeId="0" xr:uid="{0B240F42-6029-4847-903D-7295D034ED0B}">
      <text>
        <r>
          <rPr>
            <sz val="9"/>
            <color indexed="81"/>
            <rFont val="Tahoma"/>
            <family val="2"/>
          </rPr>
          <t xml:space="preserve">VER ANEXO 1
</t>
        </r>
      </text>
    </comment>
    <comment ref="AG6" authorId="1" shapeId="0" xr:uid="{4675457F-878C-45E4-9306-08CA73C64208}">
      <text>
        <r>
          <rPr>
            <b/>
            <sz val="9"/>
            <color indexed="81"/>
            <rFont val="Tahoma"/>
            <family val="2"/>
          </rPr>
          <t>VER ANEXO 1</t>
        </r>
        <r>
          <rPr>
            <sz val="9"/>
            <color indexed="81"/>
            <rFont val="Tahoma"/>
            <family val="2"/>
          </rPr>
          <t xml:space="preserve">
</t>
        </r>
      </text>
    </comment>
    <comment ref="M7" authorId="0" shapeId="0" xr:uid="{BC98B113-806E-498C-B761-CA813213FF5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F7" authorId="1" shapeId="0" xr:uid="{5539884A-8417-487F-8260-2F5922A8F015}">
      <text>
        <r>
          <rPr>
            <sz val="9"/>
            <color indexed="81"/>
            <rFont val="Tahoma"/>
            <family val="2"/>
          </rPr>
          <t xml:space="preserve">VER ANEXO 1
</t>
        </r>
      </text>
    </comment>
    <comment ref="AG7" authorId="1" shapeId="0" xr:uid="{9BA10BD5-1DAB-421A-BAAF-8D0AC7C03BB8}">
      <text>
        <r>
          <rPr>
            <b/>
            <sz val="9"/>
            <color indexed="81"/>
            <rFont val="Tahoma"/>
            <family val="2"/>
          </rPr>
          <t>VER ANEXO 1</t>
        </r>
        <r>
          <rPr>
            <sz val="9"/>
            <color indexed="81"/>
            <rFont val="Tahoma"/>
            <family val="2"/>
          </rPr>
          <t xml:space="preserve">
</t>
        </r>
      </text>
    </comment>
    <comment ref="AI90" authorId="2" shapeId="0" xr:uid="{00000000-0006-0000-0300-000004000000}">
      <text>
        <r>
          <rPr>
            <sz val="11"/>
            <color theme="1"/>
            <rFont val="Aptos Narrow"/>
            <scheme val="minor"/>
          </rPr>
          <t>[Threaded comment]
Your version of Excel allows you to read this threaded comment; however, any edits to it will get removed if the file is opened in a newer version of Excel. Learn more: https://go.microsoft.com/fwlink/?linkid=870924
Comment:
    Sec General o despacho del Alcalde debe actualizar este valor según incorporación</t>
        </r>
      </text>
    </comment>
    <comment ref="K115" authorId="3" shapeId="0" xr:uid="{20D00D30-D493-4FB8-8F35-8EA8F87A0C1E}">
      <text>
        <r>
          <rPr>
            <b/>
            <sz val="24"/>
            <color indexed="81"/>
            <rFont val="Tahoma"/>
            <family val="2"/>
          </rPr>
          <t>Luz Marlene:</t>
        </r>
        <r>
          <rPr>
            <sz val="24"/>
            <color indexed="81"/>
            <rFont val="Tahoma"/>
            <family val="2"/>
          </rPr>
          <t xml:space="preserve">
DESARROLLAR  10 ACTIVIDADES CIENTIFICAS</t>
        </r>
      </text>
    </comment>
  </commentList>
</comments>
</file>

<file path=xl/sharedStrings.xml><?xml version="1.0" encoding="utf-8"?>
<sst xmlns="http://schemas.openxmlformats.org/spreadsheetml/2006/main" count="3753" uniqueCount="1312">
  <si>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</si>
  <si>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</si>
  <si>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</si>
  <si>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</si>
  <si>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</si>
  <si>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</si>
  <si>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</si>
  <si>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</si>
  <si>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</si>
  <si>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</si>
  <si>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</si>
  <si>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</si>
  <si>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</si>
  <si>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</si>
  <si>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</si>
  <si>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</si>
  <si>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</si>
  <si>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</si>
  <si>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</si>
  <si>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</si>
  <si>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</si>
  <si>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</si>
  <si>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</si>
  <si>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</si>
  <si>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</si>
  <si>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</si>
  <si>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</si>
  <si>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</si>
  <si>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</si>
  <si>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</si>
  <si>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</si>
  <si>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</si>
  <si>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</si>
  <si>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</si>
  <si>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</si>
  <si>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</si>
  <si>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</si>
  <si>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</si>
  <si>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</si>
  <si>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</si>
  <si>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</si>
  <si>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</si>
  <si>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</si>
  <si>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</si>
  <si>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</si>
  <si>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</si>
  <si>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</si>
  <si>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</si>
  <si>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</si>
  <si>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</si>
  <si>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</si>
  <si>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</si>
  <si>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</si>
  <si>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</si>
  <si>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</si>
  <si>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</si>
  <si>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</si>
  <si>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</si>
  <si>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</si>
  <si>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</si>
  <si>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</si>
  <si>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</si>
  <si>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</si>
  <si>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</si>
  <si>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</si>
  <si>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</si>
  <si>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</si>
  <si>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</si>
  <si>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</si>
  <si>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</si>
  <si>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</si>
  <si>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</si>
  <si>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</si>
  <si>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</si>
  <si>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</si>
  <si>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</si>
  <si>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</si>
  <si>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</si>
  <si>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</si>
  <si>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</si>
  <si>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</si>
  <si>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</si>
  <si>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</si>
  <si>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</si>
  <si>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</si>
  <si>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</si>
  <si>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</si>
  <si>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</si>
  <si>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</si>
  <si>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</si>
  <si>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</si>
  <si>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</si>
  <si>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</si>
  <si>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</si>
  <si>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</si>
  <si>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</si>
  <si>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</si>
  <si>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</si>
  <si>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</si>
  <si>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</si>
  <si>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</si>
  <si>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</si>
  <si>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</si>
  <si>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</si>
  <si>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</si>
  <si>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</si>
  <si>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</si>
  <si>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</si>
  <si>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</si>
  <si>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</si>
  <si>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</si>
  <si>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</si>
  <si>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</si>
  <si>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</si>
  <si>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</si>
  <si>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</si>
  <si>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</si>
  <si>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</si>
  <si>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</si>
  <si>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</si>
  <si>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</si>
  <si>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</si>
  <si>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</si>
  <si>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</si>
  <si>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</si>
  <si>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</si>
  <si>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</si>
  <si>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</si>
  <si>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</si>
  <si>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</si>
  <si>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</si>
  <si>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</si>
  <si>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</si>
  <si>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</si>
  <si>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 xml:space="preserve">SECRETARÍA DE PLANEACIÓN </t>
  </si>
  <si>
    <t>PLANTEAMIENTO ESTRATÉGICO- PLAN DE DESARROLLO</t>
  </si>
  <si>
    <t xml:space="preserve">DATOS GENERALES </t>
  </si>
  <si>
    <t>PROGRAMACIÓN META PRODUCTO</t>
  </si>
  <si>
    <t>ACUMULADOS</t>
  </si>
  <si>
    <t>REPORTES META PRODUCTO</t>
  </si>
  <si>
    <t>AVANCES Y RESULTADOS</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</si>
  <si>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</si>
  <si>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</si>
  <si>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</si>
  <si>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</si>
  <si>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</si>
  <si>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</si>
  <si>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</si>
  <si>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</si>
  <si>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</si>
  <si>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</si>
  <si>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</si>
  <si>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</si>
  <si>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ACUMULADO 2024</t>
  </si>
  <si>
    <t>ACUMULADO 2025</t>
  </si>
  <si>
    <t>ACUMULADO 2026</t>
  </si>
  <si>
    <t>ACUMULADO 2027</t>
  </si>
  <si>
    <t>ACUMULADO CUATRIENIO</t>
  </si>
  <si>
    <t>REPORTE META PRODUCTO DE  MARZO 2025</t>
  </si>
  <si>
    <t>REPORTE META PRODUCTO DE   JUNIO 2025</t>
  </si>
  <si>
    <t>REPORTE META PRODUCTO DE  SEPTIEMBRE 2025</t>
  </si>
  <si>
    <t>REPORTE META PRODUCTO DE  DICIEMBRE 2025</t>
  </si>
  <si>
    <t>AVANCE META PRODUCTO AL AÑO (PONDERADO)</t>
  </si>
  <si>
    <t>AVANCE META PRODUCTO AL CUATRIENIO (PONDERADO)</t>
  </si>
  <si>
    <t>AVANCE META PRODUCTO AL AÑO (SIMPLE)</t>
  </si>
  <si>
    <t>AVANCE META PRODUCTO AL CUATRIENIO (SIMPLE)</t>
  </si>
  <si>
    <t>11. Ciudades y comunidades sostenibles
13. Acción climática urgente</t>
  </si>
  <si>
    <t>Mejorar la calidad de vida y la garantía de los derechos fundamentales para toda la ciudadanía mediante la reducción de la pobreza multidimensional</t>
  </si>
  <si>
    <t>Vida Digna</t>
  </si>
  <si>
    <t>VIVIENDA DIGNA Y HÁBITAT</t>
  </si>
  <si>
    <t>Reducir el déficit cuantitativo de vivienda a 6,45%</t>
  </si>
  <si>
    <t>MI TERRITORIO EN ORDEN</t>
  </si>
  <si>
    <t>02-01-04</t>
  </si>
  <si>
    <t>Número de documentos normativos para legalizacion de asentamientos humanos adoptados</t>
  </si>
  <si>
    <t>Número</t>
  </si>
  <si>
    <t>0
 Fuente:
 Secretaría de Planeación, 2024</t>
  </si>
  <si>
    <t>Adoptar seis (6) documentos normativos para legalizacion de 122 hectareas en asentamientos humanos</t>
  </si>
  <si>
    <t xml:space="preserve">Bien </t>
  </si>
  <si>
    <t>Documentos de planeación elaborados</t>
  </si>
  <si>
    <t>NP</t>
  </si>
  <si>
    <t>AVANCE PROGRAMA MI TERRITORIO EN ORDEN</t>
  </si>
  <si>
    <t>8. Trabajo Decente y Crecimiento Económico</t>
  </si>
  <si>
    <t>3. Promover el desarrollo económico equitativo y sostenible en el Distrito de Cartagena de Indias, para lograr al reducción de la brecha laboral de género, la disminución de las tasas de desempleo juvenil, al reducción de la informalidad laboral, mediante la formulación y ejecución de políticas y estrategias, el fomento al emprendimiento, el fortalecimiento de la economía popular, la diversificación económica y la creación de empleos de calidad en la ciudad, mejorando las condiciones económicas de la población, durante el período de gobierno 2024- 2027.</t>
  </si>
  <si>
    <t>Desarrollo Económico Equitativo</t>
  </si>
  <si>
    <t>Diversificación Económica</t>
  </si>
  <si>
    <t>Alcanzar un puntaje de 8 en el Índice de Desarrollo Económico y Empresarial</t>
  </si>
  <si>
    <t>TRANSFORMACION PRODUCTIVA</t>
  </si>
  <si>
    <t>3.2.4</t>
  </si>
  <si>
    <t>Número de investigaciones desarrolladas para evaluar y redefinir las apuestas productivas de la ciudad en el marco de las tendencias futuras de la economía mundial</t>
  </si>
  <si>
    <t>Desarrollar una (1) investigación para evaluar y redefinir las apuestas productivas de la ciudad en el marco de las tendencias futuras de la economía mundial</t>
  </si>
  <si>
    <t>Documentos de investigación elaborados</t>
  </si>
  <si>
    <t>Número de estudios sobre mercado laboral y pertinencia educativas elaborados</t>
  </si>
  <si>
    <t>Elaborar (1) estudio sobre mercado laboral y pertinencia educativa</t>
  </si>
  <si>
    <t>Documentos de investigación sobre el mercado laboral elaborados</t>
  </si>
  <si>
    <t>AVANCE PROGRAMA TRANSFORMACION PRODUCTIVA</t>
  </si>
  <si>
    <t>11. Ciudades y Comunidades Sostenibles</t>
  </si>
  <si>
    <t>4. 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</si>
  <si>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Ciudad Conectada y Sostenible</t>
  </si>
  <si>
    <t>Ordenamiento Territorial y Espacio Público</t>
  </si>
  <si>
    <t>Formular nueve (9) instrumentos de planificación territorial y/o instrumentos normativos de gestión del suelo</t>
  </si>
  <si>
    <t>INSTRUMENTOS DE PLANIFICACION TERRITORIAL</t>
  </si>
  <si>
    <t>4.1.1</t>
  </si>
  <si>
    <t>Plan de Ordenamiento Territorial revisado, actualizado y ajustado presentado ante el Concejo para su adopción</t>
  </si>
  <si>
    <t>1 Plan de Ordenamiento Territorial con necesidad de actualización
 Fuente: Secretaría de Planeación, 2024</t>
  </si>
  <si>
    <t>Revisar, actualizar y ajustar un (1) Plan de Ordenamiento Territorial para presentarlo ante el Concejo para su adopción</t>
  </si>
  <si>
    <t>Servicio</t>
  </si>
  <si>
    <t>Plan Especial de Manejo y Protección del Centro Histórico y su área de influencia revisado, actualizado y ajustado presentado ante el Ministerio de Cultura para su adopción</t>
  </si>
  <si>
    <t>1 Plan en formulación con necesidad de ajuste y revisión
 Fuente: Secretaría de Planeación, 2024</t>
  </si>
  <si>
    <t>Revisar, actualizar y ajustar un (1) Plan Especial de Manejo y Protección del Centro Histórico y su área de influencia para presentarlo ante el Ministerio de Cultura para su adopción</t>
  </si>
  <si>
    <t>Actuación Urbana Integral A.U.I – 12 / Recuperación Integral del Cerro de la Popa formulada</t>
  </si>
  <si>
    <t>0
 Fuente: Secretaría de Planeación, 2024</t>
  </si>
  <si>
    <t>Formular una (1) Actuación Urbana Integral A.U.I -12 / Recuperación Integral del Cerro de la Popa</t>
  </si>
  <si>
    <t>NA</t>
  </si>
  <si>
    <t>Actuación Urbana Integral A.U.I – 13 / Recuperación Integral del Cerro de Albornoz - Cospique formulada</t>
  </si>
  <si>
    <t>Formular una (1) Actuación Urbana Integral A.U.I -13 / Recuperación Integral del Cerro de Albornoz – Cospique</t>
  </si>
  <si>
    <t>Nueva Actuación Urbana Integral Reordenamiento de los asentamientos de Nelson Mandela y Villa Hermosa formulada</t>
  </si>
  <si>
    <t>Formular una (1) nueva Actuación Urbana Integral A.U.I / Desarrollo de un Plan Parcial de mejoramiento de vivienda con un proyecto multipropósito de espacios públicos y mixtos para el mejoramiento del hábitat de los asentamientos de Nelson y Villa Hermosa</t>
  </si>
  <si>
    <t>Planes Maestros de equipamientos formulado</t>
  </si>
  <si>
    <t>Formular dos (2) Planes: un (1) Plan Maestro de Servicios Urbanos e Institucionales al ciudadano, y un (1) Plan Maestro de Equipamientos Colectivos y Hábitat</t>
  </si>
  <si>
    <t>Plan Local Portuario formulado</t>
  </si>
  <si>
    <t>Formular un (1) Plan Local Portuario, articulado a los instrumentos de planeación territorial y a la Política Pública Nacional Portuaria</t>
  </si>
  <si>
    <t>Plan Parcial de Renovación Urbana de Bazurto reformulado, adoptado y con seguimiento</t>
  </si>
  <si>
    <t>Plan Parcial adoptado y suspendido
 Fuente: Secretaría de Planeación, 2024</t>
  </si>
  <si>
    <t>Reformular, adoptar y dar seguimiento a un (1) Plan Parcial de Renovación Urbana de Bazurto</t>
  </si>
  <si>
    <t>Planes Parciales en suelo de expansión de los Centros Poblados de Bayunca y Pasacaballos adoptados</t>
  </si>
  <si>
    <t>0
 Fuente: Secretaría de Planeación, 2023</t>
  </si>
  <si>
    <t>Adoptar dos (2) Planes Parciales en suelo de expansión de los Centros Poblados de Bayunca y Pasacaballos</t>
  </si>
  <si>
    <t>Plan Parcial de Reordenamiento de los Asentamientos de la Zona Industrial de Mamonal: Policarpa, Arroz Barato y Puerta de Hierro reformulado, adoptado y con seguimiento</t>
  </si>
  <si>
    <t>Plan Parcial desactualizado
 Fuente: Secretaría de Planeación, 2024</t>
  </si>
  <si>
    <t>Reformular, adoptar y dar seguimiento a un (1) Plan Parcial del Sector Policarpa, Arroz Barato y Puerta de Hierro</t>
  </si>
  <si>
    <t>Plan Parcial de Reordenamiento de La Loma, Zaragocilla y Marión reformulado, adoptado y con seguimiento</t>
  </si>
  <si>
    <t>Reformular, adoptar y dar seguimiento a un (1) Plan Parcial de Reordenamiento de las Lomas del Marión y Zaragocilla</t>
  </si>
  <si>
    <t>Proyectos de legalización urbanística tramitados</t>
  </si>
  <si>
    <t>N.D.</t>
  </si>
  <si>
    <t>Tramitar la totalidad de los proyectos de legalización urbanística presentados a la administración distrital</t>
  </si>
  <si>
    <t>Plan Estratégico para el traslado de Marlinda y Villa Gloria diseñado y ejecutado</t>
  </si>
  <si>
    <t>Diseñar y ejecutar un (1) Plan Estratégico para el traslado de Marlinda y Villa Gloria</t>
  </si>
  <si>
    <t>Planes de Mejoramiento Integral de los Centros Poblados de los corregimientos continentales formulados y ejecutados</t>
  </si>
  <si>
    <t>Formular y ejecutar diez (10) Planes de Mejoramiento Integral de Centros Poblados (Arroyo Grande, Arroyo de las Canoas, Punta Canoas, Manzanillo, Puerto Rey, Tierrabaja, Pontezuela, Membrillal, Leticia y Recreo)</t>
  </si>
  <si>
    <t>Lineamientos técnicos y pedagógicos para garantizar el derecho a la ciudad de niñas y mujeres en el entorno urbano diseñados</t>
  </si>
  <si>
    <t>Diseñar cuatro (4) lineamientos técnicos y pedagógicos para garantizar el derecho a la ciudad de niñas y mujeres en el entorno urbano</t>
  </si>
  <si>
    <t>Plan Estratégico Prospectivo Cartagena 2050 formulado</t>
  </si>
  <si>
    <t>0
  Fuente: Secretaría de Planeación, 2023</t>
  </si>
  <si>
    <t>Formular un (1) Plan Estratégico Prospectivo Cartagena 2050</t>
  </si>
  <si>
    <t>AVANCE PROGRAMA INSTRUMENTOS DE PLANIFICACION TERRITORIAL</t>
  </si>
  <si>
    <t>Control Urbanístico y Territorial</t>
  </si>
  <si>
    <t>Incrementar en 20% la legalización de asentamientos humanos y el reconocimiento de la existencia de sus edificaciones</t>
  </si>
  <si>
    <t>RECUPERANDO LA GOBERNANZA URBANÍSTICA, CARTAGENA VUELVE A BRILLAR</t>
  </si>
  <si>
    <t>4.2.1</t>
  </si>
  <si>
    <t>Política Pública de Legalización de Asentamientos Humanos y del Control Urbano formulada</t>
  </si>
  <si>
    <t>0
  Fuente: Dirección de Control Urbano, 2024</t>
  </si>
  <si>
    <t>Formular una (1) Política Pública de Legalización de Asentamientos Humanos y del Control Urbano</t>
  </si>
  <si>
    <t>Documento de Politica</t>
  </si>
  <si>
    <t>Reducir en un 10% las construcciones de edificaciones que incumplan el Plan de Ordenamiento Territorial POT y la Norma Sismo Resistencia NSR</t>
  </si>
  <si>
    <t>Documentos de planeación para la implementación la curaduría pública y de nuevas curadurías urbanas formulados</t>
  </si>
  <si>
    <t>0
 Fuente: Dirección de Control Urbano, 2024</t>
  </si>
  <si>
    <t>Formular y presentar dos (2) documentos de planeación para la implementación de la curaduría pública y de nuevas curadurías urbanas</t>
  </si>
  <si>
    <t xml:space="preserve">Documentos de planeación </t>
  </si>
  <si>
    <t>Estudio para dar viabilidad para la creación de nuevas curadurías urbanas formulado</t>
  </si>
  <si>
    <t>N.D</t>
  </si>
  <si>
    <t>Formular un (1) estudio para dar viabilidad para la creación de nuevas curadurías urbanas</t>
  </si>
  <si>
    <t xml:space="preserve">Estudios de preinversion </t>
  </si>
  <si>
    <t>AVANCE PROGRAMA RECUPERANDO LA GOBERNANZA URBANÍSTICA, CARTAGENA VUELVE A BRILLAR</t>
  </si>
  <si>
    <t>Implementar el 100% del Plan de Normalización Urbanística</t>
  </si>
  <si>
    <t>CARTAGENA AVANZA EN EL FORTALECIMIENTO DEL PLAN DE NORMALIZACIÓN URBANÍSTICA</t>
  </si>
  <si>
    <t>4.2.2</t>
  </si>
  <si>
    <t>Defensores Urbanos Barriales para la cultura urbanística certificados</t>
  </si>
  <si>
    <t>Certificar dos mil ochocientos (2.800) defensores urbanos barriales en normas urbanísticas</t>
  </si>
  <si>
    <t>Personas capacitadas</t>
  </si>
  <si>
    <t>Inspecciones de Policía especializadas en temas urbanísticos</t>
  </si>
  <si>
    <t>Especializar y dotar seis (6) sedes de inspecciones en temas urbanísticos con herramientas tecnológicas</t>
  </si>
  <si>
    <t xml:space="preserve">Inspecciones de policía dotadas 
</t>
  </si>
  <si>
    <t>Documentos normativos generados</t>
  </si>
  <si>
    <t>Generar seiscientos (600) documentos normativos</t>
  </si>
  <si>
    <t xml:space="preserve">Documentos normativos </t>
  </si>
  <si>
    <t>AVANCE PROGRAMA CARTAGENA AVANZA EN EL FORTALECIMIENTO DEL PLAN DE NORMALIZACIÓN URBANÍSTICA</t>
  </si>
  <si>
    <t>Cartagena Adaptada al Clima y Resiliente a los Desastres</t>
  </si>
  <si>
    <t>Incrementar en 30% el porcentaje de inversión en gestión del riesgo del Distrito</t>
  </si>
  <si>
    <t>ORDENAMIENTO Y SOSTENIBILIDAD AMBIENTAL</t>
  </si>
  <si>
    <t>4.4.1</t>
  </si>
  <si>
    <t>Plan 4C: Cartagena Competitiva y Compatible con el Clima actualizado</t>
  </si>
  <si>
    <t>1 Plan de Adaptación al Cambio Climático 4C con necesidad de actualización
 Fuente: Secretaría de Planeación, Secretaría General, 2023</t>
  </si>
  <si>
    <t>Actualizar e implementar un (1) Plan 4C: Cartagena Competitiva y Compatible con el Clima</t>
  </si>
  <si>
    <t>AVANCE PROGRAMA ORDENAMIENTO Y SOSTENIBILIDAD AMBIENTAL</t>
  </si>
  <si>
    <t>Ciudad Histórica y Patrimonial</t>
  </si>
  <si>
    <t>Rehabilitar cuatrocientos (400) metros cuadrados de espacio público en el Centro Histórico y su área de influencia</t>
  </si>
  <si>
    <t>SOSTENIBILIDAD DEL ESPACIO PÚBLICO DEL CENTRO HISTÓRICO DE CARTAGENA DE INDIAS</t>
  </si>
  <si>
    <t>4.5.1</t>
  </si>
  <si>
    <t>Estudio de las nuevas Tipologías Arquitectónicas del Centro Histórico elaborado</t>
  </si>
  <si>
    <t>Elaborar un (1) Estudio y dar lineamientos técnicos de las nuevas Tipologías Arquitectónicas del Centro Histórico</t>
  </si>
  <si>
    <t>AVANCE PROGRAMA SOSTENIBILIDAD DEL ESPACIO PÚBLICO DEL CENTRO HISTÓRICO DE CARTAGENA DE INDIAS</t>
  </si>
  <si>
    <t>Cartagena Ordenada Alrededor del Agua</t>
  </si>
  <si>
    <t>Proteger el 100% de las áreas de rondas hídricas</t>
  </si>
  <si>
    <t>RECUPERACIÓN Y ESTABILIZACIÓN DEL SISTEMA HÍDRICO Y LITORAL DE CARTAGENA</t>
  </si>
  <si>
    <t>4.7.3</t>
  </si>
  <si>
    <t>Plan Parcial de Chambacú, Torices, La Unión formulado, adoptado y con seguimiento</t>
  </si>
  <si>
    <t>Formular, adoptar y hacer seguimiento a un (1) Plan Parcial de Chambacú, Torices, La Unión</t>
  </si>
  <si>
    <t>AVANCE PROGRAMA RECUPERACIÓN Y ESTABILIZACIÓN DEL SISTEMA HÍDRICO Y LITORAL DE CARTAGENA</t>
  </si>
  <si>
    <t>PLAN DE RESTAURACIÓN INTEGRAL DE LA CIÉNAGA DE LA VIRGEN</t>
  </si>
  <si>
    <t>4.7.4</t>
  </si>
  <si>
    <t>Plan de Gestión Social y Ambiental de la Ciénaga de la Virgen formulado e implementado</t>
  </si>
  <si>
    <t>Formular e implementar un (1) Plan de Gestión Social y Ambiental de la Ciénaga de la Virgen</t>
  </si>
  <si>
    <t>Estudios y diseños actualizados de red urbana formulados</t>
  </si>
  <si>
    <t>Estudios y diseños de pre factibilidad (fase II) de 14.2 kilometros de la vía perimetral formulados
Fuente: Secretaría de Planeación 2023</t>
  </si>
  <si>
    <t>Formular un (1) estudio y diseño de la fase III (factibilidad) para la construcción de la vía Perimetral</t>
  </si>
  <si>
    <t>Planes Parciales de Renovación Urbana adoptados</t>
  </si>
  <si>
    <r>
      <t xml:space="preserve">Formular y adoptar tres (3) Planes Parciales de Renovación Urbana: R4, </t>
    </r>
    <r>
      <rPr>
        <b/>
        <sz val="12"/>
        <rFont val="Aptos Narrow"/>
        <family val="2"/>
      </rPr>
      <t>R7</t>
    </r>
    <r>
      <rPr>
        <sz val="12"/>
        <rFont val="Aptos Narrow"/>
        <family val="2"/>
      </rPr>
      <t xml:space="preserve"> y R8</t>
    </r>
  </si>
  <si>
    <t>Plan de Mejoramiento Integral de la Boquilla formulado</t>
  </si>
  <si>
    <t>Determinantes del Plan de Mejoramiento estructuradas
  Fuente: Secretaría de Planeación, 2023</t>
  </si>
  <si>
    <t>Formular un (1) Plan de Mejoramiento Integral de la Boquilla</t>
  </si>
  <si>
    <t>Formular cuatro (4) Planes de Mejoramiento Integral de Centros Poblados Insulares y/o Costeros</t>
  </si>
  <si>
    <t>Estudios detallados de amenaza y riesgo para territorios delimitados en Planes Parciales elaborados</t>
  </si>
  <si>
    <t>Elaborar estudios detallados de amenaza y riesgo para los territorios delimitados en los Planes Parciales R1, R2, R3, R5 y R6</t>
  </si>
  <si>
    <t>AVANCE PROGRAMA PLAN DE RESTAURACIÓN INTEGRAL DE LA CIÉNAGA DE LA VIRGEN</t>
  </si>
  <si>
    <t>GESTIÓN DEL TERRITORIO MARINO-COSTERO</t>
  </si>
  <si>
    <t>4.7.5</t>
  </si>
  <si>
    <t>Operación Territorial – O.T-5 / Frente Costero y Protección formulada</t>
  </si>
  <si>
    <t>0
  Fuente: Secretaría de Planeación, 2024</t>
  </si>
  <si>
    <t>Formular una (1) Operación Territorial – O.T-5 / Frente Costero y Protección de Playas</t>
  </si>
  <si>
    <t>Documentos de planeación realizados</t>
  </si>
  <si>
    <t>Formular una (1) Operación Territorial – O.T-6 / Bahía de Cartagena – Canal del Dique</t>
  </si>
  <si>
    <t>Operación Territorial – O.T-12 / Zona Insular formulada</t>
  </si>
  <si>
    <t>Formular una (1) Operación Territorial – O.T 12 / Zona Insular</t>
  </si>
  <si>
    <t>Planes de Mejoramiento Integral de los Centros Poblados insulares formulados y ejecutados</t>
  </si>
  <si>
    <t>Formular y ejecutar los Planes de Mejoramiento Integral de los Centros Poblados insulares de Bocachica, Caño del Oro, Punta Arena, Tierrabomba, Barú, Isla Grande, Santa Cruz del Islote, e Isla Fuerte</t>
  </si>
  <si>
    <t>Cartilla de Tipologías de Vivienda Insular o Costera adaptada a los eventos de cambio climático diseñada</t>
  </si>
  <si>
    <t>Diseñar (1) Cartilla de Tipologías de Vivienda Insular o Costera adaptada a los eventos de cambio climático</t>
  </si>
  <si>
    <t>AVANCE PROGRAMA GESTIÓN DEL TERRITORIO MARINO-COSTERO</t>
  </si>
  <si>
    <t>Integración Regional y Metropolitana</t>
  </si>
  <si>
    <t>Implementar cuatro (4) acuerdos regionales de colaboración mutua</t>
  </si>
  <si>
    <t>PROMOCIÓN, CREACIÓN Y OPERACIÓN DE ESQUEMAS ASOCIATIVOS TERRITORIALES DE LA CIUDAD REGIÓN</t>
  </si>
  <si>
    <t>4.8.1</t>
  </si>
  <si>
    <t>Estudio de clúster para la competitividad regional elaborado</t>
  </si>
  <si>
    <t>Elaborar un (1) estudio de clúster para la competitividad regional</t>
  </si>
  <si>
    <t>Iniciativa regional de infraestructura de transporte y conectividad para la productividad</t>
  </si>
  <si>
    <t>Diseñar una (1) iniciativa regional de infraestructura de transporte abastecimiento y logística</t>
  </si>
  <si>
    <t xml:space="preserve">Documentos de lineamientos técnicos en logística de transporte, publicados </t>
  </si>
  <si>
    <t>AVANCE PROGRAMA PROMOCIÓN, CREACIÓN Y OPERACIÓN DE ESQUEMAS ASOCIATIVOS TERRITORIALES DE LA CIUDAD REGIÓN</t>
  </si>
  <si>
    <t xml:space="preserve">11. Ciudades y Comunidades Sostenibles
9. Industria, Innovación e Infraestructura
17. Alianzas para lograr los objetivos
</t>
  </si>
  <si>
    <t>5. 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</si>
  <si>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Innovación Pública y Participación Ciudadana</t>
  </si>
  <si>
    <t>Sistema de Planeación Distrital</t>
  </si>
  <si>
    <t>Diseñar e implementar al 100% la estrategia distrital para disposición de información estratégica de ciudad</t>
  </si>
  <si>
    <t>CENTRO DE INVESTIGACIÓN PARA LA PLANEACIÓN SOCIOECONÓMICA Y TERRITORIAL</t>
  </si>
  <si>
    <t>5.6.1</t>
  </si>
  <si>
    <t>Estudios socioeconómicos y poblacionales elaborados</t>
  </si>
  <si>
    <t>Elaborar cuatro (4) estudios socioeconómicos y poblacionales</t>
  </si>
  <si>
    <t>Documentos de estudios técnicos
realizados</t>
  </si>
  <si>
    <t>Estudios de focalización territorial de beneficiarios de Programas Sociales elaborados</t>
  </si>
  <si>
    <t>Elaborar seis (6) estudios de focalización territorial de beneficiarios de Programas Sociales</t>
  </si>
  <si>
    <t>Productos de generación de nuevo conocimiento desarrollados</t>
  </si>
  <si>
    <t>Desarrollar seis (6) productos de generación de nuevo conocimiento</t>
  </si>
  <si>
    <t>Documentos de lineamientos
técnicos elaborados</t>
  </si>
  <si>
    <t>Actividades científicas de apropiación social del conocimiento desarrollados</t>
  </si>
  <si>
    <t>Desarrollar diez (10) actividades científicas de apropiación social del conocimiento</t>
  </si>
  <si>
    <t>Encuesta Multipropósito desarrollada</t>
  </si>
  <si>
    <t>Desarrollar una (1) Encuesta Multipropósito</t>
  </si>
  <si>
    <t>Proyectos de Investigación,
Desarrollo e innovación en tecnologías
geoespaciales realizados</t>
  </si>
  <si>
    <t>AVANCE PROGRAMA CENTRO DE INVESTIGACIÓN PARA LA PLANEACIÓN SOCIOECONÓMICA Y TERRITORIAL</t>
  </si>
  <si>
    <t>SISTEMAS DE INFORMACIÓN PARA EL DESARROLLO DE CARTAGENA</t>
  </si>
  <si>
    <t>5.6.2</t>
  </si>
  <si>
    <t>Mapa Interactivo de Asuntos del Suelo - MIDAS
 actualizado y optimizado</t>
  </si>
  <si>
    <t>Actualizar y optimizar un (1) Mapa Interactivo de Asuntos del Suelo - MIDAS</t>
  </si>
  <si>
    <t>Sistema de gestión documental implementado</t>
  </si>
  <si>
    <t>Sistema de Información Geográfico y Estadístico Distrital con infraestructura de datos espaciales creado</t>
  </si>
  <si>
    <t>Crear e implementar un (1) Sistema de Información Geográfico y Estadístico Distrital potenciado con infraestructura de datos espaciales</t>
  </si>
  <si>
    <t>Sistemas de información implementados</t>
  </si>
  <si>
    <t>Base de datos de estratificación actualizada</t>
  </si>
  <si>
    <t xml:space="preserve">100% de la base de datos de estratificación del Distrito actualizada
Fuente: Secretaría de Planeación, 2023
</t>
  </si>
  <si>
    <t>Mantener actualizada una (1) base de datos de estratificación del Distrito</t>
  </si>
  <si>
    <t>Servicio de estratificación socioeconómica</t>
  </si>
  <si>
    <t>Política de Gestión Estadística implementada en el marco del MIPG</t>
  </si>
  <si>
    <t>Implementar una (1) Política de Gestión Estadística en el marco de MIPG</t>
  </si>
  <si>
    <t>Documentos de política elaborados</t>
  </si>
  <si>
    <t>Base de datos del Sistema de Identificación de Potenciales Beneficiarios de Programas Sociales - SISBEN IV actualizada en la fase de demanda</t>
  </si>
  <si>
    <t>100% de metodología del SISBEN IV implementada a corte 2023
  Fuente: Secretaría de Planeación 2023</t>
  </si>
  <si>
    <t>Mantener actualizada una (1) base de datos del SISBEN IV en la fase de demanda</t>
  </si>
  <si>
    <t>Sistema de gestión documental actualizado</t>
  </si>
  <si>
    <t>Oficina Administrativa y puntos de atención del Sistema de Identificación de Potenciales Beneficiarios de Programas Sociales - SISBEN IV mejorados</t>
  </si>
  <si>
    <t>Una Oficina Administrativa y diez puntos de atención con necesidad de mejora
  Fuente: Secretaría de Planeación 2023</t>
  </si>
  <si>
    <t>Mejorar una (1) Oficina Administrativa y diez (10) puntos de atención del SISBEN IV</t>
  </si>
  <si>
    <t>Sedes dotadas</t>
  </si>
  <si>
    <t>AVANCE PROGRAMA SISTEMAS DE INFORMACIÓN PARA EL DESARROLLO DE CARTAGENA</t>
  </si>
  <si>
    <t>Organizar y poner en funcionamiento el 100% del Sistema Distrital de Planeación</t>
  </si>
  <si>
    <t>INVERSIÓN PÚBLICA EFICIENTE Y TRANSPARENTE</t>
  </si>
  <si>
    <t>5.6.3</t>
  </si>
  <si>
    <t>Informes periódicos seguimiento de inversión pública elaborados</t>
  </si>
  <si>
    <t>14 informes periódicos seguimiento de inversión pública en el cuatrienio 2020-2023
  Fuente: Secretaría de Planeación, 2023</t>
  </si>
  <si>
    <t>Elaborar dieciséis (16) informes periódicos seguimiento de inversión pública</t>
  </si>
  <si>
    <t>Documentos de lineamientos técnicos realizados</t>
  </si>
  <si>
    <t>Asistencias técnicas a entidades del Distrito elaboradas</t>
  </si>
  <si>
    <t>Elaborar noventa y dos (92) asistencias técnicas a entidades del Distrito</t>
  </si>
  <si>
    <t>Entidades, organismos y dependencias asistidos técnicamente</t>
  </si>
  <si>
    <t>Soportes técnicos a usuarios en temas de proyectos de inversión elaborados</t>
  </si>
  <si>
    <t>1200 usuarios con soporte técnico en proyectos a corte 2023
  Fuente: Secretaría de Planeación, 2023</t>
  </si>
  <si>
    <t>Elaborar mil quinientos (1.500) soportes técnicos a usuarios en temas de proyectos de inversión</t>
  </si>
  <si>
    <t>Planes de Desarrollo Locales formulados y con seguimiento</t>
  </si>
  <si>
    <t>3 Planes de Desarrollo Locales formulados para el cuatrienio 2020-2023
  Fuente: Secretaría de Planeación, 2023</t>
  </si>
  <si>
    <t>Formular y hacer seguimiento a los Planes de Desarrollo Local</t>
  </si>
  <si>
    <t>Estrategia de asistencia técnica para la formulación de los Planes de Desarrollo Estratégicos Comunales formulada</t>
  </si>
  <si>
    <t>0
  Fuente: Secretaría de Planeación, 2023</t>
  </si>
  <si>
    <t>Formular una (1) estrategia de asistencia técnica para la formulación de los Planes de Desarrollo Estratégicos Comunales</t>
  </si>
  <si>
    <t>Documentos metodológicos realizados</t>
  </si>
  <si>
    <t>Planes de Acción formulados y con seguimiento</t>
  </si>
  <si>
    <t>Formular y hacer seguimiento a veintiún (21) Planes de Acción</t>
  </si>
  <si>
    <t>Documentos de evaluación elaborados</t>
  </si>
  <si>
    <t>Proyectos estratégicos de ciudad formulados</t>
  </si>
  <si>
    <t>Formular en sus tres fases siete (7) proyectos estratégicos de ciudad</t>
  </si>
  <si>
    <t>Proyectos asistidos técnicamente</t>
  </si>
  <si>
    <t>AVANCE PROGRAMA INVERSIÓN PÚBLICA EFICIENTE Y TRANSPARENTE</t>
  </si>
  <si>
    <t>POLÍTICAS PÚBLICAS INTERSECTORIALES Y CON VISIÓN INTEGRAL</t>
  </si>
  <si>
    <t>5.6.4</t>
  </si>
  <si>
    <t>Políticas públicas formuladas y acompañadas en su evaluación y seguimiento</t>
  </si>
  <si>
    <t>3 políticas públicas adoptadas
  Fuente: Secretaría de Planeación, 2024.</t>
  </si>
  <si>
    <t>Formular y acompañar en su evaluación y seguimiento a nueve (9) políticas públicas</t>
  </si>
  <si>
    <t>Políticas públicas finalizadas en su formulación</t>
  </si>
  <si>
    <t>Finalizar la formulación y acompañar en la evaluación y seguimiento a tres (3) políticas públicas</t>
  </si>
  <si>
    <t>AVANCE PROGRAMA POLÍTICAS PÚBLICAS INTERSECTORIALES Y CON VISIÓN INTEGRAL</t>
  </si>
  <si>
    <t>DESCENTRALIZACIÓN ADMINISTRATIVA</t>
  </si>
  <si>
    <t>5.6.5</t>
  </si>
  <si>
    <t>Estudios técnicos para la creación de nuevas localidades</t>
  </si>
  <si>
    <t>Elaborar un (1) estudio técnico para la creación de nuevas localidades</t>
  </si>
  <si>
    <t>Proyecto de acuerdo presentado al Concejo para la creación de localidades</t>
  </si>
  <si>
    <t>Presentar un (1) proyecto de acuerdo al Concejo para la creación de dos localidades</t>
  </si>
  <si>
    <t>Documentos normativos realizados</t>
  </si>
  <si>
    <t>Asistencia técnica y seguimiento a la ejecución de los Fondos de Desarrollo Local desarrollada</t>
  </si>
  <si>
    <t>Desarrollar asistencia técnica y seguimiento a la ejecución de los Fondos de Desarrollo Local</t>
  </si>
  <si>
    <t>Instancias del Sistema Distrital de Planeación Participativa acompañadas con apoyo técnico, administrativo y logístico</t>
  </si>
  <si>
    <t>"0
 Fuente: Secretaría de Planeación, 2023"</t>
  </si>
  <si>
    <t>Acompañar con apoyo técnico, administrativo y logístico anualmente a tres (3) instancias de planeación (Consejo Territorial de Planeación, el Consejo Consultivo de Ordenamiento Territorial y el Consejo de Participación Ciudadana)</t>
  </si>
  <si>
    <t>AVANCE PROGRAMA DESCENTRALIZACIÓN ADMINISTRATIVA</t>
  </si>
  <si>
    <t>GESTIÓN CATASTRAL CON ENFOQUE MULTIPROPÓSITO</t>
  </si>
  <si>
    <t>5.6.6</t>
  </si>
  <si>
    <t>Operación del servicio público de catastro multipropósito implementada</t>
  </si>
  <si>
    <t>Implementar una (1) operación del servicio público de catastro multipropósito</t>
  </si>
  <si>
    <t xml:space="preserve">Documento de estudios técnicos sobre geografía, caracterización territorial y dinámica inmobiliaria </t>
  </si>
  <si>
    <t>Plan de fortalecimiento para la prestación efectiva del servicio público de gestión
 catastral formulado</t>
  </si>
  <si>
    <t>"Formular un (1) plan de fortalecimiento para la prestación efectiva del servicio público de gestión catastral"</t>
  </si>
  <si>
    <t>Servicio de conservación catastral</t>
  </si>
  <si>
    <t>AVANCE PROGRAMA GESTIÓN CATASTRAL CON ENFOQUE MULTIPROPÓSITO</t>
  </si>
  <si>
    <t>10. Reducción de la desigualdad
16. Paz, justicia e instituciones sólidas</t>
  </si>
  <si>
    <t>Este capítulo busca garantizar a las comunidades Negras, Afrocolombiana, Raizales, Palenquera e Indígenas (pueblos Kankuamos, Inga y Zenúes), que habitan en Distrito de Cartagena, el fortalecimiento de su autonomía, brindar protección de sus derechos, mejorar las condiciones de vida a través de la implementación de medidas concertadas en la gestión del desarrollo integral, y en el marco de la garantía de los derechos humanos individuales y colectivos</t>
  </si>
  <si>
    <t>DE LOS PUEBLOS Y COMUNIDADES ETNICAS</t>
  </si>
  <si>
    <t>FORTALECIMIENTO AL DESARROLLO AFRO-TERRITORIAL DE LA POBLACIÓN NEGRA, AFROCOLOMBIANA, RAIZAL Y PALENQUERA</t>
  </si>
  <si>
    <t>Incrementar a 20% el porcentaje de la población negra, afrocolombiana, raizal, palenquera que habita el Distrito vinculada a procesos de fortalecimiento y reconocimiento de sus derechos, diversidad étnica y cultural como un principio fundamental</t>
  </si>
  <si>
    <t>DESARROLLO LOCAL SOSTENIBLE Y PROSPERIDAD COLECTIVA EN LOS TERRITORIOS DE LAS COMUNIDADES NEGRAS DEL DISTRITO DE CARTAGENA</t>
  </si>
  <si>
    <t>06-01-01</t>
  </si>
  <si>
    <t>Espacios de participación promovidos de las comunidades negras, afro, raizales y palenqueras en procesos de elaboración de los instrumentos de planificación y macroproyectos de la ciudad</t>
  </si>
  <si>
    <t>Promover espacios de participación de las comunidades negras, afro, raizales y palenqueras en los cinco (5) procesos de elaboración de los instrumentos de planificación (POT, PEMP, Planes Parciales, macroproyectos)</t>
  </si>
  <si>
    <t>Seguimientos anuales desarrollados al trazador presupuestal para los recursos de inversión en territorios de comunidades negras</t>
  </si>
  <si>
    <t>Desarrollar cuatro (4) seguimientos anuales al trazador presupuestal para los recursos de inversión en territorios de comunidades negras</t>
  </si>
  <si>
    <t>AVANCE PROGRAMA DESARROLLO LOCAL SOSTENIBLE Y PROSPERIDAD COLECTIVA EN LOS TERRITORIOS DE LAS COMUNIDADES NEGRAS DEL DISTRITO DE CARTAGENA</t>
  </si>
  <si>
    <t>AVANCE SECRETARÍA DE PLANEACION 30 DE JUNIO 2025</t>
  </si>
  <si>
    <t>AVANCE PLAN DE DESARROLLO SECRETARÍA DE PLANEACIÓN DISTRITAL A JUNIO DE 2025</t>
  </si>
  <si>
    <t>Página: 2 de 3</t>
  </si>
  <si>
    <t xml:space="preserve">DEPENDENCIA : </t>
  </si>
  <si>
    <t xml:space="preserve">SECRETARIA DE PLANEACION </t>
  </si>
  <si>
    <t>GESTIÓN ADMINISTRATIVA - MIPG</t>
  </si>
  <si>
    <t>ADMINISTRACIÓN DE RIESGOS</t>
  </si>
  <si>
    <t>DIMENSIÓN (ES) DE MIPG</t>
  </si>
  <si>
    <t xml:space="preserve"> POLÍTICA DE GESTIÓN Y DESEMPEÑO INSTITUCIONAL</t>
  </si>
  <si>
    <t>PROCESO ASOCIADO</t>
  </si>
  <si>
    <t>GRUPO DE VALOR</t>
  </si>
  <si>
    <t>Incrementar a 80,7 puntos el Índice de Desempeño Gobierno Digital</t>
  </si>
  <si>
    <t xml:space="preserve">DIRECCIONAMIENTO ESTRATÉGICO Y PLANEACIÓN </t>
  </si>
  <si>
    <t>PLANEACIÓN INSTITUCIONAL</t>
  </si>
  <si>
    <t>DIRECCIONAMIENTO ESTRATÉGICO</t>
  </si>
  <si>
    <t>01 PLANEACIÓN ESTRATEGICA</t>
  </si>
  <si>
    <t>Dar cumplimiento al 100% de las políticas, planes, programas, proyectos, estrategias y objetivos trazados por el Gobierno Nacional, mediante la construcción permanente de la Plataforma Estratégica, la formulación del Plan Estratégico Institucional, acorde con lo establecido en el Plan Nacional de Desarrollo, el Plan Indicativo Sectorial y las políticas de gobierno y este a su vez estructura la planeación institucional, a través de la formulación y seguimiento de la planeación presupuestal, el Plan de Acción para el cumplimiento de la Misión y Visión Institucional.</t>
  </si>
  <si>
    <t>Índice de desempeño institucional (FURAG)</t>
  </si>
  <si>
    <t>Medir la gestión y desempeño institucional de la Alcaldía de Cartagena de Indias en el ámbito de aplicación del Modelo Integrado de Planeación y Gestión MIPG</t>
  </si>
  <si>
    <t>ANUAL</t>
  </si>
  <si>
    <t>EFECTIVIDAD</t>
  </si>
  <si>
    <t>02 GESTIÓN DE POLITICAS PÚBLICAS E INSTITUCIONALES</t>
  </si>
  <si>
    <t>Brindar asistencias técnicas a todos los procesos del distrito para el cumplimiento del 100% de las políticas publicas, de forma cuatrianual, mediante la gestión para la elaboración de las politicas públicas de la entidad.</t>
  </si>
  <si>
    <t>Número de asistencias técnicas brindadas</t>
  </si>
  <si>
    <t>Evaluar el número de asistencias técnicas brindadas en función del número de solicitudes de asistencias técnicas recibidas.</t>
  </si>
  <si>
    <t>Trimestral</t>
  </si>
  <si>
    <t>EFICACIA</t>
  </si>
  <si>
    <t>Número de conceptos emitidos</t>
  </si>
  <si>
    <t>Evaluar el número de conceptos emitidos en función de numero de conceptos solicitados en el subproceso de función publicas institucionales</t>
  </si>
  <si>
    <t>Número de informes de seguimiento emitidos</t>
  </si>
  <si>
    <t>Verificar el número de informes de seguimientos emitidos desde el subproceso de gestión de políticas públicas e institucionales</t>
  </si>
  <si>
    <t>Organizar y poner en funcionamiento el 100% del Sistema Distrital de
Planeación</t>
  </si>
  <si>
    <t>Numero de evaluaciones publicadas</t>
  </si>
  <si>
    <t>Evaluar si el equipo de políticas públicas está monitoreando al Distrito.</t>
  </si>
  <si>
    <t>Semestral</t>
  </si>
  <si>
    <t>03 ADMINISTRACIÓN DE RIESGO</t>
  </si>
  <si>
    <t>Liderar la Administración del Riesgo de la Alcaldía de Cartagena, por medio del uso de las herramientas y metodologías disponibles, para la implementación de una eficaz, eficiente y efectiva gestión del riesgo a partir de la identificación, análisis y control de los posibles hechos generadores, tanto internos como externos y el análisis de sus causas, sus consecuencias y el establecimiento de medidas orientadas a controlarlos para contribuir al logro de los objetivos de los procesos.</t>
  </si>
  <si>
    <t>Controles de los riesgos de gestion implementados</t>
  </si>
  <si>
    <t>Evaluar la eficacia de los controles establecidos para la mitigacion de los riesgos de gestion</t>
  </si>
  <si>
    <t>Incrementar a 88,9 puntos el Índice de Desempeño Institucional - IDI de la Alcaldía Distrital</t>
  </si>
  <si>
    <t>04 EVALUACIÓN Y GESTIÓN DE LOS GRUPOS DE VALOR</t>
  </si>
  <si>
    <t>Consolidar el ciclo de la planificación estratégica mediante el desarrollo continuo de acciones e instrumentos, para evaluar y mejorar la prestación de productos y servicios a todos los grupos de valor, con el fin de identificar y hacer seguimiento a quien o quienes llega el servicio de se presta.</t>
  </si>
  <si>
    <t>Grupos de valor analizados</t>
  </si>
  <si>
    <t>Identificar el número de grupos de valor analizados en función del total de grupos de valor de la alcaldía de Cartagena.</t>
  </si>
  <si>
    <t>Anual</t>
  </si>
  <si>
    <t xml:space="preserve">EVALUACIÓN DE RESULTADOS </t>
  </si>
  <si>
    <t xml:space="preserve">SEGUIMIENTO Y EVALUACIÓN DEL DESEMPEÑO INSTITUCIONAL </t>
  </si>
  <si>
    <t>SEGUIMIENTO Y EVALUACION</t>
  </si>
  <si>
    <t>05 EVALUACION DE METAS DE INDICADORES Y METAS DE GOBIERNO TERRITORIAL</t>
  </si>
  <si>
    <t>Identificar el 100% de los avances alcanzados en la programacion de metas e indicadores con los recursos asignados a cada programa en el plan de desarrollo, a traves del seguimiento permanente a la gestion institucional y la evaluacion de los resultados obtenidos, con el fin de realizar el seguimiento y evaluacion de la gestion y su desempeño a partir de las metas e indicadores del Plan de Desarrollo.</t>
  </si>
  <si>
    <t>Informe de seguimiento realizado</t>
  </si>
  <si>
    <t>Evaluar el numero de seguimientos realizados en funcion del numero de seguimientos programados</t>
  </si>
  <si>
    <t>GESTIÓN DE LA INVERSIÓN PUBLICA</t>
  </si>
  <si>
    <t>06 GESTIÓN DEL PLAN DE DESARROLLO Y SUS INTRUMENTOS DE EJECUCIÓN</t>
  </si>
  <si>
    <t>Orientar en el Distrito de Cartagena la formulación del plan de desarrollo, a traves de todos los instrumentos de planeación estratégica como plan de desarrollo, plan indicativo y planes de acción institucional, con el fin de hacer el seguimiento permanente al cumplimiento de este plan</t>
  </si>
  <si>
    <t>Documentos de planeación formulado</t>
  </si>
  <si>
    <t>Evaluar el número de documentos de planeación elaborados en función de los documentos programados.</t>
  </si>
  <si>
    <t>07 GESTIÓN DE PROYECTOS DE INVERSIÓN PÚBLICA</t>
  </si>
  <si>
    <t>Garantizar la correcta formulación, seguimiento y ajuste de proyectos que se encuentren alineados en un 100% a las metodologías, criterios y procedimientos definidos por el departamento nacional de planeación para la asignación de recursos públicos para su ejecución y de esta manera dar cumplimiento a lo planificado en el plan de desarrollo en el periodo de gobierno.</t>
  </si>
  <si>
    <t>Numero de personas capacitadas</t>
  </si>
  <si>
    <t>Evaluar el numero de personas capacitadas en funcion de la meta de personas a capacitar en el plan de desarrollo durante cada vigencia.</t>
  </si>
  <si>
    <t>TRIMESTRAL</t>
  </si>
  <si>
    <t>Proyectos con asignación presupuestal viabilizado</t>
  </si>
  <si>
    <t>Medir el cumplimiento de proyectos con asignación presupuestal viabilizados en función del total de proyectos con asignación presupuestal para la vigencia.</t>
  </si>
  <si>
    <t>Reporte de seguimiento a proyectos cumplidos</t>
  </si>
  <si>
    <t>Elaborar y entregar el seguimiento del Plan Desarrollo para la toma de decisiones en el cumplimiento de los objetivos y metas de la Administración.</t>
  </si>
  <si>
    <t>Ejecución de trámites aprobados</t>
  </si>
  <si>
    <t>Medir cumplimiento de ejecución de los tramites aprobados mediante actos administrativos</t>
  </si>
  <si>
    <t>08 GESTIÓN DE PROYECTOS DE INVERSIÓN PÚBLICA CON RECURSOS DE REGALIAS</t>
  </si>
  <si>
    <t>Garantizar la correcta formulación, seguimiento y ajuste de proyectos que se encuentren alineados en un 100% a las metodologías, criterios y procedimientos definidos por el departamento nacional de planeación para la asignación de recursos públicos de regalías para su ejecución y de esta manera dar cumplimiento a lo planificado en el plan de desarrollo en el periodo de gobierno.</t>
  </si>
  <si>
    <t>Recursos públicos de regalías asignados</t>
  </si>
  <si>
    <t>Evaluar la oportunidad en la contratación, el cumplimiento de la ejecución en plazo y en presupuesto programados. acciones de apoyo en la gestión de proyectos y en la ejecución de los mismo</t>
  </si>
  <si>
    <t>09 GESTIÓN Y CONTROL DE INVERSIONES PÚBLICAS</t>
  </si>
  <si>
    <t>Garantizar la correcta inversión de recursos públicos en proyectos de inversión en un 100%, mediante la ejecución de proyectos de inversión en el Distrito de Cartagena, para el cumplimiento a lo planificado en el plan de desarrollo en el periodo de gobierno</t>
  </si>
  <si>
    <t>Solicitudes de disponibilidad presupuestal recibidas</t>
  </si>
  <si>
    <t>Establecer el nivel de cumplimiento de atención de las solicitudes de disponibilidad presupuestal recibidas en función del total de solicitudes de disponibilidad presupuestal recibidas.</t>
  </si>
  <si>
    <t>Tramites presupuestales revisados</t>
  </si>
  <si>
    <t>Establecer el nivel de cumplimiento de los procesos de revisión de los decretos de trámites presupuestales</t>
  </si>
  <si>
    <t>INFORMACIÓN Y COMUNICACIÓN</t>
  </si>
  <si>
    <t>GESTIÓN DE LA INFORMACIÓN ESTADÍSTICA</t>
  </si>
  <si>
    <t>GESTIÓN DE DATOS E INFORMACIÓN ESTADISTICA DISTRITAL</t>
  </si>
  <si>
    <t>10 SISTEMA DE INFORMACION - SISBEN</t>
  </si>
  <si>
    <t>Identificar y generar información socioeconómica confiable y actualizada de potenciales beneficiarios de programas sociales del estado, mediante la actualización permanente de los datos sociodemográficos de los hogares en la base de datos de la metodología Sisbén IV para la toma de decisiones del Distrito y que a su vez permita a las entidades y a la ciudadanía en general contar con información, relevante, accesible, precisa y oportuna.</t>
  </si>
  <si>
    <t>Encuestas nuevas atendidas</t>
  </si>
  <si>
    <t>Evaluar el numero encuestas nuevas</t>
  </si>
  <si>
    <t>Personas incluidas en un hogar atendidas</t>
  </si>
  <si>
    <t>Verificar el número de personas incluidas en un hogar atendidas.</t>
  </si>
  <si>
    <t>Fichas modificadas</t>
  </si>
  <si>
    <t>Evaluar el número de fichas modificadas en la base de dato del Sisbén</t>
  </si>
  <si>
    <t>Retiro de fichas, hogares o de personas realizado</t>
  </si>
  <si>
    <t>Medir el numero de retiros validados por el DNP Vs solicitudes de retiro solicitados</t>
  </si>
  <si>
    <t>Encuestas por inconformidad en categorías atendidas</t>
  </si>
  <si>
    <t>Evaluar el número de encuestas por inconformidad realizadas en función del número de encuestas por inconformidad solicitadas.</t>
  </si>
  <si>
    <t>Búsquedas Activas Realizadas</t>
  </si>
  <si>
    <t>Evaluar el número de búsquedas atendidas en función del número de búsquedas proyectadas.</t>
  </si>
  <si>
    <t>Tramites al DNP Reportado</t>
  </si>
  <si>
    <t>Monitorear el numero de envíos de la base de datos SISBEN al DNP</t>
  </si>
  <si>
    <t>EFICIENCIA</t>
  </si>
  <si>
    <t>Peticiones, Quejas y Reclamos, PQR atendidas</t>
  </si>
  <si>
    <t>Determinar el nivel de atención de las peticiones quejas y reclamos recibidas</t>
  </si>
  <si>
    <t>11 SISTEMA DE INFORMACIÓN DE LA ESTRATIFICACIÓN SOCIOECONOMICA</t>
  </si>
  <si>
    <t>Mantener actualizada la estratificación de los predios de uso residencial en las zonasurbanas y rurales del Distrito, así como las fincas y viviendas dispersas, conforme a la metodología vigente, con el fin de brindar herramientas que permitan establecer tarifas diferenciales en el cobro de los servicios públicos y/o el impuesto predial y de dar respuesta oportuna a los requerimientos que en materia de estratificación presenten los usuarios, todo esto con el acompañamiento del Comité permanente de estratificación.</t>
  </si>
  <si>
    <t>Numero de Predios actualizados por iniciativa de la SPD</t>
  </si>
  <si>
    <t>Hacer seguimiento a las actualizaciones de estrato en predios por iniciativa de la dependencia de Estratificación.</t>
  </si>
  <si>
    <t>Numero de estratos asignados a nuevos desarrollos urbanisticos</t>
  </si>
  <si>
    <t>Evaluar el número de nuevos desarrollos estratificados en función del número de solicitudes de asignación de estrato.</t>
  </si>
  <si>
    <t>Numero de certificados de estratos emitidos por solicitud de usuarios.</t>
  </si>
  <si>
    <t>Evaluar el porcentaje de certificados de estrato emitidos contra lo solicitado.</t>
  </si>
  <si>
    <t>Numero de predios revisados por solicitud de usuarios</t>
  </si>
  <si>
    <t>Evaluar el porcentaje de predios a los que se les revisa el estrato contra lo solicitado.</t>
  </si>
  <si>
    <t>Numero de apelaciones recibidas sobre el total de predios actualizados.</t>
  </si>
  <si>
    <t>Evaluar el porcentaje de apelaciones recibidas contra el el numero de predios actualizados.</t>
  </si>
  <si>
    <t>Numero de apelaciones atendidas por el comite permanente de estratificacion</t>
  </si>
  <si>
    <t>Evaluar el porcentaje de apelaciones atendidas por el comite permanente de estratificacion contra las solicitudes recibidas.</t>
  </si>
  <si>
    <t>Numero de respuestas emitidas dentro de los tiempos de ley.</t>
  </si>
  <si>
    <t>Evaluar el porcentaje de respuestas de los usuarios emitidas en el tiempo de ley.</t>
  </si>
  <si>
    <t>12 SISTEMA DE INFORMACIÓN GEOGRAFICA</t>
  </si>
  <si>
    <t>Desarrollar y mantener actualizado el Sistema de Información Geografica SIG, Distrital y coordinar los sistemas de operación de los instrumentos de focalización en las Alcaldías Locales, conforme a las políticas y procedimientos del gobierno central. (Alimentar, Depurar, Actualizar y Procesar las Bases de Datos del Sistema de Información Geográfico) para la toma de decisiones del Distrito.</t>
  </si>
  <si>
    <t>Certificado de nomenclatura emitido</t>
  </si>
  <si>
    <t>Evaluar el número de certificados de nomenclatura emitido vs número de certificado solicitado.</t>
  </si>
  <si>
    <t>Mensual</t>
  </si>
  <si>
    <t>Numero de planos elaborados</t>
  </si>
  <si>
    <t>Establecer un control y medición de los diferentes planos que se elaboran en la dependencia, con el fin de establecer una base de datos de los mismos.</t>
  </si>
  <si>
    <t>Usuarios que hace uso de la plataforma MIDAS.</t>
  </si>
  <si>
    <t>Establecer un control y medición de los usuarios que hacen uso de la plataforma MIDAS.</t>
  </si>
  <si>
    <t>Usuarios que hace uso de las bases de datos SIG</t>
  </si>
  <si>
    <t>Establecer un control y medición de los usuarios que hacen uso de las diferentes bases de datos del sistema de información.</t>
  </si>
  <si>
    <t>Bases de Datos Actualizados</t>
  </si>
  <si>
    <t>Establecer un control sobre las bases de datos actualizadas</t>
  </si>
  <si>
    <t>GESTIÓN TERRITORIAL Y GESTIÓN DE SUS INSTRUMENTOS</t>
  </si>
  <si>
    <t>14 FORMULACIÓN DE PLANES PARCIALES</t>
  </si>
  <si>
    <t>Atender el 100% de las solicitudes realizadas por los interesados en desarrollar y complementar las disposiciones del plan de ordenamiento territorial, para áreas determinadas del suelo urbano y para las áreas incluidas en el suelo de expansión urbana, además de las que deban desarrollarse mediante unidades de actuación urbanística, macroproyectos u otras operaciones urbanas especiales, y emitir la viabilidad técnica y urbanística que haya lugar.</t>
  </si>
  <si>
    <t>Planes parciales Aprobados</t>
  </si>
  <si>
    <t>Determinar el cumplimiento en la oportunidad de la atención a las solicitudes efectuadas por la ciudadanía, en relación con la evaluación y emisión de planes parciales en la ciudad de Cartagena.</t>
  </si>
  <si>
    <t>15 GESTION DEL ORDENAMIENTO TERRITORIAL</t>
  </si>
  <si>
    <t>Formular el Plan de Ordenamiento Territorial – POT, en coordinación con todas las entidades del orden público, privado y comunitario para la ordenación del territorio, cada vez que se cumpla la vigencia del instrumento, cada tres periodos de gobierno de la administración distrital y/o cuando se agote la vigencia de los contenidos de componente general y urbano, lo que ocurra primero y realizar el seguimiento para revisar el cumplimiento de la visión.</t>
  </si>
  <si>
    <t>Avance del Plan de Ordenamiento Territorial Formulado</t>
  </si>
  <si>
    <t>Realizar el seguimiento de la formulación y adopción del Plan de Ordenamiento Territorial</t>
  </si>
  <si>
    <t>17 EXPEDIENTE DISTRITAL</t>
  </si>
  <si>
    <t>Conformar un sistema de información integral para la planeación en el ámbito territorial mediante la consolidación del expediente distrital que contiene documentos, planos e información georreferenciada sobre los aspectos territoriales a través del archivo técnico e histórico, cada vez que se genere y/o recolecte cualquier tipo de información relacionada con el ordenamiento territorial, para que sirva como herramienta para la planificación, el seguimiento y la evaluación del ordenamiento territorial en el Distrito de Cartagena.</t>
  </si>
  <si>
    <t>Certificados de uso de suelo, riesgo y nomenclatura emitidos</t>
  </si>
  <si>
    <t>Determinar el nivel de cumplimiento en la atención a las solicitudes de certificación de la norma urbanística de los diferentes predios de la ciudad en las modalidades del uso del suelo, riesgo y nomenclatura.</t>
  </si>
  <si>
    <t>GESTIÓN EN LA VIGILANCIA Y CONTROL DE LAS NORMAS URBANAS</t>
  </si>
  <si>
    <t>18 INSPECCIÓN, CONTROL Y LA VIGILANCIA DE LOS ENAJENADORES DE VIVIENDA</t>
  </si>
  <si>
    <t>Definir mecanismos necesarios para el cumplimiento en un 100% de las funciones de las actividades destinadas a la enajenación de vivienda, mediante la permanente inspección, control y vigilancia de los enajenadores de vivienda, con el fin de solucionar los problemas de construcción ilegal, según las normas urbanísticas vigentes.</t>
  </si>
  <si>
    <t>Certificados solicitados expedidos</t>
  </si>
  <si>
    <t>Evaluar el número de certificados solicitados expedidos vs el número de solicitudes recibidas.</t>
  </si>
  <si>
    <t>Proyectos de urbanismo visitados</t>
  </si>
  <si>
    <t>Evaluar el número de visitas realizadas a proyectos de urbanismo en función a los proyectos urbanismos radicados.</t>
  </si>
  <si>
    <t>19 RECEPCIÓN DE BIENES DESTINADOS AL USO PÚBLICO EN ACTUACIONES URBANÍSTICAS</t>
  </si>
  <si>
    <t>Establecer el procedimiento para el trámite de titulación, recepción e incorporación de bienes destinados al uso público en actuaciones urbanísticas, mediante la emisión de conceptos y recepción de bienes para el uso público, con el fin de asegurar la legalidad y la transparencia en la toma de decisiones y trámites urbanísticos</t>
  </si>
  <si>
    <t>Áreas de cesión inspeccionadas</t>
  </si>
  <si>
    <t>Evaluación del número de solicitudes de recepción de áreas de cesión inspeccionadas en función a la entrega de inspección a apoyo logístico</t>
  </si>
  <si>
    <t>20 PROCESOS POLICIVOS URBANÍSTICOS POR INFRACCIÓN URBANÍSTICA</t>
  </si>
  <si>
    <t>Definir mecanismos necesarios para el cumplimiento en un 100% de las funciones de las actividades destinadas a los procesos policivos, con respecto a las decisiones de 2° instancia que se han tramitado por los comportamientos contrarios a la integridad urbanistica contenidos en la ley 1801 del 2016, mediante la emisiòn de actos administrativos para la definición del caso.</t>
  </si>
  <si>
    <t>Procesos policivos urbanísticos atendidos</t>
  </si>
  <si>
    <t>Evaluar el número de solicitudes de procesos policivos urbanísticos atendidos vs el número de solicitudes de proceso policivos urbanísticos recibidos.</t>
  </si>
  <si>
    <t xml:space="preserve"> META PRODUCTO PDD 2024</t>
  </si>
  <si>
    <t>OBJETIVO ESPECIFICO DEL PROYECTO</t>
  </si>
  <si>
    <t>PONDERACIÓN DE  PRODUCTO</t>
  </si>
  <si>
    <t>ACTIVIDADES DE PROYECTO DE INVERSIÓN 
( HITOS )</t>
  </si>
  <si>
    <t>PROGRAMACIÓN NUMÉRICA DE LA ACTIVIDAD PROYECTO (VIGENCIA)</t>
  </si>
  <si>
    <t>REPORTE ACTIVIDADES PROYECTO DE  ENERO A MARZO 2025</t>
  </si>
  <si>
    <t>REPORTE ACTIVIDADES PROYECTO DE  ABRIL A JUNIO 2025</t>
  </si>
  <si>
    <t>REPORTE ACTIVIDADES PROYECTO DE  JULIO A SEPTIEMBRE 2025</t>
  </si>
  <si>
    <t>REPORTE ACTIVIDADES PROYECTO DE  OCTUBRE A DICIEMBRE 2025</t>
  </si>
  <si>
    <t>ACUMULADO ACTIVIDAD DE PROYECTO 2025</t>
  </si>
  <si>
    <t>AVANCES ACTIVIDADES DE PROYECTO</t>
  </si>
  <si>
    <t>FECHA DE INICIO DE LA ACTIVIDAD</t>
  </si>
  <si>
    <t>FECHA DE TERMINACIÓN DE LA ACTIVIDAD</t>
  </si>
  <si>
    <t>DESCRIPCIÓN DE LA ADQUISICIÓN ASOCIADA AL PROYECTO</t>
  </si>
  <si>
    <t>APROPACIÓN DEFINITIVA POR PROYECTO (MARZO)</t>
  </si>
  <si>
    <t>APROPACIÓN DEFINITIVA POR PROYECTO (JUNIO)</t>
  </si>
  <si>
    <t>APROPACIÓN DEFINITIVA POR PROYECTO (SEPTIEMBRE)</t>
  </si>
  <si>
    <t>APROPACIÓN DEFINITIVA POR PROYECTO (DICIEMBRE)</t>
  </si>
  <si>
    <t>PRESUPUESTO EJECUTADO MARZO COMPROMISOS</t>
  </si>
  <si>
    <t>PORCENTAJE EJECUTADO MARZO SEGÚN COMPROMISOS</t>
  </si>
  <si>
    <t>PRESUPUESTO EJECUTADO MARZO OBLIGACIONES</t>
  </si>
  <si>
    <t>PORCENTAJE EJECUTADO MARZO SEGÚN OBLIGACIONES</t>
  </si>
  <si>
    <t>PRESUPUESTO EJECUTADO JUNIO COMPROMISOS</t>
  </si>
  <si>
    <t>PORCENTAJE EJECUTADO JUNIO SEGÚN COMPROMISOS</t>
  </si>
  <si>
    <t>PRESUPUESTO EJECUTADO JUNIO OBLIGACIONES</t>
  </si>
  <si>
    <t>PORCENTAJE EJECUTADO JUNIO SEGÚN OBLIGACIONES</t>
  </si>
  <si>
    <t>PRESUPUESTO EJECUTADO SEPTIEMBRE COMPROMISOS</t>
  </si>
  <si>
    <t>PORCENTAJE EJECUTADO SEPTIEMBRE SEGÚN COMPROMISOS</t>
  </si>
  <si>
    <t>PRESUPUESTO EJECUTADO SEPTIEMBRE OBLIGACIONES</t>
  </si>
  <si>
    <t>PORCENTAJE EJECUTADO SEPTIEMBRE SEGÚN OBLIGACIONES</t>
  </si>
  <si>
    <t>PRESUPUESTO EJECUTADO DICIEMBRE COMPROMISOS</t>
  </si>
  <si>
    <t>PORCENTAJE EJECUTADO DICIEMBRE SEGÚN COMPROMISOS</t>
  </si>
  <si>
    <t>PRESUPUESTO EJECUTADO DICIEMBRE OBLIGACIONES</t>
  </si>
  <si>
    <t>PORCENTAJE EJECUTADO DICIEMBRE SEGÚN OBLIGACIONES</t>
  </si>
  <si>
    <t>OBSERVACIONES</t>
  </si>
  <si>
    <t>2.1.4</t>
  </si>
  <si>
    <t>Adoptar (1) documentos normativos para legalizacion de 122 hectareas en asentamientos humanos</t>
  </si>
  <si>
    <t xml:space="preserve"> ELABORACIÓN DE DOCUMENTOS PRELIMINARES, RECONOCIMIENTO DE EDIFICACIONES Y TRÁMITE DE LEGALIZACIÓN URBANÍSTICA</t>
  </si>
  <si>
    <t>Promover el acceso a los servicios del Estado a habitantes de asentamientos informales, mediante la implementación de estrategias de regularización urbana que impulsen el reconocimiento de edificaciones y las gestiones preliminares para la formalización.</t>
  </si>
  <si>
    <t>Implementar procesos de legalización urbanística, mejora de infraestructuras básicas y reconocimiento de edificaciones en al menos seis asentamientos informales previamente identificados, en colaboración con comunidades locales y autoridades municipales</t>
  </si>
  <si>
    <t>Documento de planeación</t>
  </si>
  <si>
    <t>Diágnostico</t>
  </si>
  <si>
    <t>EQUIDAD DE LA MUJER</t>
  </si>
  <si>
    <t>Documento / Cartografía</t>
  </si>
  <si>
    <t>2025-04</t>
  </si>
  <si>
    <t>2025-12</t>
  </si>
  <si>
    <t>Población general</t>
  </si>
  <si>
    <t>Claudia Velasquez
Claudia Lopez</t>
  </si>
  <si>
    <t>Asociados a fenómenos de origen humano no intencionales:  aglomeración de público</t>
  </si>
  <si>
    <t>Interrupción de la ejecución de los proyectos y afectación
a la seguridad del personal.</t>
  </si>
  <si>
    <t>si</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</si>
  <si>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PARA REALIZAR  ACTIVIDADES  PARA EL PROYECTO ELABORACIÓN DE DOCUMENTOS PRELIMINARES, RECONOCIMIENTO DE EDIFICACIONES Y TRÁMITE DE LEGALIZACIÓN URBANÍSTICA.</t>
  </si>
  <si>
    <t>Contratación directa.</t>
  </si>
  <si>
    <t xml:space="preserve">Recursos propios </t>
  </si>
  <si>
    <t>ICLD</t>
  </si>
  <si>
    <t>202400000003934 ELABORACIÓN DE DOCUMENTOS PRELIMINARES, RECONOCIMIENTO DE EDIFICACIONES Y TRÁMITE DE LEGALIZACIÓN URBANÍSTICA</t>
  </si>
  <si>
    <t>Documento preliminar</t>
  </si>
  <si>
    <t>Presentación síntesis  del Documento preliminar</t>
  </si>
  <si>
    <t>2025-05</t>
  </si>
  <si>
    <t>2025-09</t>
  </si>
  <si>
    <t>Documento de planeación validado</t>
  </si>
  <si>
    <t>Documentos validados, Formatos, oficios de respuesta / Acto Administrativo -Resolución/ Presentación-síntesis/Informes de seguimiento</t>
  </si>
  <si>
    <t>Divulgación</t>
  </si>
  <si>
    <t>Convocatorias, Actas de Divulgación, registros fotográficos</t>
  </si>
  <si>
    <t xml:space="preserve"> AVANCE PROYECTO ELABORACIÓN DE DOCUMENTOS PRELIMINARES, RECONOCIMIENTO DE EDIFICACIONES Y TRÁMITE DE LEGALIZACIÓN URBANÍSTICA</t>
  </si>
  <si>
    <t>AVANCE PROYECTO ELABORACIÓN DE DOCUMENTOS PRELIMINARES, RECONOCIMIENTO DE EDIFICACIONES Y TRÁMITE DE LEGALIZACIÓN URBANÍSTICA</t>
  </si>
  <si>
    <t>EJECUCIÓN PRESUPUESTAL PROYECTO ELABORACIÓN DE DOCUMENTOS PRELIMINARES, RECONOCIMIENTO DE EDIFICACIONES Y TRÁMITE DE LEGALIZACIÓN URBANÍSTICA</t>
  </si>
  <si>
    <t>INVESTIGACIONES PARA LA TRANSFORMACIÓN PRODUCTIVA EN EL DISTRITO DE CARTAGENA DE INDIAS</t>
  </si>
  <si>
    <t>Generar conocimiento sobre la situación actual de las dinámicas productivas y las necesidades del mercado laboral en Cartagena.</t>
  </si>
  <si>
    <t>Desarrollar investigaciones para evaluar y redefinir las apuestas productivas y la pertinencia de la oferta educativa con relación al mercado laboral de la ciudad, en el marco de las tendencias futuras de la economía mundial</t>
  </si>
  <si>
    <t>Documentos de Investigación</t>
  </si>
  <si>
    <t>Recolección de información primaria y secundaria</t>
  </si>
  <si>
    <t>Documento del diseño de la investigación</t>
  </si>
  <si>
    <t>2025-07</t>
  </si>
  <si>
    <t>Camilo Rey Sabogal</t>
  </si>
  <si>
    <t>Riesgo de Disponibilidad de Datos Actuales y Fiables: Existe el riesgo de que los datos actuales sobre los sectores económicos, apuestas productivas y el mercado laboral en Cartagena no sean completos, actualizados o fiables, lo que puede afectar la precisión y validez del conocimiento generado.</t>
  </si>
  <si>
    <t>Implementación de un Sistema de Validación de Datos: desarrollar un protocolo riguroso para la recolección y validación de datos. Esto incluye la triangulación de fuentes de información (gubernamentales, académicas, empresariales) y la utilización de métodos estadísticos para identificar y corregir posibles sesgos o inconsistencias en los datos recolectados. Además, se pueden establecer acuerdos de colaboración con instituciones locales y nacionales que manejen bases de datos actualizadas y fiables.</t>
  </si>
  <si>
    <t>No programado</t>
  </si>
  <si>
    <t>2024130010263 DESARROLLO DE INVESTIGACIONES PARA LA TRANSFORMACION PRODUCTIVA EN EL DISTRITO DE  CARTAGENA DE INDIAS</t>
  </si>
  <si>
    <t>Se encuentra cursando proceso de convenio interadministrativo con la Universidad de Cartagena, para generar los siguientes entregables: Recolección de información primaria y secundaria: a) Pesentar un plan de trabajo detallado con cronograma de actividades. B) Entregar informe parcial de avance. C) entrega de la base de datos brutos recopilados.</t>
  </si>
  <si>
    <t>Diseño del proyecto de investigación</t>
  </si>
  <si>
    <t>SGP</t>
  </si>
  <si>
    <t xml:space="preserve"> AVANCE PROYECTO INVESTIGACIONES PARA LA TRANSFORMACIÓN PRODUCTIVA EN EL DISTRITO DE CARTAGENA DE INDIAS</t>
  </si>
  <si>
    <t>AVANCE PROYECTO INVESTIGACIONES PARA LA TRANSFORMACIÓN PRODUCTIVA EN EL DISTRITO DE CARTAGENA DE INDIAS</t>
  </si>
  <si>
    <t>EJECUCIÓN PRESUPUESTAL PROYECTO INVESTIGACIONES PARA LA TRANSFORMACIÓN PRODUCTIVA EN EL DISTRITO DE CARTAGENA DE INDIAS</t>
  </si>
  <si>
    <t>INSTRUMENTOS DE PLANIFICACIÓN TERRITORIAL</t>
  </si>
  <si>
    <t>ACTUALIZACIÓN Y SEGUIMIENTO AL PLAN DE ORDENAMIENTO TERRITORIAL EN EL DISTRITO DE CARTAGENA DE INDIAS</t>
  </si>
  <si>
    <t>Formular un instrumento de planificación territorial revisado, ajustado y actualizado en cumplimiento del Decreto 1232 de 2020.</t>
  </si>
  <si>
    <t>Actualizar el diagnóstico, formulación y realizar seguimiento del Plan de Ordenamiento Territorial y presentar al concejo distrital para su adopción.</t>
  </si>
  <si>
    <t>Documento de Planeación</t>
  </si>
  <si>
    <t xml:space="preserve">1. Elaborar plan de trabajo para la gestión de un instrumentos de planificación territorial </t>
  </si>
  <si>
    <t xml:space="preserve">Plan de Trabajo </t>
  </si>
  <si>
    <t>2025-02</t>
  </si>
  <si>
    <t>2025-03</t>
  </si>
  <si>
    <t>Todas</t>
  </si>
  <si>
    <t>El personal técnico encargado de desarrollar y ejecutar las actividades no posea las competencias necesarias</t>
  </si>
  <si>
    <t>Contratar personal técnico idóneo y expertos.</t>
  </si>
  <si>
    <t>Sí</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</si>
  <si>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PARA REALIZAR  ACTIVIDADES  PARA EL PROYECTO CONSTRUCCIÓN DE LOS INSTRUMENTOS DE PLANIFICACIÓN (PEMP Y POT) DE LA CIUDAD DE  CARTAGENA DE INDIAS</t>
  </si>
  <si>
    <t>SGP LIBRE INVERSION</t>
  </si>
  <si>
    <t>2024130010205 ACTUALIZACION Y SEGUIMIENTO AL PLAN DE ORDENAMIENTO TERRITORIAL EN EL DISTRITO DE   CARTAGENA DE INDIAS</t>
  </si>
  <si>
    <t>Se asignan recursos de acuerdo a traslado interno</t>
  </si>
  <si>
    <t>2. Desarrollar la Etapa de Diagnóstico de un instrumento de planificación territorial (Actualización)</t>
  </si>
  <si>
    <t>DTS Diagnóstico</t>
  </si>
  <si>
    <t>3. Elaborar Documentos de Planeación preliminar de un instrumento de planificación territorial (Actualización)</t>
  </si>
  <si>
    <t>DTS Formulación</t>
  </si>
  <si>
    <t>La comunidad local podría mostrar resistencia al cambio debido a la falta de información o a percepciones negativas sobre los proyectos</t>
  </si>
  <si>
    <t>Contar con las mesas de participación comunitaria dentro de la construcción de los instrumentos</t>
  </si>
  <si>
    <t>4. Elaborar Documentos de Planeación Validado de un instrumento de planificación territorial (actualización)</t>
  </si>
  <si>
    <t xml:space="preserve">Proyecto de Acuerdo / Actos Administrativos </t>
  </si>
  <si>
    <t>Atrasos en el cronograma de acuerdo a lo propuesta en el Plan de Trabajo</t>
  </si>
  <si>
    <t>Reprogramar actividad de entrega del Documento de Planeación Preliminar</t>
  </si>
  <si>
    <t xml:space="preserve">5. Desarrollar la Divulgación de los Instrumentos de Planificación Territorial 
</t>
  </si>
  <si>
    <t>Estrategias y Metodologías de Participación Ciudadana, Divulgación y Publicaciones en Medios de Comunicación</t>
  </si>
  <si>
    <t>Reprogramar actividad de entrega del Documento de planeación</t>
  </si>
  <si>
    <t>6. Realizar la construcción documental y demás acciones necesarias derivadas del proceso de diagnóstico, formulación, concertación y consulta de la propuesta del POT, en desarrollo de la normatividad vigente</t>
  </si>
  <si>
    <t xml:space="preserve">Construcción Documental </t>
  </si>
  <si>
    <t>Falta de coordinación efectiva entre las diversas instituciones involucradas en la planificación y ejecución de proyectos puede llevar a una gestión ineficiente y a duplicidades o vacíos en la formulación de los instrumentos</t>
  </si>
  <si>
    <t>Establecer mecanismos de coordinación y comunicación entre instituciones, y definir responsabilidades claras.</t>
  </si>
  <si>
    <t>7. Actualizar la información disponible para la adopcion de instrumentos (estudios de cartografia, riesgos de remoción en masa y riesgos de inundación)</t>
  </si>
  <si>
    <t xml:space="preserve">Actualización y/o Incorporación de los EBR, Cartografía, Recepción de Determinantes de Ordenamiento Territorial </t>
  </si>
  <si>
    <t>El proyecto no cuenta con los suficientes recursos financieros.</t>
  </si>
  <si>
    <t>Incorporar recursos al proyecto</t>
  </si>
  <si>
    <t>Recursos propios</t>
  </si>
  <si>
    <t xml:space="preserve">8. Realizar seguimiento adopcion del Plan de Ordenamiento Territorial (a partir de su aprobación) </t>
  </si>
  <si>
    <t>Seguimiento y Evaluación Nuevo POT</t>
  </si>
  <si>
    <t>Reprogramar actividad de entrega del Documento de seguimiento y evaluación</t>
  </si>
  <si>
    <t>AVANCE PROYECTO ACTUALIZACIÓN Y SEGUIMIENTO AL PLAN DE ORDENAMIENTO TERRITORIAL EN EL DISTRITO DE CARTAGENA DE INDIAS</t>
  </si>
  <si>
    <t>EJECUCIÓN PRESUPUESTAL PROYECTO ACTUALIZACIÓN Y SEGUIMIENTO AL PLAN DE ORDENAMIENTO TERRITORIAL EN EL DISTRITO DE CARTAGENA DE INDIAS</t>
  </si>
  <si>
    <t>FORMULACIÓN Y SEGUIMIENTO AL PLAN ESPECIAL DE MANEJO Y PROTECCIÓN DEL CENTRO HISTÓRICO Y SU ÁREA DE INFLUENCIA EN EL DISTRITO DE CARTAGENA DE INDIAS</t>
  </si>
  <si>
    <t>Proteger y salvaguardar los bienes de interés cultural del Centro de Histórico y su zona de influencia</t>
  </si>
  <si>
    <t>Formular y realizar seguimiento un instrumento de planificación territorial y gestión del patrimonio material e inmaterial distrital en el marco del Decreto 2358 de 2019</t>
  </si>
  <si>
    <t>1. Elaborar plan de trabajo para la gestión de un instrumento de planificación territorial</t>
  </si>
  <si>
    <t xml:space="preserve">Plan de Trabajo  </t>
  </si>
  <si>
    <t>Camilo Rey Sabogal
Fabrizio Milano</t>
  </si>
  <si>
    <t>N/A</t>
  </si>
  <si>
    <t>2024130010199 FORMULACION Y SEGUIMIENTO AL  PLAN ESPECIAL DE MANEJO Y PROTECCION DEL CENTRO HISTORICO Y SU AREA DE INFLUENCIA EN EL DISTRITO DE  CARTAGENA DE INDIAS</t>
  </si>
  <si>
    <t xml:space="preserve">2. Desarrollar la etapa de diagnóstico de un instrumento de planificación territorial (actualización) </t>
  </si>
  <si>
    <t>Documento actualizado V3</t>
  </si>
  <si>
    <t>2025-01</t>
  </si>
  <si>
    <t>2025-06</t>
  </si>
  <si>
    <t>1 y 2</t>
  </si>
  <si>
    <t>La falta de coordinación puede provocar una gestión poco eficaz del proyecto, ya que las instituciones no estarán alineadas en sus objetivos, procedimientos y tiempos. Esto puede resultar en la toma de decisiones desacertadas y en una ejecución desorganizada de las tareas.</t>
  </si>
  <si>
    <t xml:space="preserve">3. Diseñar e implementar las metodologías para el desarrollo de los procesos participativos . </t>
  </si>
  <si>
    <t xml:space="preserve">4. Elaborar documentos de planeación preliminar de un instrumento de planificación territorial . </t>
  </si>
  <si>
    <t>Documento diagnóstico -Formulación actualizada V2</t>
  </si>
  <si>
    <t xml:space="preserve">5. Realizar la construcción documental y demás acciones necesarias derivadas del proceso del diagnóstico y formulación de la propuesta de PEMP, en desarrollo de la normatividad vigente. </t>
  </si>
  <si>
    <t>Documento diagnóstico V3- Formulación V2 actualizada</t>
  </si>
  <si>
    <t>6. Elaborar Documentos de Planeación Validado de un instrumento de planificación territorial (actualización).</t>
  </si>
  <si>
    <t xml:space="preserve">Documento diagnóstico-Formulación validado y proyecto de resolución de adopación por el Ministerio </t>
  </si>
  <si>
    <t xml:space="preserve">7. Desarrollar la divulgación de los instrumentos de un instrumento de planificación. </t>
  </si>
  <si>
    <t>Documento síntesis</t>
  </si>
  <si>
    <t>8. Realizar seguimiento adopción del Plan Especial de Manejo y Protección del Centro Histórico y su área de influencia (a partir de su aprobación)</t>
  </si>
  <si>
    <t>Informes de seguimiento</t>
  </si>
  <si>
    <t>Si el instrumento propuesto no es adoptado a tiempo, el proyecto puede experimentar significativos retrasos. Esto puede afectar el cronograma general y posponer la obtención de resultados esperados.</t>
  </si>
  <si>
    <t>Establecer canales de comunicación claros y transparentes para mantener informadas a todas las partes interesadas sobre el progreso, cambios y decisiones relacionadas con el instrumento.</t>
  </si>
  <si>
    <t>AVANCE PROYECTO FORMULACIÓN Y SEGUIMIENTO AL PLAN ESPECIAL DE MANEJO Y PROTECCIÓN DEL CENTRO HISTÓRICO Y SU ÁREA DE INFLUENCIA EN EL DISTRITO DE CARTAGENA DE INDIAS</t>
  </si>
  <si>
    <t>EJECUCIÓN PRESUPUESTAL PROYECTO FORMULACIÓN Y SEGUIMIENTO AL PLAN ESPECIAL DE MANEJO Y PROTECCIÓN DEL CENTRO HISTÓRICO Y SU ÁREA DE INFLUENCIA EN EL DISTRITO DE CARTAGENA DE INDIAS</t>
  </si>
  <si>
    <t>Reformular, adoptar y dar seguimiento a un (0,18) Plan Parcial de Renovación Urbana de Bazurto</t>
  </si>
  <si>
    <t>FORMULACIÓN DE INSTRUMENTOS DE PLANIFICACIÓN TERRITORIAL INTERMEDIA EN EL DISTRITO DE CARTAGENA</t>
  </si>
  <si>
    <t>Generar las condiciones para el desarrollo económico, social, ambiental y de ordenamiento territorial en el Distrito de Cartagena de Indias</t>
  </si>
  <si>
    <t>Formular e implementar Instrumentos de Planificación
Territorial que regulen el crecimiento urbano</t>
  </si>
  <si>
    <t>1. Elaborar plan de trabajo para la gestión de los instrumentos de planificación territorial</t>
  </si>
  <si>
    <t>Plan de trabajo (cronograma de actividades)</t>
  </si>
  <si>
    <t>0,05</t>
  </si>
  <si>
    <t>Claudia Velasquez
María Carolina Martín Blanco</t>
  </si>
  <si>
    <t xml:space="preserve">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t>
  </si>
  <si>
    <t>Si</t>
  </si>
  <si>
    <t>2024130010214
FORMULACIÓN DE INSTRUMENTOS DE PLANIFICACIÓN TERRITORIAL INTERMEDIA EN EL DISTRITO DE CARTAGENA</t>
  </si>
  <si>
    <t>2. Realizar la etapa de diagnóstico de los instrumentos de planificación territorial</t>
  </si>
  <si>
    <t xml:space="preserve">Documento técnico de soporte (DTS) </t>
  </si>
  <si>
    <t>3. Elaborar documentos de planeación preliminar de los instrumentos de planificación territorial</t>
  </si>
  <si>
    <t>Documentos preliminares (DP)</t>
  </si>
  <si>
    <t>0,12</t>
  </si>
  <si>
    <t>4. Elaborar documentos de planeación validado de los instrumentos de planificación territorial</t>
  </si>
  <si>
    <t>Documentos validados (DV)</t>
  </si>
  <si>
    <t>5. Realizar la divulgación de los instrumentos de planificación territorial</t>
  </si>
  <si>
    <t>Plan de divulgación ejecutado (PDE)</t>
  </si>
  <si>
    <t>0,01</t>
  </si>
  <si>
    <t>0,2</t>
  </si>
  <si>
    <t>0,16</t>
  </si>
  <si>
    <t xml:space="preserve">ICLD </t>
  </si>
  <si>
    <t>0,04</t>
  </si>
  <si>
    <t>Tramitar otras Actuaciones urbanísticas</t>
  </si>
  <si>
    <t>0,25</t>
  </si>
  <si>
    <t>Apoyar en la consolidación del expediente Distrital</t>
  </si>
  <si>
    <t>Corregimientos</t>
  </si>
  <si>
    <t>0,3</t>
  </si>
  <si>
    <t>0,02</t>
  </si>
  <si>
    <t>Diseñar y gestionar cuatro (4) lineamientos técnicos y pedagógicos para garantizar el derecho a la ciudad de niñas y mujeres en el entorno urbano</t>
  </si>
  <si>
    <t>Documentos de Planeación</t>
  </si>
  <si>
    <t>CONTRATAR LA PRESTACIÓN DE SERVICIOS PROFESIONALES EN ÁREAS ADMINISTRATIVAS, ECONÓMICAS, FINANCIERAS, CONTABLES O AFINES; ABOGADOS, O ÁREAS AFINES;  INGENIEROS CIVILES, AMBIENTALES, SANITARIOS, ÁREAS DE LAS INGENIERÍAS Y AFINES; ARQUITECTOS, PROFESIONALES</t>
  </si>
  <si>
    <t>AVANCE PROYECTO FORMULACIÓN DE INSTRUMENTOS DE PLANIFICACIÓN TERRITORIAL INTERMEDIA EN EL DISTRITO DE CARTAGENA</t>
  </si>
  <si>
    <t>EJECUCIÓN PRESUPUESTAL PROYECTO FORMULACIÓN DE INSTRUMENTOS DE PLANIFICACIÓN TERRITORIAL INTERMEDIA EN EL DISTRITO DE CARTAGENA</t>
  </si>
  <si>
    <t xml:space="preserve">Formulación del Plan Estratégico Prospectivo 2050 para el Distrito de  Cartagena de Indias </t>
  </si>
  <si>
    <t>Contribuir al desarrollo de proyecto de transformación urbana con visión global en Cartagena</t>
  </si>
  <si>
    <t>Formular instrumentos de planeación estratégica y prospectiva de Cartagena</t>
  </si>
  <si>
    <t>Documentos de planeación</t>
  </si>
  <si>
    <t>DIAGNOSTICO</t>
  </si>
  <si>
    <t>Documento de recopilación de Información y Datos Base</t>
  </si>
  <si>
    <t>31/9/2025</t>
  </si>
  <si>
    <t>SI</t>
  </si>
  <si>
    <t xml:space="preserve">Contratación directa (con ofertas) </t>
  </si>
  <si>
    <t xml:space="preserve">202400000005234 Formulación del Plan Estratégico Prospectivo 2050 para el Distrito de  Cartagena de Indias </t>
  </si>
  <si>
    <t>Debido a traslado presupuestal de los recursos de este proyecto a otros programa se procedió a desprogramación de las actividades de proyecto y meta producto</t>
  </si>
  <si>
    <t>DIVULGACIÓN</t>
  </si>
  <si>
    <t xml:space="preserve">Estrategia de divulgación </t>
  </si>
  <si>
    <t>Documento de Consultas y Talleres Participativos</t>
  </si>
  <si>
    <t>Desarrollo de Modelos Prospectivos</t>
  </si>
  <si>
    <t>PLAN DE TRABAJO: Elaboración del Informe Final</t>
  </si>
  <si>
    <t>+</t>
  </si>
  <si>
    <t xml:space="preserve">AVANCE PROYECTO FORMULACIÓN DEL PLAN ESTRATÉGICO PROSPECTIVO 2050 PARA EL DISTRITO DE CARTAGENA DE INDIAS </t>
  </si>
  <si>
    <t xml:space="preserve">EJECUCIÓN PRESUPUESTAL PROYECTO FORMULACION DEL PLAN ESTRATÉGICO PROSPECTIVO 2050 PARA EL DISTRITO DE CARTAGENA DE INDIAS  </t>
  </si>
  <si>
    <t>AVANCE DE PROYECTOS PROGRAMA DE INSTRUMENTOS DE PLANIFICACION TERRITORIAL</t>
  </si>
  <si>
    <t>EJECUCIÓN PRESUPUESTAL PROGRAMA INSTRUMENTOS DE PLANIFICACIÓN TERRITORIAL</t>
  </si>
  <si>
    <t xml:space="preserve">202400000003799
</t>
  </si>
  <si>
    <t>Aumentar la disponibilidad de barrios con procesos de legalización_x000D_urbanística en el Distrito Turístico y Cultural de Cartagena de Indias.</t>
  </si>
  <si>
    <t>Implementar estrategias que promuevan la legalización urbanística de asentamientos irregulares en el Distrito de Cartagena de acuerdo con la normatividad vigente.</t>
  </si>
  <si>
    <t xml:space="preserve">Documentos de política </t>
  </si>
  <si>
    <t xml:space="preserve">Documento de politica final	</t>
  </si>
  <si>
    <t>Documento de Politica Publica formulada</t>
  </si>
  <si>
    <t>Director de Control Urbano</t>
  </si>
  <si>
    <t>Los actores involucrados en la_x000D_formulación de políticas públicas_x000D_pueden tener intereses_x000D_específicos y visiones diferentes_x000D_de la realidad</t>
  </si>
  <si>
    <t>Planificación contractual: Selección_x000D_objetiva del contratista, estudios de_x000D_mercado, buena practica de caracterizacion de la poblacion afectad</t>
  </si>
  <si>
    <t xml:space="preserve">202400000003799 - RECUPERACIÓN DE LA GOBERNANZA URBANISTICA EN EL DISTRITO DE CARTAGENA DE INDIAS
	</t>
  </si>
  <si>
    <t>Plan de trabajo</t>
  </si>
  <si>
    <t>Documento</t>
  </si>
  <si>
    <t xml:space="preserve">Documento de planeación validado	</t>
  </si>
  <si>
    <t>Documento de Curadurías elaborados</t>
  </si>
  <si>
    <t>Estudios de preinversión</t>
  </si>
  <si>
    <t>2. REALIZAR ESTUDIO PARA DAR VIABILIDAD A NUEVAS CURADURIAS URBANAS</t>
  </si>
  <si>
    <t>Informes tecnicos y jurídicos</t>
  </si>
  <si>
    <t xml:space="preserve">3. REALIZAR LA ESTRUCTURACION DE LOS PROCESOS CONTRACTUALES Y TECNICOS EN EL MARCO DEL PROYECTO </t>
  </si>
  <si>
    <t>1. REALIZAR ACTIVIDADES DE APOYO A LA GESTION Y EN CAMPO PARA LA REDUCCION, INTERVENCION Y CONTROL DE INVASIONES ILEGALES EN CARTAGENA</t>
  </si>
  <si>
    <t>Informes de Operativos-recorridos-visitas realizados</t>
  </si>
  <si>
    <t>AVANCE PROYECTO RECUPERANDO LA GOBERNANZA URBANÍSTICA, CARTAGENA VUELVE A BRILLAR</t>
  </si>
  <si>
    <t>EJECUCIÓN PRESUPUESTAL PROYECTO RECUPERANDO LA GOBERNANZA URBANÍSTICA, CARTAGENA VUELVE A BRILLAR</t>
  </si>
  <si>
    <t>Certificar dos mil ochocientos (768) defensores urbanos barriales en normas urbanísticas</t>
  </si>
  <si>
    <t>FORTALECIMIENTO DEL PLAN DE NORMALIZACION URBANISTICA EN EL DISTRITO DE CARTAGENA DE INDIAS</t>
  </si>
  <si>
    <t>Fortalecer el ejercicio del control urbano fortaleciendo el plan de normalización urbanística en el Distrito de Cartagena de Indias</t>
  </si>
  <si>
    <t>Ampliar los conocimientos de la normatividad urbanística vigente</t>
  </si>
  <si>
    <t>Servicio de educación formal</t>
  </si>
  <si>
    <t>Realizar los procesos contractuales y /o interadministrativo para la capacitacion a defensores urbanos barriales en normas urbanísticas vigentes</t>
  </si>
  <si>
    <t>Procesos contractuales realizados</t>
  </si>
  <si>
    <t>Problemas de coordinación entre diferentes departamentos y entidades involucradas.</t>
  </si>
  <si>
    <t>Establecer un comité de coordinación interdepartamental. Implementar reuniones regulares y sistemas de comunicación claros para asegurar una colaboración eficaz.</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</si>
  <si>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 PARA REALIZAR  ACTIVIDADES DEL PROYECTO DE NORMALIZACIÓN URBANÍSTICA DE CARTAGENA DE INDIAS</t>
  </si>
  <si>
    <t>1.669.600.000 COP</t>
  </si>
  <si>
    <t>2021130010271 FORTALECIMIENTO DEL PLAN DE NORMALIZACION URBANISTICA,  EN EL DISTRITO DE  CARTAGENA DE INDIAS</t>
  </si>
  <si>
    <t>Apoyar en la formación de los defensores urbanos barriales</t>
  </si>
  <si>
    <t>Certificaciones de asistencias de las capacitaciones en Defensores Urbanos</t>
  </si>
  <si>
    <t>Contratación de servicios de transporte terrestre especial con conductor para el desplazamiento de los funcionarios de la secretaria de planeación, en desarrollo del proyecto de inversión normalización urbanística de cartagena de indias</t>
  </si>
  <si>
    <t>Especializar 6 sedes de inspecciones de policias en temas urbanisticos</t>
  </si>
  <si>
    <t>Servicio de asistencia técnica</t>
  </si>
  <si>
    <t>REALIZAR DIPLOMADOS, CONFERENCIAS, CHARLAS, TALLERES Y DEMAS ACTIVIDADES DE FORMACION EN NORMAS URBANISTICAS VIGENTES, INCLUYENDO LA LOGISTICA DEL MISMO (TRANSPORTE AEREO, TERRESTRE O ACUATICO, HOSPEDAJE, ALIMENTACION, REFRIGERIOS, DOTACION, ENTRE OTROS), A LAS 6 INSPECCIONES DE POLICÍA
ESPECIALIZADAS DEL DISTRITO DE CARTAGENA"</t>
  </si>
  <si>
    <t>Proceso de contratación de logística para capacitar inspectocciones de polícias</t>
  </si>
  <si>
    <t xml:space="preserve">SE CAMBIA LA PROGRAMACIÓN DE LA ACTIVIDAD A NO PROGRAMADA DADO EL AJUSTE PRESUPUESTAL DE TRASLADO DE LOS RECURSOS A OTRA ACTIVIDAD QUE SI YA ESTAN ACTIVAS.  LAS INSPECCIONES SE PROGRAMARAN CUANDO SE CREEN LAS DOS INSPECCIONES </t>
  </si>
  <si>
    <t>Aumentar las acciones de monitoreo, control y vigilancia por parte de Administración Distrital de las licencias urbanísticas entregadas, asi como de las obras en ejecución en el Distrito de Cartagena de Indias.</t>
  </si>
  <si>
    <t>Documentos normativos</t>
  </si>
  <si>
    <t xml:space="preserve">4. Operacionalizar el CUERPO ÉLITE con fin de realizar vigilancia al cumplimiento de la normatividad urbanística de la ciudad. (Creación de una alianza para efectuar vigilancia y asesoría referente al control urbano, contratar transporte y materiales requeridos)
</t>
  </si>
  <si>
    <t>Informes técnicos de cuerpo elite</t>
  </si>
  <si>
    <t>Se realizaron dos (2) cuerpos élites, 1 en el mes de abril y otro en el mes de mayo</t>
  </si>
  <si>
    <t>5. Realizar Control al uso de la publicidad exterior visual con miras a conservar la integridad del espacio público y el derecho ciudadano a un ambiente sano y libre de contaminación visual. (PUBLICIDAD EXTERIOR VISUAL)</t>
  </si>
  <si>
    <t xml:space="preserve">Informes técnicos de liquidaciones, registros y recorridos, Liquidacioes y Registos </t>
  </si>
  <si>
    <t>1. Ejercer vigilancia y control de las personas naturales o jurídicas dedicadas a la enajenación de inmuebles y radicación de documentos. (INSPECCIÓN, CONTROL Y VIGILANCIA DE ENAJENADORES DE VIVIENDA)</t>
  </si>
  <si>
    <t>Informes técnicos, autos, resoluciones , y amc de aprovaciones de radicaciones y registros de ivc</t>
  </si>
  <si>
    <t>8.Verificar y revisar las actuaciones y licencias urbanísticas que expiden los curadores urbanos y reforzar el papel de la Comisión de Veeduría, a efectos de robustecer el control urbano y las actuaciones institucionales en materia de ordenamiento territorial. (VEEDURIA CURADURIA)</t>
  </si>
  <si>
    <t>Informes técnicos</t>
  </si>
  <si>
    <t>3. Gestionar la recepción de las zonas de cesión (RECEPCIÓN DE ÁREAS DE CESIÓN)</t>
  </si>
  <si>
    <t>Informes técnicos, resoluciones y amc oficios</t>
  </si>
  <si>
    <t>2. Fortalecimiento de un punto de atención al ciudadano donde se orientará a los interesados sobre los diversos procedimientos que en materia urbanística se desarrollan o pueden desarrollarse en el Distrito de Cartagena (PUNTO UNIFICADO DE INFORMACIÓN)</t>
  </si>
  <si>
    <t>Listado de Asistencia 
(Reporte del número de ciudadanos atendidos en punto unificado - página web y what´s app a final de año)</t>
  </si>
  <si>
    <t>Insuficiencia de fondos para completar el proyecto.</t>
  </si>
  <si>
    <t>Implementar un control financiero riguroso para gestionar el presupuesto asignado.</t>
  </si>
  <si>
    <t>Se modificó el entregable en la PIIP a Listado de Asistencia, sin embargo se conserva como entregable el número de personas atendidas</t>
  </si>
  <si>
    <t>7. Realizar seguimiento e impulsar los procesos administrativos sancionatorios y la vigilancia y control de las obras de forma constante (PROCESOS SANCIONATORIOS)</t>
  </si>
  <si>
    <t>Autos, resoluciones y amc ofciios, informes tecnios</t>
  </si>
  <si>
    <t>6. Realizar el pago a los agentes especiales y/o liquidadores para las personas naturales y jurídicas que ejercen la actividad de enajenación de inmuebles destinados a vivienda y que son objeto de la medida de intervención o toma de posesión de sus bienes y haberes; y coordinar la logistica como es publicidad e impresiones</t>
  </si>
  <si>
    <t>Fallas en las tecnologías implementadas (SIGOB, softwares como AutoCAD, etc.).</t>
  </si>
  <si>
    <t>Realizar o solicitar mantenimiento y soporte técnico con los proveedores de tecnología e informática.</t>
  </si>
  <si>
    <t>9. Verficar y revisar proyectos arquitectonicos para ejecutar obras de intervención ajustadas al POT y a los instrumentos de gestión de Patrimonio para Bienes de Interes Cultural en el marco del decreto  0404 DE 2024</t>
  </si>
  <si>
    <t>Informes técnicos, Autos, resoluciones y amc oficios</t>
  </si>
  <si>
    <t>10. Inscribir y certificar la existencia y representación legal de las personas jurídicas de propiedad horizontal, de conformidad con lo dispuesto en la Ley 675 de 2021</t>
  </si>
  <si>
    <t>Certificados de Propiedad Horizontal, resoluciones, autos y AMC oficios</t>
  </si>
  <si>
    <t>AVANCE PROYECTO FORTALECIMIENTO DEL PLAN DE NORMALIZACION URBANISTICA EN EL DISTRITO DE CARTAGENA DE INDIAS</t>
  </si>
  <si>
    <t>EJECUCIÓN PRESUPUESTAL PROYECTO FORTALECIMIENTO DEL PLAN DE NORMALIZACION URBANISTICA EN EL DISTRITO DE CARTAGENA DE INDIAS</t>
  </si>
  <si>
    <t>12.4.1</t>
  </si>
  <si>
    <t>Actualizar e implementar un (0,25) Plan 4C: Cartagena Competitiva y Compatible con el Clima</t>
  </si>
  <si>
    <t>ACTUALIZACIÓN E IMPLEMENTACIÓN DEL PLAN 4C: CARTAGENA COMPETITIVA Y COMPATIBLE CON EL CLIMA</t>
  </si>
  <si>
    <t>Disminuir la vulnerabilidad climática frente a los impactos del cambio climático en el Distrito de Cartagena de Indias.</t>
  </si>
  <si>
    <t>Actualizar e implementar estrategias, que mitiguen  los riesgos asociados a eventos climáticos extremos.</t>
  </si>
  <si>
    <t xml:space="preserve">Documentos de planeación para la gestión del cambio climático y un desarrollo bajo en carbono y resiliente al clima </t>
  </si>
  <si>
    <t>Desarrollar la etapa de alistamiento para la actualización del Plan 4C: Cartagena Competitiva y Compatible con el Clima</t>
  </si>
  <si>
    <t>Documento de Alistamiento</t>
  </si>
  <si>
    <t>0,15</t>
  </si>
  <si>
    <t>TODAS</t>
  </si>
  <si>
    <t>Claudia Velasquez
Cristian Herrera</t>
  </si>
  <si>
    <t>1.2.1.0.00-001 - ICLD</t>
  </si>
  <si>
    <t>2024130010271
ACTUALIZACIÓN E IMPLEMENTACIÓN DEL PLAN 4C: CARTAGENA COMPETITIVA Y COMPATIBLE CON EL CLIMA</t>
  </si>
  <si>
    <t>Elaborar el perfil territorial para la actualización del Plan 4C: Cartagena Competitiva y Compatible con el Clima</t>
  </si>
  <si>
    <t>Perfil Territorial</t>
  </si>
  <si>
    <t>2025-10</t>
  </si>
  <si>
    <t>Implementación integral y coordinada de las acciones de restauración ecológica en la Bahía de Cartagena</t>
  </si>
  <si>
    <t>Evaluación integral del cumplimiento del Plan 4C: Realizar una evaluación exhaustiva del cumplimiento de los objetivos y metas establecidos en el Plan</t>
  </si>
  <si>
    <t>Actualización y ajuste normativo en la Implementación del Plan 4C: Llevar a cabo la revisión y actualización normativa del Plan</t>
  </si>
  <si>
    <t>Articulación de instrumentos de planeación con el Plan 4C: Desarrollar un proceso de integración y articulación de los instrumentos de planeación y documentos jurídicos</t>
  </si>
  <si>
    <t>Vinculación de Requerimientos Técnicos en el proceso de Actualización del Plan 4C: Incorporar un conjunto de requerimientos técnicos fundamentales en el proceso de actualización</t>
  </si>
  <si>
    <t>Implementación coordinada del Plan 4C actualizado: ejecución integral y coordinada del Plan 4C</t>
  </si>
  <si>
    <t>AVANCE PROYECTO ACTUALIZACIÓN E IMPLEMENTACIÓN DEL PLAN 4C: CARTAGENA COMPETITIVA Y COMPATIBLE CON EL CLIMA</t>
  </si>
  <si>
    <t>EJECUCIÓN PRESUPUESTAL PROYECTO ACTUALIZACIÓN E IMPLEMENTACIÓN DEL PLAN 4C: CARTAGENA COMPETITIVA Y COMPATIBLE CON EL CLIMA</t>
  </si>
  <si>
    <t>Formulación y Seguimiento de instrumentos de Planificación Territorial para la zona Chambacú, Torices y La Unión en el distrito de Cartagena de Indias</t>
  </si>
  <si>
    <t>Formular y hacer seguimiento al plan parcial de Chambacu, Torices, La unión en Cartagena de Indias</t>
  </si>
  <si>
    <t>Elaborar plan de trabajo para la gestión de un instrumento de planificación territorial</t>
  </si>
  <si>
    <t>Los proyectos pueden enfrentar retrasos en su ejecución debido a problemas logísticos, administrativos o técnicos.</t>
  </si>
  <si>
    <t>Establecer un sistema de seguimiento y control riguroso de los cronogramas; definir claramente las responsabilidades.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</si>
  <si>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TRABAJO SOCIAL, C ÁREAS AFINES; POLITÓLOGOS, CIENCIAS POLÍTICAS,  Y ÁREAS AFINES; PRESTACIÓN DE SERVICIOS DE PERSONAL CON NIVEL TÉCNICOS, TECNÓLOGOS, BACHILLERES PARA REALIZAR  ACTIVIDADES  PARA EL PROYECTO DE ASISTENCIA TÉCNICA AL PROYECTO DE ELABORACIÓN DE ESTUDIOS Y DISEÑOS AJUSTADOS DE LA VÍA PERIMETRAL EN EL MARCO DEL PROGRAMA ORDENACIÓN TERRITORIAL Y RECUPERACIÓN SOCIAL AMBIENTAL Y URBANA DE LA CIÉNAGA DE LA VIRGEN EN EL DISTRITO DE CARTAGENA DE INDIAS</t>
  </si>
  <si>
    <t>2024130010224 FORMULACION  Y SEGUIMIENTO DE INSTRUMENTOS DE PLANIFICACION TERRITORIAL PARA LA ZONA CHAMBACU, TORICES Y LA UNION EN EL DISTRITO DE  CARTAGENA DE INDIAS</t>
  </si>
  <si>
    <t>Desarrollar la etapa de diagnostico de un instrumento de planificación territorial (Actualización- Estudios detallados)</t>
  </si>
  <si>
    <t>Diagnostico actualizado e informe de estudios tecnicos</t>
  </si>
  <si>
    <t>Elaborar documentos de planeación preliminar de un instrumento de planificación territorial (Actualización)</t>
  </si>
  <si>
    <t>Documento preliminar del plan parcial actualizado y ajustada</t>
  </si>
  <si>
    <t>Elaborar documentos de planeación validado de un instrumento de planificación territorial (actualización)</t>
  </si>
  <si>
    <t>Documento final de planeación validado. Se envia para aprobación.</t>
  </si>
  <si>
    <t>Desarrollar la divulgación de los instrumentos de un instrumento de planificación territorial</t>
  </si>
  <si>
    <t>Entregable una publicación de divulgación. Divulgación de los documentos del plan de ordenamiento territorial adoptado, a través de los medios establecidos</t>
  </si>
  <si>
    <t>Realizar Seguimiento</t>
  </si>
  <si>
    <t>Seguimiento y ajustes</t>
  </si>
  <si>
    <t>AVANCE PROYECTO FORMULACION  Y SEGUIMIENTO DE INSTRUMENTOS DE PLANIFICACION TERRITORIAL PARA LA ZONA CHAMBACU, TORICES Y LA UNION EN EL DISTRITO DE  CARTAGENA DE INDIAS</t>
  </si>
  <si>
    <t>EJECUCIÓN PRESUPUESTAL PROYECTO FORMULACION  Y SEGUIMIENTO DE INSTRUMENTOS DE PLANIFICACION TERRITORIAL PARA LA ZONA CHAMBACU, TORICES Y LA UNION EN EL DISTRITO DE  CARTAGENA DE INDIAS</t>
  </si>
  <si>
    <t>FORMULACIÓN DE INSTRUMENTOS PARA LA RESTAURACIÓN INTEGRAL DE LA CIÉNAGA DE LA VIRGEN</t>
  </si>
  <si>
    <t>Contribuir a la restauración ecológica y a la cohesión social en el área de influencia de la
Ciénaga de la Virgen.</t>
  </si>
  <si>
    <t>Formular instrumentos de planificación territorial intermedia que fomenten el ordenamiento alrededor del agua</t>
  </si>
  <si>
    <t>1. Elaborar un plan de trabajo para la formulación de procesos de planificación territorial intermedia que fomenten el ordenamiento alrededor del agua</t>
  </si>
  <si>
    <t>4, 5, 6</t>
  </si>
  <si>
    <t>Isabel Polo 
Estefanía Navarro</t>
  </si>
  <si>
    <t>2024130010221 FORMULACION DE INSTRUMENTOS PARA LA RESTAURACION INTEGRAL DE LA CIENAGA DE LA VIRGEN   CARTAGENA DE INDIAS</t>
  </si>
  <si>
    <t>2. Desarrollar la etapa de diagnóstico o la actualización de los procesos adelantados hasta la fecha</t>
  </si>
  <si>
    <t>Diagnóstico formulado</t>
  </si>
  <si>
    <t>3. Analizar y seleccionar las alternativas y las propuestas para la suscripción de contratos para la formulación de procesos de planificación territorial intermedia</t>
  </si>
  <si>
    <t>Alternativa seleccionada</t>
  </si>
  <si>
    <t>4. Realizar el seguimiento y brindar el apoyo técnico a los contratos suscritos en el marco de la formulación de procesos de planificación territorial intermedia</t>
  </si>
  <si>
    <t>Propuesta de contrato seleccionada</t>
  </si>
  <si>
    <t>Formular y adoptar tres (3) Planes Parciales de Renovación Urbana: R4, R7 y R8</t>
  </si>
  <si>
    <t>Documento de diagnóstico</t>
  </si>
  <si>
    <t>AVANCE PROYECTO FORMULACIÓN DE INSTRUMENTOS PARA LA RESTAURACIÓN INTEGRAL DE LA CIÉNAGA DE LA VIRGEN</t>
  </si>
  <si>
    <t>EJECUCIÓN PRESUPUESTAL PROYECTO FORMULACIÓN DE INSTRUMENTOS PARA LA RESTAURACIÓN INTEGRAL DE LA CIÉNAGA DE LA VIRGEN</t>
  </si>
  <si>
    <t>CONSOLIDACIÓN Y PROMOCIÓN DE LOS ESQUEMAS ASOCIATIVOS TERRITORIALES</t>
  </si>
  <si>
    <t>PROMOVER LA INTEGRACIÓN A NIVEL METROPOLITANO Y REGIONAL EN
EL DISTRITO DE CARTAGENA DE INDIAS.</t>
  </si>
  <si>
    <t>Realizar estudio de cluster para la competitividad regional</t>
  </si>
  <si>
    <t>Estudios de pre inversión e inversión</t>
  </si>
  <si>
    <t>1. Elaborar documento de planeación para la creación de clúster</t>
  </si>
  <si>
    <t>Documento de Plan de Trabajo</t>
  </si>
  <si>
    <t>Camilo Rey Sabogal
Jairo Rodriguez</t>
  </si>
  <si>
    <t>Asinergia entre equipo técnico de profesionales especializados y la coordinación / supervisión del proyecto</t>
  </si>
  <si>
    <t>Establecer un sistema de seguimiento y control riguroso de los cronogramas.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</si>
  <si>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ÁREAS DE LA SOCIOLOGÍA, SICOLOGÍA, TRABAJO SOCIAL, CIENCIAS SOCIALES, PROMOTORES DE DESARROLLO COMUNITARIO Y ÁREAS AFINES; POLITÓLOGOS, CIENCIAS POLÍTICAS, ANTROLPÓLOGOS Y ÁREAS AFINES; PRESTACIÓN DE SERVICIOS DE PERSONAL CON NIVEL TÉCNICOS, TECNÓLOGOS, BACHILLERES PARA REALIZAR  ACTIVIDADES  DEL PROYECTO DE ACTUALIZACIÓN EL ÁREA METROPOLITANA DE CARTAGENA DE INDIAS BUSCANDO FORTALECER LA CONSOLIDACIÓN DEL ÁREA DE INTEGRACIÓN COMO UN ESQUEMA ASOCIATIVO QUE FAVOREZCA EL SURGIMIENTO DE PROYECTOS TERRITORIALES  CARTAGENA DE INDIAS</t>
  </si>
  <si>
    <t>2024130010204
PROMOVER LA INTEGRACIÓN A NIVEL METROPOLITANO Y REGIONAL EN
EL DISTRITO DE CARTAGENA DE INDIAS.</t>
  </si>
  <si>
    <t>Diseñar iniciativas de Esquemas Asociativos Territoriales de integración regional para la
competitividad.</t>
  </si>
  <si>
    <t>1. Elaborar plan de trabajo para la gestión de creación de esquemas asociativos</t>
  </si>
  <si>
    <t>AVANCE PROYECTO CONSOLIDACIÓN Y PROMOCIÓN DE LOS ESQUEMAS ASOCIATIVOS TERRITORIALES</t>
  </si>
  <si>
    <t>EJECUCIÓN PRESUPUESTAL PROYECTO CONSOLIDACIÓN Y PROMOCIÓN DE LOS ESQUEMAS ASOCIATIVOS TERRITORIALES</t>
  </si>
  <si>
    <t>IMPLEMENTACIÓN DEL CENTRO DE INVESTIGACIÓN PARA LA PLANEACIÓN SOCIOECONÓMICA Y TERRITORIAL</t>
  </si>
  <si>
    <t>Fortalecer la capacidad de investigación y análisis robusto del Distrito, orientado de manera efectiva el diseño de programas y proyectos, la asignación de inversión pública, el gasto social, y el desarrollo del territorio.</t>
  </si>
  <si>
    <t>Fortalecer desarrollo y experiencia científica en apropiación social del conocimiento</t>
  </si>
  <si>
    <t xml:space="preserve">Documentos de estudios técnicos </t>
  </si>
  <si>
    <t xml:space="preserve">1. Elaborar documentos con la consolidación de la información recopilada
</t>
  </si>
  <si>
    <t>Documentos de estudios técnicos 
(Generación de nuevo conocimiento 6 - Documentos POT y Artículos y Plataforma CET)</t>
  </si>
  <si>
    <t>Falta de colaboración interinstitucional: dificultades para establecer y mantener colaboraciones para la adquisición de datos estructurados por parte de las dependencias de la alcaldía.</t>
  </si>
  <si>
    <t>Fomentar alianzas estratégicas y establecer acuerdos de colaboración claros para el intercambio de datos entre las dependencias del distrito de Cartagena.</t>
  </si>
  <si>
    <t>CONTRATO DE PRESTACIÓN DE SERVICIOS</t>
  </si>
  <si>
    <t>2024130010186 IMPLEMENTACION  DEL CENTRO DE INVESTIGACION PARA LA PLANEACION SOCIOECONOMICA Y TERRITORIAL   CARTAGENA DE INDIAS</t>
  </si>
  <si>
    <t>2. Documentar las variables de análisis del estudio técnico</t>
  </si>
  <si>
    <t>Documentos de lineamientos técnicos</t>
  </si>
  <si>
    <t>1. Elaborar documentos con la consolidación de la información recopilada</t>
  </si>
  <si>
    <t>Documentos de investigación
(Anuario Estadístico 1)</t>
  </si>
  <si>
    <t>1. Socializar el documento con los actores involucrados</t>
  </si>
  <si>
    <t>Documentos de investigación
(Boletín CET 3)</t>
  </si>
  <si>
    <t>Aumentar información documentada en estudios socioeconómica, focalización y multipropósito territorial</t>
  </si>
  <si>
    <t>Documentos de investigación</t>
  </si>
  <si>
    <t>Socialización de los resultados de los procesos investigativos
(Desarrollar diez (10) actividades científicas de apropiación social del conocimiento)</t>
  </si>
  <si>
    <t>Documentos de investigación
(Socialización de documentos POT 3)</t>
  </si>
  <si>
    <t xml:space="preserve">Servicios de Investigación, Desarrollo e Innovación geoespacial
</t>
  </si>
  <si>
    <t>1. Desarrollar una encuesta multipropósito en el Distrito de Cartagena</t>
  </si>
  <si>
    <t>Servicios de investigación, desarrollo e innovación geoespacial</t>
  </si>
  <si>
    <t>Costo y Recursos: el costo de implementar una encuesta multipropósito puede ser elevado y los recursos disponibles pueden ser limitados.</t>
  </si>
  <si>
    <t>Buscar financiamiento adicional a través de alianzas con organizaciones gubernamentales, Universidades, ONG y el sector privado. Optimizar el uso de recursos y considerar métodos de recolección de datos más económicos, como encuestas en línea o telefónicas cuando sea posible.</t>
  </si>
  <si>
    <t>AVANCE PROYECTO IMPLEMENTACIÓN DEL CENTRO DE INVESTIGACIÓN PARA LA PLANEACIÓN SOCIOECONÓMICA Y TERRITORIAL</t>
  </si>
  <si>
    <t>EJECUCIÓN PRESUPUESTAL PROYECTO  IMPLEMENTACIÓN DEL CENTRO DE INVESTIGACIÓN PARA LA PLANEACIÓN SOCIOECONÓMICA Y TERRITORIAL</t>
  </si>
  <si>
    <t>IMPLEMENTACIÓN DEL SISTEMA DE INFORMACIÓN GEOGRÁFICA, ESTADÍSTICO Y SOCIAL CON INFRAESTRUCTURA DE DATOS ESPACIALES PARA LA TOMA DE DECISIONES EN EL DISTRITO DE CARTAGENA DE INDIAS</t>
  </si>
  <si>
    <t>Fortalecer la cobertura, profundidad e infraestructura del Sistema de
Información Geográfico y Estadístico y Social del Distrito de Cartagena de indias.</t>
  </si>
  <si>
    <t>Actualizar y ampliar la cobertura de las fuentes de información, con el fin de mantener en niveles óptimos las bases de datos del sistema de información.</t>
  </si>
  <si>
    <t>Servicio de información
geográfica, geodésica y
cartográfica actualizado</t>
  </si>
  <si>
    <t xml:space="preserve">1. Definir la necesidad estadística </t>
  </si>
  <si>
    <t>Documento Técnico</t>
  </si>
  <si>
    <t>2025-2</t>
  </si>
  <si>
    <t>Clarena García Montes</t>
  </si>
  <si>
    <t>Posibilidad de que no se adquieran los permisos, certificados, actualizaciones, mantenimientos necesarios para el correcto funcionamiento de la plataforma.</t>
  </si>
  <si>
    <t>El coordinador de área hará los ajustes y controles necesarios en el plan anual de adquisiciones, tomará las acciones en los procesos de presupuesto y adquisición</t>
  </si>
  <si>
    <t>Ingresos corrientes de Libre Destinación</t>
  </si>
  <si>
    <t>2024130010159 IMPLEMENTACION DEL SISTEMA DE INFORMACION GEOGRAFICA, ESTADISTICO Y SOCIAL CON INFRAESTRUCTURA DE DATOS ESPACIALES, PARA LA TOMA DE DECISIONES EN EL DISTRITO DE   CARTAGENA DE INDIAS</t>
  </si>
  <si>
    <t>2. Recopilación, procesamiento, y análisis de información</t>
  </si>
  <si>
    <t>Documento  de recopilación, procesamiento, y análisis de información</t>
  </si>
  <si>
    <t xml:space="preserve">3. Generación de reportes, estadísticas, mapas, </t>
  </si>
  <si>
    <t xml:space="preserve">Documentos de reportes, estadísticas, mapas, </t>
  </si>
  <si>
    <t>4. Mantener actualizado el mapa interactivo digital de asuntos del suelo MIDAS</t>
  </si>
  <si>
    <t>Contrato de mantenimiento</t>
  </si>
  <si>
    <t>El coordinador del área solicitará los reportes de validación de la prueba piloto, los reportes del funcionamiento técnico, tecnológico, administrativo y operativo del sistema, con el fin de que se cumplan los protocolos que permitan el correcto funcionamiento de la plataforma.</t>
  </si>
  <si>
    <t>5, Asignación y/o certificación de nomenclatura</t>
  </si>
  <si>
    <t>Reporte de certificaciones</t>
  </si>
  <si>
    <t>6, Operaciones estadísticas</t>
  </si>
  <si>
    <t>Implementar una plataforma web con visualización de datos estadísticos y espaciales de Cartagena de indias a modo de mapas y Dashboard interactivos para la visualización y descarga de información.</t>
  </si>
  <si>
    <t>Información Geo espacial Actualizada</t>
  </si>
  <si>
    <t>1. Adquisición, administración, mantenimiento y soporte técnico</t>
  </si>
  <si>
    <t xml:space="preserve">Diagnostico del Sistema de información-infraestructura de datos </t>
  </si>
  <si>
    <t>2. Publicación y difusión de la información</t>
  </si>
  <si>
    <t>Formato de control para cargue de información-MIDAS
CUADRO DE CONTROL A INDICADORES DE MEDICIÓN-SIG-MIDAS -2024
FORMATO DIARIO DE SEGUIMIENTO OPTIMIZACIÓN-MIDAS
GTIGI02-F002 Formato para Registro de Backup V2</t>
  </si>
  <si>
    <t>3. Análisis, procesamiento y diseño de la información</t>
  </si>
  <si>
    <t xml:space="preserve">CUADRO DE CONTROL A INDICADORES DE MEDICIÓN-SIG-ICET
Informes de Recopilación, procesamiento y análisis de información </t>
  </si>
  <si>
    <t>Aplicar los lineamientos metodológicos que permitan el seguimiento y control de la información que se produce y/o administra, con el fin de que cumplan con los estándares de calidad y oportunidad</t>
  </si>
  <si>
    <t>Documentos de
lineamientos técnicos</t>
  </si>
  <si>
    <t>1. Diseñar la metodología para satisfacer la necesidad de la información estadística</t>
  </si>
  <si>
    <t xml:space="preserve">Cronograma de Actividades - Plan de trabajo -Análisis de la necesidad de la información estadística - Directorio de actores-fuentes de información - Indicadores de seguimiento y evaluación </t>
  </si>
  <si>
    <t>2. Identificar y gestionar los riesgos del proceso estadístico</t>
  </si>
  <si>
    <t>Matriz de identificacion de riesgos - Mapa de riesgos</t>
  </si>
  <si>
    <t>3. Elaborar la propuesta de lineamiento técnico</t>
  </si>
  <si>
    <t>Diagnostico de las fuentes de información</t>
  </si>
  <si>
    <t>AVANCE PROYECTO IMPLEMENTACIÓN DEL SISTEMA DE INFORMACIÓN GEOGRÁFICA, ESTADÍSTICO Y SOCIAL CON INFRAESTRUCTURA DE DATOS ESPACIALES PARA LA TOMA DE DECISIONES EN EL DISTRITO DE CARTAGENA DE INDIAS</t>
  </si>
  <si>
    <t>EJECUCIÓN PRESUPUESTAL PROYECTO   IMPLEMENTACIÓN DEL SISTEMA DE INFORMACIÓN GEOGRÁFICA, ESTADÍSTICO Y SOCIAL CON INFRAESTRUCTURA DE DATOS ESPACIALES PARA LA TOMA DE DECISIONES EN EL DISTRITO DE CARTAGENA DE INDIAS</t>
  </si>
  <si>
    <t>Actualización de la Estratificación Socioeconómica del Distrito de Cartagena de Indias</t>
  </si>
  <si>
    <t>Actualizar la clasificación socioeconómica de los predios residenciales en el Distrito de Cartagena</t>
  </si>
  <si>
    <t>Identificar oportunamente los cambios en las características físicas, entorno y contexto de las viviendas, la incorporación de nuevos desarrollos y la necesidad de rectificar los estratos asignados cuando se detecta falta de comparabilidad.</t>
  </si>
  <si>
    <t>1. Tramitar y responder oportunamente las solicitudes de los usuarios en cuanto a certificación y revisión de estrato</t>
  </si>
  <si>
    <t>Número de informes de gestión</t>
  </si>
  <si>
    <t>BERTHA CECILIA PÉREZ ORTIZ</t>
  </si>
  <si>
    <t>2024130010203 ACTUALIZACION DE  LA ESTRATIFICACION SOCIOECONOMICA DEL DISTRITO DE  CARTAGENA DE INDIAS</t>
  </si>
  <si>
    <t>Se modificó el entregable y el numero de entregable de 1 a 4</t>
  </si>
  <si>
    <t>2. Actualizar la estratrificación de los predios urbanos conforme a la metodología vigente</t>
  </si>
  <si>
    <t>Actas en Primera Instancia</t>
  </si>
  <si>
    <t>El resultado del primer trimestre es el estimado (Meta trimestre 0,25).  Ya que se han revisado el 100% de las solicitudes de revisión presentadas por los usuarios y  por cada solicitud ciudadana recibida, la dependencia técnica realizó más de cinco (5) actualizaciones de predios por iniciativa propia, lo que evidencia una gestión proactiva, técnica y preventiva.
Se han emitido dos actas de estratificación en primera instancia que incluyen un total de 1450 predios actualizados en su estratificación socioeconómica.</t>
  </si>
  <si>
    <t>3. Apoyar técnicamente al CPE</t>
  </si>
  <si>
    <t>Actas CPE - Segunda Instancia</t>
  </si>
  <si>
    <t>Se realizaron las reuniones del CPE ordinarias del mes de febrero y marzo y se gestionó la expedición del Decreto  0969 de 2025, donde se reconoce el último representante de la comunidad ante el CPE.</t>
  </si>
  <si>
    <t>4. Correlacionar la dirección cartográfica DANE con la referencia catastral predial como eje de articulación de la Estratificación del Distrito de Cartagena</t>
  </si>
  <si>
    <t>Número de informes de avance</t>
  </si>
  <si>
    <t>Se reincia el proceso de homologación de las bases de datos de las empresas comercializadoras de servicios públicos con la base de datos del Distrito. Se carga la información de la vigencia 2024 al SUI.</t>
  </si>
  <si>
    <t>5. Ejecutar la nueva estratificación para el Distrito de Cartagena</t>
  </si>
  <si>
    <t>Número de bases de datos</t>
  </si>
  <si>
    <t>2026-02</t>
  </si>
  <si>
    <t>Actividad programada para el segundo semestre de 2025.</t>
  </si>
  <si>
    <t>AVANCE PROYECTO ACTUALIZACION DE  LA ESTRATIFICACION SOCIOECONOMICA DEL DISTRITO DE  CARTAGENA DE INDIAS</t>
  </si>
  <si>
    <t>EJECUCIÓN PRESUPUESTAL PROYECTO ACTUALIZACION DE  LA ESTRATIFICACION SOCIOECONOMICA DEL DISTRITO DE  CARTAGENA DE INDIAS</t>
  </si>
  <si>
    <t>ACTUALIZACIÓN DE LA METODOLOGIA SISBEN IV EN CARTAGENA DE INDIAS</t>
  </si>
  <si>
    <t>Aumentar la calidad en el proceso de recolección de información para la asignación de categorías SISBÉN en el Distrito de Cartagena</t>
  </si>
  <si>
    <t>Actualizar la información estadística de la metodología (SISBÉN IV)</t>
  </si>
  <si>
    <t xml:space="preserve">Servicio de información para
el registro administrativo de SISBEN
</t>
  </si>
  <si>
    <t>1. Fase demanda de la metodología, construcción de la base de datos del nuevo sisben iv- encuestas nuevas, inconformidad de categorías, búsquedas activas, inclusión de personas, modificación de documentos, retiros de personas, fichas, duplicidades, novedades de rechazos e inconsistencia por estado de verificación</t>
  </si>
  <si>
    <t>Encuestas realizadas</t>
  </si>
  <si>
    <t>Camilo Torres Catalan</t>
  </si>
  <si>
    <t>Posibilidad de recibir o solicitar cualquier dádiva o incentivos con beneficio a nombre propio o de terceros, con el fin de modificar datos para obtener bajas categorías en el SISBÉN IV.</t>
  </si>
  <si>
    <t>El Administrador encargado del área con cargo profesional especializado Código 222, grado 45 realiza diariamente la supervisión de los procesos y trámites registrados en los 10 puntos de atención, para monitorear y controlar al equipo de encuestadores con información que es cotejada mediante un drive y medio físico que reposa en el archivo de gestión según los lineamientos del DPN. En caso de encontrar inconsistencias en las Encuestas el Administrador devuelve a los coordinadores del punto de atencion</t>
  </si>
  <si>
    <t>2024130010200 ACTUALIZACION DE LA METODOLOGIA SISBEN IV EN   CARTAGENA DE INDIAS</t>
  </si>
  <si>
    <t xml:space="preserve">Se reduce la meta anual de 25000 hogares encuestados en el Distrito de Cartagena  de acuerdo al cumplimiento 2024 , las dinamicas familiares de cambios de municipios , retiros de base de datos y curva de aprendizaje del talento humano contratado para esta vigencia  </t>
  </si>
  <si>
    <t>2. Responder los pqr presentados por los usuarios sisben (encuestas nuevas, inconformidades de categorías, retiro de personas entre otros)</t>
  </si>
  <si>
    <t>Solicitudes atendidas</t>
  </si>
  <si>
    <t>3. Actualizacion y mantenimiento del archivo general del Sisbén. (metros lineales)</t>
  </si>
  <si>
    <t>Metros lineales ejecutados</t>
  </si>
  <si>
    <t>4. Realización diaria de copias de Seguridad a la plataforma Sisbénapp y envió diario de los trámites procesados y sincronizados al DNP para su validación (*)</t>
  </si>
  <si>
    <t>Informe de envíos diarios a DNP</t>
  </si>
  <si>
    <t xml:space="preserve">SE reduce la meta de este indicador de 240 a 150 envio anuales , debido a las actualizacion del sotware SISBENAPP por parte del DNP , procesos contractuales y fallas en el servidor </t>
  </si>
  <si>
    <t>5. Propagación de los procesos y actividades realizadas en la metodología IV del Sisbén, en nuestros canales de comunicación local y nacional (*)</t>
  </si>
  <si>
    <t>Procesos de socialización realizados</t>
  </si>
  <si>
    <t>Mejorar la infraestructura y dotación de todos puntos de atención del Sisbén.</t>
  </si>
  <si>
    <t>Sedes adecuadas</t>
  </si>
  <si>
    <t>1. Realizar las intervenciones en la infraestructura fisica y tecnologia de las sedes Sisben de Cartagena de Indias</t>
  </si>
  <si>
    <t>Puntos de atención intervenidos</t>
  </si>
  <si>
    <t>2. Realizar el diagnóstico de la infraestructura física de los diferentes puntos del SISBEN</t>
  </si>
  <si>
    <t>Documento elaborado</t>
  </si>
  <si>
    <t>AVANCE PROYECTO ACTUALIZACIÓN DE LA METODOLOGIA SISBEN IV EN CARTAGENA DE INDIAS</t>
  </si>
  <si>
    <t>EJECUCIÓN PRESUPUESTAL PROYECTO ACTUALIZACIÓN DE LA METODOLOGIA SISBEN IV EN CARTAGENA DE INDIAS</t>
  </si>
  <si>
    <t>AVANCE DE PROYECTOS PROGRAMA DE SISTEMAS DE INFORMACIÓN PARA EL DESARROLLO DE CARTAGENA</t>
  </si>
  <si>
    <t>EJECUCIÓN PRESUPUESTAL PROGRAMA SISTEMAS DE INFORMACIÓN PARA EL DESARROLLO DE CARTAGENA</t>
  </si>
  <si>
    <t>FORTALECIMIENTO DEL BANCO DE PROGRAMAS Y PROYECTOS DEL DISTRITO DE CARTAGENA DE INDIAS</t>
  </si>
  <si>
    <t>Fortalecer capacidades en gestión y administración del banco de Programas y proyectos del Distrito de Cartagena</t>
  </si>
  <si>
    <t>Optimizar los procesos de revisión, viabilidad y seguimiento físico, financiero y de gestión de los proyectos de inversión pública.</t>
  </si>
  <si>
    <t xml:space="preserve">Entidades, organismos y dependencias asistidos técnicamente
</t>
  </si>
  <si>
    <t>1. Asisitr tecnicamente los proyectos estrategicos presentados al banco de proyectos.</t>
  </si>
  <si>
    <t>Unidades ejecutoras asistidas</t>
  </si>
  <si>
    <t>Carmen Adriana Charry Sampayo</t>
  </si>
  <si>
    <t>Posibilidad de afectación económica por proyectos mal formulados, debido mal manejo o errores en hardware, software, telecomunicaciones, interrupción de servicios básicos de los sistemas de información dispuestos por el Departamento Nacional de Planeación.</t>
  </si>
  <si>
    <t>El líder del banco de programas y proyectos define anualmente guías, formatos, manuales de procedimientos en el marco de MIPG para el apoyo al desarrollo de los procesos de formulación, seguimiento y cierre de proyectos</t>
  </si>
  <si>
    <t>EQUIPOS DE COMPUTO</t>
  </si>
  <si>
    <t>SELECCIÓN ABREVIADA</t>
  </si>
  <si>
    <t>ICLD Y SGP</t>
  </si>
  <si>
    <t>2024130010011 FORTALECIMIENTO DEL BANCO DE PROGRAMAS Y PROYECTOS DEL DISTRITO DE   CARTAGENA DE INDIAS</t>
  </si>
  <si>
    <t>2. Implementar los estándares de calidad en el Banco de Programas y Proyectos bajo modelo de MIPG.</t>
  </si>
  <si>
    <t>Manual de banco de programas y proyectos</t>
  </si>
  <si>
    <t>CONTRATACIÓN DIRECTA</t>
  </si>
  <si>
    <t>3. Consolidar los informes de avance de los proyectos de inversión territoriales</t>
  </si>
  <si>
    <t xml:space="preserve">Informe </t>
  </si>
  <si>
    <t xml:space="preserve">El líder del banco de programas y
proyectos, verifica mensualmente la
ejecución de los proyectos de
inversión registrados, a través del
reporte generado en el Sistema de
seguimiento a proyectos de
inversión (SPI), del cual elabora un
"Informe de seguimiento a
proyectos" que es publicado en
página web para la consulta de
todas las entidades ejecutoras;
además generar alertas a las
unidades ejecutoras con relación al
reporte de información de cada
proyecto, su avance físico y
financiero y las a
</t>
  </si>
  <si>
    <t>4. Adelantar los procesos de ajuste de los proyectos de inversión financiados por el Sistema General de Regalías</t>
  </si>
  <si>
    <t>Ajustes de proyectos registrados en PIIP</t>
  </si>
  <si>
    <t xml:space="preserve">El líder del banco de programas y
proyectos capacita anualmente al
personal en el análisis y formulación
de proyectos.
El líder del banco de programas y
proyectos cada vez que se presenta
un proyecto a viabilidad, verifica
mediante lista de chequeo en el
sistema de información dispuesto
por el Departamento nacional de
planeación, el cumplimiento de
requisitos y firma el acta de
viabilidad
</t>
  </si>
  <si>
    <t>5. Realizar el seguimiento físico y financiero de los proyectos financiados por el Sistema General de Regalías</t>
  </si>
  <si>
    <t>6. Adoptar las estrategias de buenas practicas de gestión de los datos del banco de proyectos.</t>
  </si>
  <si>
    <t>7. Adelantar los procesos de precalificación y calificación de APP radicadas en el Distrito de Cartagena</t>
  </si>
  <si>
    <t>Informe de verificación APP</t>
  </si>
  <si>
    <t>8. Realizar la revisión de las solicitudes de disponibilidad presupuestal derivados de los proyectos de inversión</t>
  </si>
  <si>
    <t>Solicitudes de disponibilidad presupuestal revisadas</t>
  </si>
  <si>
    <t>9. Actualizar y reorganizar el archivo fisico y magnetico de los proyectos radicados en el banco de proyectos.</t>
  </si>
  <si>
    <t xml:space="preserve">Matriz consolidada del archivo  fisico y magnetico de los proyectos radicados en el banco de proyectos y proyectos. </t>
  </si>
  <si>
    <t>10. Elaborar informe con relación a los resultados del SGR</t>
  </si>
  <si>
    <t>11. Realizar la verificación del cumplimiento de requisitos de los proyectos con enfoque diferencial, en el marco del cumplimiento del artículo 71 de ley 2056.</t>
  </si>
  <si>
    <t>Verificar Proyectos</t>
  </si>
  <si>
    <t>El líder del banco de programas y
proyectos del distrito de Cartagena
realiza anualmente el proceso de
planeación y alineación de las
actividades del proyecto en
correspondencia con las
obligaciones contractuales y perfiles
del personal a contratar.</t>
  </si>
  <si>
    <t>12. Implementar sistema de seguimiento a proyectos de inversión definido por el Departamento Nacional de Planeación</t>
  </si>
  <si>
    <t>Fortalecer la estructuración, formulación y ajuste de proyectos de inversión pública</t>
  </si>
  <si>
    <t>1. Verificar los requisitos y seguimiento en la formulacion para presentacion de proyectos de inversion recepcionados para inscripcion en el banco de programas y proyectos.</t>
  </si>
  <si>
    <t>Informe de verificación de requisitos PIIP</t>
  </si>
  <si>
    <t>2. Capacitar a los funcionarios de cada dependencia y personas de la sociedad en formulacion de proyectos, plataformas tecnológicas y requisitos normativos dependiendo del sector de inversión definido en el proyecto.</t>
  </si>
  <si>
    <t xml:space="preserve">Matriz consolidada y sus evidencias de las capacitaciones y asesorias realizadas a los funcionarios de cada dependencia en formulación, seguimiento y cierre de proyectos. </t>
  </si>
  <si>
    <t>3. Recepcionar los proyectos que ingresen al banco y pretendan ser inscritos</t>
  </si>
  <si>
    <t>Proyectos registrados en el Banco de Programas y Proyectos</t>
  </si>
  <si>
    <t>AVANCE PROYECTO FORTALECIMIENTO DEL BANCO DE PROGRAMAS Y PROYECTOS DEL DISTRITO DE CARTAGENA DE INDIAS</t>
  </si>
  <si>
    <t>EJECUCIÓN PRESUPUESTAL PROYECTO FORTALECIMIENTO DEL BANCO DE PROGRAMAS Y PROYECTOS DEL DISTRITO DE CARTAGENA DE INDIAS</t>
  </si>
  <si>
    <t>MODERNIZACIÓN DEL SISTEMA DISTRITAL DE PLANEACIÓN PARA UNA INVERSIÓN PÚBLICA EFICIENTE Y TRANSPARENTE EN CARTAGENA DE INDIAS</t>
  </si>
  <si>
    <t>Modernizar el Sistema Distrital de Planeación y Descentralización en el Modelo Integrado de Planeación y Gestión</t>
  </si>
  <si>
    <t xml:space="preserve"> Optimizar la gestión del Sistema de Planeación mediante procesos coordinados que garanticen una ejecución eficiente y transparente.</t>
  </si>
  <si>
    <t>Fortalecer el rol de la Secretaría de Planeación como segunda línea de defensa mediante estrategias de sensibilización, capacitación, acompañamiento y seguimiento a la gestión de riesgos identificados</t>
  </si>
  <si>
    <t>MAARI - MESAS DE ACOMPAÑAMIENTO PARA LA ADMINISTRACIÓN DE LOS RIESGOS INSTITUCIONALES
- Plan de sensibilización y capacitacion 
- Política de Administración de Riesgos actualizada
- Reportes de monitoreo como segunda línea de defensa
- Informe de seguimiento a los riesgos Institucionales</t>
  </si>
  <si>
    <t>María Bernarda Pérez Carmona</t>
  </si>
  <si>
    <t>Falta de coordinación y seguimiento adecuado en la ejecución, formulación,
seguimiento y evaluación del Plan de Desarrollo Distrital.</t>
  </si>
  <si>
    <t>1.	Establecer un comité o equipo encargado de coordinar la ejecución, formulación, seguimiento y evaluación del Plan de Desarrollo Distrital, con representantes de todas las áreas relevantes de la administración   pública   y   otros   actores   clave.
2.	Desarrollar un plan de acción detallado que defina claramente las responsabilidades, los plazos y los recursos necesarios para cada etapa del proceso, desde la formulación inicial del plan hasta su seguimiento	y	evaluación	periódica.
3.	Implementar sistemas de monitoreo y reporte que permitan realizar un seguimiento continuo del progreso hacia los objetivos del Plan de Desarrollo Distrital, utilizando indicadores clave de rendimiento y métricas específicas.</t>
  </si>
  <si>
    <t>12-CONTRATO DE PRESTACION DE SERVICIOS</t>
  </si>
  <si>
    <t>2024130010225 MODERNIZACIÓN DEL SISTEMA DISTRITAL DE PLANEACIÓN PARA UNA INVERSIÓN PÚBLICA EFICIENTE Y TRANSPARENTE EN CARTAGENA DE INDIAS</t>
  </si>
  <si>
    <t>se realizó ajuste de programación de actividades con base a lo solicitado por la PIIP de programación Linea Base 0</t>
  </si>
  <si>
    <t>Optimizar el sistema de planeación distrital con una estrategia que garantice el cumplimiento y seguimiento de los Planes Institucionales y Estratégicos según MIPG</t>
  </si>
  <si>
    <t xml:space="preserve">PIES - PLANES INSTITUCIONALES Y ESTRATEGICOS 
- Instructivo para la formulación  de los Planes institucionales y Estrategicos reglamentados por el decreto 612 de 2018. 
- Seguimiento a la formulación de los Planes institucionales y Estrategicos reglamentados por el decreto 612 de 2018. 
- Consolidación para la aprobación y  publiccación de los Planes institucionales y Estrategicos reglamentados por el decreto 612 de 2018. 
- Matriz consolidada para la gestión de los Planes institucionales y Estrategicos reglamentados por el decreto 612 de 2018.
- Informe técnico como segunda línea de defensa sobre la gestión, reporte y avance de los Planes institucionales y Estrategicos reglamentados por el decreto 612 de 2018, de acuerdo con los informes de la primera línea de defensa. </t>
  </si>
  <si>
    <t>Fortalecer el desempeño de la Secretaría de Planeación a partir del mejora de la gestión por procesos y el acompañamiento al diseño y seguimiento de procesos de las entidades del Distrito</t>
  </si>
  <si>
    <t>4 informes de Avance en la Formulación de objetivos de Procesos alineados a los Objetivos Estratégicos.
4 informes de avance en la Adopción y medición de Indicadores de Procesos Reformulados.
1. Informe de Actualización de las Matrices de Riesgos
4 Informes de Seguimiento a los Riesgos de Gestión de los Procesos de la SPD
4 Infomes de avance de Procesos Optimizados en la SPD</t>
  </si>
  <si>
    <t>Fortalecer el Sistema de Planeación a partir de la alineación de los macroprocesos con las directrices  establecidas en la plataforma estratégica del Distrito</t>
  </si>
  <si>
    <t xml:space="preserve">1 Informe Trimestral de Medición de Desempeño de los Procesos.
1 Informe Trimestral de Procesos Alineados a la Plataforma Estratégica
3 Informes de Acompañamiento a la  Optimización de Procesos </t>
  </si>
  <si>
    <t>Mejorar el proceso de formulación, seguimiento y evaluación de los planes de desarrollo locales para lograr resultados más efectivos, eficientes y transparentes.</t>
  </si>
  <si>
    <t>Documentos de
planeación</t>
  </si>
  <si>
    <t>Formular y realizar seguimiento y evaluación al Plan de Desarrollo Territorial aprobado en el marco de lo establecido por el DNP</t>
  </si>
  <si>
    <t>Matriz de evaluacion PDD</t>
  </si>
  <si>
    <t>Seguimiento y evaluación al plan de desarrollo corte 10 de junio para consejo de gobierno del 20 de junio, por lo que adjuntamos como evidencia la matriz preliminar a 10 de junio, en espera de proceso de matriz definitiva a 30 de junio</t>
  </si>
  <si>
    <t>Realizar los reportes de avance de Plan de Desarrollo de acuerdo con los requerimientos de entidades de control distrital y nacional en las diferentes plataformas y procesos de gestión (FURAG-DNP-PROCURADURIA-CONTRALORIA)</t>
  </si>
  <si>
    <t>Reportes realizados</t>
  </si>
  <si>
    <t>Se adjuntan ajustes realizados al Plan Indicativo cargado en la Plataforma SISPT del DNP como respuesta a los ajustes a las alertas generadas desde el aplicativo.</t>
  </si>
  <si>
    <t>Diseñar plataforma interactiva para seguimiento y evaluación del Plan de Desarrollo y Planes Institucionales</t>
  </si>
  <si>
    <t>Actas de trabajo
Cronograma de diseño
Compra de equipos y adquisicion de software</t>
  </si>
  <si>
    <t>04-ORDEN DE COMPRA</t>
  </si>
  <si>
    <t>ICLD - SGP</t>
  </si>
  <si>
    <t>Se está en proceso de diseño de plataforma interactiva para seguimiento de desempeño institucional de las dependencias en el marco de la implementación del Indice Sintético de Seguimiento - ISEG PENDIENTE YORLIN</t>
  </si>
  <si>
    <t>Realizar asistencia técnica a las localidades del Distrito para la formulación y proceso de seguimiento y evaluación de los planes locales de desarrollo</t>
  </si>
  <si>
    <t>Actas de trabajo de asistencias técnicas realizadas en las localidades</t>
  </si>
  <si>
    <t>Se presenta acta de trabajo con la localidad de la Virgen y Turística, matriz de seguimiento y evaluación de plan de desarrollo de la localidad Industrial y de la Bahía, y acta de trabajo de la localidad Histórica</t>
  </si>
  <si>
    <t>Mejorar la participación ciudadana en los procesos de planeación para asegurar que las necesidades de las comunidades se reflejen en los documentos de planeación estratégica</t>
  </si>
  <si>
    <t>Diseñar, elaborar y socializar documento técnico para la formulación de planes estratégicos comunitarios.</t>
  </si>
  <si>
    <t>Se anexa documento borrador insumo base para perfilar documento tecnico</t>
  </si>
  <si>
    <t>Realizar asistencias técnicas para la formulación de planes estratégicos comunitarios.</t>
  </si>
  <si>
    <t>Asistencias técnicas realizadas</t>
  </si>
  <si>
    <t>no ejecutada</t>
  </si>
  <si>
    <t>Fortalecer el seguimiento y control de la inversión pública mediante el diseño de instrumentos de planeación que garanticen un monitoreo preciso de la ejecución financiera y estratégica del plan de desarrollo</t>
  </si>
  <si>
    <t xml:space="preserve">Realizar las asistencias técnicas a cada dependencia del Distrito para el seguimiento y evaluación de los planes de acción según parámetros del DNP y la ley 152/94.    </t>
  </si>
  <si>
    <t>Actas de asistencias técnicas realizadas a las 26 unidades ejecutoras de proyectos o dependencias</t>
  </si>
  <si>
    <t>se presentan actas de los meses de ABRIL-MAYO-JUNIO</t>
  </si>
  <si>
    <t>Diseñar e implementar un instrumento para el control del seguimiento del proceso presupuestal con el fin de asegurar la ejecución efectiva de los recursos dentro de la vigencia fiscal y el cumplimiento de las metas establecidas en el Plan de Desarrollo.</t>
  </si>
  <si>
    <t>Actas de implementación de Treasury</t>
  </si>
  <si>
    <t>pendiente nelson acta de treasury</t>
  </si>
  <si>
    <t xml:space="preserve">Elaborar los informes y boletines de seguimiento, evaluación y evolución de las Finanzas Públicas del Distrito en el marco de la ejecución del Plan de Desarrollo    </t>
  </si>
  <si>
    <t>Informes elaborados y presentados</t>
  </si>
  <si>
    <t xml:space="preserve">Anexo informes de ejecución presupuestal presentados al Concejo Distrital en el informe de gestión de la Secretaría de Planeación, en esta se presenta la ejecución presupuestal en el marco del plan de desarrollo </t>
  </si>
  <si>
    <t>Revisar y verificar las solicitudes de disponibilidad presupuestal y los trámites de traslados presupuestales que cumpla con lo exigido para la aprobación</t>
  </si>
  <si>
    <t>Matriz de solicitudes revisadas</t>
  </si>
  <si>
    <t>REPORTE REVISIÓN DISPONIBILIDADES DE LOS MESES ABRIL-MAYO-JUNIO</t>
  </si>
  <si>
    <t>Elaborar el Plan Operativo Anual de Inversiones teniendo en cuenta los avances de Plan de Desarrollo</t>
  </si>
  <si>
    <t>Plan Operativo Anual de Inversiones elaborados</t>
  </si>
  <si>
    <t>POAI MARZO 2025</t>
  </si>
  <si>
    <t xml:space="preserve">Atender las solicitudes de PQRSFD recibidas a través de SIGOB y dar respuesta al requerimiento solicitado mediante oficio.          </t>
  </si>
  <si>
    <t>Informe de Solicitudes atendidas</t>
  </si>
  <si>
    <t>pendiente madonna</t>
  </si>
  <si>
    <t xml:space="preserve">Manejar y mantener actualizado el archivo físico y digital de la documentación relacionada con Plan de Desarrollo de la Secretaría de Planeación.    </t>
  </si>
  <si>
    <t>Informe de Matriz de archivo diligenciada cada mes</t>
  </si>
  <si>
    <t>19-CONTRATO DE SUMINISTRO</t>
  </si>
  <si>
    <t>pendiente irina</t>
  </si>
  <si>
    <t>AVANCE PROYECTO MODERNIZACIÓN DEL SISTEMA DISTRITAL DE PLANEACIÓN PARA UNA INVERSIÓN PÚBLICA EFICIENTE Y TRANSPARENTE EN CARTAGENA DE INDIAS</t>
  </si>
  <si>
    <t>EJECUCIÓN PRESUPUESTAL PROYECTO MODERNIZACIÓN DEL SISTEMA DISTRITAL DE PLANEACIÓN PARA UNA INVERSIÓN PÚBLICA EFICIENTE Y TRANSPARENTE EN CARTAGENA DE INDIAS</t>
  </si>
  <si>
    <t>AVANCE DE PROYECTOS PROGRAMA INVERSIÓN PÚBLICA EFICIENTE Y TRANSPARENTE</t>
  </si>
  <si>
    <t>EJECUCIÓN PRESUPUESTAL PROGRAMA INVERSIÓN PÚBLICA EFICIENTE Y TRANSPARENTE</t>
  </si>
  <si>
    <t>Fortalecimiento de la formulación, implementación y seguimiento a las Políticas Públicas Intersectoriales y con visión integral en el Distrito de Cartagena de Indias</t>
  </si>
  <si>
    <t>Fortalecer la capacidad de las entidades distritales de Cartagena para formular, implementar y hacer seguimiento a Políticas Públicas eficaces</t>
  </si>
  <si>
    <t>Formular y acompañar en su evaluación y seguimiento a políticas públicas</t>
  </si>
  <si>
    <t>Documentos de política</t>
  </si>
  <si>
    <t>1. Planificar y desarrollar mesas de asistencia técnica para la consolidación de los productos relacionados a las etapas del Ciclo de Políticas Públicas del Distrito de Cartagena de Indias.</t>
  </si>
  <si>
    <t>Actas de mesas técnicas realizadas</t>
  </si>
  <si>
    <t>El personal de las entidades distritales puede no participar activamente en los programas de capacitación y asistencia técnica debido a la falta de interés, disponibilidad o sobrecarga de trabajo</t>
  </si>
  <si>
    <t>Realizar campañas de sensibilización sobre la importancia de la capacitación.
Ofrecer incentivos para la participación en los programas de formación.
Programar capacitaciones en horarios flexibles y accesibles.</t>
  </si>
  <si>
    <t>ICLD / SGP - Libre Inversión</t>
  </si>
  <si>
    <t>2024130010261 FORTALECIMIENTO DE LA FORMULACION, IMPLEMENTACION Y SEGUIMIENTO A LAS POLITICAS PUBLICAS INTERSECTORIALES Y CON VISION INTEGRAL EN EL DISTRITO DE   CARTAGENA DE INDIAS</t>
  </si>
  <si>
    <t>Para el perido comprendido entre el 1 de abril hasta el 10  de junio  del presente año, el equipo de políticas públicas, ralizó un total de 15 asistencias técnicas. De las cuales tenían como objetivo  asesorar a las diferentes entidades cordinadoras de política pública con el fin de avanzar con cada una de sus políticas públicas dentro del Ciclo Distrital de Política  Pública,  .discriminado de la siguiente  siguiente  manera : PP Turismo Cultural (3)- PP De Organismos Comunales (2)-  PP de Mujeres y Equidad de Género (1)-  PP de Bienestar y Protección Animal (1) - PP de Primera Infancia, Infancia y Adolescencia (1) - PP de Eduacación Ambiental (3) - PP  de  Protección, Conservación y Desarrollo Sostenible del Cerro de la Popa (1) - Salud Mental (1)- PP del Derecho Humano a la Alimentación Adecuada(1) - PP Para la Población Afro, Negra, Raizal y Palenquera (1).</t>
  </si>
  <si>
    <t>2. Desarrollar procesos de formación en metodologías modernas y sistemáticas de formulación de políticas públicas</t>
  </si>
  <si>
    <t>Procesos realizados</t>
  </si>
  <si>
    <t xml:space="preserve">El día 10 de abril el equipo de Políticas Públicas realizó el primer proceso formativo, el cual fue dirigido a los  Honorables Concejales de Cartagena, en dicha capacitación se explicó el concepto de Políticas Públicas , Ciclo de la Políticas Públicas y estado actual de cada una de las Políticas Públicas . </t>
  </si>
  <si>
    <t>3. Formular y diseñar los documentos, planes de acción y hojas de vida de productos de Políticas Públicas, de acuerdo con el ciclo de Políticas Públicas del Distrito</t>
  </si>
  <si>
    <t>Documentos elaborados</t>
  </si>
  <si>
    <t>Los funcionarios pueden mostrar resistencia a adoptar nuevos procedimientos metodológicos y herramientas tecnológicas, prefiriendo seguir con prácticas establecidas.</t>
  </si>
  <si>
    <t>AVANCE PROYECTO FORTALECIMIENTO DE LA FORMULACION, IMPLEMENTACION Y SEGUIMIENTO A LAS POLITICAS PUBLICAS INTERSECTORIALES Y CON VISION INTEGRAL EN EL DISTRITO DE   CARTAGENA DE INDIAS</t>
  </si>
  <si>
    <t>EJECUCIÓN PRESUPUESTAL PROYECTO  FORTALECIMIENTO DE LA FORMULACION, IMPLEMENTACION Y SEGUIMIENTO A LAS POLITICAS PUBLICAS INTERSECTORIALES Y CON VISION INTEGRAL EN EL DISTRITO DE   CARTAGENA DE INDIAS</t>
  </si>
  <si>
    <t>FORTALECIMIENTO AL CONSEJO TERRITORIAL DE PLANEACIÓN CONSEJO CONSULTIVO DE ORDENAMIENTO TERRITORIAL Y EL CONSEJO DE PARTICIPACIÓN CIUDADANA EN EL DISTRITO CARTAGENA DE INDIAS</t>
  </si>
  <si>
    <t>Fortalecer a las Instancias del Sistema Distrital de Planeación Participativas con acompañamiento y apoyo técnico administrativo y logístico</t>
  </si>
  <si>
    <t>Brindar apoyo técnico, tecnológico y logístico que garantice el cumplimiento de las actividades previstas en la ley para el consejo de participación ciudadana</t>
  </si>
  <si>
    <t>Apoyo Brindados</t>
  </si>
  <si>
    <t>Posible resistencia al cambio por parte de los miembros de estos órganos. Esta resistencia puede surgir debido a la adaptación a nuevas prácticas, tecnologías o procesos, lo cual puede limitar la efectividad de las mejoras en apoyo técnico, administrativo y logístico.</t>
  </si>
  <si>
    <t>Para mitigar este riesgo, se deben implementar estrategias de gestión del cambio que incluyan la comunicación efectiva y la participación activa de los miembros en el proceso de transformación</t>
  </si>
  <si>
    <t>contratacion directa</t>
  </si>
  <si>
    <t>2024130010260 FORTALECIMIENTO AL CONSEJO TERRITORIAL DE PLANEACION, CONSEJO CONSULTIVO DE ORDENAMIENTO TERRITORIAL Y EL CONSEJO DE PARTICIPACION CIUDADANA EN EL DISTRITO   CARTAGENA DE INDIAS</t>
  </si>
  <si>
    <t>Realizar Jornadas de participación ciudadana para la identificación de necesidades y la realización de propuestas a partir de los informes de avances del Plan de Desarrollo</t>
  </si>
  <si>
    <t>Informes elaborados</t>
  </si>
  <si>
    <t>Acompañar al CTP en la construcción de evaluación de plan de desarrollo y concepto sobre POT</t>
  </si>
  <si>
    <t>Informes de informes presentados</t>
  </si>
  <si>
    <t>Brindar apoyo técnico, tecnológico y logístico que garantice el cumplimiento de las actividades previstas en la ley para el consejo consultivo de ordenamiento territorial</t>
  </si>
  <si>
    <t>Desarrollar formación especializada en temas de Plan de Desarrollo, POT, PEMP, Estratégicos y Comunales.</t>
  </si>
  <si>
    <t>Capacitaciones realizadas</t>
  </si>
  <si>
    <t>Gestionar la Participación de Consejeros en espacios nacionales y regionales del Sistema Nacional de Planeación</t>
  </si>
  <si>
    <t>Convenios realizdos</t>
  </si>
  <si>
    <t>AVANCE PROYECTO FORTALECIMIENTO AL CONSEJO TERRITORIAL DE PLANEACIÓN CONSEJO CONSULTIVO DE ORDENAMIENTO TERRITORIAL Y EL CONSEJO DE PARTICIPACIÓN CIUDADANA EN EL DISTRITO CARTAGENA DE INDIAS</t>
  </si>
  <si>
    <t>EJECUCIÓN PRESUPUESTAL PROYECTO FORTALECIMIENTO AL CONSEJO TERRITORIAL DE PLANEACIÓN CONSEJO CONSULTIVO DE ORDENAMIENTO TERRITORIAL Y EL CONSEJO DE PARTICIPACIÓN CIUDADANA EN EL DISTRITO CARTAGENA DE INDIAS</t>
  </si>
  <si>
    <t>IMPLEMENTACIÓN DE LA GESTIÓN CATASTRAL CON ENFOQUE MULTIPROPÓSITO EN DISTRITO CARTAGENA DE INDIAS</t>
  </si>
  <si>
    <t>Generar información catastral con enfoque multipropósito en la ciudad de Cartagena.</t>
  </si>
  <si>
    <t>Mejorar las
capacidades
administrativas y
técnicas para la
gestión catastral
multipropósito en
Cartagena de indias</t>
  </si>
  <si>
    <t>Servicio de actualización catastral con enfoque multipropósito</t>
  </si>
  <si>
    <t>Recepción de la información catastral en el proceso de empalme con el gestor y operador anterior</t>
  </si>
  <si>
    <t>Acta de trabajo</t>
  </si>
  <si>
    <t>Cambios en los lineamientos técnicos o normativos que definen los parámetros para el levantamiento de la información catastral</t>
  </si>
  <si>
    <t>Ajustar el proyecto a las especificaciones técnicas y normativas vigentes. Realizar una verificación de las especificaciones vigentes tanto al momento de formular, como de implementar el proyecto</t>
  </si>
  <si>
    <t>CONTRATAR LA CONSULTORÍA PARA ESTRUCTURAR UN DOCUMENTO TÉCNICO PARA SOLICITAR ANTE EL IGAC, LA HABILITACIÓN DEL DISTRITO DE CARTAGENA COMO GESTOR CATASTRAL EN EL  PROYECTO DE INVERSIÓN IMPLEMENTACIÓN DE LA GESTIÓN CATASTRAL CON ENFOQUE MULTIPROPÓSITO EN DISTRITO CARTAGENA DE INDIAS</t>
  </si>
  <si>
    <t>11-CONTRATOS INTERADMINISTRATIVOS</t>
  </si>
  <si>
    <t>2024130010132 IMPLEMENTACIÓN DE LA GESTIÓN CATASTRAL CON ENFOQUE MULTIPROPÓSITO EN DISTRITO CARTAGENA DE INDIAS</t>
  </si>
  <si>
    <t>Proceso de empalme realizado, documentado y terminado. Las evidecias se adjuntan al presente informe.</t>
  </si>
  <si>
    <t>Estructurar un documento técnico para solicitar ante el IGAC, la habilitación del distrito de Cartagena como gestor catastral</t>
  </si>
  <si>
    <t>PRESTAR LOS SERVICIOS DE GESTOR PARA LA EJECUCIÓN DE LA FASE DE OPERACIÓN DE LOS COMPONENTES CONSERVACIÓN Y DIFUSIÓN DEL SERVICIO PUBLICO CATASTRAL MULTIPROPÓSITO EN EL DISTRITO TURISTICO Y CULTURAL DE CARTAGENA DE INDIAS</t>
  </si>
  <si>
    <t>Como el gestor catastral se escogió recientemente, esta actividad se empezará a desarrollar desde el tercer trimestre de este año hasta el cuarto trimestre del 2027.</t>
  </si>
  <si>
    <t>Servicio de conservación catastral (Producto
principal del proyecto)</t>
  </si>
  <si>
    <t>Elaborar documento diagnóstico y plan de intervención</t>
  </si>
  <si>
    <t>No hay disponibilidad en la región de recurso humano con los perfiles requeridos para la actualización catastral</t>
  </si>
  <si>
    <t>Identificar la disponibilidad del recurso humano requerido en la región, sino proveer recursos de viáticos dentro del proyecto</t>
  </si>
  <si>
    <t>CONTRATAR LA PRESTACIÓN DE SERVICIOS PROFESIONALES DE ARQUITECTOS Y AFINES PARA REALIZAR  ACTIVIDADES  EN El PROYECTO DE INVERSIÓN   IMPLEMENTACIÓN DE LA GESTIÓN CATASTRAL CON ENFOQUE MULTIPROPÓSITO EN DISTRITO CARTAGENA DE INDIAS</t>
  </si>
  <si>
    <t>Se reporta evidencia de actividad.</t>
  </si>
  <si>
    <t>Elaborar documento de estudios técnicos sobre geografía, caracterización territorial y dinámica inmobiliaria.</t>
  </si>
  <si>
    <t>Realizar la difusión de información
del servicio público catastral</t>
  </si>
  <si>
    <t>Se ajusta actividad proyecto por planeación Línea Base 0.</t>
  </si>
  <si>
    <t>Realizar la recolección de información física, jurídica y económica de los predios intervenidos con la actualización o conservación catastral.</t>
  </si>
  <si>
    <t>Los propietarios, poseedores u ocupantes se oponen a la actualización catastral y no permiten el acceso a los predios para la recolección de información primaria, debido al temor al aumento de las bases gravables.</t>
  </si>
  <si>
    <t xml:space="preserve">Realizar adecuada socialización del proyecto, de manera que los propietarios identifiquen las ventajas de la implementación del catastro multipropósito en su municipio </t>
  </si>
  <si>
    <t>Procesar y analizar la información predial y territorial recolectada.</t>
  </si>
  <si>
    <t>Seguimento al proyecto</t>
  </si>
  <si>
    <t>AVANCE PROYECTO IMPLEMENTACIÓN DE LA GESTIÓN CATASTRAL CON ENFOQUE MULTIPROPÓSITO EN DISTRITO CARTAGENA DE INDIAS</t>
  </si>
  <si>
    <t>EJECUCIÓN PRESUPUESTAL PROYECTO IMPLEMENTACIÓN DE LA GESTIÓN CATASTRAL CON ENFOQUE MULTIPROPÓSITO EN DISTRITO CARTAGENA DE INDIAS</t>
  </si>
  <si>
    <t>AVANCE PROYECTOS SECRETARÍA DE PLANEACIÓN DISTRITAL A JUNIO DE 2025</t>
  </si>
  <si>
    <t>EJECUCION PRESUPUESTAL SECRETARÍA DE PLANEACIÓN DISTRITAL A JUNIO 30 DE 2025</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</si>
  <si>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</si>
  <si>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</si>
  <si>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</si>
  <si>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</si>
  <si>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</si>
  <si>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</si>
  <si>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</si>
  <si>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</si>
  <si>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</si>
  <si>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</si>
  <si>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</si>
  <si>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</si>
  <si>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Julio 16-2024</t>
  </si>
  <si>
    <t>REVISÓ</t>
  </si>
  <si>
    <t>Secretario de Planeación Distrital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</si>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</sst>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8" formatCode="&quot;$&quot;\ #,##0.00;[Red]\-&quot;$&quot;\ #,##0.00"/>
    <numFmt numFmtId="44" formatCode="_-&quot;$&quot;\ * #,##0.00_-;\-&quot;$&quot;\ * #,##0.00_-;_-&quot;$&quot;\ * &quot;-&quot;??_-;_-@_-"/>
    <numFmt numFmtId="43" formatCode="_-* #,##0.00_-;\-* #,##0.00_-;_-* &quot;-&quot;??_-;_-@_-"/>
    <numFmt numFmtId="164" formatCode="&quot;$&quot;#,##0_);[Red]\(&quot;$&quot;#,##0\)"/>
    <numFmt numFmtId="165" formatCode="&quot;$&quot;#,##0.00_);[Red]\(&quot;$&quot;#,##0.00\)"/>
    <numFmt numFmtId="166" formatCode="0.0%"/>
    <numFmt numFmtId="167" formatCode="0.0"/>
    <numFmt numFmtId="168" formatCode="&quot;$&quot;#,##0.00"/>
    <numFmt numFmtId="169" formatCode="&quot;$&quot;\ #,##0"/>
    <numFmt numFmtId="170" formatCode="&quot;$&quot;\ #,##0.00"/>
    <numFmt numFmtId="171" formatCode="&quot;$&quot;#,##0"/>
    <numFmt numFmtId="172" formatCode="_(&quot;$&quot;\ * #,##0.00_);_(&quot;$&quot;\ * \(#,##0.00\);_(&quot;$&quot;\ * &quot;-&quot;??_);_(@_)"/>
    <numFmt numFmtId="173" formatCode="&quot;$&quot;\ #,##0.00;[Red]&quot;$&quot;\ #,##0.00"/>
    <numFmt numFmtId="174" formatCode="0.0000"/>
    <numFmt numFmtId="175" formatCode="0.000"/>
    <numFmt numFmtId="176" formatCode="_-&quot;$&quot;\ * #,##0_-;\-&quot;$&quot;\ * #,##0_-;_-&quot;$&quot;\ * &quot;-&quot;??_-;_-@_-"/>
  </numFmts>
  <fonts count="50">
    <font>
      <sz val="11"/>
      <color theme="1"/>
      <name val="Aptos Narrow"/>
      <scheme val="minor"/>
    </font>
    <font>
      <sz val="11"/>
      <color theme="1"/>
      <name val="Aptos Narrow"/>
      <family val="2"/>
      <scheme val="minor"/>
    </font>
    <font>
      <b/>
      <sz val="16"/>
      <color theme="1"/>
      <name val="Arial"/>
      <family val="2"/>
    </font>
    <font>
      <sz val="11"/>
      <name val="Aptos Narrow"/>
      <family val="2"/>
    </font>
    <font>
      <sz val="12"/>
      <color theme="1"/>
      <name val="Arial"/>
      <family val="2"/>
    </font>
    <font>
      <b/>
      <sz val="12"/>
      <color theme="1"/>
      <name val="Arial"/>
      <family val="2"/>
    </font>
    <font>
      <sz val="12"/>
      <color rgb="FF0C0C0C"/>
      <name val="Arial"/>
      <family val="2"/>
    </font>
    <font>
      <b/>
      <sz val="11"/>
      <color theme="1"/>
      <name val="Arial"/>
      <family val="2"/>
    </font>
    <font>
      <sz val="11"/>
      <color rgb="FF000000"/>
      <name val="Arial"/>
      <family val="2"/>
    </font>
    <font>
      <sz val="8"/>
      <color theme="1"/>
      <name val="Arial"/>
      <family val="2"/>
    </font>
    <font>
      <b/>
      <sz val="8"/>
      <color theme="1"/>
      <name val="Arial"/>
      <family val="2"/>
    </font>
    <font>
      <b/>
      <sz val="20"/>
      <color theme="1"/>
      <name val="Aptos Narrow"/>
      <family val="2"/>
    </font>
    <font>
      <b/>
      <sz val="11"/>
      <color theme="1"/>
      <name val="Aptos Narrow"/>
      <family val="2"/>
    </font>
    <font>
      <sz val="11"/>
      <color theme="1"/>
      <name val="Arial"/>
      <family val="2"/>
    </font>
    <font>
      <sz val="9"/>
      <color theme="1"/>
      <name val="Arial"/>
      <family val="2"/>
    </font>
    <font>
      <sz val="9"/>
      <color theme="1"/>
      <name val="&quot;Arial Narrow&quot;"/>
    </font>
    <font>
      <sz val="11"/>
      <color theme="1"/>
      <name val="Aptos Narrow"/>
      <family val="2"/>
      <scheme val="minor"/>
    </font>
    <font>
      <sz val="8"/>
      <color rgb="FF000000"/>
      <name val="Arial"/>
      <family val="2"/>
    </font>
    <font>
      <sz val="9"/>
      <color rgb="FF000000"/>
      <name val="Arial"/>
      <family val="2"/>
    </font>
    <font>
      <sz val="8"/>
      <color theme="1"/>
      <name val="Aptos Narrow"/>
      <family val="2"/>
    </font>
    <font>
      <b/>
      <sz val="10"/>
      <color theme="1"/>
      <name val="Verdana"/>
      <family val="2"/>
    </font>
    <font>
      <sz val="10"/>
      <color theme="1"/>
      <name val="Verdana"/>
      <family val="2"/>
    </font>
    <font>
      <sz val="10"/>
      <name val="Arial"/>
      <family val="2"/>
    </font>
    <font>
      <sz val="8"/>
      <name val="Aptos Narrow"/>
      <family val="2"/>
      <scheme val="minor"/>
    </font>
    <font>
      <sz val="8"/>
      <name val="Aptos Narrow"/>
      <family val="2"/>
      <scheme val="minor"/>
    </font>
    <font>
      <b/>
      <sz val="24"/>
      <color indexed="81"/>
      <name val="Tahoma"/>
      <family val="2"/>
    </font>
    <font>
      <sz val="24"/>
      <color indexed="81"/>
      <name val="Tahoma"/>
      <family val="2"/>
    </font>
    <font>
      <sz val="11"/>
      <color theme="1"/>
      <name val="Aptos Narrow"/>
      <scheme val="minor"/>
    </font>
    <font>
      <sz val="9"/>
      <color indexed="81"/>
      <name val="Tahoma"/>
      <family val="2"/>
    </font>
    <font>
      <b/>
      <sz val="9"/>
      <color indexed="81"/>
      <name val="Tahoma"/>
      <family val="2"/>
    </font>
    <font>
      <b/>
      <sz val="14"/>
      <color theme="1"/>
      <name val="Arial"/>
      <family val="2"/>
    </font>
    <font>
      <sz val="14"/>
      <name val="Aptos Narrow"/>
      <family val="2"/>
    </font>
    <font>
      <b/>
      <sz val="14"/>
      <color theme="1"/>
      <name val="Aptos Narrow"/>
      <family val="2"/>
    </font>
    <font>
      <sz val="8"/>
      <name val="Aptos Narrow"/>
      <scheme val="minor"/>
    </font>
    <font>
      <b/>
      <sz val="9"/>
      <color rgb="FF000000"/>
      <name val="Tahoma"/>
      <family val="2"/>
    </font>
    <font>
      <sz val="9"/>
      <color rgb="FF000000"/>
      <name val="Tahoma"/>
      <family val="2"/>
    </font>
    <font>
      <sz val="12"/>
      <name val="Aptos Narrow"/>
      <family val="2"/>
    </font>
    <font>
      <b/>
      <sz val="12"/>
      <name val="Aptos Narrow"/>
      <family val="2"/>
    </font>
    <font>
      <b/>
      <sz val="12"/>
      <color theme="1"/>
      <name val="Aptos Narrow"/>
      <family val="2"/>
    </font>
    <font>
      <sz val="12"/>
      <color theme="1"/>
      <name val="Aptos Narrow"/>
      <family val="2"/>
    </font>
    <font>
      <b/>
      <sz val="10"/>
      <name val="Aptos Narrow"/>
      <family val="2"/>
    </font>
    <font>
      <b/>
      <sz val="14"/>
      <name val="Aptos Narrow"/>
      <family val="2"/>
    </font>
    <font>
      <sz val="12"/>
      <name val="Aptos Narrow"/>
      <scheme val="minor"/>
    </font>
    <font>
      <b/>
      <sz val="12"/>
      <name val="Aptos Narrow"/>
      <scheme val="minor"/>
    </font>
    <font>
      <b/>
      <sz val="12"/>
      <color theme="1"/>
      <name val="Aptos Narrow"/>
      <scheme val="minor"/>
    </font>
    <font>
      <b/>
      <sz val="12"/>
      <color theme="1" tint="4.9989318521683403E-2"/>
      <name val="Aptos Narrow"/>
      <scheme val="minor"/>
    </font>
    <font>
      <sz val="12"/>
      <color theme="1"/>
      <name val="Aptos Narrow"/>
      <scheme val="minor"/>
    </font>
    <font>
      <b/>
      <sz val="12"/>
      <color rgb="FFFF0000"/>
      <name val="Aptos Narrow"/>
      <scheme val="minor"/>
    </font>
    <font>
      <b/>
      <sz val="10"/>
      <name val="Aptos Narrow"/>
      <scheme val="minor"/>
    </font>
    <font>
      <b/>
      <sz val="16"/>
      <name val="Aptos Narrow"/>
      <scheme val="minor"/>
    </font>
  </fonts>
  <fills count="21">
    <fill>
      <patternFill patternType="none"/>
    </fill>
    <fill>
      <patternFill patternType="gray125"/>
    </fill>
    <fill>
      <patternFill patternType="solid">
        <fgColor rgb="FFFAE2D5"/>
        <bgColor rgb="FFFAE2D5"/>
      </patternFill>
    </fill>
    <fill>
      <patternFill patternType="solid">
        <fgColor rgb="FFC1E4F5"/>
        <bgColor rgb="FFC1E4F5"/>
      </patternFill>
    </fill>
    <fill>
      <patternFill patternType="solid">
        <fgColor theme="0"/>
        <bgColor theme="0"/>
      </patternFill>
    </fill>
    <fill>
      <patternFill patternType="solid">
        <fgColor rgb="FFE2EFDA"/>
        <bgColor rgb="FFE2EFDA"/>
      </patternFill>
    </fill>
    <fill>
      <patternFill patternType="solid">
        <fgColor rgb="FFDBE5F1"/>
        <bgColor rgb="FFDBE5F1"/>
      </patternFill>
    </fill>
    <fill>
      <patternFill patternType="solid">
        <fgColor rgb="FFDBE5F1"/>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3" tint="0.89999084444715716"/>
        <bgColor indexed="64"/>
      </patternFill>
    </fill>
    <fill>
      <patternFill patternType="solid">
        <fgColor rgb="FF00B05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2" tint="-0.14999847407452621"/>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diagonal/>
    </border>
    <border>
      <left/>
      <right/>
      <top/>
      <bottom/>
      <diagonal/>
    </border>
    <border>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rgb="FF000000"/>
      </left>
      <right/>
      <top/>
      <bottom style="thin">
        <color indexed="64"/>
      </bottom>
      <diagonal/>
    </border>
    <border>
      <left/>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s>
  <cellStyleXfs count="14">
    <xf numFmtId="0" fontId="0" fillId="0" borderId="0"/>
    <xf numFmtId="9" fontId="16" fillId="0" borderId="0" applyFont="0" applyFill="0" applyBorder="0" applyAlignment="0" applyProtection="0"/>
    <xf numFmtId="44" fontId="16" fillId="0" borderId="0" applyFont="0" applyFill="0" applyBorder="0" applyAlignment="0" applyProtection="0"/>
    <xf numFmtId="0" fontId="1" fillId="0" borderId="9"/>
    <xf numFmtId="49" fontId="21" fillId="0" borderId="9" applyFill="0" applyBorder="0" applyProtection="0">
      <alignment horizontal="left" vertical="center"/>
    </xf>
    <xf numFmtId="0" fontId="20" fillId="7" borderId="9" applyNumberFormat="0" applyBorder="0" applyProtection="0">
      <alignment horizontal="center" vertical="center"/>
    </xf>
    <xf numFmtId="43" fontId="1" fillId="0" borderId="9" applyFont="0" applyFill="0" applyBorder="0" applyAlignment="0" applyProtection="0"/>
    <xf numFmtId="43" fontId="1" fillId="0" borderId="9" applyFont="0" applyFill="0" applyBorder="0" applyAlignment="0" applyProtection="0"/>
    <xf numFmtId="172" fontId="1" fillId="0" borderId="9" applyFont="0" applyFill="0" applyBorder="0" applyAlignment="0" applyProtection="0"/>
    <xf numFmtId="0" fontId="22" fillId="0" borderId="9"/>
    <xf numFmtId="9" fontId="1" fillId="0" borderId="9" applyFont="0" applyFill="0" applyBorder="0" applyAlignment="0" applyProtection="0"/>
    <xf numFmtId="0" fontId="22" fillId="0" borderId="9"/>
    <xf numFmtId="44" fontId="1" fillId="0" borderId="9" applyFont="0" applyFill="0" applyBorder="0" applyAlignment="0" applyProtection="0"/>
    <xf numFmtId="43" fontId="27" fillId="0" borderId="0" applyFont="0" applyFill="0" applyBorder="0" applyAlignment="0" applyProtection="0"/>
  </cellStyleXfs>
  <cellXfs count="447">
    <xf numFmtId="0" fontId="0" fillId="0" borderId="0" xfId="0"/>
    <xf numFmtId="0" fontId="4" fillId="3" borderId="1" xfId="0" applyFont="1" applyFill="1" applyBorder="1" applyAlignment="1">
      <alignment horizontal="left" vertical="center" wrapText="1"/>
    </xf>
    <xf numFmtId="0" fontId="4" fillId="3" borderId="1" xfId="0" applyFont="1" applyFill="1" applyBorder="1" applyAlignment="1">
      <alignment horizontal="lef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6" fillId="3" borderId="1" xfId="0" applyFont="1" applyFill="1" applyBorder="1" applyAlignment="1">
      <alignment horizontal="left" vertical="center" wrapText="1"/>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14" fontId="19" fillId="0" borderId="1" xfId="0" applyNumberFormat="1"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xf numFmtId="0" fontId="9" fillId="0" borderId="1" xfId="0" applyFont="1" applyBorder="1" applyAlignment="1">
      <alignment horizontal="center" wrapText="1"/>
    </xf>
    <xf numFmtId="0" fontId="10" fillId="5" borderId="1" xfId="0" applyFont="1" applyFill="1" applyBorder="1" applyAlignment="1">
      <alignment horizontal="center" vertical="center"/>
    </xf>
    <xf numFmtId="0" fontId="10" fillId="5" borderId="1" xfId="0" applyFont="1" applyFill="1" applyBorder="1" applyAlignment="1">
      <alignment vertical="center"/>
    </xf>
    <xf numFmtId="0" fontId="20" fillId="6" borderId="1" xfId="0" applyFont="1" applyFill="1" applyBorder="1" applyAlignment="1">
      <alignment vertical="center"/>
    </xf>
    <xf numFmtId="0" fontId="20" fillId="6" borderId="1" xfId="0" applyFont="1" applyFill="1" applyBorder="1" applyAlignment="1">
      <alignment horizontal="center" vertical="center"/>
    </xf>
    <xf numFmtId="49" fontId="21" fillId="0" borderId="1" xfId="0" applyNumberFormat="1" applyFont="1" applyBorder="1" applyAlignment="1">
      <alignment vertical="center" wrapText="1"/>
    </xf>
    <xf numFmtId="3" fontId="21" fillId="0" borderId="1" xfId="0" applyNumberFormat="1" applyFont="1" applyBorder="1" applyAlignment="1">
      <alignment horizontal="center" vertical="center"/>
    </xf>
    <xf numFmtId="49" fontId="21" fillId="0" borderId="1" xfId="0" applyNumberFormat="1" applyFont="1" applyBorder="1" applyAlignment="1">
      <alignment horizontal="left" vertical="center"/>
    </xf>
    <xf numFmtId="0" fontId="0" fillId="0" borderId="16" xfId="0" applyBorder="1"/>
    <xf numFmtId="0" fontId="13" fillId="0" borderId="16" xfId="0" applyFont="1" applyBorder="1" applyAlignment="1">
      <alignment horizontal="center" vertical="center" wrapText="1"/>
    </xf>
    <xf numFmtId="0" fontId="8"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5" fillId="0" borderId="16" xfId="0" applyFont="1" applyBorder="1" applyAlignment="1">
      <alignment horizontal="center" vertical="center" wrapText="1"/>
    </xf>
    <xf numFmtId="0" fontId="1" fillId="0" borderId="16" xfId="0" applyFont="1" applyBorder="1"/>
    <xf numFmtId="0" fontId="1" fillId="0" borderId="16" xfId="0" applyFont="1" applyBorder="1" applyAlignment="1">
      <alignment horizontal="center" vertical="center" wrapText="1"/>
    </xf>
    <xf numFmtId="0" fontId="17" fillId="0" borderId="16" xfId="0" applyFont="1" applyBorder="1" applyAlignment="1">
      <alignment horizontal="center" vertical="center" wrapText="1"/>
    </xf>
    <xf numFmtId="0" fontId="13" fillId="0" borderId="16" xfId="0" applyFont="1" applyBorder="1" applyAlignment="1">
      <alignment vertical="center" wrapText="1"/>
    </xf>
    <xf numFmtId="0" fontId="18" fillId="0" borderId="16" xfId="0" applyFont="1" applyBorder="1" applyAlignment="1">
      <alignment horizontal="center" vertical="center" wrapText="1"/>
    </xf>
    <xf numFmtId="0" fontId="13" fillId="0" borderId="16" xfId="0" applyFont="1" applyBorder="1" applyAlignment="1">
      <alignment horizontal="center" vertical="center"/>
    </xf>
    <xf numFmtId="0" fontId="0" fillId="0" borderId="16" xfId="0" applyBorder="1" applyAlignment="1">
      <alignment horizontal="center" vertical="center"/>
    </xf>
    <xf numFmtId="0" fontId="3" fillId="0" borderId="16" xfId="0" applyFont="1" applyBorder="1"/>
    <xf numFmtId="0" fontId="7" fillId="9" borderId="16" xfId="0" applyFont="1" applyFill="1" applyBorder="1" applyAlignment="1">
      <alignment horizontal="center" vertical="center" wrapText="1"/>
    </xf>
    <xf numFmtId="0" fontId="30" fillId="0" borderId="17" xfId="0" applyFont="1" applyBorder="1" applyAlignment="1">
      <alignment horizontal="left" vertical="center"/>
    </xf>
    <xf numFmtId="0" fontId="0" fillId="18" borderId="9" xfId="0" applyFill="1" applyBorder="1"/>
    <xf numFmtId="0" fontId="0" fillId="18" borderId="9" xfId="0" applyFill="1" applyBorder="1" applyAlignment="1">
      <alignment horizontal="center"/>
    </xf>
    <xf numFmtId="0" fontId="31" fillId="0" borderId="16" xfId="0" applyFont="1" applyBorder="1"/>
    <xf numFmtId="0" fontId="13" fillId="0" borderId="18" xfId="0" applyFont="1" applyBorder="1" applyAlignment="1">
      <alignment horizontal="center" vertical="center" wrapText="1"/>
    </xf>
    <xf numFmtId="0" fontId="0" fillId="0" borderId="18" xfId="0" applyBorder="1"/>
    <xf numFmtId="0" fontId="8" fillId="0" borderId="18" xfId="0" applyFont="1" applyBorder="1" applyAlignment="1">
      <alignment horizontal="center" vertical="center" wrapText="1"/>
    </xf>
    <xf numFmtId="0" fontId="14" fillId="0" borderId="18" xfId="0" applyFont="1" applyBorder="1" applyAlignment="1">
      <alignment horizontal="center" vertical="center" wrapText="1"/>
    </xf>
    <xf numFmtId="0" fontId="15" fillId="0" borderId="18" xfId="0" applyFont="1" applyBorder="1" applyAlignment="1">
      <alignment horizontal="center" vertical="center" wrapText="1"/>
    </xf>
    <xf numFmtId="0" fontId="1" fillId="0" borderId="18" xfId="0" applyFont="1" applyBorder="1"/>
    <xf numFmtId="0" fontId="0" fillId="0" borderId="18" xfId="0" applyBorder="1" applyAlignment="1">
      <alignment horizontal="center" vertical="center"/>
    </xf>
    <xf numFmtId="0" fontId="0" fillId="18" borderId="9" xfId="0" applyFill="1" applyBorder="1" applyAlignment="1">
      <alignment vertical="center"/>
    </xf>
    <xf numFmtId="0" fontId="0" fillId="18" borderId="9" xfId="0" applyFill="1" applyBorder="1" applyAlignment="1">
      <alignment horizontal="center" vertical="center"/>
    </xf>
    <xf numFmtId="0" fontId="37" fillId="0" borderId="4" xfId="0" applyFont="1" applyBorder="1" applyAlignment="1">
      <alignment horizontal="center" vertical="center" wrapText="1"/>
    </xf>
    <xf numFmtId="0" fontId="36" fillId="0" borderId="0" xfId="0" applyFont="1"/>
    <xf numFmtId="0" fontId="37" fillId="0" borderId="8" xfId="0" applyFont="1" applyBorder="1" applyAlignment="1">
      <alignment horizontal="center" vertical="center" wrapText="1"/>
    </xf>
    <xf numFmtId="0" fontId="39" fillId="9" borderId="0" xfId="0" applyFont="1" applyFill="1"/>
    <xf numFmtId="0" fontId="38" fillId="9" borderId="16" xfId="0" applyFont="1" applyFill="1" applyBorder="1" applyAlignment="1">
      <alignment horizontal="center" vertical="center" wrapText="1"/>
    </xf>
    <xf numFmtId="0" fontId="37" fillId="9" borderId="16" xfId="0" applyFont="1" applyFill="1" applyBorder="1" applyAlignment="1">
      <alignment horizontal="center" vertical="center" wrapText="1"/>
    </xf>
    <xf numFmtId="0" fontId="38" fillId="8" borderId="16" xfId="0" applyFont="1" applyFill="1" applyBorder="1" applyAlignment="1">
      <alignment horizontal="center" vertical="center" wrapText="1"/>
    </xf>
    <xf numFmtId="0" fontId="38" fillId="13" borderId="16" xfId="0" applyFont="1" applyFill="1" applyBorder="1" applyAlignment="1">
      <alignment horizontal="center" vertical="center" wrapText="1"/>
    </xf>
    <xf numFmtId="0" fontId="37" fillId="12" borderId="16" xfId="0" applyFont="1" applyFill="1" applyBorder="1" applyAlignment="1">
      <alignment horizontal="center" vertical="center" wrapText="1"/>
    </xf>
    <xf numFmtId="0" fontId="36" fillId="0" borderId="16" xfId="0" applyFont="1" applyBorder="1"/>
    <xf numFmtId="10" fontId="36" fillId="0" borderId="16" xfId="1" applyNumberFormat="1" applyFont="1" applyFill="1" applyBorder="1" applyAlignment="1">
      <alignment horizontal="center" vertical="center" wrapText="1"/>
    </xf>
    <xf numFmtId="10" fontId="36" fillId="0" borderId="16" xfId="1" applyNumberFormat="1" applyFont="1" applyFill="1" applyBorder="1" applyAlignment="1">
      <alignment horizontal="center" vertical="center"/>
    </xf>
    <xf numFmtId="10" fontId="38" fillId="9" borderId="16" xfId="0" applyNumberFormat="1" applyFont="1" applyFill="1" applyBorder="1" applyAlignment="1">
      <alignment horizontal="center" vertical="center" wrapText="1"/>
    </xf>
    <xf numFmtId="49" fontId="36" fillId="0" borderId="16" xfId="0" applyNumberFormat="1" applyFont="1" applyBorder="1" applyAlignment="1">
      <alignment horizontal="center" vertical="center" wrapText="1"/>
    </xf>
    <xf numFmtId="0" fontId="37" fillId="0" borderId="16" xfId="0" applyFont="1" applyBorder="1" applyAlignment="1">
      <alignment horizontal="center" vertical="center"/>
    </xf>
    <xf numFmtId="10" fontId="36" fillId="0" borderId="16" xfId="0" applyNumberFormat="1" applyFont="1" applyBorder="1" applyAlignment="1">
      <alignment horizontal="center" vertical="center" wrapText="1"/>
    </xf>
    <xf numFmtId="2" fontId="36" fillId="0" borderId="16" xfId="0" applyNumberFormat="1" applyFont="1" applyBorder="1" applyAlignment="1">
      <alignment horizontal="center" vertical="center"/>
    </xf>
    <xf numFmtId="9" fontId="36" fillId="0" borderId="16" xfId="1" applyFont="1" applyFill="1" applyBorder="1" applyAlignment="1">
      <alignment horizontal="center" vertical="center" wrapText="1"/>
    </xf>
    <xf numFmtId="9" fontId="36" fillId="0" borderId="16" xfId="1" applyFont="1" applyFill="1" applyBorder="1" applyAlignment="1">
      <alignment horizontal="center" vertical="center"/>
    </xf>
    <xf numFmtId="9" fontId="36" fillId="0" borderId="16" xfId="0" applyNumberFormat="1" applyFont="1" applyBorder="1" applyAlignment="1">
      <alignment horizontal="center" vertical="center" wrapText="1"/>
    </xf>
    <xf numFmtId="2" fontId="37" fillId="0" borderId="16" xfId="0" applyNumberFormat="1" applyFont="1" applyBorder="1" applyAlignment="1">
      <alignment horizontal="center" vertical="center"/>
    </xf>
    <xf numFmtId="0" fontId="36" fillId="0" borderId="16" xfId="0" applyFont="1" applyBorder="1" applyAlignment="1">
      <alignment horizontal="center" vertical="center"/>
    </xf>
    <xf numFmtId="10" fontId="38" fillId="8" borderId="16" xfId="0" applyNumberFormat="1" applyFont="1" applyFill="1" applyBorder="1" applyAlignment="1">
      <alignment horizontal="center" vertical="center" wrapText="1"/>
    </xf>
    <xf numFmtId="174" fontId="37" fillId="0" borderId="16" xfId="1" applyNumberFormat="1" applyFont="1" applyFill="1" applyBorder="1" applyAlignment="1">
      <alignment horizontal="center" vertical="center"/>
    </xf>
    <xf numFmtId="175" fontId="36" fillId="0" borderId="16" xfId="1" applyNumberFormat="1" applyFont="1" applyFill="1" applyBorder="1" applyAlignment="1">
      <alignment horizontal="center" vertical="center"/>
    </xf>
    <xf numFmtId="175" fontId="37" fillId="0" borderId="16" xfId="0" applyNumberFormat="1" applyFont="1" applyBorder="1" applyAlignment="1">
      <alignment horizontal="center" vertical="center"/>
    </xf>
    <xf numFmtId="10" fontId="38" fillId="0" borderId="16" xfId="0" applyNumberFormat="1" applyFont="1" applyBorder="1" applyAlignment="1">
      <alignment horizontal="center" vertical="center" wrapText="1"/>
    </xf>
    <xf numFmtId="0" fontId="37" fillId="0" borderId="0" xfId="0" applyFont="1"/>
    <xf numFmtId="0" fontId="36" fillId="0" borderId="0" xfId="0" applyFont="1" applyAlignment="1">
      <alignment horizontal="center" vertical="center" wrapText="1"/>
    </xf>
    <xf numFmtId="0" fontId="37" fillId="0" borderId="16" xfId="0" applyFont="1" applyBorder="1" applyAlignment="1">
      <alignment horizontal="center" vertical="center" wrapText="1"/>
    </xf>
    <xf numFmtId="0" fontId="38" fillId="0" borderId="16" xfId="0" applyFont="1" applyBorder="1" applyAlignment="1">
      <alignment horizontal="center" vertical="center" wrapText="1"/>
    </xf>
    <xf numFmtId="0" fontId="36" fillId="0" borderId="16" xfId="0" applyFont="1" applyBorder="1" applyAlignment="1">
      <alignment horizontal="center" vertical="center" wrapText="1"/>
    </xf>
    <xf numFmtId="2" fontId="37" fillId="0" borderId="16" xfId="0" applyNumberFormat="1" applyFont="1" applyBorder="1" applyAlignment="1">
      <alignment horizontal="center" vertical="center" wrapText="1"/>
    </xf>
    <xf numFmtId="167" fontId="36" fillId="0" borderId="16" xfId="0" applyNumberFormat="1" applyFont="1" applyBorder="1" applyAlignment="1">
      <alignment horizontal="center" vertical="center"/>
    </xf>
    <xf numFmtId="0" fontId="36" fillId="0" borderId="16" xfId="0" applyFont="1" applyBorder="1" applyAlignment="1">
      <alignment vertical="center" wrapText="1"/>
    </xf>
    <xf numFmtId="174" fontId="37" fillId="0" borderId="16" xfId="0" applyNumberFormat="1" applyFont="1" applyBorder="1" applyAlignment="1">
      <alignment horizontal="center" vertical="center"/>
    </xf>
    <xf numFmtId="0" fontId="37" fillId="0" borderId="16" xfId="0" applyFont="1" applyBorder="1" applyAlignment="1">
      <alignment vertical="center" wrapText="1"/>
    </xf>
    <xf numFmtId="166" fontId="36" fillId="0" borderId="16" xfId="1" applyNumberFormat="1" applyFont="1" applyFill="1" applyBorder="1" applyAlignment="1">
      <alignment horizontal="center" vertical="center" wrapText="1"/>
    </xf>
    <xf numFmtId="0" fontId="36" fillId="0" borderId="16" xfId="0" applyFont="1" applyBorder="1" applyAlignment="1">
      <alignment horizontal="center" wrapText="1"/>
    </xf>
    <xf numFmtId="0" fontId="37" fillId="0" borderId="0" xfId="0" applyFont="1" applyAlignment="1">
      <alignment horizontal="center"/>
    </xf>
    <xf numFmtId="10" fontId="11" fillId="8" borderId="34" xfId="0" applyNumberFormat="1" applyFont="1" applyFill="1" applyBorder="1" applyAlignment="1">
      <alignment horizontal="center" vertical="center" wrapText="1"/>
    </xf>
    <xf numFmtId="0" fontId="42" fillId="0" borderId="16" xfId="0" applyFont="1" applyBorder="1"/>
    <xf numFmtId="0" fontId="43" fillId="0" borderId="16" xfId="0" applyFont="1" applyBorder="1" applyAlignment="1">
      <alignment horizontal="center" vertical="center" wrapText="1"/>
    </xf>
    <xf numFmtId="0" fontId="43" fillId="0" borderId="20" xfId="0" applyFont="1" applyBorder="1" applyAlignment="1">
      <alignment horizontal="center" vertical="center" wrapText="1"/>
    </xf>
    <xf numFmtId="0" fontId="42" fillId="18" borderId="9" xfId="0" applyFont="1" applyFill="1" applyBorder="1"/>
    <xf numFmtId="0" fontId="42" fillId="0" borderId="9" xfId="0" applyFont="1" applyBorder="1"/>
    <xf numFmtId="0" fontId="42" fillId="0" borderId="0" xfId="0" applyFont="1"/>
    <xf numFmtId="0" fontId="43" fillId="0" borderId="9" xfId="0" applyFont="1" applyBorder="1" applyAlignment="1">
      <alignment horizontal="center" vertical="center" wrapText="1"/>
    </xf>
    <xf numFmtId="0" fontId="44" fillId="0" borderId="9" xfId="0" applyFont="1" applyBorder="1" applyAlignment="1">
      <alignment horizontal="center" vertical="center" wrapText="1"/>
    </xf>
    <xf numFmtId="0" fontId="45" fillId="0" borderId="9" xfId="0" applyFont="1" applyBorder="1" applyAlignment="1">
      <alignment horizontal="center" vertical="center" wrapText="1"/>
    </xf>
    <xf numFmtId="0" fontId="45" fillId="9" borderId="9" xfId="0" applyFont="1" applyFill="1" applyBorder="1" applyAlignment="1">
      <alignment horizontal="center" vertical="center" wrapText="1"/>
    </xf>
    <xf numFmtId="0" fontId="43" fillId="9" borderId="9" xfId="0" applyFont="1" applyFill="1" applyBorder="1" applyAlignment="1">
      <alignment horizontal="center" vertical="center" wrapText="1"/>
    </xf>
    <xf numFmtId="0" fontId="44" fillId="13" borderId="9" xfId="0" applyFont="1" applyFill="1" applyBorder="1" applyAlignment="1">
      <alignment horizontal="center" vertical="center" wrapText="1"/>
    </xf>
    <xf numFmtId="9" fontId="44" fillId="13" borderId="9" xfId="1" applyFont="1" applyFill="1" applyBorder="1" applyAlignment="1">
      <alignment horizontal="center" vertical="center" wrapText="1"/>
    </xf>
    <xf numFmtId="170" fontId="44" fillId="0" borderId="9" xfId="0" applyNumberFormat="1" applyFont="1" applyBorder="1" applyAlignment="1">
      <alignment horizontal="center" vertical="center" wrapText="1"/>
    </xf>
    <xf numFmtId="0" fontId="46" fillId="0" borderId="9" xfId="0" applyFont="1" applyBorder="1" applyAlignment="1">
      <alignment horizontal="center" vertical="center"/>
    </xf>
    <xf numFmtId="0" fontId="44" fillId="0" borderId="16" xfId="0" applyFont="1" applyBorder="1" applyAlignment="1">
      <alignment horizontal="center" vertical="center" wrapText="1"/>
    </xf>
    <xf numFmtId="0" fontId="45" fillId="0" borderId="16" xfId="0" applyFont="1" applyBorder="1" applyAlignment="1">
      <alignment horizontal="center" vertical="center" wrapText="1"/>
    </xf>
    <xf numFmtId="0" fontId="45" fillId="9" borderId="16" xfId="0" applyFont="1" applyFill="1" applyBorder="1" applyAlignment="1">
      <alignment horizontal="center" vertical="center" wrapText="1"/>
    </xf>
    <xf numFmtId="0" fontId="43" fillId="9" borderId="16" xfId="0" applyFont="1" applyFill="1" applyBorder="1" applyAlignment="1">
      <alignment horizontal="center" vertical="center" wrapText="1"/>
    </xf>
    <xf numFmtId="0" fontId="44" fillId="13" borderId="16" xfId="0" applyFont="1" applyFill="1" applyBorder="1" applyAlignment="1">
      <alignment horizontal="center" vertical="center" wrapText="1"/>
    </xf>
    <xf numFmtId="9" fontId="44" fillId="13" borderId="16" xfId="1" applyFont="1" applyFill="1" applyBorder="1" applyAlignment="1">
      <alignment horizontal="center" vertical="center" wrapText="1"/>
    </xf>
    <xf numFmtId="170" fontId="44" fillId="0" borderId="16" xfId="0" applyNumberFormat="1" applyFont="1" applyBorder="1" applyAlignment="1">
      <alignment horizontal="center" vertical="center" wrapText="1"/>
    </xf>
    <xf numFmtId="0" fontId="46" fillId="0" borderId="16" xfId="0" applyFont="1" applyBorder="1" applyAlignment="1">
      <alignment horizontal="center" vertical="center" wrapText="1"/>
    </xf>
    <xf numFmtId="1" fontId="46" fillId="0" borderId="16" xfId="0" applyNumberFormat="1" applyFont="1" applyBorder="1" applyAlignment="1">
      <alignment horizontal="center" vertical="center" wrapText="1"/>
    </xf>
    <xf numFmtId="175" fontId="46" fillId="0" borderId="16" xfId="0" applyNumberFormat="1" applyFont="1" applyBorder="1" applyAlignment="1">
      <alignment horizontal="center" vertical="center" wrapText="1"/>
    </xf>
    <xf numFmtId="174" fontId="46" fillId="0" borderId="16" xfId="0" applyNumberFormat="1" applyFont="1" applyBorder="1" applyAlignment="1">
      <alignment horizontal="center" vertical="center" wrapText="1"/>
    </xf>
    <xf numFmtId="10" fontId="46" fillId="0" borderId="16" xfId="1" applyNumberFormat="1" applyFont="1" applyFill="1" applyBorder="1" applyAlignment="1">
      <alignment horizontal="center" vertical="center" wrapText="1"/>
    </xf>
    <xf numFmtId="169" fontId="46" fillId="0" borderId="16" xfId="0" applyNumberFormat="1" applyFont="1" applyBorder="1" applyAlignment="1">
      <alignment horizontal="center" vertical="center" wrapText="1"/>
    </xf>
    <xf numFmtId="169" fontId="46" fillId="0" borderId="16" xfId="2" applyNumberFormat="1" applyFont="1" applyFill="1" applyBorder="1" applyAlignment="1">
      <alignment horizontal="center" vertical="center" wrapText="1"/>
    </xf>
    <xf numFmtId="44" fontId="46" fillId="0" borderId="16" xfId="2" applyFont="1" applyFill="1" applyBorder="1" applyAlignment="1">
      <alignment horizontal="center" vertical="center" wrapText="1"/>
    </xf>
    <xf numFmtId="10" fontId="46" fillId="0" borderId="16" xfId="1" applyNumberFormat="1" applyFont="1" applyFill="1" applyBorder="1" applyAlignment="1">
      <alignment horizontal="center" vertical="center"/>
    </xf>
    <xf numFmtId="9" fontId="46" fillId="0" borderId="16" xfId="1" applyFont="1" applyFill="1" applyBorder="1" applyAlignment="1">
      <alignment horizontal="center" vertical="center"/>
    </xf>
    <xf numFmtId="0" fontId="42" fillId="0" borderId="20" xfId="0" applyFont="1" applyBorder="1"/>
    <xf numFmtId="10" fontId="44" fillId="9" borderId="19" xfId="1" applyNumberFormat="1" applyFont="1" applyFill="1" applyBorder="1" applyAlignment="1">
      <alignment horizontal="center" vertical="center" wrapText="1"/>
    </xf>
    <xf numFmtId="0" fontId="46" fillId="0" borderId="19" xfId="0" applyFont="1" applyBorder="1" applyAlignment="1">
      <alignment horizontal="center" vertical="center"/>
    </xf>
    <xf numFmtId="0" fontId="46" fillId="0" borderId="28" xfId="0" applyFont="1" applyBorder="1" applyAlignment="1">
      <alignment horizontal="center" vertical="center" wrapText="1"/>
    </xf>
    <xf numFmtId="0" fontId="46" fillId="0" borderId="19" xfId="0" applyFont="1" applyBorder="1" applyAlignment="1">
      <alignment horizontal="center" vertical="center" wrapText="1"/>
    </xf>
    <xf numFmtId="170" fontId="44" fillId="9" borderId="19" xfId="0" applyNumberFormat="1" applyFont="1" applyFill="1" applyBorder="1" applyAlignment="1">
      <alignment horizontal="center" vertical="center"/>
    </xf>
    <xf numFmtId="8" fontId="44" fillId="9" borderId="19" xfId="0" applyNumberFormat="1" applyFont="1" applyFill="1" applyBorder="1" applyAlignment="1">
      <alignment horizontal="center" vertical="center"/>
    </xf>
    <xf numFmtId="176" fontId="44" fillId="9" borderId="19" xfId="2" applyNumberFormat="1" applyFont="1" applyFill="1" applyBorder="1" applyAlignment="1">
      <alignment horizontal="center" vertical="center"/>
    </xf>
    <xf numFmtId="0" fontId="44" fillId="9" borderId="19" xfId="0" applyFont="1" applyFill="1" applyBorder="1" applyAlignment="1">
      <alignment horizontal="center" vertical="center"/>
    </xf>
    <xf numFmtId="0" fontId="46" fillId="9" borderId="19" xfId="0" applyFont="1" applyFill="1" applyBorder="1" applyAlignment="1">
      <alignment horizontal="center" vertical="center" wrapText="1"/>
    </xf>
    <xf numFmtId="9" fontId="46" fillId="0" borderId="9" xfId="1" applyFont="1" applyBorder="1" applyAlignment="1">
      <alignment horizontal="center" vertical="center"/>
    </xf>
    <xf numFmtId="10" fontId="46" fillId="0" borderId="9" xfId="1" applyNumberFormat="1" applyFont="1" applyBorder="1" applyAlignment="1">
      <alignment horizontal="center" vertical="center"/>
    </xf>
    <xf numFmtId="10" fontId="46" fillId="0" borderId="19" xfId="1" applyNumberFormat="1" applyFont="1" applyFill="1" applyBorder="1" applyAlignment="1">
      <alignment horizontal="center" vertical="center"/>
    </xf>
    <xf numFmtId="0" fontId="46" fillId="0" borderId="0" xfId="0" applyFont="1" applyAlignment="1">
      <alignment horizontal="center" vertical="center"/>
    </xf>
    <xf numFmtId="0" fontId="46" fillId="0" borderId="16" xfId="0" applyFont="1" applyBorder="1" applyAlignment="1" applyProtection="1">
      <alignment horizontal="center" vertical="center" wrapText="1"/>
      <protection locked="0"/>
    </xf>
    <xf numFmtId="0" fontId="46" fillId="0" borderId="18" xfId="0" applyFont="1" applyBorder="1" applyAlignment="1">
      <alignment horizontal="center" vertical="center" wrapText="1"/>
    </xf>
    <xf numFmtId="6" fontId="46" fillId="0" borderId="18" xfId="0" applyNumberFormat="1" applyFont="1" applyBorder="1" applyAlignment="1">
      <alignment horizontal="center" vertical="center" wrapText="1"/>
    </xf>
    <xf numFmtId="6" fontId="46" fillId="0" borderId="16" xfId="0" applyNumberFormat="1" applyFont="1" applyBorder="1" applyAlignment="1">
      <alignment horizontal="center" vertical="center" wrapText="1"/>
    </xf>
    <xf numFmtId="0" fontId="46" fillId="0" borderId="16" xfId="0" applyFont="1" applyBorder="1"/>
    <xf numFmtId="6" fontId="46" fillId="0" borderId="19" xfId="0" applyNumberFormat="1" applyFont="1" applyBorder="1" applyAlignment="1">
      <alignment horizontal="center" vertical="center" wrapText="1"/>
    </xf>
    <xf numFmtId="9" fontId="44" fillId="9" borderId="16" xfId="1" applyFont="1" applyFill="1" applyBorder="1" applyAlignment="1">
      <alignment horizontal="center" vertical="center" wrapText="1"/>
    </xf>
    <xf numFmtId="0" fontId="46" fillId="0" borderId="16" xfId="0" applyFont="1" applyBorder="1" applyAlignment="1">
      <alignment horizontal="center" vertical="center"/>
    </xf>
    <xf numFmtId="0" fontId="46" fillId="0" borderId="24" xfId="0" applyFont="1" applyBorder="1" applyAlignment="1">
      <alignment horizontal="center" vertical="center" wrapText="1"/>
    </xf>
    <xf numFmtId="170" fontId="44" fillId="9" borderId="16" xfId="0" applyNumberFormat="1" applyFont="1" applyFill="1" applyBorder="1" applyAlignment="1">
      <alignment horizontal="center" vertical="center"/>
    </xf>
    <xf numFmtId="8" fontId="44" fillId="9" borderId="16" xfId="0" applyNumberFormat="1" applyFont="1" applyFill="1" applyBorder="1" applyAlignment="1">
      <alignment horizontal="center" vertical="center"/>
    </xf>
    <xf numFmtId="6" fontId="44" fillId="9" borderId="16" xfId="0" applyNumberFormat="1" applyFont="1" applyFill="1" applyBorder="1" applyAlignment="1">
      <alignment horizontal="center" vertical="center"/>
    </xf>
    <xf numFmtId="0" fontId="44" fillId="9" borderId="16" xfId="0" applyFont="1" applyFill="1" applyBorder="1" applyAlignment="1">
      <alignment horizontal="center" vertical="center"/>
    </xf>
    <xf numFmtId="0" fontId="46" fillId="9" borderId="16" xfId="0" applyFont="1" applyFill="1" applyBorder="1" applyAlignment="1">
      <alignment horizontal="center" vertical="center" wrapText="1"/>
    </xf>
    <xf numFmtId="9" fontId="46" fillId="0" borderId="0" xfId="1" applyFont="1" applyAlignment="1">
      <alignment horizontal="center" vertical="center"/>
    </xf>
    <xf numFmtId="6" fontId="46" fillId="0" borderId="0" xfId="0" applyNumberFormat="1" applyFont="1" applyAlignment="1">
      <alignment horizontal="center" vertical="center"/>
    </xf>
    <xf numFmtId="9" fontId="46" fillId="0" borderId="0" xfId="1" applyFont="1" applyFill="1" applyAlignment="1">
      <alignment horizontal="center" vertical="center"/>
    </xf>
    <xf numFmtId="49" fontId="46" fillId="0" borderId="16" xfId="0" applyNumberFormat="1" applyFont="1" applyBorder="1" applyAlignment="1">
      <alignment horizontal="center" vertical="center" wrapText="1"/>
    </xf>
    <xf numFmtId="166" fontId="46" fillId="0" borderId="16" xfId="1" applyNumberFormat="1" applyFont="1" applyFill="1" applyBorder="1" applyAlignment="1">
      <alignment horizontal="center" vertical="center" wrapText="1"/>
    </xf>
    <xf numFmtId="0" fontId="46" fillId="0" borderId="16" xfId="0" applyFont="1" applyBorder="1" applyAlignment="1">
      <alignment vertical="center" wrapText="1"/>
    </xf>
    <xf numFmtId="6" fontId="46" fillId="0" borderId="16" xfId="0" applyNumberFormat="1" applyFont="1" applyBorder="1" applyAlignment="1">
      <alignment vertical="center" wrapText="1"/>
    </xf>
    <xf numFmtId="10" fontId="44" fillId="0" borderId="18" xfId="1" applyNumberFormat="1" applyFont="1" applyFill="1" applyBorder="1" applyAlignment="1">
      <alignment horizontal="center" vertical="center" wrapText="1"/>
    </xf>
    <xf numFmtId="6" fontId="46" fillId="0" borderId="16" xfId="0" applyNumberFormat="1" applyFont="1" applyBorder="1" applyAlignment="1">
      <alignment horizontal="center" vertical="center"/>
    </xf>
    <xf numFmtId="6" fontId="46" fillId="0" borderId="21" xfId="0" applyNumberFormat="1" applyFont="1" applyBorder="1" applyAlignment="1">
      <alignment horizontal="center" vertical="center" wrapText="1"/>
    </xf>
    <xf numFmtId="6" fontId="46" fillId="0" borderId="21" xfId="0" applyNumberFormat="1" applyFont="1" applyBorder="1" applyAlignment="1">
      <alignment horizontal="center" vertical="center"/>
    </xf>
    <xf numFmtId="0" fontId="46" fillId="0" borderId="21" xfId="0" applyFont="1" applyBorder="1" applyAlignment="1">
      <alignment horizontal="center" vertical="center" wrapText="1"/>
    </xf>
    <xf numFmtId="6" fontId="46" fillId="0" borderId="19" xfId="0" applyNumberFormat="1" applyFont="1" applyBorder="1" applyAlignment="1">
      <alignment horizontal="center" vertical="center"/>
    </xf>
    <xf numFmtId="6" fontId="46" fillId="0" borderId="18" xfId="0" applyNumberFormat="1" applyFont="1" applyBorder="1" applyAlignment="1">
      <alignment horizontal="center" vertical="center"/>
    </xf>
    <xf numFmtId="10" fontId="44" fillId="0" borderId="19" xfId="1" applyNumberFormat="1" applyFont="1" applyFill="1" applyBorder="1" applyAlignment="1">
      <alignment horizontal="center" vertical="center" wrapText="1"/>
    </xf>
    <xf numFmtId="10" fontId="44" fillId="0" borderId="16" xfId="0" applyNumberFormat="1" applyFont="1" applyBorder="1" applyAlignment="1">
      <alignment horizontal="center" vertical="center" wrapText="1"/>
    </xf>
    <xf numFmtId="0" fontId="44" fillId="0" borderId="16" xfId="0" applyFont="1" applyBorder="1" applyAlignment="1">
      <alignment vertical="center" wrapText="1"/>
    </xf>
    <xf numFmtId="0" fontId="44" fillId="0" borderId="17" xfId="0" applyFont="1" applyBorder="1" applyAlignment="1">
      <alignment vertical="center" wrapText="1"/>
    </xf>
    <xf numFmtId="0" fontId="44" fillId="0" borderId="24" xfId="0" applyFont="1" applyBorder="1" applyAlignment="1">
      <alignment vertical="center" wrapText="1"/>
    </xf>
    <xf numFmtId="6" fontId="44" fillId="0" borderId="24" xfId="0" applyNumberFormat="1" applyFont="1" applyBorder="1" applyAlignment="1">
      <alignment vertical="center" wrapText="1"/>
    </xf>
    <xf numFmtId="0" fontId="44" fillId="0" borderId="20" xfId="0" applyFont="1" applyBorder="1" applyAlignment="1">
      <alignment vertical="center" wrapText="1"/>
    </xf>
    <xf numFmtId="6" fontId="44" fillId="0" borderId="16" xfId="2" applyNumberFormat="1" applyFont="1" applyFill="1" applyBorder="1" applyAlignment="1">
      <alignment horizontal="center" vertical="center" wrapText="1"/>
    </xf>
    <xf numFmtId="10" fontId="44" fillId="0" borderId="16" xfId="1" applyNumberFormat="1" applyFont="1" applyFill="1" applyBorder="1" applyAlignment="1">
      <alignment horizontal="center" vertical="center" wrapText="1"/>
    </xf>
    <xf numFmtId="0" fontId="46" fillId="0" borderId="16" xfId="0" quotePrefix="1" applyFont="1" applyBorder="1" applyAlignment="1">
      <alignment horizontal="center" vertical="center" wrapText="1"/>
    </xf>
    <xf numFmtId="10" fontId="44" fillId="0" borderId="16" xfId="2" applyNumberFormat="1" applyFont="1" applyFill="1" applyBorder="1" applyAlignment="1">
      <alignment horizontal="center" vertical="center" wrapText="1"/>
    </xf>
    <xf numFmtId="10" fontId="44" fillId="0" borderId="16" xfId="1" applyNumberFormat="1" applyFont="1" applyFill="1" applyBorder="1" applyAlignment="1">
      <alignment horizontal="center" vertical="center"/>
    </xf>
    <xf numFmtId="165" fontId="46" fillId="0" borderId="16" xfId="0" applyNumberFormat="1" applyFont="1" applyBorder="1" applyAlignment="1">
      <alignment vertical="center" wrapText="1"/>
    </xf>
    <xf numFmtId="173" fontId="46" fillId="0" borderId="18" xfId="0" applyNumberFormat="1" applyFont="1" applyBorder="1" applyAlignment="1">
      <alignment horizontal="center" vertical="center" wrapText="1"/>
    </xf>
    <xf numFmtId="10" fontId="46" fillId="0" borderId="18" xfId="1" applyNumberFormat="1" applyFont="1" applyFill="1" applyBorder="1" applyAlignment="1">
      <alignment horizontal="center" vertical="center" wrapText="1"/>
    </xf>
    <xf numFmtId="173" fontId="46" fillId="0" borderId="21" xfId="0" applyNumberFormat="1" applyFont="1" applyBorder="1" applyAlignment="1">
      <alignment horizontal="center" vertical="center" wrapText="1"/>
    </xf>
    <xf numFmtId="10" fontId="46" fillId="0" borderId="21" xfId="1" applyNumberFormat="1" applyFont="1" applyFill="1" applyBorder="1" applyAlignment="1">
      <alignment horizontal="center" vertical="center" wrapText="1"/>
    </xf>
    <xf numFmtId="165" fontId="46" fillId="0" borderId="16" xfId="0" applyNumberFormat="1" applyFont="1" applyBorder="1" applyAlignment="1">
      <alignment horizontal="center" vertical="center" wrapText="1"/>
    </xf>
    <xf numFmtId="165" fontId="46" fillId="0" borderId="16" xfId="0" applyNumberFormat="1" applyFont="1" applyBorder="1" applyAlignment="1">
      <alignment horizontal="center" vertical="center"/>
    </xf>
    <xf numFmtId="164" fontId="46" fillId="0" borderId="16" xfId="0" applyNumberFormat="1" applyFont="1" applyBorder="1" applyAlignment="1">
      <alignment horizontal="center" vertical="center"/>
    </xf>
    <xf numFmtId="173" fontId="46" fillId="0" borderId="19" xfId="0" applyNumberFormat="1" applyFont="1" applyBorder="1" applyAlignment="1">
      <alignment horizontal="center" vertical="center" wrapText="1"/>
    </xf>
    <xf numFmtId="10" fontId="46" fillId="0" borderId="19" xfId="1" applyNumberFormat="1" applyFont="1" applyFill="1" applyBorder="1" applyAlignment="1">
      <alignment horizontal="center" vertical="center" wrapText="1"/>
    </xf>
    <xf numFmtId="173" fontId="44" fillId="0" borderId="16" xfId="0" applyNumberFormat="1" applyFont="1" applyBorder="1" applyAlignment="1">
      <alignment horizontal="center" vertical="center" wrapText="1"/>
    </xf>
    <xf numFmtId="14" fontId="46" fillId="0" borderId="16" xfId="0" applyNumberFormat="1" applyFont="1" applyBorder="1" applyAlignment="1">
      <alignment horizontal="center" vertical="center" wrapText="1"/>
    </xf>
    <xf numFmtId="44" fontId="46" fillId="0" borderId="18" xfId="2" applyFont="1" applyFill="1" applyBorder="1" applyAlignment="1">
      <alignment horizontal="center" vertical="center" wrapText="1"/>
    </xf>
    <xf numFmtId="44" fontId="46" fillId="0" borderId="19" xfId="2" applyFont="1" applyFill="1" applyBorder="1" applyAlignment="1">
      <alignment horizontal="center" vertical="center" wrapText="1"/>
    </xf>
    <xf numFmtId="44" fontId="46" fillId="0" borderId="16" xfId="2" applyFont="1" applyFill="1" applyBorder="1" applyAlignment="1">
      <alignment vertical="center" wrapText="1"/>
    </xf>
    <xf numFmtId="44" fontId="46" fillId="0" borderId="18" xfId="2" applyFont="1" applyFill="1" applyBorder="1" applyAlignment="1">
      <alignment vertical="center" wrapText="1"/>
    </xf>
    <xf numFmtId="44" fontId="46" fillId="0" borderId="21" xfId="2" applyFont="1" applyFill="1" applyBorder="1" applyAlignment="1">
      <alignment vertical="center" wrapText="1"/>
    </xf>
    <xf numFmtId="44" fontId="46" fillId="0" borderId="19" xfId="2" applyFont="1" applyFill="1" applyBorder="1" applyAlignment="1">
      <alignment vertical="center" wrapText="1"/>
    </xf>
    <xf numFmtId="44" fontId="44" fillId="0" borderId="16" xfId="0" applyNumberFormat="1" applyFont="1" applyBorder="1" applyAlignment="1">
      <alignment horizontal="center" vertical="center" wrapText="1"/>
    </xf>
    <xf numFmtId="0" fontId="46" fillId="0" borderId="16" xfId="0" applyFont="1" applyBorder="1" applyAlignment="1">
      <alignment vertical="center"/>
    </xf>
    <xf numFmtId="164" fontId="46" fillId="0" borderId="16" xfId="0" applyNumberFormat="1" applyFont="1" applyBorder="1" applyAlignment="1">
      <alignment horizontal="center" vertical="center" wrapText="1"/>
    </xf>
    <xf numFmtId="164" fontId="46" fillId="0" borderId="18" xfId="0" applyNumberFormat="1" applyFont="1" applyBorder="1" applyAlignment="1">
      <alignment horizontal="center" vertical="center" wrapText="1"/>
    </xf>
    <xf numFmtId="0" fontId="46" fillId="0" borderId="18" xfId="0" applyFont="1" applyBorder="1" applyAlignment="1">
      <alignment vertical="center" wrapText="1"/>
    </xf>
    <xf numFmtId="0" fontId="46" fillId="0" borderId="18" xfId="0" applyFont="1" applyBorder="1" applyAlignment="1">
      <alignment horizontal="center" vertical="center"/>
    </xf>
    <xf numFmtId="164" fontId="46" fillId="0" borderId="19" xfId="0" applyNumberFormat="1" applyFont="1" applyBorder="1" applyAlignment="1">
      <alignment horizontal="center" vertical="center" wrapText="1"/>
    </xf>
    <xf numFmtId="0" fontId="46" fillId="0" borderId="19" xfId="0" applyFont="1" applyBorder="1" applyAlignment="1">
      <alignment vertical="center" wrapText="1"/>
    </xf>
    <xf numFmtId="0" fontId="46" fillId="0" borderId="21" xfId="0" applyFont="1" applyBorder="1" applyAlignment="1">
      <alignment horizontal="center" vertical="center"/>
    </xf>
    <xf numFmtId="0" fontId="46" fillId="0" borderId="16" xfId="0" applyFont="1" applyBorder="1" applyAlignment="1">
      <alignment wrapText="1"/>
    </xf>
    <xf numFmtId="168" fontId="46" fillId="0" borderId="16" xfId="0" applyNumberFormat="1" applyFont="1" applyBorder="1" applyAlignment="1">
      <alignment vertical="center" wrapText="1"/>
    </xf>
    <xf numFmtId="168" fontId="44" fillId="0" borderId="16" xfId="0" applyNumberFormat="1" applyFont="1" applyBorder="1" applyAlignment="1">
      <alignment horizontal="center" vertical="center" wrapText="1"/>
    </xf>
    <xf numFmtId="49" fontId="46" fillId="0" borderId="19" xfId="0" applyNumberFormat="1" applyFont="1" applyBorder="1" applyAlignment="1">
      <alignment horizontal="center" vertical="center" wrapText="1"/>
    </xf>
    <xf numFmtId="44" fontId="44" fillId="0" borderId="18" xfId="0" applyNumberFormat="1" applyFont="1" applyBorder="1" applyAlignment="1">
      <alignment horizontal="center" vertical="center" wrapText="1"/>
    </xf>
    <xf numFmtId="3" fontId="46" fillId="0" borderId="16" xfId="0" applyNumberFormat="1" applyFont="1" applyBorder="1" applyAlignment="1">
      <alignment horizontal="center" vertical="center" wrapText="1"/>
    </xf>
    <xf numFmtId="0" fontId="46" fillId="0" borderId="20" xfId="0" applyFont="1" applyBorder="1" applyAlignment="1">
      <alignment horizontal="center" vertical="center" wrapText="1"/>
    </xf>
    <xf numFmtId="6" fontId="44" fillId="0" borderId="19" xfId="0" applyNumberFormat="1" applyFont="1" applyBorder="1" applyAlignment="1">
      <alignment horizontal="center" vertical="center" wrapText="1"/>
    </xf>
    <xf numFmtId="0" fontId="46" fillId="0" borderId="16" xfId="0" applyFont="1" applyBorder="1" applyAlignment="1">
      <alignment horizontal="center" vertical="center" wrapText="1" readingOrder="1"/>
    </xf>
    <xf numFmtId="10" fontId="46" fillId="0" borderId="16" xfId="1" applyNumberFormat="1" applyFont="1" applyFill="1" applyBorder="1" applyAlignment="1">
      <alignment horizontal="center" vertical="center" wrapText="1" readingOrder="1"/>
    </xf>
    <xf numFmtId="44" fontId="44" fillId="0" borderId="16" xfId="2" applyFont="1" applyFill="1" applyBorder="1" applyAlignment="1">
      <alignment horizontal="center" vertical="center" wrapText="1"/>
    </xf>
    <xf numFmtId="10" fontId="44" fillId="0" borderId="16" xfId="0" applyNumberFormat="1" applyFont="1" applyBorder="1" applyAlignment="1">
      <alignment horizontal="center" vertical="center"/>
    </xf>
    <xf numFmtId="0" fontId="46" fillId="0" borderId="17" xfId="0" applyFont="1" applyBorder="1"/>
    <xf numFmtId="0" fontId="46" fillId="0" borderId="24" xfId="0" applyFont="1" applyBorder="1"/>
    <xf numFmtId="0" fontId="46" fillId="0" borderId="20" xfId="0" applyFont="1" applyBorder="1"/>
    <xf numFmtId="44" fontId="44" fillId="0" borderId="18" xfId="2" applyFont="1" applyFill="1" applyBorder="1" applyAlignment="1">
      <alignment horizontal="center" vertical="center" wrapText="1"/>
    </xf>
    <xf numFmtId="10" fontId="44" fillId="0" borderId="18" xfId="2" applyNumberFormat="1" applyFont="1" applyFill="1" applyBorder="1" applyAlignment="1">
      <alignment horizontal="center" vertical="center" wrapText="1"/>
    </xf>
    <xf numFmtId="1" fontId="44" fillId="0" borderId="16" xfId="0" applyNumberFormat="1" applyFont="1" applyBorder="1" applyAlignment="1">
      <alignment horizontal="right" vertical="center" wrapText="1"/>
    </xf>
    <xf numFmtId="0" fontId="46" fillId="0" borderId="24" xfId="0" applyFont="1" applyBorder="1" applyAlignment="1">
      <alignment vertical="center" wrapText="1"/>
    </xf>
    <xf numFmtId="0" fontId="46" fillId="0" borderId="20" xfId="0" applyFont="1" applyBorder="1" applyAlignment="1">
      <alignment vertical="center" wrapText="1"/>
    </xf>
    <xf numFmtId="9" fontId="44" fillId="0" borderId="16" xfId="1" applyFont="1" applyFill="1" applyBorder="1" applyAlignment="1">
      <alignment horizontal="center" vertical="center"/>
    </xf>
    <xf numFmtId="0" fontId="46" fillId="0" borderId="22" xfId="0" applyFont="1" applyBorder="1" applyAlignment="1">
      <alignment horizontal="center" vertical="center" wrapText="1"/>
    </xf>
    <xf numFmtId="171" fontId="46" fillId="0" borderId="21" xfId="0" applyNumberFormat="1" applyFont="1" applyBorder="1" applyAlignment="1">
      <alignment horizontal="center" vertical="center" wrapText="1"/>
    </xf>
    <xf numFmtId="171" fontId="46" fillId="0" borderId="19" xfId="0" applyNumberFormat="1" applyFont="1" applyBorder="1" applyAlignment="1">
      <alignment horizontal="center" vertical="center" wrapText="1"/>
    </xf>
    <xf numFmtId="171" fontId="46" fillId="0" borderId="16" xfId="0" applyNumberFormat="1" applyFont="1" applyBorder="1" applyAlignment="1">
      <alignment horizontal="center" vertical="center" wrapText="1"/>
    </xf>
    <xf numFmtId="6" fontId="44" fillId="0" borderId="16" xfId="0" applyNumberFormat="1" applyFont="1" applyBorder="1" applyAlignment="1">
      <alignment horizontal="center" vertical="center" wrapText="1"/>
    </xf>
    <xf numFmtId="169" fontId="44" fillId="0" borderId="16" xfId="0" applyNumberFormat="1" applyFont="1" applyBorder="1" applyAlignment="1">
      <alignment horizontal="center" vertical="center" wrapText="1"/>
    </xf>
    <xf numFmtId="17" fontId="46" fillId="0" borderId="20" xfId="0" applyNumberFormat="1" applyFont="1" applyBorder="1" applyAlignment="1">
      <alignment horizontal="center" vertical="center" wrapText="1"/>
    </xf>
    <xf numFmtId="17" fontId="46" fillId="0" borderId="16" xfId="0" applyNumberFormat="1" applyFont="1" applyBorder="1" applyAlignment="1">
      <alignment horizontal="center" vertical="center" wrapText="1"/>
    </xf>
    <xf numFmtId="170" fontId="46" fillId="0" borderId="16" xfId="2" applyNumberFormat="1" applyFont="1" applyFill="1" applyBorder="1" applyAlignment="1">
      <alignment horizontal="center" vertical="center"/>
    </xf>
    <xf numFmtId="17" fontId="46" fillId="0" borderId="22" xfId="0" applyNumberFormat="1" applyFont="1" applyBorder="1" applyAlignment="1">
      <alignment horizontal="center" vertical="center" wrapText="1"/>
    </xf>
    <xf numFmtId="17" fontId="46" fillId="0" borderId="18" xfId="0" applyNumberFormat="1" applyFont="1" applyBorder="1" applyAlignment="1">
      <alignment horizontal="center" vertical="center" wrapText="1"/>
    </xf>
    <xf numFmtId="0" fontId="46" fillId="0" borderId="16" xfId="0" applyFont="1" applyBorder="1" applyAlignment="1">
      <alignment horizontal="left" vertical="center" wrapText="1"/>
    </xf>
    <xf numFmtId="0" fontId="46" fillId="0" borderId="19" xfId="0" applyFont="1" applyBorder="1"/>
    <xf numFmtId="0" fontId="46" fillId="0" borderId="26" xfId="0" applyFont="1" applyBorder="1"/>
    <xf numFmtId="0" fontId="46" fillId="0" borderId="25" xfId="0" applyFont="1" applyBorder="1"/>
    <xf numFmtId="0" fontId="46" fillId="0" borderId="22" xfId="0" applyFont="1" applyBorder="1"/>
    <xf numFmtId="6" fontId="44" fillId="0" borderId="18" xfId="0" applyNumberFormat="1" applyFont="1" applyBorder="1" applyAlignment="1">
      <alignment horizontal="center" vertical="center" wrapText="1"/>
    </xf>
    <xf numFmtId="10" fontId="44" fillId="0" borderId="18" xfId="0" applyNumberFormat="1" applyFont="1" applyBorder="1" applyAlignment="1">
      <alignment horizontal="center" vertical="center"/>
    </xf>
    <xf numFmtId="0" fontId="46" fillId="0" borderId="18" xfId="0" applyFont="1" applyBorder="1"/>
    <xf numFmtId="0" fontId="46" fillId="0" borderId="18" xfId="0" applyFont="1" applyBorder="1" applyAlignment="1">
      <alignment vertical="center"/>
    </xf>
    <xf numFmtId="0" fontId="42" fillId="0" borderId="22" xfId="0" applyFont="1" applyBorder="1"/>
    <xf numFmtId="0" fontId="42" fillId="0" borderId="18" xfId="0" applyFont="1" applyBorder="1"/>
    <xf numFmtId="44" fontId="46" fillId="0" borderId="16" xfId="2" applyFont="1" applyFill="1" applyBorder="1" applyAlignment="1">
      <alignment horizontal="center" vertical="center"/>
    </xf>
    <xf numFmtId="8" fontId="46" fillId="0" borderId="18" xfId="0" applyNumberFormat="1" applyFont="1" applyBorder="1" applyAlignment="1">
      <alignment horizontal="center" vertical="center"/>
    </xf>
    <xf numFmtId="8" fontId="46" fillId="0" borderId="16" xfId="0" applyNumberFormat="1" applyFont="1" applyBorder="1" applyAlignment="1">
      <alignment horizontal="center" vertical="center"/>
    </xf>
    <xf numFmtId="8" fontId="46" fillId="0" borderId="21" xfId="0" applyNumberFormat="1" applyFont="1" applyBorder="1" applyAlignment="1">
      <alignment horizontal="center" vertical="center"/>
    </xf>
    <xf numFmtId="8" fontId="46" fillId="0" borderId="19" xfId="0" applyNumberFormat="1" applyFont="1" applyBorder="1" applyAlignment="1">
      <alignment horizontal="center" vertical="center"/>
    </xf>
    <xf numFmtId="8" fontId="44" fillId="0" borderId="16" xfId="0" applyNumberFormat="1" applyFont="1" applyBorder="1" applyAlignment="1">
      <alignment vertical="center"/>
    </xf>
    <xf numFmtId="0" fontId="46" fillId="0" borderId="17" xfId="0" applyFont="1" applyBorder="1" applyAlignment="1">
      <alignment vertical="center" wrapText="1"/>
    </xf>
    <xf numFmtId="0" fontId="42" fillId="18" borderId="9" xfId="0" applyFont="1" applyFill="1" applyBorder="1" applyAlignment="1">
      <alignment vertical="center" wrapText="1"/>
    </xf>
    <xf numFmtId="0" fontId="42" fillId="0" borderId="20" xfId="0" applyFont="1" applyBorder="1" applyAlignment="1">
      <alignment vertical="center" wrapText="1"/>
    </xf>
    <xf numFmtId="0" fontId="42" fillId="0" borderId="16" xfId="0" applyFont="1" applyBorder="1" applyAlignment="1">
      <alignment vertical="center" wrapText="1"/>
    </xf>
    <xf numFmtId="8" fontId="44" fillId="0" borderId="16" xfId="0" applyNumberFormat="1" applyFont="1" applyBorder="1" applyAlignment="1">
      <alignment vertical="center" wrapText="1"/>
    </xf>
    <xf numFmtId="0" fontId="44" fillId="0" borderId="16" xfId="0" applyFont="1" applyBorder="1"/>
    <xf numFmtId="8" fontId="44" fillId="0" borderId="16" xfId="0" applyNumberFormat="1" applyFont="1" applyBorder="1" applyAlignment="1">
      <alignment horizontal="center" vertical="center"/>
    </xf>
    <xf numFmtId="0" fontId="46" fillId="0" borderId="9" xfId="0" applyFont="1" applyBorder="1"/>
    <xf numFmtId="0" fontId="42" fillId="0" borderId="9" xfId="0" applyFont="1" applyBorder="1" applyAlignment="1">
      <alignment vertical="center"/>
    </xf>
    <xf numFmtId="10" fontId="42" fillId="0" borderId="9" xfId="0" applyNumberFormat="1" applyFont="1" applyBorder="1"/>
    <xf numFmtId="0" fontId="43" fillId="0" borderId="9" xfId="0" applyFont="1" applyBorder="1"/>
    <xf numFmtId="0" fontId="42" fillId="0" borderId="9" xfId="0" applyFont="1" applyBorder="1" applyAlignment="1">
      <alignment horizontal="center" vertical="center"/>
    </xf>
    <xf numFmtId="0" fontId="42" fillId="0" borderId="9" xfId="0" applyFont="1" applyBorder="1" applyAlignment="1">
      <alignment horizontal="center"/>
    </xf>
    <xf numFmtId="0" fontId="47" fillId="0" borderId="9" xfId="0" applyFont="1" applyBorder="1"/>
    <xf numFmtId="0" fontId="43" fillId="0" borderId="16" xfId="0" applyFont="1" applyBorder="1"/>
    <xf numFmtId="0" fontId="42" fillId="0" borderId="16" xfId="0" applyFont="1" applyBorder="1" applyAlignment="1">
      <alignment horizontal="center" vertical="center"/>
    </xf>
    <xf numFmtId="0" fontId="42" fillId="0" borderId="16" xfId="0" applyFont="1" applyBorder="1" applyAlignment="1">
      <alignment horizontal="center"/>
    </xf>
    <xf numFmtId="0" fontId="47" fillId="10" borderId="16" xfId="0" applyFont="1" applyFill="1" applyBorder="1"/>
    <xf numFmtId="0" fontId="47" fillId="11" borderId="16" xfId="0" applyFont="1" applyFill="1" applyBorder="1"/>
    <xf numFmtId="0" fontId="47" fillId="0" borderId="16" xfId="0" applyFont="1" applyBorder="1"/>
    <xf numFmtId="0" fontId="42" fillId="0" borderId="16" xfId="0" applyFont="1" applyBorder="1" applyAlignment="1">
      <alignment vertical="center"/>
    </xf>
    <xf numFmtId="0" fontId="4" fillId="0" borderId="2" xfId="0" applyFont="1" applyBorder="1" applyAlignment="1">
      <alignment horizontal="left" vertical="center"/>
    </xf>
    <xf numFmtId="0" fontId="3" fillId="0" borderId="3" xfId="0" applyFont="1" applyBorder="1" applyAlignment="1"/>
    <xf numFmtId="0" fontId="3" fillId="0" borderId="4" xfId="0" applyFont="1" applyBorder="1" applyAlignment="1"/>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4" fillId="0" borderId="2" xfId="0" applyFont="1" applyBorder="1" applyAlignment="1">
      <alignment horizontal="left"/>
    </xf>
    <xf numFmtId="0" fontId="4" fillId="0" borderId="3" xfId="0" applyFont="1" applyBorder="1" applyAlignment="1">
      <alignment horizontal="center"/>
    </xf>
    <xf numFmtId="0" fontId="5" fillId="2" borderId="2" xfId="0" applyFont="1" applyFill="1" applyBorder="1" applyAlignment="1">
      <alignment horizontal="left" vertical="center"/>
    </xf>
    <xf numFmtId="0" fontId="2" fillId="0" borderId="2" xfId="0" applyFont="1" applyBorder="1" applyAlignment="1">
      <alignment horizontal="left" vertical="center" wrapText="1"/>
    </xf>
    <xf numFmtId="0" fontId="5" fillId="2"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left" vertical="center"/>
    </xf>
    <xf numFmtId="0" fontId="4" fillId="0" borderId="3" xfId="0" applyFont="1" applyBorder="1" applyAlignment="1">
      <alignment horizontal="center" vertical="center" wrapText="1"/>
    </xf>
    <xf numFmtId="0" fontId="36" fillId="0" borderId="16" xfId="0" applyFont="1" applyBorder="1" applyAlignment="1">
      <alignment horizontal="center" vertical="center" wrapText="1"/>
    </xf>
    <xf numFmtId="0" fontId="37" fillId="0" borderId="16" xfId="0" applyFont="1" applyBorder="1" applyAlignment="1">
      <alignment horizontal="center" vertical="center" wrapText="1"/>
    </xf>
    <xf numFmtId="0" fontId="38" fillId="17" borderId="16" xfId="0" applyFont="1" applyFill="1" applyBorder="1" applyAlignment="1">
      <alignment horizontal="center" vertical="center" wrapText="1"/>
    </xf>
    <xf numFmtId="0" fontId="38" fillId="17" borderId="16" xfId="0" applyFont="1" applyFill="1" applyBorder="1" applyAlignment="1">
      <alignment horizontal="center" vertical="center"/>
    </xf>
    <xf numFmtId="0" fontId="38" fillId="14" borderId="16" xfId="0" applyFont="1" applyFill="1" applyBorder="1" applyAlignment="1">
      <alignment horizontal="center" vertical="center"/>
    </xf>
    <xf numFmtId="0" fontId="38" fillId="15" borderId="16" xfId="0" applyFont="1" applyFill="1" applyBorder="1" applyAlignment="1">
      <alignment horizontal="center" vertical="center"/>
    </xf>
    <xf numFmtId="0" fontId="38" fillId="16" borderId="16" xfId="0" applyFont="1" applyFill="1" applyBorder="1" applyAlignment="1">
      <alignment horizontal="center" vertical="center"/>
    </xf>
    <xf numFmtId="0" fontId="38" fillId="0" borderId="1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10" xfId="0" applyFont="1" applyBorder="1" applyAlignment="1"/>
    <xf numFmtId="0" fontId="36" fillId="0" borderId="6" xfId="0" applyFont="1" applyBorder="1" applyAlignment="1"/>
    <xf numFmtId="0" fontId="36" fillId="0" borderId="9" xfId="0" applyFont="1" applyBorder="1" applyAlignment="1"/>
    <xf numFmtId="0" fontId="36" fillId="0" borderId="7" xfId="0" applyFont="1" applyBorder="1" applyAlignment="1"/>
    <xf numFmtId="0" fontId="36" fillId="0" borderId="33" xfId="0" applyFont="1" applyBorder="1" applyAlignment="1"/>
    <xf numFmtId="0" fontId="37" fillId="0" borderId="2" xfId="0" applyFont="1" applyBorder="1" applyAlignment="1">
      <alignment horizontal="center" vertical="center" wrapText="1"/>
    </xf>
    <xf numFmtId="0" fontId="36" fillId="0" borderId="3" xfId="0" applyFont="1" applyBorder="1" applyAlignment="1"/>
    <xf numFmtId="0" fontId="40" fillId="0" borderId="16" xfId="0" applyFont="1" applyBorder="1" applyAlignment="1">
      <alignment horizontal="center" vertical="center" wrapText="1"/>
    </xf>
    <xf numFmtId="0" fontId="41" fillId="0" borderId="16"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28" xfId="0" applyFont="1" applyBorder="1" applyAlignment="1">
      <alignment horizontal="center" vertical="center" wrapText="1"/>
    </xf>
    <xf numFmtId="0" fontId="38" fillId="8" borderId="16" xfId="0" applyFont="1" applyFill="1" applyBorder="1" applyAlignment="1">
      <alignment horizontal="center" vertical="center"/>
    </xf>
    <xf numFmtId="0" fontId="38" fillId="19" borderId="29" xfId="0" applyFont="1" applyFill="1" applyBorder="1" applyAlignment="1">
      <alignment horizontal="center" vertical="center" wrapText="1"/>
    </xf>
    <xf numFmtId="0" fontId="38" fillId="19" borderId="23" xfId="0" applyFont="1" applyFill="1" applyBorder="1" applyAlignment="1">
      <alignment horizontal="center" vertical="center" wrapText="1"/>
    </xf>
    <xf numFmtId="0" fontId="30" fillId="0" borderId="16" xfId="0" applyFont="1" applyBorder="1" applyAlignment="1">
      <alignment horizontal="center" vertical="center" wrapText="1"/>
    </xf>
    <xf numFmtId="0" fontId="31" fillId="0" borderId="16" xfId="0" applyFont="1" applyBorder="1" applyAlignment="1"/>
    <xf numFmtId="0" fontId="12" fillId="0" borderId="16" xfId="0" applyFont="1" applyBorder="1" applyAlignment="1">
      <alignment horizontal="center" vertical="center"/>
    </xf>
    <xf numFmtId="0" fontId="3" fillId="0" borderId="16" xfId="0" applyFont="1" applyBorder="1" applyAlignment="1"/>
    <xf numFmtId="0" fontId="9" fillId="0" borderId="16" xfId="0" applyFont="1" applyBorder="1" applyAlignment="1">
      <alignment horizontal="center"/>
    </xf>
    <xf numFmtId="0" fontId="11" fillId="0" borderId="16"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0"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20"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19" xfId="0" applyFont="1" applyBorder="1" applyAlignment="1">
      <alignment horizontal="center" vertical="center" wrapText="1"/>
    </xf>
    <xf numFmtId="44" fontId="46" fillId="0" borderId="21" xfId="2" applyFont="1" applyFill="1" applyBorder="1" applyAlignment="1">
      <alignment horizontal="center" vertical="center" wrapText="1"/>
    </xf>
    <xf numFmtId="44" fontId="46" fillId="0" borderId="19" xfId="2" applyFont="1" applyFill="1" applyBorder="1" applyAlignment="1">
      <alignment horizontal="center" vertical="center" wrapText="1"/>
    </xf>
    <xf numFmtId="0" fontId="46" fillId="0" borderId="18" xfId="0" applyFont="1" applyBorder="1" applyAlignment="1">
      <alignment horizontal="center" vertical="center" wrapText="1"/>
    </xf>
    <xf numFmtId="44" fontId="46" fillId="0" borderId="18" xfId="2" applyFont="1" applyFill="1" applyBorder="1" applyAlignment="1">
      <alignment horizontal="center" vertical="center" wrapText="1"/>
    </xf>
    <xf numFmtId="0" fontId="46" fillId="0" borderId="24" xfId="0" applyFont="1" applyBorder="1" applyAlignment="1">
      <alignment horizontal="center" vertical="center" wrapText="1"/>
    </xf>
    <xf numFmtId="0" fontId="44" fillId="0" borderId="17" xfId="0" applyFont="1" applyBorder="1" applyAlignment="1">
      <alignment horizontal="right" vertical="center" wrapText="1"/>
    </xf>
    <xf numFmtId="0" fontId="44" fillId="0" borderId="24" xfId="0" applyFont="1" applyBorder="1" applyAlignment="1">
      <alignment horizontal="right" vertical="center" wrapText="1"/>
    </xf>
    <xf numFmtId="0" fontId="46" fillId="0" borderId="26" xfId="0" applyFont="1" applyBorder="1" applyAlignment="1">
      <alignment horizontal="center" vertical="center" wrapText="1"/>
    </xf>
    <xf numFmtId="0" fontId="46" fillId="0" borderId="30" xfId="0" applyFont="1" applyBorder="1" applyAlignment="1">
      <alignment horizontal="center" vertical="center" wrapText="1"/>
    </xf>
    <xf numFmtId="0" fontId="46" fillId="0" borderId="27" xfId="0" applyFont="1" applyBorder="1" applyAlignment="1">
      <alignment horizontal="center" vertical="center" wrapText="1"/>
    </xf>
    <xf numFmtId="0" fontId="46" fillId="0" borderId="35" xfId="0" applyFont="1" applyBorder="1" applyAlignment="1">
      <alignment horizontal="center" vertical="center" wrapText="1"/>
    </xf>
    <xf numFmtId="0" fontId="46" fillId="0" borderId="16" xfId="0" applyFont="1" applyBorder="1" applyAlignment="1">
      <alignment horizontal="center" vertical="center" wrapText="1"/>
    </xf>
    <xf numFmtId="1" fontId="46" fillId="0" borderId="16" xfId="0" applyNumberFormat="1" applyFont="1" applyBorder="1" applyAlignment="1">
      <alignment horizontal="center" vertical="center" wrapText="1"/>
    </xf>
    <xf numFmtId="1" fontId="46" fillId="0" borderId="18" xfId="0" applyNumberFormat="1" applyFont="1" applyBorder="1" applyAlignment="1">
      <alignment horizontal="center" vertical="center" wrapText="1"/>
    </xf>
    <xf numFmtId="6" fontId="46" fillId="0" borderId="18" xfId="0" applyNumberFormat="1" applyFont="1" applyBorder="1" applyAlignment="1">
      <alignment horizontal="center" vertical="center" wrapText="1"/>
    </xf>
    <xf numFmtId="6" fontId="46" fillId="0" borderId="21" xfId="0" applyNumberFormat="1" applyFont="1" applyBorder="1" applyAlignment="1">
      <alignment horizontal="center" vertical="center" wrapText="1"/>
    </xf>
    <xf numFmtId="6" fontId="46" fillId="0" borderId="19" xfId="0" applyNumberFormat="1" applyFont="1" applyBorder="1" applyAlignment="1">
      <alignment horizontal="center" vertical="center" wrapText="1"/>
    </xf>
    <xf numFmtId="10" fontId="46" fillId="0" borderId="18" xfId="1" applyNumberFormat="1" applyFont="1" applyFill="1" applyBorder="1" applyAlignment="1">
      <alignment horizontal="center" vertical="center" wrapText="1"/>
    </xf>
    <xf numFmtId="10" fontId="46" fillId="0" borderId="21" xfId="1" applyNumberFormat="1" applyFont="1" applyFill="1" applyBorder="1" applyAlignment="1">
      <alignment horizontal="center" vertical="center" wrapText="1"/>
    </xf>
    <xf numFmtId="10" fontId="46" fillId="0" borderId="19" xfId="1" applyNumberFormat="1" applyFont="1" applyFill="1" applyBorder="1" applyAlignment="1">
      <alignment horizontal="center" vertical="center" wrapText="1"/>
    </xf>
    <xf numFmtId="8" fontId="46" fillId="0" borderId="18" xfId="0" applyNumberFormat="1" applyFont="1" applyBorder="1" applyAlignment="1">
      <alignment horizontal="center" vertical="center"/>
    </xf>
    <xf numFmtId="8" fontId="46" fillId="0" borderId="21" xfId="0" applyNumberFormat="1" applyFont="1" applyBorder="1" applyAlignment="1">
      <alignment horizontal="center" vertical="center"/>
    </xf>
    <xf numFmtId="8" fontId="46" fillId="0" borderId="19" xfId="0" applyNumberFormat="1" applyFont="1" applyBorder="1" applyAlignment="1">
      <alignment horizontal="center" vertical="center"/>
    </xf>
    <xf numFmtId="10" fontId="46" fillId="0" borderId="18" xfId="1" applyNumberFormat="1" applyFont="1" applyFill="1" applyBorder="1" applyAlignment="1">
      <alignment horizontal="center" vertical="center"/>
    </xf>
    <xf numFmtId="10" fontId="46" fillId="0" borderId="21" xfId="1" applyNumberFormat="1" applyFont="1" applyFill="1" applyBorder="1" applyAlignment="1">
      <alignment horizontal="center" vertical="center"/>
    </xf>
    <xf numFmtId="10" fontId="46" fillId="0" borderId="19" xfId="1" applyNumberFormat="1" applyFont="1" applyFill="1" applyBorder="1" applyAlignment="1">
      <alignment horizontal="center" vertical="center"/>
    </xf>
    <xf numFmtId="0" fontId="44" fillId="20" borderId="16" xfId="0" applyFont="1" applyFill="1" applyBorder="1" applyAlignment="1">
      <alignment horizontal="center" vertical="center" wrapText="1"/>
    </xf>
    <xf numFmtId="0" fontId="46" fillId="0" borderId="17" xfId="0" applyFont="1" applyBorder="1" applyAlignment="1">
      <alignment horizontal="center" vertical="center" wrapText="1"/>
    </xf>
    <xf numFmtId="0" fontId="46" fillId="0" borderId="20" xfId="0" applyFont="1" applyBorder="1" applyAlignment="1">
      <alignment horizontal="center" vertical="center" wrapText="1"/>
    </xf>
    <xf numFmtId="0" fontId="44" fillId="0" borderId="18"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19" xfId="0" applyFont="1" applyBorder="1" applyAlignment="1">
      <alignment horizontal="center" vertical="center" wrapText="1"/>
    </xf>
    <xf numFmtId="49" fontId="46" fillId="0" borderId="16" xfId="0" applyNumberFormat="1" applyFont="1" applyBorder="1" applyAlignment="1">
      <alignment horizontal="center" vertical="center" wrapText="1"/>
    </xf>
    <xf numFmtId="49" fontId="44" fillId="0" borderId="16" xfId="0" applyNumberFormat="1" applyFont="1" applyBorder="1" applyAlignment="1">
      <alignment horizontal="center" vertical="center" wrapText="1"/>
    </xf>
    <xf numFmtId="1" fontId="44" fillId="20" borderId="16" xfId="0" applyNumberFormat="1" applyFont="1" applyFill="1" applyBorder="1" applyAlignment="1">
      <alignment horizontal="right" vertical="center" wrapText="1"/>
    </xf>
    <xf numFmtId="1" fontId="44" fillId="20" borderId="16" xfId="0" applyNumberFormat="1" applyFont="1" applyFill="1" applyBorder="1" applyAlignment="1">
      <alignment horizontal="center" vertical="center" wrapText="1"/>
    </xf>
    <xf numFmtId="2" fontId="46" fillId="0" borderId="16" xfId="0" applyNumberFormat="1" applyFont="1" applyBorder="1" applyAlignment="1">
      <alignment horizontal="center" vertical="center" wrapText="1"/>
    </xf>
    <xf numFmtId="49" fontId="46" fillId="0" borderId="18" xfId="0" applyNumberFormat="1" applyFont="1" applyBorder="1" applyAlignment="1">
      <alignment horizontal="center" vertical="center" wrapText="1"/>
    </xf>
    <xf numFmtId="49" fontId="46" fillId="0" borderId="21" xfId="0" applyNumberFormat="1" applyFont="1" applyBorder="1" applyAlignment="1">
      <alignment horizontal="center" vertical="center" wrapText="1"/>
    </xf>
    <xf numFmtId="49" fontId="46" fillId="0" borderId="19" xfId="0" applyNumberFormat="1" applyFont="1" applyBorder="1" applyAlignment="1">
      <alignment horizontal="center" vertical="center" wrapText="1"/>
    </xf>
    <xf numFmtId="1" fontId="46" fillId="0" borderId="21" xfId="0" applyNumberFormat="1" applyFont="1" applyBorder="1" applyAlignment="1">
      <alignment horizontal="center" vertical="center" wrapText="1"/>
    </xf>
    <xf numFmtId="0" fontId="46" fillId="0" borderId="17" xfId="0" applyFont="1" applyBorder="1" applyAlignment="1">
      <alignment horizontal="center"/>
    </xf>
    <xf numFmtId="0" fontId="46" fillId="0" borderId="24" xfId="0" applyFont="1" applyBorder="1" applyAlignment="1">
      <alignment horizontal="center"/>
    </xf>
    <xf numFmtId="0" fontId="46" fillId="0" borderId="20" xfId="0" applyFont="1" applyBorder="1" applyAlignment="1">
      <alignment horizontal="center"/>
    </xf>
    <xf numFmtId="173" fontId="46" fillId="0" borderId="18" xfId="0" applyNumberFormat="1" applyFont="1" applyBorder="1" applyAlignment="1">
      <alignment horizontal="center" vertical="center" wrapText="1"/>
    </xf>
    <xf numFmtId="173" fontId="46" fillId="0" borderId="21" xfId="0" applyNumberFormat="1" applyFont="1" applyBorder="1" applyAlignment="1">
      <alignment horizontal="center" vertical="center" wrapText="1"/>
    </xf>
    <xf numFmtId="173" fontId="46" fillId="0" borderId="19" xfId="0" applyNumberFormat="1" applyFont="1" applyBorder="1" applyAlignment="1">
      <alignment horizontal="center" vertical="center" wrapText="1"/>
    </xf>
    <xf numFmtId="44" fontId="46" fillId="0" borderId="16" xfId="2" applyFont="1" applyFill="1" applyBorder="1" applyAlignment="1">
      <alignment horizontal="center" vertical="center" wrapText="1"/>
    </xf>
    <xf numFmtId="10" fontId="46" fillId="0" borderId="16" xfId="1" applyNumberFormat="1" applyFont="1" applyFill="1" applyBorder="1" applyAlignment="1">
      <alignment horizontal="center" vertical="center" wrapText="1"/>
    </xf>
    <xf numFmtId="164" fontId="46" fillId="0" borderId="16" xfId="0" applyNumberFormat="1" applyFont="1" applyBorder="1" applyAlignment="1">
      <alignment horizontal="center" vertical="center"/>
    </xf>
    <xf numFmtId="169" fontId="46" fillId="0" borderId="16" xfId="0" applyNumberFormat="1" applyFont="1" applyBorder="1" applyAlignment="1">
      <alignment horizontal="center" vertical="center" wrapText="1"/>
    </xf>
    <xf numFmtId="0" fontId="44" fillId="17" borderId="16" xfId="0" applyFont="1" applyFill="1" applyBorder="1" applyAlignment="1">
      <alignment horizontal="center" vertical="center" wrapText="1"/>
    </xf>
    <xf numFmtId="6" fontId="44" fillId="0" borderId="18" xfId="2" applyNumberFormat="1" applyFont="1" applyFill="1" applyBorder="1" applyAlignment="1">
      <alignment horizontal="center" vertical="center" wrapText="1"/>
    </xf>
    <xf numFmtId="6" fontId="44" fillId="0" borderId="21" xfId="2" applyNumberFormat="1" applyFont="1" applyFill="1" applyBorder="1" applyAlignment="1">
      <alignment horizontal="center" vertical="center" wrapText="1"/>
    </xf>
    <xf numFmtId="6" fontId="44" fillId="0" borderId="19" xfId="2" applyNumberFormat="1" applyFont="1" applyFill="1" applyBorder="1" applyAlignment="1">
      <alignment horizontal="center" vertical="center" wrapText="1"/>
    </xf>
    <xf numFmtId="10" fontId="44" fillId="0" borderId="18" xfId="1" applyNumberFormat="1" applyFont="1" applyFill="1" applyBorder="1" applyAlignment="1">
      <alignment horizontal="center" vertical="center" wrapText="1"/>
    </xf>
    <xf numFmtId="10" fontId="44" fillId="0" borderId="21" xfId="1" applyNumberFormat="1" applyFont="1" applyFill="1" applyBorder="1" applyAlignment="1">
      <alignment horizontal="center" vertical="center" wrapText="1"/>
    </xf>
    <xf numFmtId="10" fontId="44" fillId="0" borderId="19" xfId="1" applyNumberFormat="1" applyFont="1" applyFill="1" applyBorder="1" applyAlignment="1">
      <alignment horizontal="center" vertical="center" wrapText="1"/>
    </xf>
    <xf numFmtId="165" fontId="46" fillId="0" borderId="16" xfId="0" applyNumberFormat="1" applyFont="1" applyBorder="1" applyAlignment="1">
      <alignment horizontal="center" vertical="center" wrapText="1"/>
    </xf>
    <xf numFmtId="6" fontId="46" fillId="0" borderId="18" xfId="0" applyNumberFormat="1" applyFont="1" applyBorder="1" applyAlignment="1">
      <alignment horizontal="center" vertical="center"/>
    </xf>
    <xf numFmtId="6" fontId="46" fillId="0" borderId="19" xfId="0" applyNumberFormat="1" applyFont="1" applyBorder="1" applyAlignment="1">
      <alignment horizontal="center" vertical="center"/>
    </xf>
    <xf numFmtId="0" fontId="46" fillId="20" borderId="16" xfId="0" applyFont="1" applyFill="1" applyBorder="1" applyAlignment="1">
      <alignment horizontal="center" vertical="center" wrapText="1"/>
    </xf>
    <xf numFmtId="44" fontId="46" fillId="0" borderId="18" xfId="0" applyNumberFormat="1" applyFont="1" applyBorder="1" applyAlignment="1">
      <alignment horizontal="center" vertical="center" wrapText="1"/>
    </xf>
    <xf numFmtId="44" fontId="46" fillId="0" borderId="21" xfId="0" applyNumberFormat="1" applyFont="1" applyBorder="1" applyAlignment="1">
      <alignment horizontal="center" vertical="center" wrapText="1"/>
    </xf>
    <xf numFmtId="44" fontId="46" fillId="0" borderId="19" xfId="0" applyNumberFormat="1" applyFont="1" applyBorder="1" applyAlignment="1">
      <alignment horizontal="center" vertical="center" wrapText="1"/>
    </xf>
    <xf numFmtId="9" fontId="46" fillId="0" borderId="18" xfId="1" applyFont="1" applyFill="1" applyBorder="1" applyAlignment="1">
      <alignment horizontal="center" vertical="center" wrapText="1"/>
    </xf>
    <xf numFmtId="9" fontId="46" fillId="0" borderId="21" xfId="1" applyFont="1" applyFill="1" applyBorder="1" applyAlignment="1">
      <alignment horizontal="center" vertical="center" wrapText="1"/>
    </xf>
    <xf numFmtId="9" fontId="46" fillId="0" borderId="19" xfId="1" applyFont="1" applyFill="1" applyBorder="1" applyAlignment="1">
      <alignment horizontal="center" vertical="center" wrapText="1"/>
    </xf>
    <xf numFmtId="168" fontId="46" fillId="0" borderId="18" xfId="0" applyNumberFormat="1" applyFont="1" applyBorder="1" applyAlignment="1">
      <alignment horizontal="center" vertical="center" wrapText="1"/>
    </xf>
    <xf numFmtId="168" fontId="46" fillId="0" borderId="21" xfId="0" applyNumberFormat="1" applyFont="1" applyBorder="1" applyAlignment="1">
      <alignment horizontal="center" vertical="center" wrapText="1"/>
    </xf>
    <xf numFmtId="168" fontId="46" fillId="0" borderId="19" xfId="0" applyNumberFormat="1" applyFont="1" applyBorder="1" applyAlignment="1">
      <alignment horizontal="center" vertical="center" wrapText="1"/>
    </xf>
    <xf numFmtId="168" fontId="46" fillId="0" borderId="16" xfId="0" applyNumberFormat="1" applyFont="1" applyBorder="1" applyAlignment="1">
      <alignment horizontal="center" vertical="center" wrapText="1"/>
    </xf>
    <xf numFmtId="14" fontId="46" fillId="0" borderId="16" xfId="0" applyNumberFormat="1" applyFont="1" applyBorder="1" applyAlignment="1">
      <alignment horizontal="center" vertical="center" wrapText="1"/>
    </xf>
    <xf numFmtId="164" fontId="46" fillId="0" borderId="16" xfId="0" applyNumberFormat="1" applyFont="1" applyBorder="1" applyAlignment="1">
      <alignment horizontal="center" vertical="center" wrapText="1"/>
    </xf>
    <xf numFmtId="49" fontId="44" fillId="0" borderId="21" xfId="0" applyNumberFormat="1" applyFont="1" applyBorder="1" applyAlignment="1">
      <alignment horizontal="center" vertical="center" wrapText="1"/>
    </xf>
    <xf numFmtId="49" fontId="44" fillId="0" borderId="19" xfId="0" applyNumberFormat="1" applyFont="1" applyBorder="1" applyAlignment="1">
      <alignment horizontal="center" vertical="center" wrapText="1"/>
    </xf>
    <xf numFmtId="0" fontId="46" fillId="0" borderId="18" xfId="0" applyFont="1" applyBorder="1" applyAlignment="1">
      <alignment horizontal="center" vertical="center"/>
    </xf>
    <xf numFmtId="0" fontId="46" fillId="0" borderId="21" xfId="0" applyFont="1" applyBorder="1" applyAlignment="1">
      <alignment horizontal="center" vertical="center"/>
    </xf>
    <xf numFmtId="0" fontId="46" fillId="0" borderId="19" xfId="0" applyFont="1" applyBorder="1" applyAlignment="1">
      <alignment horizontal="center" vertical="center"/>
    </xf>
    <xf numFmtId="0" fontId="46" fillId="0" borderId="16" xfId="0" applyFont="1" applyBorder="1" applyAlignment="1">
      <alignment horizontal="center"/>
    </xf>
    <xf numFmtId="0" fontId="44" fillId="0" borderId="26" xfId="0" applyFont="1" applyBorder="1" applyAlignment="1">
      <alignment horizontal="center" vertical="center" wrapText="1"/>
    </xf>
    <xf numFmtId="0" fontId="44" fillId="0" borderId="30" xfId="0" applyFont="1" applyBorder="1" applyAlignment="1">
      <alignment horizontal="center" vertical="center" wrapText="1"/>
    </xf>
    <xf numFmtId="0" fontId="44" fillId="0" borderId="27" xfId="0" applyFont="1" applyBorder="1" applyAlignment="1">
      <alignment horizontal="center" vertical="center" wrapText="1"/>
    </xf>
    <xf numFmtId="1" fontId="44" fillId="0" borderId="21" xfId="0" applyNumberFormat="1" applyFont="1" applyBorder="1" applyAlignment="1">
      <alignment horizontal="center" vertical="center" wrapText="1"/>
    </xf>
    <xf numFmtId="43" fontId="46" fillId="0" borderId="18" xfId="13" applyFont="1" applyFill="1" applyBorder="1" applyAlignment="1">
      <alignment horizontal="center" vertical="center" wrapText="1"/>
    </xf>
    <xf numFmtId="43" fontId="46" fillId="0" borderId="21" xfId="13" applyFont="1" applyFill="1" applyBorder="1" applyAlignment="1">
      <alignment horizontal="center" vertical="center" wrapText="1"/>
    </xf>
    <xf numFmtId="43" fontId="46" fillId="0" borderId="19" xfId="13" applyFont="1" applyFill="1" applyBorder="1" applyAlignment="1">
      <alignment horizontal="center" vertical="center" wrapText="1"/>
    </xf>
    <xf numFmtId="0" fontId="44" fillId="0" borderId="16" xfId="0" applyFont="1" applyBorder="1" applyAlignment="1">
      <alignment horizontal="center" vertical="center" wrapText="1"/>
    </xf>
    <xf numFmtId="0" fontId="46" fillId="0" borderId="18" xfId="0" applyFont="1" applyBorder="1" applyAlignment="1">
      <alignment horizontal="center"/>
    </xf>
    <xf numFmtId="0" fontId="46" fillId="0" borderId="21" xfId="0" applyFont="1" applyBorder="1" applyAlignment="1">
      <alignment horizontal="center"/>
    </xf>
    <xf numFmtId="169" fontId="46" fillId="0" borderId="18" xfId="0" applyNumberFormat="1" applyFont="1" applyBorder="1" applyAlignment="1">
      <alignment horizontal="center" vertical="center" wrapText="1"/>
    </xf>
    <xf numFmtId="169" fontId="46" fillId="0" borderId="21" xfId="0" applyNumberFormat="1" applyFont="1" applyBorder="1" applyAlignment="1">
      <alignment horizontal="center" vertical="center" wrapText="1"/>
    </xf>
    <xf numFmtId="169" fontId="46" fillId="0" borderId="19" xfId="0" applyNumberFormat="1" applyFont="1" applyBorder="1" applyAlignment="1">
      <alignment horizontal="center" vertical="center" wrapText="1"/>
    </xf>
    <xf numFmtId="6" fontId="46" fillId="0" borderId="21" xfId="0" applyNumberFormat="1" applyFont="1" applyBorder="1" applyAlignment="1">
      <alignment horizontal="center" vertical="center"/>
    </xf>
    <xf numFmtId="0" fontId="42" fillId="0" borderId="16" xfId="0" applyFont="1" applyBorder="1" applyAlignment="1">
      <alignment horizontal="center" vertical="center" wrapText="1"/>
    </xf>
    <xf numFmtId="0" fontId="42" fillId="0" borderId="16" xfId="0" applyFont="1" applyBorder="1" applyAlignment="1"/>
    <xf numFmtId="0" fontId="43" fillId="0" borderId="16" xfId="0" applyFont="1" applyBorder="1" applyAlignment="1">
      <alignment horizontal="center" vertical="center" wrapText="1"/>
    </xf>
    <xf numFmtId="0" fontId="48" fillId="0" borderId="16" xfId="0" applyFont="1" applyBorder="1" applyAlignment="1">
      <alignment horizontal="center" vertical="center" wrapText="1"/>
    </xf>
    <xf numFmtId="0" fontId="49" fillId="0" borderId="16" xfId="0" applyFont="1" applyBorder="1" applyAlignment="1">
      <alignment horizontal="center" vertical="center" wrapText="1"/>
    </xf>
    <xf numFmtId="6" fontId="46" fillId="0" borderId="18" xfId="2" applyNumberFormat="1" applyFont="1" applyFill="1" applyBorder="1" applyAlignment="1">
      <alignment horizontal="center" vertical="center" wrapText="1"/>
    </xf>
    <xf numFmtId="6" fontId="46" fillId="0" borderId="19" xfId="2" applyNumberFormat="1" applyFont="1" applyFill="1" applyBorder="1" applyAlignment="1">
      <alignment horizontal="center" vertical="center" wrapText="1"/>
    </xf>
    <xf numFmtId="10" fontId="46" fillId="0" borderId="16" xfId="1" applyNumberFormat="1" applyFont="1" applyFill="1" applyBorder="1" applyAlignment="1">
      <alignment horizontal="center" vertical="center"/>
    </xf>
    <xf numFmtId="9" fontId="46" fillId="0" borderId="16" xfId="1" applyFont="1" applyFill="1" applyBorder="1" applyAlignment="1">
      <alignment horizontal="center" vertical="center"/>
    </xf>
    <xf numFmtId="0" fontId="46" fillId="0" borderId="19" xfId="0" applyFont="1" applyBorder="1" applyAlignment="1">
      <alignment horizontal="center"/>
    </xf>
    <xf numFmtId="0" fontId="46" fillId="0" borderId="31" xfId="0" applyFont="1" applyBorder="1" applyAlignment="1">
      <alignment horizontal="center" vertical="center" wrapText="1"/>
    </xf>
    <xf numFmtId="9" fontId="46" fillId="0" borderId="18" xfId="1" applyFont="1" applyFill="1" applyBorder="1" applyAlignment="1">
      <alignment horizontal="center" vertical="center"/>
    </xf>
    <xf numFmtId="9" fontId="46" fillId="0" borderId="19" xfId="1" applyFont="1" applyFill="1" applyBorder="1" applyAlignment="1">
      <alignment horizontal="center" vertical="center"/>
    </xf>
    <xf numFmtId="0" fontId="46" fillId="0" borderId="21" xfId="1" applyNumberFormat="1" applyFont="1" applyFill="1" applyBorder="1" applyAlignment="1">
      <alignment horizontal="center" vertical="center"/>
    </xf>
    <xf numFmtId="165" fontId="46" fillId="0" borderId="18" xfId="0" applyNumberFormat="1" applyFont="1" applyBorder="1" applyAlignment="1">
      <alignment horizontal="center" vertical="center" wrapText="1"/>
    </xf>
    <xf numFmtId="165" fontId="46" fillId="0" borderId="21" xfId="0" applyNumberFormat="1" applyFont="1" applyBorder="1" applyAlignment="1">
      <alignment horizontal="center" vertical="center" wrapText="1"/>
    </xf>
    <xf numFmtId="165" fontId="46" fillId="0" borderId="19" xfId="0" applyNumberFormat="1" applyFont="1" applyBorder="1" applyAlignment="1">
      <alignment horizontal="center" vertical="center" wrapText="1"/>
    </xf>
    <xf numFmtId="9" fontId="46" fillId="0" borderId="21" xfId="1" applyFont="1" applyFill="1" applyBorder="1" applyAlignment="1">
      <alignment horizontal="center" vertical="center"/>
    </xf>
    <xf numFmtId="6" fontId="44" fillId="0" borderId="25" xfId="0" applyNumberFormat="1" applyFont="1" applyBorder="1" applyAlignment="1">
      <alignment horizontal="center" vertical="center" wrapText="1"/>
    </xf>
    <xf numFmtId="6" fontId="44" fillId="0" borderId="9" xfId="0" applyNumberFormat="1" applyFont="1" applyBorder="1" applyAlignment="1">
      <alignment horizontal="center" vertical="center" wrapText="1"/>
    </xf>
    <xf numFmtId="164" fontId="46" fillId="0" borderId="18" xfId="0" applyNumberFormat="1" applyFont="1" applyBorder="1" applyAlignment="1">
      <alignment horizontal="center" vertical="center" wrapText="1"/>
    </xf>
    <xf numFmtId="164" fontId="46" fillId="0" borderId="21" xfId="0" applyNumberFormat="1" applyFont="1" applyBorder="1" applyAlignment="1">
      <alignment horizontal="center" vertical="center" wrapText="1"/>
    </xf>
    <xf numFmtId="164" fontId="46" fillId="0" borderId="19" xfId="0" applyNumberFormat="1" applyFont="1" applyBorder="1" applyAlignment="1">
      <alignment horizontal="center" vertical="center" wrapText="1"/>
    </xf>
    <xf numFmtId="0" fontId="9" fillId="0" borderId="2" xfId="0" applyFont="1" applyBorder="1" applyAlignment="1">
      <alignment horizontal="center" vertical="center"/>
    </xf>
    <xf numFmtId="0" fontId="10" fillId="5" borderId="11" xfId="0" applyFont="1" applyFill="1" applyBorder="1" applyAlignment="1">
      <alignment horizontal="center" vertical="center"/>
    </xf>
    <xf numFmtId="0" fontId="3" fillId="0" borderId="12" xfId="0" applyFont="1" applyBorder="1" applyAlignment="1"/>
    <xf numFmtId="0" fontId="3" fillId="0" borderId="13" xfId="0" applyFont="1" applyBorder="1" applyAlignment="1"/>
    <xf numFmtId="0" fontId="10" fillId="5" borderId="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wrapText="1"/>
    </xf>
  </cellXfs>
  <cellStyles count="14">
    <cellStyle name="BodyStyle" xfId="4" xr:uid="{00000000-0005-0000-0000-000000000000}"/>
    <cellStyle name="HeaderStyle" xfId="5" xr:uid="{00000000-0005-0000-0000-000001000000}"/>
    <cellStyle name="Millares" xfId="13" builtinId="3"/>
    <cellStyle name="Millares 2" xfId="7" xr:uid="{00000000-0005-0000-0000-000002000000}"/>
    <cellStyle name="Millares 3" xfId="6" xr:uid="{00000000-0005-0000-0000-000003000000}"/>
    <cellStyle name="Moneda" xfId="2" builtinId="4"/>
    <cellStyle name="Moneda 2" xfId="8" xr:uid="{00000000-0005-0000-0000-000005000000}"/>
    <cellStyle name="Moneda 3" xfId="12" xr:uid="{00000000-0005-0000-0000-000006000000}"/>
    <cellStyle name="Normal" xfId="0" builtinId="0"/>
    <cellStyle name="Normal 2" xfId="3" xr:uid="{00000000-0005-0000-0000-000008000000}"/>
    <cellStyle name="Normal 3" xfId="11" xr:uid="{00000000-0005-0000-0000-000009000000}"/>
    <cellStyle name="Normal 7" xfId="9" xr:uid="{00000000-0005-0000-0000-00000A000000}"/>
    <cellStyle name="Porcentaje" xfId="1" builtinId="5"/>
    <cellStyle name="Porcentaje 2" xfId="10" xr:uid="{00000000-0005-0000-0000-00000C000000}"/>
  </cellStyles>
  <dxfs count="0"/>
  <tableStyles count="0" defaultTableStyle="TableStyleMedium2" defaultPivotStyle="PivotStyleLight16"/>
  <colors>
    <mruColors>
      <color rgb="FFFF93FF"/>
      <color rgb="FF00FFCC"/>
      <color rgb="FF99CCFF"/>
      <color rgb="FFFF66FF"/>
      <color rgb="FFFFCC99"/>
      <color rgb="FFCCFF99"/>
      <color rgb="FF0099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930412</xdr:colOff>
      <xdr:row>0</xdr:row>
      <xdr:rowOff>0</xdr:rowOff>
    </xdr:from>
    <xdr:ext cx="1278283" cy="1142172"/>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930412" y="0"/>
          <a:ext cx="1278283" cy="1142172"/>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1028700</xdr:colOff>
      <xdr:row>0</xdr:row>
      <xdr:rowOff>47625</xdr:rowOff>
    </xdr:from>
    <xdr:ext cx="1371600" cy="11144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2428875</xdr:colOff>
      <xdr:row>0</xdr:row>
      <xdr:rowOff>1</xdr:rowOff>
    </xdr:from>
    <xdr:ext cx="1762125" cy="150495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2428875" y="1"/>
          <a:ext cx="1762125" cy="1504950"/>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person displayName="Usuario invitado" id="{983CFD0E-6546-4FA4-B729-505CB4C86377}" userId="" providerId="Windows Live"/>
  <person displayName="Luz Marlene Andrade Hong" id="{005252D5-E249-492B-9326-2622530D342A}" userId="e68ce1992bea921d"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21" dT="2025-03-20T13:52:49.18" personId="{005252D5-E249-492B-9326-2622530D342A}" id="{124E52B7-6294-4DE2-BF97-BAC3BDEB1368}">
    <text>Revisar programación de acuerdo con proyecto</text>
  </threadedComment>
  <threadedComment ref="K63" dT="2025-04-07T14:41:26.19" personId="{983CFD0E-6546-4FA4-B729-505CB4C86377}" id="{73DD30C8-79BF-462C-95B0-B0A5380C3427}">
    <text>Aumentar información documentada</text>
  </threadedComment>
  <threadedComment ref="Q70" dT="2025-03-21T22:47:34.88" personId="{005252D5-E249-492B-9326-2622530D342A}" id="{BFBDAD6E-0C6E-46C0-A040-AE5C32974DE2}">
    <text>En proyecto está en numero de encuestas</text>
  </threadedComment>
</ThreadedComments>
</file>

<file path=xl/threadedComments/threadedComment2.xml><?xml version="1.0" encoding="utf-8"?>
<ThreadedComments xmlns="http://schemas.microsoft.com/office/spreadsheetml/2018/threadedcomments" xmlns:x="http://schemas.openxmlformats.org/spreadsheetml/2006/main">
  <threadedComment ref="AI90" dT="2025-04-07T20:45:38.49" personId="{983CFD0E-6546-4FA4-B729-505CB4C86377}" id="{98781F2A-B067-4D15-8539-4A9C4440ADE2}">
    <text>Sec General o despacho del Alcalde debe actualizar este valor según incorporación</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3"/>
  <sheetViews>
    <sheetView topLeftCell="L11" zoomScale="70" zoomScaleNormal="70" workbookViewId="0">
      <selection sqref="A1:H1"/>
    </sheetView>
  </sheetViews>
  <sheetFormatPr baseColWidth="10" defaultColWidth="12.625" defaultRowHeight="15" customHeight="1"/>
  <cols>
    <col min="1" max="1" width="34.125" customWidth="1"/>
    <col min="2" max="2" width="10.875" customWidth="1"/>
    <col min="3" max="3" width="28.375" customWidth="1"/>
    <col min="4" max="4" width="21.375" customWidth="1"/>
    <col min="5" max="5" width="19.375" customWidth="1"/>
    <col min="6" max="6" width="27.375" customWidth="1"/>
    <col min="7" max="7" width="17.125" customWidth="1"/>
    <col min="8" max="8" width="27.375" customWidth="1"/>
    <col min="9" max="9" width="15.375" customWidth="1"/>
    <col min="10" max="10" width="17.875" customWidth="1"/>
    <col min="11" max="11" width="19.375" customWidth="1"/>
    <col min="12" max="12" width="25.375" customWidth="1"/>
    <col min="13" max="13" width="20.75" customWidth="1"/>
    <col min="14" max="15" width="10.875" customWidth="1"/>
    <col min="16" max="16" width="16.75" customWidth="1"/>
    <col min="17" max="17" width="20.375" customWidth="1"/>
    <col min="18" max="18" width="18.75" customWidth="1"/>
    <col min="19" max="19" width="22.875" customWidth="1"/>
    <col min="20" max="20" width="22.125" customWidth="1"/>
    <col min="21" max="21" width="25.375" customWidth="1"/>
    <col min="22" max="22" width="21.125" customWidth="1"/>
    <col min="23" max="26" width="10.875" customWidth="1"/>
  </cols>
  <sheetData>
    <row r="1" spans="1:8" ht="54.75" customHeight="1">
      <c r="A1" s="280" t="s">
        <v>0</v>
      </c>
      <c r="B1" s="273"/>
      <c r="C1" s="273"/>
      <c r="D1" s="273"/>
      <c r="E1" s="273"/>
      <c r="F1" s="273"/>
      <c r="G1" s="273"/>
      <c r="H1" s="274"/>
    </row>
    <row r="2" spans="1:8" ht="33" customHeight="1">
      <c r="A2" s="281" t="s">
        <v>1</v>
      </c>
      <c r="B2" s="273"/>
      <c r="C2" s="273"/>
      <c r="D2" s="273"/>
      <c r="E2" s="273"/>
      <c r="F2" s="273"/>
      <c r="G2" s="273"/>
      <c r="H2" s="274"/>
    </row>
    <row r="3" spans="1:8" ht="48" customHeight="1">
      <c r="A3" s="1" t="s">
        <v>2</v>
      </c>
      <c r="B3" s="282" t="s">
        <v>3</v>
      </c>
      <c r="C3" s="273"/>
      <c r="D3" s="273"/>
      <c r="E3" s="273"/>
      <c r="F3" s="273"/>
      <c r="G3" s="273"/>
      <c r="H3" s="274"/>
    </row>
    <row r="4" spans="1:8" ht="48" customHeight="1">
      <c r="A4" s="1" t="s">
        <v>4</v>
      </c>
      <c r="B4" s="282" t="s">
        <v>5</v>
      </c>
      <c r="C4" s="273"/>
      <c r="D4" s="273"/>
      <c r="E4" s="273"/>
      <c r="F4" s="273"/>
      <c r="G4" s="273"/>
      <c r="H4" s="274"/>
    </row>
    <row r="5" spans="1:8" ht="31.5" customHeight="1">
      <c r="A5" s="1" t="s">
        <v>6</v>
      </c>
      <c r="B5" s="282" t="s">
        <v>7</v>
      </c>
      <c r="C5" s="273"/>
      <c r="D5" s="273"/>
      <c r="E5" s="273"/>
      <c r="F5" s="273"/>
      <c r="G5" s="273"/>
      <c r="H5" s="274"/>
    </row>
    <row r="6" spans="1:8" ht="40.5" customHeight="1">
      <c r="A6" s="1" t="s">
        <v>8</v>
      </c>
      <c r="B6" s="282" t="s">
        <v>9</v>
      </c>
      <c r="C6" s="273"/>
      <c r="D6" s="273"/>
      <c r="E6" s="273"/>
      <c r="F6" s="273"/>
      <c r="G6" s="273"/>
      <c r="H6" s="274"/>
    </row>
    <row r="7" spans="1:8" ht="40.5" customHeight="1">
      <c r="A7" s="1" t="s">
        <v>10</v>
      </c>
      <c r="B7" s="282" t="s">
        <v>11</v>
      </c>
      <c r="C7" s="273"/>
      <c r="D7" s="273"/>
      <c r="E7" s="273"/>
      <c r="F7" s="273"/>
      <c r="G7" s="273"/>
      <c r="H7" s="274"/>
    </row>
    <row r="8" spans="1:8" ht="48.75" customHeight="1">
      <c r="A8" s="1" t="s">
        <v>12</v>
      </c>
      <c r="B8" s="282" t="s">
        <v>13</v>
      </c>
      <c r="C8" s="273"/>
      <c r="D8" s="273"/>
      <c r="E8" s="273"/>
      <c r="F8" s="273"/>
      <c r="G8" s="273"/>
      <c r="H8" s="274"/>
    </row>
    <row r="9" spans="1:8" ht="48.75" customHeight="1">
      <c r="A9" s="1" t="s">
        <v>14</v>
      </c>
      <c r="B9" s="282" t="s">
        <v>15</v>
      </c>
      <c r="C9" s="273"/>
      <c r="D9" s="273"/>
      <c r="E9" s="273"/>
      <c r="F9" s="273"/>
      <c r="G9" s="273"/>
      <c r="H9" s="274"/>
    </row>
    <row r="10" spans="1:8" ht="30">
      <c r="A10" s="1" t="s">
        <v>16</v>
      </c>
      <c r="B10" s="282" t="s">
        <v>17</v>
      </c>
      <c r="C10" s="273"/>
      <c r="D10" s="273"/>
      <c r="E10" s="273"/>
      <c r="F10" s="273"/>
      <c r="G10" s="273"/>
      <c r="H10" s="274"/>
    </row>
    <row r="11" spans="1:8" ht="30">
      <c r="A11" s="1" t="s">
        <v>18</v>
      </c>
      <c r="B11" s="282" t="s">
        <v>19</v>
      </c>
      <c r="C11" s="273"/>
      <c r="D11" s="273"/>
      <c r="E11" s="273"/>
      <c r="F11" s="273"/>
      <c r="G11" s="273"/>
      <c r="H11" s="274"/>
    </row>
    <row r="12" spans="1:8" ht="33.75" customHeight="1">
      <c r="A12" s="1" t="s">
        <v>20</v>
      </c>
      <c r="B12" s="282" t="s">
        <v>21</v>
      </c>
      <c r="C12" s="273"/>
      <c r="D12" s="273"/>
      <c r="E12" s="273"/>
      <c r="F12" s="273"/>
      <c r="G12" s="273"/>
      <c r="H12" s="274"/>
    </row>
    <row r="13" spans="1:8" ht="30">
      <c r="A13" s="1" t="s">
        <v>22</v>
      </c>
      <c r="B13" s="282" t="s">
        <v>23</v>
      </c>
      <c r="C13" s="273"/>
      <c r="D13" s="273"/>
      <c r="E13" s="273"/>
      <c r="F13" s="273"/>
      <c r="G13" s="273"/>
      <c r="H13" s="274"/>
    </row>
    <row r="14" spans="1:8" ht="30">
      <c r="A14" s="1" t="s">
        <v>24</v>
      </c>
      <c r="B14" s="282" t="s">
        <v>25</v>
      </c>
      <c r="C14" s="273"/>
      <c r="D14" s="273"/>
      <c r="E14" s="273"/>
      <c r="F14" s="273"/>
      <c r="G14" s="273"/>
      <c r="H14" s="274"/>
    </row>
    <row r="15" spans="1:8" ht="43.5" customHeight="1">
      <c r="A15" s="1" t="s">
        <v>26</v>
      </c>
      <c r="B15" s="282" t="s">
        <v>27</v>
      </c>
      <c r="C15" s="273"/>
      <c r="D15" s="273"/>
      <c r="E15" s="273"/>
      <c r="F15" s="273"/>
      <c r="G15" s="273"/>
      <c r="H15" s="274"/>
    </row>
    <row r="16" spans="1:8" ht="60">
      <c r="A16" s="1" t="s">
        <v>28</v>
      </c>
      <c r="B16" s="282" t="s">
        <v>29</v>
      </c>
      <c r="C16" s="273"/>
      <c r="D16" s="273"/>
      <c r="E16" s="273"/>
      <c r="F16" s="273"/>
      <c r="G16" s="273"/>
      <c r="H16" s="274"/>
    </row>
    <row r="17" spans="1:8" ht="58.5" customHeight="1">
      <c r="A17" s="1" t="s">
        <v>30</v>
      </c>
      <c r="B17" s="282" t="s">
        <v>31</v>
      </c>
      <c r="C17" s="273"/>
      <c r="D17" s="273"/>
      <c r="E17" s="273"/>
      <c r="F17" s="273"/>
      <c r="G17" s="273"/>
      <c r="H17" s="274"/>
    </row>
    <row r="18" spans="1:8" ht="30">
      <c r="A18" s="1" t="s">
        <v>32</v>
      </c>
      <c r="B18" s="282" t="s">
        <v>33</v>
      </c>
      <c r="C18" s="273"/>
      <c r="D18" s="273"/>
      <c r="E18" s="273"/>
      <c r="F18" s="273"/>
      <c r="G18" s="273"/>
      <c r="H18" s="274"/>
    </row>
    <row r="19" spans="1:8" ht="30" customHeight="1">
      <c r="A19" s="283"/>
      <c r="B19" s="273"/>
      <c r="C19" s="273"/>
      <c r="D19" s="273"/>
      <c r="E19" s="273"/>
      <c r="F19" s="273"/>
      <c r="G19" s="273"/>
      <c r="H19" s="274"/>
    </row>
    <row r="20" spans="1:8" ht="37.5" customHeight="1">
      <c r="A20" s="281" t="s">
        <v>34</v>
      </c>
      <c r="B20" s="273"/>
      <c r="C20" s="273"/>
      <c r="D20" s="273"/>
      <c r="E20" s="273"/>
      <c r="F20" s="273"/>
      <c r="G20" s="273"/>
      <c r="H20" s="274"/>
    </row>
    <row r="21" spans="1:8" ht="117" customHeight="1">
      <c r="A21" s="275" t="s">
        <v>35</v>
      </c>
      <c r="B21" s="273"/>
      <c r="C21" s="273"/>
      <c r="D21" s="273"/>
      <c r="E21" s="273"/>
      <c r="F21" s="273"/>
      <c r="G21" s="273"/>
      <c r="H21" s="274"/>
    </row>
    <row r="22" spans="1:8" ht="117" customHeight="1">
      <c r="A22" s="1" t="s">
        <v>10</v>
      </c>
      <c r="B22" s="282" t="s">
        <v>11</v>
      </c>
      <c r="C22" s="273"/>
      <c r="D22" s="273"/>
      <c r="E22" s="273"/>
      <c r="F22" s="273"/>
      <c r="G22" s="273"/>
      <c r="H22" s="274"/>
    </row>
    <row r="23" spans="1:8" ht="166.5" customHeight="1">
      <c r="A23" s="1" t="s">
        <v>36</v>
      </c>
      <c r="B23" s="275" t="s">
        <v>37</v>
      </c>
      <c r="C23" s="273"/>
      <c r="D23" s="273"/>
      <c r="E23" s="273"/>
      <c r="F23" s="273"/>
      <c r="G23" s="273"/>
      <c r="H23" s="274"/>
    </row>
    <row r="24" spans="1:8" ht="69.75" customHeight="1">
      <c r="A24" s="1" t="s">
        <v>38</v>
      </c>
      <c r="B24" s="275" t="s">
        <v>39</v>
      </c>
      <c r="C24" s="273"/>
      <c r="D24" s="273"/>
      <c r="E24" s="273"/>
      <c r="F24" s="273"/>
      <c r="G24" s="273"/>
      <c r="H24" s="274"/>
    </row>
    <row r="25" spans="1:8" ht="60" customHeight="1">
      <c r="A25" s="1" t="s">
        <v>40</v>
      </c>
      <c r="B25" s="275" t="s">
        <v>41</v>
      </c>
      <c r="C25" s="273"/>
      <c r="D25" s="273"/>
      <c r="E25" s="273"/>
      <c r="F25" s="273"/>
      <c r="G25" s="273"/>
      <c r="H25" s="274"/>
    </row>
    <row r="26" spans="1:8" ht="24.75" customHeight="1">
      <c r="A26" s="2" t="s">
        <v>42</v>
      </c>
      <c r="B26" s="284" t="s">
        <v>43</v>
      </c>
      <c r="C26" s="273"/>
      <c r="D26" s="273"/>
      <c r="E26" s="273"/>
      <c r="F26" s="273"/>
      <c r="G26" s="273"/>
      <c r="H26" s="274"/>
    </row>
    <row r="27" spans="1:8" ht="26.25" customHeight="1">
      <c r="A27" s="2" t="s">
        <v>44</v>
      </c>
      <c r="B27" s="284" t="s">
        <v>45</v>
      </c>
      <c r="C27" s="273"/>
      <c r="D27" s="273"/>
      <c r="E27" s="273"/>
      <c r="F27" s="273"/>
      <c r="G27" s="273"/>
      <c r="H27" s="274"/>
    </row>
    <row r="28" spans="1:8" ht="53.25" customHeight="1">
      <c r="A28" s="1" t="s">
        <v>46</v>
      </c>
      <c r="B28" s="275" t="s">
        <v>47</v>
      </c>
      <c r="C28" s="273"/>
      <c r="D28" s="273"/>
      <c r="E28" s="273"/>
      <c r="F28" s="273"/>
      <c r="G28" s="273"/>
      <c r="H28" s="274"/>
    </row>
    <row r="29" spans="1:8" ht="45" customHeight="1">
      <c r="A29" s="1" t="s">
        <v>48</v>
      </c>
      <c r="B29" s="275" t="s">
        <v>49</v>
      </c>
      <c r="C29" s="273"/>
      <c r="D29" s="273"/>
      <c r="E29" s="273"/>
      <c r="F29" s="273"/>
      <c r="G29" s="273"/>
      <c r="H29" s="274"/>
    </row>
    <row r="30" spans="1:8" ht="45" customHeight="1">
      <c r="A30" s="1" t="s">
        <v>50</v>
      </c>
      <c r="B30" s="275" t="s">
        <v>51</v>
      </c>
      <c r="C30" s="273"/>
      <c r="D30" s="273"/>
      <c r="E30" s="273"/>
      <c r="F30" s="273"/>
      <c r="G30" s="273"/>
      <c r="H30" s="274"/>
    </row>
    <row r="31" spans="1:8" ht="45" customHeight="1">
      <c r="A31" s="1" t="s">
        <v>52</v>
      </c>
      <c r="B31" s="275" t="s">
        <v>53</v>
      </c>
      <c r="C31" s="273"/>
      <c r="D31" s="273"/>
      <c r="E31" s="273"/>
      <c r="F31" s="273"/>
      <c r="G31" s="273"/>
      <c r="H31" s="274"/>
    </row>
    <row r="32" spans="1:8" ht="33" customHeight="1">
      <c r="A32" s="2" t="s">
        <v>54</v>
      </c>
      <c r="B32" s="275" t="s">
        <v>55</v>
      </c>
      <c r="C32" s="273"/>
      <c r="D32" s="273"/>
      <c r="E32" s="273"/>
      <c r="F32" s="273"/>
      <c r="G32" s="273"/>
      <c r="H32" s="274"/>
    </row>
    <row r="33" spans="1:8" ht="39" customHeight="1">
      <c r="A33" s="1" t="s">
        <v>56</v>
      </c>
      <c r="B33" s="284" t="s">
        <v>57</v>
      </c>
      <c r="C33" s="273"/>
      <c r="D33" s="273"/>
      <c r="E33" s="273"/>
      <c r="F33" s="273"/>
      <c r="G33" s="273"/>
      <c r="H33" s="274"/>
    </row>
    <row r="34" spans="1:8" ht="39" customHeight="1">
      <c r="A34" s="281" t="s">
        <v>58</v>
      </c>
      <c r="B34" s="273"/>
      <c r="C34" s="273"/>
      <c r="D34" s="273"/>
      <c r="E34" s="273"/>
      <c r="F34" s="273"/>
      <c r="G34" s="273"/>
      <c r="H34" s="274"/>
    </row>
    <row r="35" spans="1:8" ht="79.5" customHeight="1">
      <c r="A35" s="282" t="s">
        <v>59</v>
      </c>
      <c r="B35" s="273"/>
      <c r="C35" s="273"/>
      <c r="D35" s="273"/>
      <c r="E35" s="273"/>
      <c r="F35" s="273"/>
      <c r="G35" s="273"/>
      <c r="H35" s="274"/>
    </row>
    <row r="36" spans="1:8" ht="33" customHeight="1">
      <c r="A36" s="1" t="s">
        <v>60</v>
      </c>
      <c r="B36" s="275" t="s">
        <v>61</v>
      </c>
      <c r="C36" s="273"/>
      <c r="D36" s="273"/>
      <c r="E36" s="273"/>
      <c r="F36" s="273"/>
      <c r="G36" s="273"/>
      <c r="H36" s="274"/>
    </row>
    <row r="37" spans="1:8" ht="33" customHeight="1">
      <c r="A37" s="1" t="s">
        <v>62</v>
      </c>
      <c r="B37" s="275" t="s">
        <v>63</v>
      </c>
      <c r="C37" s="273"/>
      <c r="D37" s="273"/>
      <c r="E37" s="273"/>
      <c r="F37" s="273"/>
      <c r="G37" s="273"/>
      <c r="H37" s="274"/>
    </row>
    <row r="38" spans="1:8" ht="33" customHeight="1">
      <c r="A38" s="3"/>
      <c r="B38" s="4"/>
      <c r="C38" s="4"/>
      <c r="D38" s="4"/>
      <c r="E38" s="4"/>
      <c r="F38" s="4"/>
      <c r="G38" s="4"/>
      <c r="H38" s="5"/>
    </row>
    <row r="39" spans="1:8" ht="34.5" customHeight="1">
      <c r="A39" s="281" t="s">
        <v>64</v>
      </c>
      <c r="B39" s="273"/>
      <c r="C39" s="273"/>
      <c r="D39" s="273"/>
      <c r="E39" s="273"/>
      <c r="F39" s="273"/>
      <c r="G39" s="273"/>
      <c r="H39" s="274"/>
    </row>
    <row r="40" spans="1:8" ht="34.5" customHeight="1">
      <c r="A40" s="1" t="s">
        <v>65</v>
      </c>
      <c r="B40" s="275" t="s">
        <v>66</v>
      </c>
      <c r="C40" s="273"/>
      <c r="D40" s="273"/>
      <c r="E40" s="273"/>
      <c r="F40" s="273"/>
      <c r="G40" s="273"/>
      <c r="H40" s="274"/>
    </row>
    <row r="41" spans="1:8" ht="29.25" customHeight="1">
      <c r="A41" s="1" t="s">
        <v>67</v>
      </c>
      <c r="B41" s="275" t="s">
        <v>68</v>
      </c>
      <c r="C41" s="273"/>
      <c r="D41" s="273"/>
      <c r="E41" s="273"/>
      <c r="F41" s="273"/>
      <c r="G41" s="273"/>
      <c r="H41" s="274"/>
    </row>
    <row r="42" spans="1:8" ht="42" customHeight="1">
      <c r="A42" s="1" t="s">
        <v>69</v>
      </c>
      <c r="B42" s="275" t="s">
        <v>70</v>
      </c>
      <c r="C42" s="273"/>
      <c r="D42" s="273"/>
      <c r="E42" s="273"/>
      <c r="F42" s="273"/>
      <c r="G42" s="273"/>
      <c r="H42" s="274"/>
    </row>
    <row r="43" spans="1:8" ht="42" customHeight="1">
      <c r="A43" s="1" t="s">
        <v>71</v>
      </c>
      <c r="B43" s="275" t="s">
        <v>72</v>
      </c>
      <c r="C43" s="273"/>
      <c r="D43" s="273"/>
      <c r="E43" s="273"/>
      <c r="F43" s="273"/>
      <c r="G43" s="273"/>
      <c r="H43" s="274"/>
    </row>
    <row r="44" spans="1:8" ht="42" customHeight="1">
      <c r="A44" s="1" t="s">
        <v>73</v>
      </c>
      <c r="B44" s="275" t="s">
        <v>74</v>
      </c>
      <c r="C44" s="273"/>
      <c r="D44" s="273"/>
      <c r="E44" s="273"/>
      <c r="F44" s="273"/>
      <c r="G44" s="273"/>
      <c r="H44" s="274"/>
    </row>
    <row r="45" spans="1:8" ht="42" customHeight="1">
      <c r="A45" s="1" t="s">
        <v>75</v>
      </c>
      <c r="B45" s="275" t="s">
        <v>76</v>
      </c>
      <c r="C45" s="273"/>
      <c r="D45" s="273"/>
      <c r="E45" s="273"/>
      <c r="F45" s="273"/>
      <c r="G45" s="273"/>
      <c r="H45" s="274"/>
    </row>
    <row r="46" spans="1:8" ht="85.5" customHeight="1">
      <c r="A46" s="6" t="s">
        <v>77</v>
      </c>
      <c r="B46" s="276" t="s">
        <v>78</v>
      </c>
      <c r="C46" s="273"/>
      <c r="D46" s="273"/>
      <c r="E46" s="273"/>
      <c r="F46" s="273"/>
      <c r="G46" s="273"/>
      <c r="H46" s="274"/>
    </row>
    <row r="47" spans="1:8" ht="39.75" customHeight="1">
      <c r="A47" s="6" t="s">
        <v>79</v>
      </c>
      <c r="B47" s="276" t="s">
        <v>80</v>
      </c>
      <c r="C47" s="273"/>
      <c r="D47" s="273"/>
      <c r="E47" s="273"/>
      <c r="F47" s="273"/>
      <c r="G47" s="273"/>
      <c r="H47" s="274"/>
    </row>
    <row r="48" spans="1:8" ht="31.5" customHeight="1">
      <c r="A48" s="6" t="s">
        <v>81</v>
      </c>
      <c r="B48" s="276" t="s">
        <v>82</v>
      </c>
      <c r="C48" s="273"/>
      <c r="D48" s="273"/>
      <c r="E48" s="273"/>
      <c r="F48" s="273"/>
      <c r="G48" s="273"/>
      <c r="H48" s="274"/>
    </row>
    <row r="49" spans="1:8" ht="15.75" customHeight="1">
      <c r="A49" s="6" t="s">
        <v>83</v>
      </c>
      <c r="B49" s="276" t="s">
        <v>84</v>
      </c>
      <c r="C49" s="273"/>
      <c r="D49" s="273"/>
      <c r="E49" s="273"/>
      <c r="F49" s="273"/>
      <c r="G49" s="273"/>
      <c r="H49" s="274"/>
    </row>
    <row r="50" spans="1:8" ht="43.5" customHeight="1">
      <c r="A50" s="6" t="s">
        <v>85</v>
      </c>
      <c r="B50" s="276" t="s">
        <v>86</v>
      </c>
      <c r="C50" s="273"/>
      <c r="D50" s="273"/>
      <c r="E50" s="273"/>
      <c r="F50" s="273"/>
      <c r="G50" s="273"/>
      <c r="H50" s="274"/>
    </row>
    <row r="51" spans="1:8" ht="40.5" customHeight="1">
      <c r="A51" s="6" t="s">
        <v>87</v>
      </c>
      <c r="B51" s="276" t="s">
        <v>88</v>
      </c>
      <c r="C51" s="273"/>
      <c r="D51" s="273"/>
      <c r="E51" s="273"/>
      <c r="F51" s="273"/>
      <c r="G51" s="273"/>
      <c r="H51" s="274"/>
    </row>
    <row r="52" spans="1:8" ht="75.75" customHeight="1">
      <c r="A52" s="1" t="s">
        <v>89</v>
      </c>
      <c r="B52" s="275" t="s">
        <v>90</v>
      </c>
      <c r="C52" s="273"/>
      <c r="D52" s="273"/>
      <c r="E52" s="273"/>
      <c r="F52" s="273"/>
      <c r="G52" s="273"/>
      <c r="H52" s="274"/>
    </row>
    <row r="53" spans="1:8" ht="41.25" customHeight="1">
      <c r="A53" s="1" t="s">
        <v>91</v>
      </c>
      <c r="B53" s="275" t="s">
        <v>92</v>
      </c>
      <c r="C53" s="273"/>
      <c r="D53" s="273"/>
      <c r="E53" s="273"/>
      <c r="F53" s="273"/>
      <c r="G53" s="273"/>
      <c r="H53" s="274"/>
    </row>
    <row r="54" spans="1:8" ht="47.25" customHeight="1">
      <c r="A54" s="1" t="s">
        <v>93</v>
      </c>
      <c r="B54" s="275" t="s">
        <v>94</v>
      </c>
      <c r="C54" s="273"/>
      <c r="D54" s="273"/>
      <c r="E54" s="273"/>
      <c r="F54" s="273"/>
      <c r="G54" s="273"/>
      <c r="H54" s="274"/>
    </row>
    <row r="55" spans="1:8" ht="57" customHeight="1">
      <c r="A55" s="1" t="s">
        <v>95</v>
      </c>
      <c r="B55" s="275" t="s">
        <v>96</v>
      </c>
      <c r="C55" s="273"/>
      <c r="D55" s="273"/>
      <c r="E55" s="273"/>
      <c r="F55" s="273"/>
      <c r="G55" s="273"/>
      <c r="H55" s="274"/>
    </row>
    <row r="56" spans="1:8" ht="31.5" customHeight="1">
      <c r="A56" s="1" t="s">
        <v>97</v>
      </c>
      <c r="B56" s="275" t="s">
        <v>98</v>
      </c>
      <c r="C56" s="273"/>
      <c r="D56" s="273"/>
      <c r="E56" s="273"/>
      <c r="F56" s="273"/>
      <c r="G56" s="273"/>
      <c r="H56" s="274"/>
    </row>
    <row r="57" spans="1:8" ht="70.5" customHeight="1">
      <c r="A57" s="1" t="s">
        <v>99</v>
      </c>
      <c r="B57" s="275" t="s">
        <v>100</v>
      </c>
      <c r="C57" s="273"/>
      <c r="D57" s="273"/>
      <c r="E57" s="273"/>
      <c r="F57" s="273"/>
      <c r="G57" s="273"/>
      <c r="H57" s="274"/>
    </row>
    <row r="58" spans="1:8" ht="33.75" customHeight="1">
      <c r="A58" s="285"/>
      <c r="B58" s="273"/>
      <c r="C58" s="273"/>
      <c r="D58" s="273"/>
      <c r="E58" s="273"/>
      <c r="F58" s="273"/>
      <c r="G58" s="273"/>
      <c r="H58" s="274"/>
    </row>
    <row r="59" spans="1:8" ht="32.25" customHeight="1">
      <c r="A59" s="279" t="s">
        <v>101</v>
      </c>
      <c r="B59" s="273"/>
      <c r="C59" s="273"/>
      <c r="D59" s="273"/>
      <c r="E59" s="273"/>
      <c r="F59" s="273"/>
      <c r="G59" s="273"/>
      <c r="H59" s="274"/>
    </row>
    <row r="60" spans="1:8" ht="34.5" customHeight="1">
      <c r="A60" s="1" t="s">
        <v>102</v>
      </c>
      <c r="B60" s="272" t="s">
        <v>103</v>
      </c>
      <c r="C60" s="273"/>
      <c r="D60" s="273"/>
      <c r="E60" s="273"/>
      <c r="F60" s="273"/>
      <c r="G60" s="273"/>
      <c r="H60" s="274"/>
    </row>
    <row r="61" spans="1:8" ht="60" customHeight="1">
      <c r="A61" s="1" t="s">
        <v>104</v>
      </c>
      <c r="B61" s="272" t="s">
        <v>105</v>
      </c>
      <c r="C61" s="273"/>
      <c r="D61" s="273"/>
      <c r="E61" s="273"/>
      <c r="F61" s="273"/>
      <c r="G61" s="273"/>
      <c r="H61" s="274"/>
    </row>
    <row r="62" spans="1:8" ht="41.25" customHeight="1">
      <c r="A62" s="1" t="s">
        <v>106</v>
      </c>
      <c r="B62" s="272" t="s">
        <v>107</v>
      </c>
      <c r="C62" s="273"/>
      <c r="D62" s="273"/>
      <c r="E62" s="273"/>
      <c r="F62" s="273"/>
      <c r="G62" s="273"/>
      <c r="H62" s="274"/>
    </row>
    <row r="63" spans="1:8" ht="42" customHeight="1">
      <c r="A63" s="1" t="s">
        <v>108</v>
      </c>
      <c r="B63" s="275" t="s">
        <v>109</v>
      </c>
      <c r="C63" s="273"/>
      <c r="D63" s="273"/>
      <c r="E63" s="273"/>
      <c r="F63" s="273"/>
      <c r="G63" s="273"/>
      <c r="H63" s="274"/>
    </row>
    <row r="64" spans="1:8" ht="31.5" customHeight="1">
      <c r="A64" s="1" t="s">
        <v>110</v>
      </c>
      <c r="B64" s="272" t="s">
        <v>111</v>
      </c>
      <c r="C64" s="273"/>
      <c r="D64" s="273"/>
      <c r="E64" s="273"/>
      <c r="F64" s="273"/>
      <c r="G64" s="273"/>
      <c r="H64" s="274"/>
    </row>
    <row r="65" spans="1:8" ht="45.75" customHeight="1">
      <c r="A65" s="1" t="s">
        <v>112</v>
      </c>
      <c r="B65" s="272" t="s">
        <v>113</v>
      </c>
      <c r="C65" s="273"/>
      <c r="D65" s="273"/>
      <c r="E65" s="273"/>
      <c r="F65" s="273"/>
      <c r="G65" s="273"/>
      <c r="H65" s="274"/>
    </row>
    <row r="66" spans="1:8" ht="30.75" customHeight="1">
      <c r="A66" s="278"/>
      <c r="B66" s="273"/>
      <c r="C66" s="273"/>
      <c r="D66" s="273"/>
      <c r="E66" s="273"/>
      <c r="F66" s="273"/>
      <c r="G66" s="273"/>
      <c r="H66" s="273"/>
    </row>
    <row r="67" spans="1:8" ht="34.5" customHeight="1">
      <c r="A67" s="279" t="s">
        <v>114</v>
      </c>
      <c r="B67" s="273"/>
      <c r="C67" s="273"/>
      <c r="D67" s="273"/>
      <c r="E67" s="273"/>
      <c r="F67" s="273"/>
      <c r="G67" s="273"/>
      <c r="H67" s="274"/>
    </row>
    <row r="68" spans="1:8" ht="39.75" customHeight="1">
      <c r="A68" s="1" t="s">
        <v>115</v>
      </c>
      <c r="B68" s="272" t="s">
        <v>116</v>
      </c>
      <c r="C68" s="273"/>
      <c r="D68" s="273"/>
      <c r="E68" s="273"/>
      <c r="F68" s="273"/>
      <c r="G68" s="273"/>
      <c r="H68" s="274"/>
    </row>
    <row r="69" spans="1:8" ht="39.75" customHeight="1">
      <c r="A69" s="1" t="s">
        <v>117</v>
      </c>
      <c r="B69" s="272" t="s">
        <v>118</v>
      </c>
      <c r="C69" s="273"/>
      <c r="D69" s="273"/>
      <c r="E69" s="273"/>
      <c r="F69" s="273"/>
      <c r="G69" s="273"/>
      <c r="H69" s="274"/>
    </row>
    <row r="70" spans="1:8" ht="42" customHeight="1">
      <c r="A70" s="1" t="s">
        <v>119</v>
      </c>
      <c r="B70" s="275" t="s">
        <v>120</v>
      </c>
      <c r="C70" s="273"/>
      <c r="D70" s="273"/>
      <c r="E70" s="273"/>
      <c r="F70" s="273"/>
      <c r="G70" s="273"/>
      <c r="H70" s="274"/>
    </row>
    <row r="71" spans="1:8" ht="33.75" customHeight="1">
      <c r="A71" s="1" t="s">
        <v>121</v>
      </c>
      <c r="B71" s="272" t="s">
        <v>122</v>
      </c>
      <c r="C71" s="273"/>
      <c r="D71" s="273"/>
      <c r="E71" s="273"/>
      <c r="F71" s="273"/>
      <c r="G71" s="273"/>
      <c r="H71" s="274"/>
    </row>
    <row r="72" spans="1:8" ht="33" customHeight="1">
      <c r="A72" s="1" t="s">
        <v>123</v>
      </c>
      <c r="B72" s="272" t="s">
        <v>124</v>
      </c>
      <c r="C72" s="273"/>
      <c r="D72" s="273"/>
      <c r="E72" s="273"/>
      <c r="F72" s="273"/>
      <c r="G72" s="273"/>
      <c r="H72" s="274"/>
    </row>
    <row r="73" spans="1:8" ht="33.75" customHeight="1">
      <c r="A73" s="277"/>
      <c r="B73" s="273"/>
      <c r="C73" s="273"/>
      <c r="D73" s="273"/>
      <c r="E73" s="273"/>
      <c r="F73" s="273"/>
      <c r="G73" s="273"/>
      <c r="H73" s="274"/>
    </row>
  </sheetData>
  <mergeCells count="72">
    <mergeCell ref="B42:H42"/>
    <mergeCell ref="B43:H43"/>
    <mergeCell ref="A58:H58"/>
    <mergeCell ref="A59:H59"/>
    <mergeCell ref="B60:H60"/>
    <mergeCell ref="B54:H54"/>
    <mergeCell ref="B55:H55"/>
    <mergeCell ref="B56:H56"/>
    <mergeCell ref="B57:H57"/>
    <mergeCell ref="B44:H44"/>
    <mergeCell ref="B45:H45"/>
    <mergeCell ref="B46:H46"/>
    <mergeCell ref="B47:H47"/>
    <mergeCell ref="B48:H48"/>
    <mergeCell ref="B36:H36"/>
    <mergeCell ref="B37:H37"/>
    <mergeCell ref="A39:H39"/>
    <mergeCell ref="B40:H40"/>
    <mergeCell ref="B41:H41"/>
    <mergeCell ref="B31:H31"/>
    <mergeCell ref="B32:H32"/>
    <mergeCell ref="B33:H33"/>
    <mergeCell ref="A34:H34"/>
    <mergeCell ref="A35:H35"/>
    <mergeCell ref="B26:H26"/>
    <mergeCell ref="B27:H27"/>
    <mergeCell ref="B28:H28"/>
    <mergeCell ref="B29:H29"/>
    <mergeCell ref="B30:H30"/>
    <mergeCell ref="A21:H21"/>
    <mergeCell ref="B22:H22"/>
    <mergeCell ref="B23:H23"/>
    <mergeCell ref="B24:H24"/>
    <mergeCell ref="B25:H25"/>
    <mergeCell ref="B16:H16"/>
    <mergeCell ref="B17:H17"/>
    <mergeCell ref="B18:H18"/>
    <mergeCell ref="A19:H19"/>
    <mergeCell ref="A20:H20"/>
    <mergeCell ref="B11:H11"/>
    <mergeCell ref="B12:H12"/>
    <mergeCell ref="B13:H13"/>
    <mergeCell ref="B14:H14"/>
    <mergeCell ref="B15:H15"/>
    <mergeCell ref="B6:H6"/>
    <mergeCell ref="B7:H7"/>
    <mergeCell ref="B8:H8"/>
    <mergeCell ref="B9:H9"/>
    <mergeCell ref="B10:H10"/>
    <mergeCell ref="A1:H1"/>
    <mergeCell ref="A2:H2"/>
    <mergeCell ref="B3:H3"/>
    <mergeCell ref="B4:H4"/>
    <mergeCell ref="B5:H5"/>
    <mergeCell ref="A73:H73"/>
    <mergeCell ref="B65:H65"/>
    <mergeCell ref="A66:H66"/>
    <mergeCell ref="A67:H67"/>
    <mergeCell ref="B68:H68"/>
    <mergeCell ref="B69:H69"/>
    <mergeCell ref="B70:H70"/>
    <mergeCell ref="B71:H71"/>
    <mergeCell ref="B72:H72"/>
    <mergeCell ref="B61:H61"/>
    <mergeCell ref="B62:H62"/>
    <mergeCell ref="B63:H63"/>
    <mergeCell ref="B64:H64"/>
    <mergeCell ref="B49:H49"/>
    <mergeCell ref="B50:H50"/>
    <mergeCell ref="B51:H51"/>
    <mergeCell ref="B52:H52"/>
    <mergeCell ref="B53:H53"/>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0"/>
  <sheetViews>
    <sheetView topLeftCell="A8" zoomScale="60" zoomScaleNormal="60" workbookViewId="0">
      <selection activeCell="AC97" sqref="AC97"/>
    </sheetView>
  </sheetViews>
  <sheetFormatPr baseColWidth="10" defaultColWidth="27.875" defaultRowHeight="15.75"/>
  <cols>
    <col min="1" max="1" width="22.75" style="49" customWidth="1"/>
    <col min="2" max="2" width="27.875" style="49"/>
    <col min="3" max="3" width="19.75" style="49" customWidth="1"/>
    <col min="4" max="4" width="20.75" style="49" customWidth="1"/>
    <col min="5" max="5" width="20.25" style="49" customWidth="1"/>
    <col min="6" max="6" width="26.125" style="75" customWidth="1"/>
    <col min="7" max="7" width="22.25" style="49" customWidth="1"/>
    <col min="8" max="8" width="37.375" style="49" customWidth="1"/>
    <col min="9" max="9" width="23.875" style="49" customWidth="1"/>
    <col min="10" max="10" width="22.25" style="49" customWidth="1"/>
    <col min="11" max="11" width="46.125" style="49" customWidth="1"/>
    <col min="12" max="12" width="19.375" style="49" customWidth="1"/>
    <col min="13" max="13" width="18.875" style="49" customWidth="1"/>
    <col min="14" max="14" width="35.375" style="49" customWidth="1"/>
    <col min="15" max="15" width="26.375" style="49" customWidth="1"/>
    <col min="16" max="16" width="25.875" style="49" customWidth="1"/>
    <col min="17" max="17" width="26" style="75" customWidth="1"/>
    <col min="18" max="18" width="27.625" style="75" customWidth="1"/>
    <col min="19" max="19" width="27.375" style="87" customWidth="1"/>
    <col min="20" max="20" width="20.75" style="75" customWidth="1"/>
    <col min="21" max="21" width="22.75" style="75" customWidth="1"/>
    <col min="22" max="23" width="21.25" style="75" customWidth="1"/>
    <col min="24" max="24" width="28.125" style="75" customWidth="1"/>
    <col min="25" max="25" width="29.25" style="75" customWidth="1"/>
    <col min="26" max="26" width="31.125" style="75" customWidth="1"/>
    <col min="27" max="27" width="29" style="75" customWidth="1"/>
    <col min="28" max="28" width="28.625" style="75" customWidth="1"/>
    <col min="29" max="29" width="30.625" style="76" customWidth="1"/>
    <col min="30" max="30" width="31.125" style="49" customWidth="1"/>
    <col min="31" max="31" width="30.75" style="49" customWidth="1"/>
    <col min="32" max="32" width="37.875" style="49" customWidth="1"/>
    <col min="33" max="16384" width="27.875" style="49"/>
  </cols>
  <sheetData>
    <row r="1" spans="1:32" hidden="1">
      <c r="A1" s="294"/>
      <c r="B1" s="295"/>
      <c r="C1" s="302" t="s">
        <v>125</v>
      </c>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48" t="s">
        <v>126</v>
      </c>
    </row>
    <row r="2" spans="1:32" hidden="1">
      <c r="A2" s="296"/>
      <c r="B2" s="297"/>
      <c r="C2" s="302" t="s">
        <v>127</v>
      </c>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48" t="s">
        <v>128</v>
      </c>
    </row>
    <row r="3" spans="1:32" hidden="1">
      <c r="A3" s="296"/>
      <c r="B3" s="297"/>
      <c r="C3" s="302" t="s">
        <v>129</v>
      </c>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48" t="s">
        <v>130</v>
      </c>
    </row>
    <row r="4" spans="1:32" hidden="1">
      <c r="A4" s="298"/>
      <c r="B4" s="299"/>
      <c r="C4" s="302" t="s">
        <v>131</v>
      </c>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48" t="s">
        <v>132</v>
      </c>
    </row>
    <row r="5" spans="1:32" ht="18" hidden="1">
      <c r="A5" s="300" t="s">
        <v>133</v>
      </c>
      <c r="B5" s="301"/>
      <c r="C5" s="303" t="s">
        <v>134</v>
      </c>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50"/>
    </row>
    <row r="6" spans="1:32" hidden="1">
      <c r="A6" s="304" t="s">
        <v>135</v>
      </c>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row>
    <row r="7" spans="1:32" s="51" customFormat="1" ht="24" hidden="1" customHeight="1">
      <c r="A7" s="306" t="s">
        <v>136</v>
      </c>
      <c r="B7" s="306"/>
      <c r="C7" s="306"/>
      <c r="D7" s="306"/>
      <c r="E7" s="306"/>
      <c r="F7" s="306"/>
      <c r="G7" s="306"/>
      <c r="H7" s="306"/>
      <c r="I7" s="306"/>
      <c r="J7" s="306"/>
      <c r="K7" s="306"/>
      <c r="L7" s="306"/>
      <c r="M7" s="306"/>
      <c r="N7" s="306"/>
      <c r="O7" s="306"/>
      <c r="P7" s="290" t="s">
        <v>137</v>
      </c>
      <c r="Q7" s="290"/>
      <c r="R7" s="290"/>
      <c r="S7" s="290"/>
      <c r="T7" s="291" t="s">
        <v>138</v>
      </c>
      <c r="U7" s="291"/>
      <c r="V7" s="291"/>
      <c r="W7" s="291"/>
      <c r="X7" s="291"/>
      <c r="Y7" s="292" t="s">
        <v>139</v>
      </c>
      <c r="Z7" s="292"/>
      <c r="AA7" s="292"/>
      <c r="AB7" s="292"/>
      <c r="AC7" s="289" t="s">
        <v>140</v>
      </c>
      <c r="AD7" s="289"/>
      <c r="AE7" s="289"/>
      <c r="AF7" s="289"/>
    </row>
    <row r="8" spans="1:32" s="51" customFormat="1" ht="77.25" customHeight="1">
      <c r="A8" s="52" t="s">
        <v>2</v>
      </c>
      <c r="B8" s="52" t="s">
        <v>4</v>
      </c>
      <c r="C8" s="52" t="s">
        <v>141</v>
      </c>
      <c r="D8" s="52" t="s">
        <v>142</v>
      </c>
      <c r="E8" s="52" t="s">
        <v>143</v>
      </c>
      <c r="F8" s="52" t="s">
        <v>144</v>
      </c>
      <c r="G8" s="52" t="s">
        <v>14</v>
      </c>
      <c r="H8" s="52" t="s">
        <v>16</v>
      </c>
      <c r="I8" s="52" t="s">
        <v>18</v>
      </c>
      <c r="J8" s="53" t="s">
        <v>145</v>
      </c>
      <c r="K8" s="52" t="s">
        <v>146</v>
      </c>
      <c r="L8" s="52" t="s">
        <v>147</v>
      </c>
      <c r="M8" s="52" t="s">
        <v>148</v>
      </c>
      <c r="N8" s="52" t="s">
        <v>28</v>
      </c>
      <c r="O8" s="52" t="s">
        <v>30</v>
      </c>
      <c r="P8" s="78" t="s">
        <v>149</v>
      </c>
      <c r="Q8" s="52" t="s">
        <v>150</v>
      </c>
      <c r="R8" s="78" t="s">
        <v>151</v>
      </c>
      <c r="S8" s="78" t="s">
        <v>152</v>
      </c>
      <c r="T8" s="52" t="s">
        <v>153</v>
      </c>
      <c r="U8" s="54" t="s">
        <v>154</v>
      </c>
      <c r="V8" s="78" t="s">
        <v>155</v>
      </c>
      <c r="W8" s="78" t="s">
        <v>156</v>
      </c>
      <c r="X8" s="54" t="s">
        <v>157</v>
      </c>
      <c r="Y8" s="55" t="s">
        <v>158</v>
      </c>
      <c r="Z8" s="55" t="s">
        <v>159</v>
      </c>
      <c r="AA8" s="55" t="s">
        <v>160</v>
      </c>
      <c r="AB8" s="55" t="s">
        <v>161</v>
      </c>
      <c r="AC8" s="56" t="s">
        <v>162</v>
      </c>
      <c r="AD8" s="56" t="s">
        <v>163</v>
      </c>
      <c r="AE8" s="56" t="s">
        <v>164</v>
      </c>
      <c r="AF8" s="56" t="s">
        <v>165</v>
      </c>
    </row>
    <row r="9" spans="1:32" ht="65.099999999999994" customHeight="1">
      <c r="A9" s="79" t="s">
        <v>166</v>
      </c>
      <c r="B9" s="79" t="s">
        <v>167</v>
      </c>
      <c r="C9" s="79" t="s">
        <v>168</v>
      </c>
      <c r="D9" s="79" t="s">
        <v>169</v>
      </c>
      <c r="E9" s="79" t="s">
        <v>170</v>
      </c>
      <c r="F9" s="77" t="s">
        <v>171</v>
      </c>
      <c r="G9" s="61" t="s">
        <v>172</v>
      </c>
      <c r="H9" s="79" t="s">
        <v>173</v>
      </c>
      <c r="I9" s="79" t="s">
        <v>174</v>
      </c>
      <c r="J9" s="79" t="s">
        <v>175</v>
      </c>
      <c r="K9" s="79" t="s">
        <v>176</v>
      </c>
      <c r="L9" s="67">
        <v>1</v>
      </c>
      <c r="M9" s="79" t="s">
        <v>177</v>
      </c>
      <c r="N9" s="79" t="s">
        <v>178</v>
      </c>
      <c r="O9" s="79">
        <v>6</v>
      </c>
      <c r="P9" s="79" t="s">
        <v>179</v>
      </c>
      <c r="Q9" s="77">
        <v>2</v>
      </c>
      <c r="R9" s="77">
        <v>2</v>
      </c>
      <c r="S9" s="77">
        <v>2</v>
      </c>
      <c r="T9" s="77">
        <v>0</v>
      </c>
      <c r="U9" s="80">
        <f>+Y9+Z9+AA9+AB9</f>
        <v>1.2370000000000001</v>
      </c>
      <c r="V9" s="77"/>
      <c r="W9" s="77"/>
      <c r="X9" s="80">
        <f>+T9+U9+V9+W9</f>
        <v>1.2370000000000001</v>
      </c>
      <c r="Y9" s="77">
        <v>0</v>
      </c>
      <c r="Z9" s="80">
        <f>1.237</f>
        <v>1.2370000000000001</v>
      </c>
      <c r="AA9" s="57"/>
      <c r="AB9" s="57"/>
      <c r="AC9" s="58">
        <f>+IF((U9/Q9)&gt;100%,100%,(U9/Q9))*L9</f>
        <v>0.61850000000000005</v>
      </c>
      <c r="AD9" s="59">
        <f>+IF(((X9)/O9)&gt;100%,100%,((X9)/O9))*L9</f>
        <v>0.20616666666666669</v>
      </c>
      <c r="AE9" s="59">
        <f>+IF(((U9)/Q9)&gt;100%,100%,((U9)/Q9))</f>
        <v>0.61850000000000005</v>
      </c>
      <c r="AF9" s="59">
        <f>+IF(((X9)/O9)&gt;100%,100%,((X9))/O9)</f>
        <v>0.20616666666666669</v>
      </c>
    </row>
    <row r="10" spans="1:32" ht="65.099999999999994" customHeight="1">
      <c r="A10" s="286"/>
      <c r="B10" s="286"/>
      <c r="C10" s="286"/>
      <c r="D10" s="286"/>
      <c r="E10" s="286"/>
      <c r="F10" s="288" t="s">
        <v>180</v>
      </c>
      <c r="G10" s="288"/>
      <c r="H10" s="288"/>
      <c r="I10" s="288"/>
      <c r="J10" s="288"/>
      <c r="K10" s="288"/>
      <c r="L10" s="288"/>
      <c r="M10" s="288"/>
      <c r="N10" s="288"/>
      <c r="O10" s="288"/>
      <c r="P10" s="288"/>
      <c r="Q10" s="288"/>
      <c r="R10" s="288"/>
      <c r="S10" s="288"/>
      <c r="T10" s="288"/>
      <c r="U10" s="288"/>
      <c r="V10" s="288"/>
      <c r="W10" s="288"/>
      <c r="X10" s="288"/>
      <c r="Y10" s="288"/>
      <c r="Z10" s="288"/>
      <c r="AA10" s="288"/>
      <c r="AB10" s="288"/>
      <c r="AC10" s="60">
        <f>SUM(AC9)</f>
        <v>0.61850000000000005</v>
      </c>
      <c r="AD10" s="60">
        <f>SUM(AD9:AD9)</f>
        <v>0.20616666666666669</v>
      </c>
      <c r="AE10" s="60">
        <f>+AVERAGE(AE9)</f>
        <v>0.61850000000000005</v>
      </c>
      <c r="AF10" s="60">
        <f>+AVERAGE(AF9)</f>
        <v>0.20616666666666669</v>
      </c>
    </row>
    <row r="11" spans="1:32" ht="65.099999999999994" customHeight="1">
      <c r="A11" s="79" t="s">
        <v>181</v>
      </c>
      <c r="B11" s="79" t="s">
        <v>182</v>
      </c>
      <c r="C11" s="79" t="s">
        <v>183</v>
      </c>
      <c r="D11" s="79" t="s">
        <v>184</v>
      </c>
      <c r="E11" s="79" t="s">
        <v>185</v>
      </c>
      <c r="F11" s="293" t="s">
        <v>186</v>
      </c>
      <c r="G11" s="61" t="s">
        <v>187</v>
      </c>
      <c r="H11" s="79" t="s">
        <v>188</v>
      </c>
      <c r="I11" s="79" t="s">
        <v>174</v>
      </c>
      <c r="J11" s="79" t="s">
        <v>175</v>
      </c>
      <c r="K11" s="79" t="s">
        <v>189</v>
      </c>
      <c r="L11" s="67">
        <v>0.5</v>
      </c>
      <c r="M11" s="79" t="s">
        <v>177</v>
      </c>
      <c r="N11" s="79" t="s">
        <v>190</v>
      </c>
      <c r="O11" s="79">
        <v>1</v>
      </c>
      <c r="P11" s="79" t="s">
        <v>179</v>
      </c>
      <c r="Q11" s="62">
        <v>0.5</v>
      </c>
      <c r="R11" s="77">
        <v>0.5</v>
      </c>
      <c r="S11" s="62" t="s">
        <v>179</v>
      </c>
      <c r="T11" s="62">
        <v>0</v>
      </c>
      <c r="U11" s="62">
        <f t="shared" ref="U11:U74" si="0">+Y11+Z11+AA11+AB11</f>
        <v>0.1</v>
      </c>
      <c r="V11" s="62"/>
      <c r="W11" s="62"/>
      <c r="X11" s="73">
        <f>+T11+U11+V11+W11</f>
        <v>0.1</v>
      </c>
      <c r="Y11" s="62">
        <v>0</v>
      </c>
      <c r="Z11" s="62">
        <v>0.1</v>
      </c>
      <c r="AA11" s="57"/>
      <c r="AB11" s="57"/>
      <c r="AC11" s="58">
        <f>+IF((U11/Q11)&gt;100%,100%,(U11/Q11))*L11</f>
        <v>0.1</v>
      </c>
      <c r="AD11" s="59">
        <f>+IF(((X11)/O11)&gt;100%,100%,((X11)/O11))*L11</f>
        <v>0.05</v>
      </c>
      <c r="AE11" s="59">
        <f>+IF(((U11)/Q11)&gt;100%,100%,((U11)/Q11))</f>
        <v>0.2</v>
      </c>
      <c r="AF11" s="59">
        <f>+IF(((X11)/O11)&gt;100%,100%,((X11))/O11)</f>
        <v>0.1</v>
      </c>
    </row>
    <row r="12" spans="1:32" ht="65.099999999999994" customHeight="1">
      <c r="A12" s="79" t="s">
        <v>181</v>
      </c>
      <c r="B12" s="79" t="s">
        <v>182</v>
      </c>
      <c r="C12" s="79" t="s">
        <v>183</v>
      </c>
      <c r="D12" s="79" t="s">
        <v>184</v>
      </c>
      <c r="E12" s="79" t="s">
        <v>185</v>
      </c>
      <c r="F12" s="293"/>
      <c r="G12" s="61" t="s">
        <v>187</v>
      </c>
      <c r="H12" s="79" t="s">
        <v>191</v>
      </c>
      <c r="I12" s="79" t="s">
        <v>174</v>
      </c>
      <c r="J12" s="79" t="s">
        <v>175</v>
      </c>
      <c r="K12" s="79" t="s">
        <v>192</v>
      </c>
      <c r="L12" s="67">
        <v>0.5</v>
      </c>
      <c r="M12" s="79" t="s">
        <v>177</v>
      </c>
      <c r="N12" s="79" t="s">
        <v>193</v>
      </c>
      <c r="O12" s="79">
        <v>1</v>
      </c>
      <c r="P12" s="79" t="s">
        <v>179</v>
      </c>
      <c r="Q12" s="62">
        <v>0.5</v>
      </c>
      <c r="R12" s="77">
        <v>0.5</v>
      </c>
      <c r="S12" s="62" t="s">
        <v>179</v>
      </c>
      <c r="T12" s="62">
        <v>0</v>
      </c>
      <c r="U12" s="62">
        <f t="shared" si="0"/>
        <v>0.1</v>
      </c>
      <c r="V12" s="62"/>
      <c r="W12" s="62"/>
      <c r="X12" s="62">
        <f>+T12+U12+V12+W12</f>
        <v>0.1</v>
      </c>
      <c r="Y12" s="62">
        <v>0</v>
      </c>
      <c r="Z12" s="62">
        <v>0.1</v>
      </c>
      <c r="AA12" s="57"/>
      <c r="AB12" s="57"/>
      <c r="AC12" s="58">
        <f>+IF((U12/Q12)&gt;100%,100%,(U12/Q12))*L12</f>
        <v>0.1</v>
      </c>
      <c r="AD12" s="59">
        <f>+IF(((X12)/O12)&gt;100%,100%,((X12)/O12))*L12</f>
        <v>0.05</v>
      </c>
      <c r="AE12" s="59">
        <f>+IF(((U12)/Q12)&gt;100%,100%,((U12)/Q12))</f>
        <v>0.2</v>
      </c>
      <c r="AF12" s="59">
        <f>+IF(((X12)/O12)&gt;100%,100%,((X12))/O12)</f>
        <v>0.1</v>
      </c>
    </row>
    <row r="13" spans="1:32" ht="65.099999999999994" customHeight="1">
      <c r="A13" s="286"/>
      <c r="B13" s="286"/>
      <c r="C13" s="286"/>
      <c r="D13" s="286"/>
      <c r="E13" s="286"/>
      <c r="F13" s="288" t="s">
        <v>194</v>
      </c>
      <c r="G13" s="288" t="s">
        <v>194</v>
      </c>
      <c r="H13" s="288"/>
      <c r="I13" s="288"/>
      <c r="J13" s="288"/>
      <c r="K13" s="288"/>
      <c r="L13" s="288"/>
      <c r="M13" s="288"/>
      <c r="N13" s="288"/>
      <c r="O13" s="288"/>
      <c r="P13" s="288"/>
      <c r="Q13" s="288"/>
      <c r="R13" s="288"/>
      <c r="S13" s="288"/>
      <c r="T13" s="288"/>
      <c r="U13" s="288">
        <f t="shared" si="0"/>
        <v>0</v>
      </c>
      <c r="V13" s="288"/>
      <c r="W13" s="288"/>
      <c r="X13" s="288"/>
      <c r="Y13" s="288"/>
      <c r="Z13" s="288"/>
      <c r="AA13" s="288"/>
      <c r="AB13" s="288"/>
      <c r="AC13" s="60">
        <f>SUM(AC11:AC12)</f>
        <v>0.2</v>
      </c>
      <c r="AD13" s="60">
        <f>SUM(AD11:AD12)</f>
        <v>0.1</v>
      </c>
      <c r="AE13" s="60">
        <f>+AVERAGE(AE11:AE12)</f>
        <v>0.2</v>
      </c>
      <c r="AF13" s="60">
        <f>+AVERAGE(AF11:AF12)</f>
        <v>0.1</v>
      </c>
    </row>
    <row r="14" spans="1:32" ht="65.099999999999994" customHeight="1">
      <c r="A14" s="79" t="s">
        <v>195</v>
      </c>
      <c r="B14" s="79" t="s">
        <v>196</v>
      </c>
      <c r="C14" s="79" t="s">
        <v>197</v>
      </c>
      <c r="D14" s="79" t="s">
        <v>198</v>
      </c>
      <c r="E14" s="79" t="s">
        <v>199</v>
      </c>
      <c r="F14" s="287" t="s">
        <v>200</v>
      </c>
      <c r="G14" s="61" t="s">
        <v>201</v>
      </c>
      <c r="H14" s="79" t="s">
        <v>202</v>
      </c>
      <c r="I14" s="79" t="s">
        <v>174</v>
      </c>
      <c r="J14" s="79" t="s">
        <v>203</v>
      </c>
      <c r="K14" s="79" t="s">
        <v>204</v>
      </c>
      <c r="L14" s="63">
        <v>0.5</v>
      </c>
      <c r="M14" s="79" t="s">
        <v>205</v>
      </c>
      <c r="N14" s="79" t="s">
        <v>178</v>
      </c>
      <c r="O14" s="79">
        <v>1</v>
      </c>
      <c r="P14" s="81">
        <v>0.22</v>
      </c>
      <c r="Q14" s="62">
        <v>0.46</v>
      </c>
      <c r="R14" s="62">
        <v>0.16</v>
      </c>
      <c r="S14" s="62">
        <v>0.16</v>
      </c>
      <c r="T14" s="81">
        <v>0.22</v>
      </c>
      <c r="U14" s="62">
        <f t="shared" si="0"/>
        <v>0.152</v>
      </c>
      <c r="V14" s="62"/>
      <c r="W14" s="62"/>
      <c r="X14" s="62">
        <f t="shared" ref="X14:X77" si="1">+T14+U14+V14+W14</f>
        <v>0.372</v>
      </c>
      <c r="Y14" s="62">
        <v>0.02</v>
      </c>
      <c r="Z14" s="62">
        <v>0.13200000000000001</v>
      </c>
      <c r="AA14" s="57"/>
      <c r="AB14" s="57"/>
      <c r="AC14" s="58">
        <f>+IF((U14/Q14)&gt;100%,100%,(U14/Q14))*L14</f>
        <v>0.16521739130434782</v>
      </c>
      <c r="AD14" s="59">
        <f>+IF(((X14)/O14)&gt;100%,100%,((X14)/O14))*L14</f>
        <v>0.186</v>
      </c>
      <c r="AE14" s="59">
        <f>+IF(((U14)/Q14)&gt;100%,100%,((U14)/Q14))</f>
        <v>0.33043478260869563</v>
      </c>
      <c r="AF14" s="59">
        <f>+IF(((X14)/O14)&gt;100%,100%,((X14))/O14)</f>
        <v>0.372</v>
      </c>
    </row>
    <row r="15" spans="1:32" ht="65.099999999999994" customHeight="1">
      <c r="A15" s="79" t="s">
        <v>195</v>
      </c>
      <c r="B15" s="79" t="s">
        <v>196</v>
      </c>
      <c r="C15" s="79" t="s">
        <v>197</v>
      </c>
      <c r="D15" s="79" t="s">
        <v>198</v>
      </c>
      <c r="E15" s="79" t="s">
        <v>199</v>
      </c>
      <c r="F15" s="287"/>
      <c r="G15" s="61" t="s">
        <v>201</v>
      </c>
      <c r="H15" s="79" t="s">
        <v>206</v>
      </c>
      <c r="I15" s="79" t="s">
        <v>174</v>
      </c>
      <c r="J15" s="79" t="s">
        <v>207</v>
      </c>
      <c r="K15" s="79" t="s">
        <v>208</v>
      </c>
      <c r="L15" s="63">
        <v>0.2</v>
      </c>
      <c r="M15" s="79" t="s">
        <v>205</v>
      </c>
      <c r="N15" s="79" t="s">
        <v>178</v>
      </c>
      <c r="O15" s="79">
        <v>1</v>
      </c>
      <c r="P15" s="64">
        <v>0.61</v>
      </c>
      <c r="Q15" s="62">
        <v>0.27</v>
      </c>
      <c r="R15" s="62">
        <v>0.08</v>
      </c>
      <c r="S15" s="62">
        <v>0.04</v>
      </c>
      <c r="T15" s="64">
        <v>0.61</v>
      </c>
      <c r="U15" s="62">
        <f t="shared" si="0"/>
        <v>0.2</v>
      </c>
      <c r="V15" s="62"/>
      <c r="W15" s="62"/>
      <c r="X15" s="62">
        <f t="shared" si="1"/>
        <v>0.81</v>
      </c>
      <c r="Y15" s="62">
        <v>0.09</v>
      </c>
      <c r="Z15" s="62">
        <v>0.11</v>
      </c>
      <c r="AA15" s="57"/>
      <c r="AB15" s="57"/>
      <c r="AC15" s="58">
        <f t="shared" ref="AC15:AC21" si="2">+IF((U15/Q15)&gt;100%,100%,(U15/Q15))*L15</f>
        <v>0.14814814814814814</v>
      </c>
      <c r="AD15" s="59">
        <f t="shared" ref="AD15:AD22" si="3">+IF(((X15)/O15)&gt;100%,100%,((X15)/O15))*L15</f>
        <v>0.16200000000000003</v>
      </c>
      <c r="AE15" s="59">
        <f t="shared" ref="AE15:AE22" si="4">+IF(((U15)/Q15)&gt;100%,100%,((U15)/Q15))</f>
        <v>0.7407407407407407</v>
      </c>
      <c r="AF15" s="59">
        <f t="shared" ref="AF15:AF22" si="5">+IF(((X15)/O15)&gt;100%,100%,((X15))/O15)</f>
        <v>0.81</v>
      </c>
    </row>
    <row r="16" spans="1:32" ht="65.099999999999994" customHeight="1">
      <c r="A16" s="79" t="s">
        <v>195</v>
      </c>
      <c r="B16" s="79" t="s">
        <v>196</v>
      </c>
      <c r="C16" s="79" t="s">
        <v>197</v>
      </c>
      <c r="D16" s="79" t="s">
        <v>198</v>
      </c>
      <c r="E16" s="79" t="s">
        <v>199</v>
      </c>
      <c r="F16" s="287"/>
      <c r="G16" s="61" t="s">
        <v>201</v>
      </c>
      <c r="H16" s="79" t="s">
        <v>209</v>
      </c>
      <c r="I16" s="79" t="s">
        <v>174</v>
      </c>
      <c r="J16" s="79" t="s">
        <v>210</v>
      </c>
      <c r="K16" s="79" t="s">
        <v>211</v>
      </c>
      <c r="L16" s="63">
        <v>2.1999999999999999E-2</v>
      </c>
      <c r="M16" s="79" t="s">
        <v>205</v>
      </c>
      <c r="N16" s="79" t="s">
        <v>178</v>
      </c>
      <c r="O16" s="79">
        <v>1</v>
      </c>
      <c r="P16" s="81" t="s">
        <v>179</v>
      </c>
      <c r="Q16" s="62" t="s">
        <v>179</v>
      </c>
      <c r="R16" s="62">
        <v>0.5</v>
      </c>
      <c r="S16" s="62">
        <v>0.5</v>
      </c>
      <c r="T16" s="81">
        <v>0</v>
      </c>
      <c r="U16" s="62">
        <f t="shared" si="0"/>
        <v>0</v>
      </c>
      <c r="V16" s="62"/>
      <c r="W16" s="62"/>
      <c r="X16" s="62">
        <v>0</v>
      </c>
      <c r="Y16" s="62">
        <v>0</v>
      </c>
      <c r="Z16" s="62">
        <v>0</v>
      </c>
      <c r="AA16" s="57"/>
      <c r="AB16" s="57"/>
      <c r="AC16" s="65" t="s">
        <v>212</v>
      </c>
      <c r="AD16" s="66">
        <f t="shared" si="3"/>
        <v>0</v>
      </c>
      <c r="AE16" s="66" t="s">
        <v>212</v>
      </c>
      <c r="AF16" s="66">
        <v>0</v>
      </c>
    </row>
    <row r="17" spans="1:32" ht="65.099999999999994" customHeight="1">
      <c r="A17" s="79" t="s">
        <v>195</v>
      </c>
      <c r="B17" s="79" t="s">
        <v>196</v>
      </c>
      <c r="C17" s="79" t="s">
        <v>197</v>
      </c>
      <c r="D17" s="79" t="s">
        <v>198</v>
      </c>
      <c r="E17" s="79" t="s">
        <v>199</v>
      </c>
      <c r="F17" s="287"/>
      <c r="G17" s="61" t="s">
        <v>201</v>
      </c>
      <c r="H17" s="79" t="s">
        <v>213</v>
      </c>
      <c r="I17" s="79" t="s">
        <v>174</v>
      </c>
      <c r="J17" s="79" t="s">
        <v>210</v>
      </c>
      <c r="K17" s="79" t="s">
        <v>214</v>
      </c>
      <c r="L17" s="63">
        <v>2.1399999999999999E-2</v>
      </c>
      <c r="M17" s="79" t="s">
        <v>205</v>
      </c>
      <c r="N17" s="79" t="s">
        <v>178</v>
      </c>
      <c r="O17" s="79">
        <v>1</v>
      </c>
      <c r="P17" s="81" t="s">
        <v>179</v>
      </c>
      <c r="Q17" s="62" t="s">
        <v>179</v>
      </c>
      <c r="R17" s="62">
        <v>0.5</v>
      </c>
      <c r="S17" s="62">
        <v>0.5</v>
      </c>
      <c r="T17" s="81">
        <v>0</v>
      </c>
      <c r="U17" s="62">
        <f t="shared" si="0"/>
        <v>0</v>
      </c>
      <c r="V17" s="62"/>
      <c r="W17" s="62"/>
      <c r="X17" s="62">
        <f t="shared" si="1"/>
        <v>0</v>
      </c>
      <c r="Y17" s="62">
        <v>0</v>
      </c>
      <c r="Z17" s="62">
        <v>0</v>
      </c>
      <c r="AA17" s="57"/>
      <c r="AB17" s="57"/>
      <c r="AC17" s="65" t="s">
        <v>212</v>
      </c>
      <c r="AD17" s="66">
        <f t="shared" si="3"/>
        <v>0</v>
      </c>
      <c r="AE17" s="66" t="s">
        <v>212</v>
      </c>
      <c r="AF17" s="66">
        <v>0</v>
      </c>
    </row>
    <row r="18" spans="1:32" ht="65.099999999999994" customHeight="1">
      <c r="A18" s="79" t="s">
        <v>195</v>
      </c>
      <c r="B18" s="79" t="s">
        <v>196</v>
      </c>
      <c r="C18" s="79" t="s">
        <v>197</v>
      </c>
      <c r="D18" s="79" t="s">
        <v>198</v>
      </c>
      <c r="E18" s="79" t="s">
        <v>199</v>
      </c>
      <c r="F18" s="287"/>
      <c r="G18" s="61" t="s">
        <v>201</v>
      </c>
      <c r="H18" s="79" t="s">
        <v>215</v>
      </c>
      <c r="I18" s="79" t="s">
        <v>174</v>
      </c>
      <c r="J18" s="79" t="s">
        <v>210</v>
      </c>
      <c r="K18" s="79" t="s">
        <v>216</v>
      </c>
      <c r="L18" s="63">
        <v>2.1399999999999999E-2</v>
      </c>
      <c r="M18" s="79" t="s">
        <v>205</v>
      </c>
      <c r="N18" s="79" t="s">
        <v>178</v>
      </c>
      <c r="O18" s="79">
        <v>1</v>
      </c>
      <c r="P18" s="81" t="s">
        <v>179</v>
      </c>
      <c r="Q18" s="62" t="s">
        <v>179</v>
      </c>
      <c r="R18" s="62">
        <v>0.5</v>
      </c>
      <c r="S18" s="62">
        <v>0.5</v>
      </c>
      <c r="T18" s="81">
        <v>0</v>
      </c>
      <c r="U18" s="62">
        <f>+Y18+Z18+AA18+AB18</f>
        <v>0</v>
      </c>
      <c r="V18" s="62"/>
      <c r="W18" s="62"/>
      <c r="X18" s="62">
        <f t="shared" si="1"/>
        <v>0</v>
      </c>
      <c r="Y18" s="62">
        <v>0</v>
      </c>
      <c r="Z18" s="62">
        <v>0</v>
      </c>
      <c r="AA18" s="57"/>
      <c r="AB18" s="57"/>
      <c r="AC18" s="65" t="s">
        <v>212</v>
      </c>
      <c r="AD18" s="66">
        <f t="shared" si="3"/>
        <v>0</v>
      </c>
      <c r="AE18" s="66" t="s">
        <v>212</v>
      </c>
      <c r="AF18" s="66">
        <v>0</v>
      </c>
    </row>
    <row r="19" spans="1:32" ht="65.099999999999994" customHeight="1">
      <c r="A19" s="79" t="s">
        <v>195</v>
      </c>
      <c r="B19" s="79" t="s">
        <v>196</v>
      </c>
      <c r="C19" s="79" t="s">
        <v>197</v>
      </c>
      <c r="D19" s="79" t="s">
        <v>198</v>
      </c>
      <c r="E19" s="79" t="s">
        <v>199</v>
      </c>
      <c r="F19" s="287"/>
      <c r="G19" s="61" t="s">
        <v>201</v>
      </c>
      <c r="H19" s="79" t="s">
        <v>217</v>
      </c>
      <c r="I19" s="79" t="s">
        <v>174</v>
      </c>
      <c r="J19" s="79" t="s">
        <v>210</v>
      </c>
      <c r="K19" s="79" t="s">
        <v>218</v>
      </c>
      <c r="L19" s="63">
        <v>2.1399999999999999E-2</v>
      </c>
      <c r="M19" s="79" t="s">
        <v>205</v>
      </c>
      <c r="N19" s="79" t="s">
        <v>178</v>
      </c>
      <c r="O19" s="79">
        <v>2</v>
      </c>
      <c r="P19" s="81" t="s">
        <v>179</v>
      </c>
      <c r="Q19" s="62" t="s">
        <v>179</v>
      </c>
      <c r="R19" s="62">
        <v>1</v>
      </c>
      <c r="S19" s="62">
        <v>1</v>
      </c>
      <c r="T19" s="81">
        <v>0</v>
      </c>
      <c r="U19" s="62">
        <f t="shared" si="0"/>
        <v>0</v>
      </c>
      <c r="V19" s="62"/>
      <c r="W19" s="62"/>
      <c r="X19" s="62">
        <f t="shared" si="1"/>
        <v>0</v>
      </c>
      <c r="Y19" s="62">
        <v>0</v>
      </c>
      <c r="Z19" s="62">
        <v>0</v>
      </c>
      <c r="AA19" s="57"/>
      <c r="AB19" s="57"/>
      <c r="AC19" s="65" t="s">
        <v>212</v>
      </c>
      <c r="AD19" s="66">
        <f t="shared" si="3"/>
        <v>0</v>
      </c>
      <c r="AE19" s="66" t="s">
        <v>212</v>
      </c>
      <c r="AF19" s="66">
        <v>0</v>
      </c>
    </row>
    <row r="20" spans="1:32" ht="65.099999999999994" customHeight="1">
      <c r="A20" s="79" t="s">
        <v>195</v>
      </c>
      <c r="B20" s="79" t="s">
        <v>196</v>
      </c>
      <c r="C20" s="79" t="s">
        <v>197</v>
      </c>
      <c r="D20" s="79" t="s">
        <v>198</v>
      </c>
      <c r="E20" s="79" t="s">
        <v>199</v>
      </c>
      <c r="F20" s="287"/>
      <c r="G20" s="61" t="s">
        <v>201</v>
      </c>
      <c r="H20" s="79" t="s">
        <v>219</v>
      </c>
      <c r="I20" s="79" t="s">
        <v>174</v>
      </c>
      <c r="J20" s="79" t="s">
        <v>210</v>
      </c>
      <c r="K20" s="79" t="s">
        <v>220</v>
      </c>
      <c r="L20" s="63">
        <v>2.1299999999999999E-2</v>
      </c>
      <c r="M20" s="79" t="s">
        <v>205</v>
      </c>
      <c r="N20" s="79" t="s">
        <v>178</v>
      </c>
      <c r="O20" s="79">
        <v>1</v>
      </c>
      <c r="P20" s="81" t="s">
        <v>179</v>
      </c>
      <c r="Q20" s="62" t="s">
        <v>179</v>
      </c>
      <c r="R20" s="62">
        <v>0.4</v>
      </c>
      <c r="S20" s="62">
        <v>0.6</v>
      </c>
      <c r="T20" s="81">
        <v>0</v>
      </c>
      <c r="U20" s="62">
        <f t="shared" si="0"/>
        <v>0</v>
      </c>
      <c r="V20" s="62"/>
      <c r="W20" s="62"/>
      <c r="X20" s="62">
        <f t="shared" si="1"/>
        <v>0</v>
      </c>
      <c r="Y20" s="62">
        <v>0</v>
      </c>
      <c r="Z20" s="62">
        <v>0</v>
      </c>
      <c r="AA20" s="57"/>
      <c r="AB20" s="57"/>
      <c r="AC20" s="65" t="s">
        <v>212</v>
      </c>
      <c r="AD20" s="66">
        <f t="shared" si="3"/>
        <v>0</v>
      </c>
      <c r="AE20" s="66" t="s">
        <v>212</v>
      </c>
      <c r="AF20" s="66">
        <v>0</v>
      </c>
    </row>
    <row r="21" spans="1:32" ht="65.099999999999994" customHeight="1">
      <c r="A21" s="79" t="s">
        <v>195</v>
      </c>
      <c r="B21" s="79" t="s">
        <v>196</v>
      </c>
      <c r="C21" s="79" t="s">
        <v>197</v>
      </c>
      <c r="D21" s="79" t="s">
        <v>198</v>
      </c>
      <c r="E21" s="79" t="s">
        <v>199</v>
      </c>
      <c r="F21" s="287"/>
      <c r="G21" s="61" t="s">
        <v>201</v>
      </c>
      <c r="H21" s="79" t="s">
        <v>221</v>
      </c>
      <c r="I21" s="79" t="s">
        <v>174</v>
      </c>
      <c r="J21" s="79" t="s">
        <v>222</v>
      </c>
      <c r="K21" s="77" t="s">
        <v>223</v>
      </c>
      <c r="L21" s="63">
        <v>2.1299999999999999E-2</v>
      </c>
      <c r="M21" s="79" t="s">
        <v>205</v>
      </c>
      <c r="N21" s="79" t="s">
        <v>178</v>
      </c>
      <c r="O21" s="79">
        <v>1</v>
      </c>
      <c r="P21" s="79">
        <v>0.1</v>
      </c>
      <c r="Q21" s="62">
        <v>0.18</v>
      </c>
      <c r="R21" s="62">
        <v>0.5</v>
      </c>
      <c r="S21" s="62">
        <v>0.22</v>
      </c>
      <c r="T21" s="79">
        <v>0.1</v>
      </c>
      <c r="U21" s="62">
        <f t="shared" si="0"/>
        <v>4.33333333333333E-2</v>
      </c>
      <c r="V21" s="62"/>
      <c r="W21" s="62"/>
      <c r="X21" s="62">
        <f t="shared" si="1"/>
        <v>0.14333333333333331</v>
      </c>
      <c r="Y21" s="62">
        <v>0.02</v>
      </c>
      <c r="Z21" s="73">
        <v>2.33333333333333E-2</v>
      </c>
      <c r="AA21" s="57"/>
      <c r="AB21" s="57"/>
      <c r="AC21" s="58">
        <f t="shared" si="2"/>
        <v>5.1277777777777736E-3</v>
      </c>
      <c r="AD21" s="59">
        <f t="shared" si="3"/>
        <v>3.0529999999999993E-3</v>
      </c>
      <c r="AE21" s="59">
        <f t="shared" si="4"/>
        <v>0.24074074074074056</v>
      </c>
      <c r="AF21" s="59">
        <f t="shared" si="5"/>
        <v>0.14333333333333331</v>
      </c>
    </row>
    <row r="22" spans="1:32" ht="65.099999999999994" customHeight="1">
      <c r="A22" s="79" t="s">
        <v>195</v>
      </c>
      <c r="B22" s="79" t="s">
        <v>196</v>
      </c>
      <c r="C22" s="79" t="s">
        <v>197</v>
      </c>
      <c r="D22" s="79" t="s">
        <v>198</v>
      </c>
      <c r="E22" s="79" t="s">
        <v>199</v>
      </c>
      <c r="F22" s="287"/>
      <c r="G22" s="61" t="s">
        <v>201</v>
      </c>
      <c r="H22" s="79" t="s">
        <v>224</v>
      </c>
      <c r="I22" s="79" t="s">
        <v>174</v>
      </c>
      <c r="J22" s="79" t="s">
        <v>225</v>
      </c>
      <c r="K22" s="77" t="s">
        <v>226</v>
      </c>
      <c r="L22" s="63">
        <v>2.1399999999999999E-2</v>
      </c>
      <c r="M22" s="79" t="s">
        <v>205</v>
      </c>
      <c r="N22" s="79" t="s">
        <v>178</v>
      </c>
      <c r="O22" s="79">
        <v>2</v>
      </c>
      <c r="P22" s="79">
        <v>0.2</v>
      </c>
      <c r="Q22" s="62">
        <v>0.4</v>
      </c>
      <c r="R22" s="62">
        <v>0.36</v>
      </c>
      <c r="S22" s="62">
        <v>0.04</v>
      </c>
      <c r="T22" s="79">
        <v>0.2</v>
      </c>
      <c r="U22" s="62">
        <f t="shared" si="0"/>
        <v>0.11</v>
      </c>
      <c r="V22" s="62"/>
      <c r="W22" s="62"/>
      <c r="X22" s="62">
        <f t="shared" si="1"/>
        <v>0.31</v>
      </c>
      <c r="Y22" s="62">
        <v>0.05</v>
      </c>
      <c r="Z22" s="68">
        <v>0.06</v>
      </c>
      <c r="AA22" s="57"/>
      <c r="AB22" s="57"/>
      <c r="AC22" s="58">
        <f>+IF((U22/Q22)&gt;100%,100%,(U22/Q22))*L22</f>
        <v>5.8849999999999987E-3</v>
      </c>
      <c r="AD22" s="59">
        <f t="shared" si="3"/>
        <v>3.3169999999999996E-3</v>
      </c>
      <c r="AE22" s="59">
        <f t="shared" si="4"/>
        <v>0.27499999999999997</v>
      </c>
      <c r="AF22" s="59">
        <f t="shared" si="5"/>
        <v>0.155</v>
      </c>
    </row>
    <row r="23" spans="1:32" ht="65.099999999999994" customHeight="1">
      <c r="A23" s="79" t="s">
        <v>195</v>
      </c>
      <c r="B23" s="79" t="s">
        <v>196</v>
      </c>
      <c r="C23" s="79" t="s">
        <v>197</v>
      </c>
      <c r="D23" s="79" t="s">
        <v>198</v>
      </c>
      <c r="E23" s="79" t="s">
        <v>199</v>
      </c>
      <c r="F23" s="287"/>
      <c r="G23" s="61" t="s">
        <v>201</v>
      </c>
      <c r="H23" s="79" t="s">
        <v>227</v>
      </c>
      <c r="I23" s="79" t="s">
        <v>174</v>
      </c>
      <c r="J23" s="79" t="s">
        <v>228</v>
      </c>
      <c r="K23" s="77" t="s">
        <v>229</v>
      </c>
      <c r="L23" s="63">
        <v>2.1399999999999999E-2</v>
      </c>
      <c r="M23" s="79" t="s">
        <v>205</v>
      </c>
      <c r="N23" s="79" t="s">
        <v>178</v>
      </c>
      <c r="O23" s="79">
        <v>1</v>
      </c>
      <c r="P23" s="79">
        <v>0.2</v>
      </c>
      <c r="Q23" s="62">
        <v>0</v>
      </c>
      <c r="R23" s="62">
        <v>0.52</v>
      </c>
      <c r="S23" s="62">
        <v>0.28000000000000003</v>
      </c>
      <c r="T23" s="79">
        <v>0</v>
      </c>
      <c r="U23" s="62">
        <f t="shared" si="0"/>
        <v>0</v>
      </c>
      <c r="V23" s="62"/>
      <c r="W23" s="62"/>
      <c r="X23" s="62">
        <f>+T23+U23+V23+W23</f>
        <v>0</v>
      </c>
      <c r="Y23" s="62">
        <v>0</v>
      </c>
      <c r="Z23" s="62">
        <v>0</v>
      </c>
      <c r="AA23" s="57"/>
      <c r="AB23" s="57"/>
      <c r="AC23" s="65" t="s">
        <v>212</v>
      </c>
      <c r="AD23" s="66">
        <f t="shared" ref="AD23" si="6">+IF(((X23)/O23)&gt;100%,100%,((X23)/O23))*L23</f>
        <v>0</v>
      </c>
      <c r="AE23" s="66" t="s">
        <v>212</v>
      </c>
      <c r="AF23" s="66">
        <v>0</v>
      </c>
    </row>
    <row r="24" spans="1:32" ht="65.099999999999994" customHeight="1">
      <c r="A24" s="79" t="s">
        <v>195</v>
      </c>
      <c r="B24" s="79" t="s">
        <v>196</v>
      </c>
      <c r="C24" s="79" t="s">
        <v>197</v>
      </c>
      <c r="D24" s="79" t="s">
        <v>198</v>
      </c>
      <c r="E24" s="79" t="s">
        <v>199</v>
      </c>
      <c r="F24" s="287"/>
      <c r="G24" s="61" t="s">
        <v>201</v>
      </c>
      <c r="H24" s="79" t="s">
        <v>230</v>
      </c>
      <c r="I24" s="79" t="s">
        <v>174</v>
      </c>
      <c r="J24" s="79" t="s">
        <v>228</v>
      </c>
      <c r="K24" s="77" t="s">
        <v>231</v>
      </c>
      <c r="L24" s="63">
        <v>2.1399999999999999E-2</v>
      </c>
      <c r="M24" s="79" t="s">
        <v>205</v>
      </c>
      <c r="N24" s="79" t="s">
        <v>178</v>
      </c>
      <c r="O24" s="79">
        <v>1</v>
      </c>
      <c r="P24" s="79">
        <v>0.2</v>
      </c>
      <c r="Q24" s="62" t="s">
        <v>179</v>
      </c>
      <c r="R24" s="62">
        <v>0.52</v>
      </c>
      <c r="S24" s="62">
        <v>0.28000000000000003</v>
      </c>
      <c r="T24" s="79">
        <v>0</v>
      </c>
      <c r="U24" s="62">
        <f t="shared" si="0"/>
        <v>0</v>
      </c>
      <c r="V24" s="62"/>
      <c r="W24" s="62"/>
      <c r="X24" s="62">
        <f t="shared" si="1"/>
        <v>0</v>
      </c>
      <c r="Y24" s="62">
        <v>0</v>
      </c>
      <c r="Z24" s="62">
        <v>0</v>
      </c>
      <c r="AA24" s="57"/>
      <c r="AB24" s="57"/>
      <c r="AC24" s="65" t="s">
        <v>212</v>
      </c>
      <c r="AD24" s="66">
        <f t="shared" ref="AD24:AD29" si="7">+IF(((X24)/O24)&gt;100%,100%,((X24)/O24))*L24</f>
        <v>0</v>
      </c>
      <c r="AE24" s="66" t="s">
        <v>212</v>
      </c>
      <c r="AF24" s="66">
        <v>0</v>
      </c>
    </row>
    <row r="25" spans="1:32" ht="65.099999999999994" customHeight="1">
      <c r="A25" s="79"/>
      <c r="B25" s="79"/>
      <c r="C25" s="79"/>
      <c r="D25" s="79"/>
      <c r="E25" s="79"/>
      <c r="F25" s="287"/>
      <c r="G25" s="61" t="s">
        <v>201</v>
      </c>
      <c r="H25" s="79" t="s">
        <v>232</v>
      </c>
      <c r="I25" s="79" t="s">
        <v>174</v>
      </c>
      <c r="J25" s="79" t="s">
        <v>233</v>
      </c>
      <c r="K25" s="79" t="s">
        <v>234</v>
      </c>
      <c r="L25" s="63">
        <v>2.1399999999999999E-2</v>
      </c>
      <c r="M25" s="79" t="s">
        <v>205</v>
      </c>
      <c r="N25" s="82" t="s">
        <v>178</v>
      </c>
      <c r="O25" s="79">
        <v>1</v>
      </c>
      <c r="P25" s="79">
        <v>0.25</v>
      </c>
      <c r="Q25" s="62">
        <v>0.25</v>
      </c>
      <c r="R25" s="62">
        <v>0.25</v>
      </c>
      <c r="S25" s="62">
        <v>0.25</v>
      </c>
      <c r="T25" s="79">
        <v>0.25</v>
      </c>
      <c r="U25" s="62">
        <f t="shared" si="0"/>
        <v>0.125</v>
      </c>
      <c r="V25" s="62"/>
      <c r="W25" s="62"/>
      <c r="X25" s="62">
        <f t="shared" si="1"/>
        <v>0.375</v>
      </c>
      <c r="Y25" s="62">
        <v>6.25E-2</v>
      </c>
      <c r="Z25" s="83">
        <v>6.25E-2</v>
      </c>
      <c r="AA25" s="57"/>
      <c r="AB25" s="57"/>
      <c r="AC25" s="58">
        <f t="shared" ref="AC25:AC28" si="8">+IF((U25/Q25)&gt;100%,100%,(U25/Q25))*L25</f>
        <v>1.0699999999999999E-2</v>
      </c>
      <c r="AD25" s="59">
        <f t="shared" si="7"/>
        <v>8.0249999999999991E-3</v>
      </c>
      <c r="AE25" s="59">
        <f t="shared" ref="AE25:AE28" si="9">+IF(((U25)/Q25)&gt;100%,100%,((U25)/Q25))</f>
        <v>0.5</v>
      </c>
      <c r="AF25" s="59">
        <f t="shared" ref="AF25:AF28" si="10">+IF(((X25)/O25)&gt;100%,100%,((X25))/O25)</f>
        <v>0.375</v>
      </c>
    </row>
    <row r="26" spans="1:32" ht="65.099999999999994" customHeight="1">
      <c r="A26" s="79" t="s">
        <v>195</v>
      </c>
      <c r="B26" s="79" t="s">
        <v>196</v>
      </c>
      <c r="C26" s="79" t="s">
        <v>197</v>
      </c>
      <c r="D26" s="79" t="s">
        <v>198</v>
      </c>
      <c r="E26" s="79" t="s">
        <v>199</v>
      </c>
      <c r="F26" s="287"/>
      <c r="G26" s="61" t="s">
        <v>201</v>
      </c>
      <c r="H26" s="79" t="s">
        <v>235</v>
      </c>
      <c r="I26" s="79" t="s">
        <v>174</v>
      </c>
      <c r="J26" s="79" t="s">
        <v>210</v>
      </c>
      <c r="K26" s="77" t="s">
        <v>236</v>
      </c>
      <c r="L26" s="63">
        <v>2.1399999999999999E-2</v>
      </c>
      <c r="M26" s="79" t="s">
        <v>177</v>
      </c>
      <c r="N26" s="79" t="s">
        <v>178</v>
      </c>
      <c r="O26" s="79">
        <v>1</v>
      </c>
      <c r="P26" s="79">
        <v>0.11000000000000001</v>
      </c>
      <c r="Q26" s="62">
        <v>0.32</v>
      </c>
      <c r="R26" s="62">
        <v>0.47</v>
      </c>
      <c r="S26" s="62">
        <v>0.06</v>
      </c>
      <c r="T26" s="79">
        <v>0.11000000000000001</v>
      </c>
      <c r="U26" s="62">
        <f t="shared" si="0"/>
        <v>0.16</v>
      </c>
      <c r="V26" s="62"/>
      <c r="W26" s="62"/>
      <c r="X26" s="62">
        <f t="shared" si="1"/>
        <v>0.27</v>
      </c>
      <c r="Y26" s="62">
        <v>5.5E-2</v>
      </c>
      <c r="Z26" s="83">
        <v>0.105</v>
      </c>
      <c r="AA26" s="57"/>
      <c r="AB26" s="57"/>
      <c r="AC26" s="58">
        <f t="shared" si="8"/>
        <v>1.0699999999999999E-2</v>
      </c>
      <c r="AD26" s="59">
        <f t="shared" si="7"/>
        <v>5.7780000000000001E-3</v>
      </c>
      <c r="AE26" s="59">
        <f t="shared" si="9"/>
        <v>0.5</v>
      </c>
      <c r="AF26" s="59">
        <f t="shared" si="10"/>
        <v>0.27</v>
      </c>
    </row>
    <row r="27" spans="1:32" ht="65.099999999999994" customHeight="1">
      <c r="A27" s="79" t="s">
        <v>195</v>
      </c>
      <c r="B27" s="79" t="s">
        <v>196</v>
      </c>
      <c r="C27" s="79" t="s">
        <v>197</v>
      </c>
      <c r="D27" s="79" t="s">
        <v>198</v>
      </c>
      <c r="E27" s="79" t="s">
        <v>199</v>
      </c>
      <c r="F27" s="287"/>
      <c r="G27" s="61" t="s">
        <v>201</v>
      </c>
      <c r="H27" s="79" t="s">
        <v>237</v>
      </c>
      <c r="I27" s="79" t="s">
        <v>174</v>
      </c>
      <c r="J27" s="79" t="s">
        <v>210</v>
      </c>
      <c r="K27" s="77" t="s">
        <v>238</v>
      </c>
      <c r="L27" s="63">
        <v>2.1399999999999999E-2</v>
      </c>
      <c r="M27" s="79" t="s">
        <v>177</v>
      </c>
      <c r="N27" s="79" t="s">
        <v>178</v>
      </c>
      <c r="O27" s="79">
        <v>10</v>
      </c>
      <c r="P27" s="81">
        <v>0</v>
      </c>
      <c r="Q27" s="62" t="s">
        <v>179</v>
      </c>
      <c r="R27" s="62">
        <v>5</v>
      </c>
      <c r="S27" s="62">
        <v>5</v>
      </c>
      <c r="T27" s="81">
        <v>0</v>
      </c>
      <c r="U27" s="62">
        <f t="shared" si="0"/>
        <v>0</v>
      </c>
      <c r="V27" s="62"/>
      <c r="W27" s="62"/>
      <c r="X27" s="62">
        <f t="shared" si="1"/>
        <v>0</v>
      </c>
      <c r="Y27" s="62">
        <v>0</v>
      </c>
      <c r="Z27" s="62">
        <v>0</v>
      </c>
      <c r="AA27" s="57"/>
      <c r="AB27" s="57"/>
      <c r="AC27" s="65" t="s">
        <v>212</v>
      </c>
      <c r="AD27" s="66">
        <f t="shared" si="7"/>
        <v>0</v>
      </c>
      <c r="AE27" s="66" t="s">
        <v>212</v>
      </c>
      <c r="AF27" s="66">
        <v>0</v>
      </c>
    </row>
    <row r="28" spans="1:32" ht="65.099999999999994" customHeight="1">
      <c r="A28" s="79" t="s">
        <v>195</v>
      </c>
      <c r="B28" s="79" t="s">
        <v>196</v>
      </c>
      <c r="C28" s="79" t="s">
        <v>197</v>
      </c>
      <c r="D28" s="79" t="s">
        <v>198</v>
      </c>
      <c r="E28" s="79" t="s">
        <v>199</v>
      </c>
      <c r="F28" s="287"/>
      <c r="G28" s="61" t="s">
        <v>201</v>
      </c>
      <c r="H28" s="79" t="s">
        <v>239</v>
      </c>
      <c r="I28" s="79" t="s">
        <v>174</v>
      </c>
      <c r="J28" s="79" t="s">
        <v>210</v>
      </c>
      <c r="K28" s="77" t="s">
        <v>240</v>
      </c>
      <c r="L28" s="63">
        <v>2.1399999999999999E-2</v>
      </c>
      <c r="M28" s="79" t="s">
        <v>205</v>
      </c>
      <c r="N28" s="79" t="s">
        <v>178</v>
      </c>
      <c r="O28" s="79">
        <v>4</v>
      </c>
      <c r="P28" s="81" t="s">
        <v>179</v>
      </c>
      <c r="Q28" s="62">
        <v>1</v>
      </c>
      <c r="R28" s="62">
        <v>2</v>
      </c>
      <c r="S28" s="62">
        <v>1</v>
      </c>
      <c r="T28" s="81">
        <v>0</v>
      </c>
      <c r="U28" s="62">
        <f t="shared" si="0"/>
        <v>0.2</v>
      </c>
      <c r="V28" s="62"/>
      <c r="W28" s="62"/>
      <c r="X28" s="62">
        <f t="shared" si="1"/>
        <v>0.2</v>
      </c>
      <c r="Y28" s="62">
        <v>0</v>
      </c>
      <c r="Z28" s="62">
        <v>0.2</v>
      </c>
      <c r="AA28" s="57"/>
      <c r="AB28" s="57"/>
      <c r="AC28" s="58">
        <f t="shared" si="8"/>
        <v>4.28E-3</v>
      </c>
      <c r="AD28" s="59">
        <f t="shared" si="7"/>
        <v>1.07E-3</v>
      </c>
      <c r="AE28" s="59">
        <f t="shared" si="9"/>
        <v>0.2</v>
      </c>
      <c r="AF28" s="59">
        <f t="shared" si="10"/>
        <v>0.05</v>
      </c>
    </row>
    <row r="29" spans="1:32" ht="65.099999999999994" customHeight="1">
      <c r="A29" s="79" t="s">
        <v>195</v>
      </c>
      <c r="B29" s="79" t="s">
        <v>196</v>
      </c>
      <c r="C29" s="79" t="s">
        <v>197</v>
      </c>
      <c r="D29" s="79" t="s">
        <v>198</v>
      </c>
      <c r="E29" s="79" t="s">
        <v>199</v>
      </c>
      <c r="F29" s="287"/>
      <c r="G29" s="61" t="s">
        <v>201</v>
      </c>
      <c r="H29" s="79" t="s">
        <v>241</v>
      </c>
      <c r="I29" s="79" t="s">
        <v>174</v>
      </c>
      <c r="J29" s="79" t="s">
        <v>242</v>
      </c>
      <c r="K29" s="79" t="s">
        <v>243</v>
      </c>
      <c r="L29" s="63">
        <v>2.1399999999999999E-2</v>
      </c>
      <c r="M29" s="79" t="s">
        <v>177</v>
      </c>
      <c r="N29" s="79" t="s">
        <v>178</v>
      </c>
      <c r="O29" s="79">
        <v>1</v>
      </c>
      <c r="P29" s="81" t="s">
        <v>179</v>
      </c>
      <c r="Q29" s="81" t="s">
        <v>179</v>
      </c>
      <c r="R29" s="62">
        <v>1</v>
      </c>
      <c r="S29" s="62" t="s">
        <v>179</v>
      </c>
      <c r="T29" s="81">
        <v>0</v>
      </c>
      <c r="U29" s="62">
        <f t="shared" si="0"/>
        <v>0</v>
      </c>
      <c r="V29" s="62"/>
      <c r="W29" s="62"/>
      <c r="X29" s="62">
        <f t="shared" si="1"/>
        <v>0</v>
      </c>
      <c r="Y29" s="62">
        <v>0</v>
      </c>
      <c r="Z29" s="62">
        <v>0</v>
      </c>
      <c r="AA29" s="57"/>
      <c r="AB29" s="57"/>
      <c r="AC29" s="65" t="s">
        <v>212</v>
      </c>
      <c r="AD29" s="66">
        <f t="shared" si="7"/>
        <v>0</v>
      </c>
      <c r="AE29" s="66" t="s">
        <v>212</v>
      </c>
      <c r="AF29" s="66">
        <v>0</v>
      </c>
    </row>
    <row r="30" spans="1:32" ht="65.099999999999994" customHeight="1">
      <c r="A30" s="286"/>
      <c r="B30" s="286"/>
      <c r="C30" s="286"/>
      <c r="D30" s="286"/>
      <c r="E30" s="286"/>
      <c r="F30" s="288" t="s">
        <v>244</v>
      </c>
      <c r="G30" s="288" t="s">
        <v>244</v>
      </c>
      <c r="H30" s="288"/>
      <c r="I30" s="288"/>
      <c r="J30" s="288"/>
      <c r="K30" s="288"/>
      <c r="L30" s="288"/>
      <c r="M30" s="288"/>
      <c r="N30" s="288"/>
      <c r="O30" s="288"/>
      <c r="P30" s="288"/>
      <c r="Q30" s="288"/>
      <c r="R30" s="288"/>
      <c r="S30" s="288"/>
      <c r="T30" s="288"/>
      <c r="U30" s="288">
        <f t="shared" si="0"/>
        <v>0</v>
      </c>
      <c r="V30" s="288"/>
      <c r="W30" s="288"/>
      <c r="X30" s="288"/>
      <c r="Y30" s="288"/>
      <c r="Z30" s="288"/>
      <c r="AA30" s="288"/>
      <c r="AB30" s="288"/>
      <c r="AC30" s="60">
        <f>SUM(AC14:AC29)</f>
        <v>0.3500583172302737</v>
      </c>
      <c r="AD30" s="60">
        <f>SUM(AD14:AD29)</f>
        <v>0.36924300000000004</v>
      </c>
      <c r="AE30" s="60">
        <f>+AVERAGE(AE14:AE29)</f>
        <v>0.39813089487002529</v>
      </c>
      <c r="AF30" s="60">
        <f>+AVERAGE(AF14:AF29)</f>
        <v>0.13595833333333332</v>
      </c>
    </row>
    <row r="31" spans="1:32" ht="65.099999999999994" customHeight="1">
      <c r="A31" s="79" t="s">
        <v>195</v>
      </c>
      <c r="B31" s="79" t="s">
        <v>196</v>
      </c>
      <c r="C31" s="79" t="s">
        <v>197</v>
      </c>
      <c r="D31" s="79" t="s">
        <v>245</v>
      </c>
      <c r="E31" s="79" t="s">
        <v>246</v>
      </c>
      <c r="F31" s="287" t="s">
        <v>247</v>
      </c>
      <c r="G31" s="61" t="s">
        <v>248</v>
      </c>
      <c r="H31" s="79" t="s">
        <v>249</v>
      </c>
      <c r="I31" s="79" t="s">
        <v>174</v>
      </c>
      <c r="J31" s="79" t="s">
        <v>250</v>
      </c>
      <c r="K31" s="79" t="s">
        <v>251</v>
      </c>
      <c r="L31" s="67">
        <v>0.4</v>
      </c>
      <c r="M31" s="79" t="s">
        <v>205</v>
      </c>
      <c r="N31" s="79" t="s">
        <v>252</v>
      </c>
      <c r="O31" s="79">
        <v>1</v>
      </c>
      <c r="P31" s="81" t="s">
        <v>212</v>
      </c>
      <c r="Q31" s="62">
        <v>0.5</v>
      </c>
      <c r="R31" s="62">
        <v>0.5</v>
      </c>
      <c r="S31" s="62" t="s">
        <v>179</v>
      </c>
      <c r="T31" s="62">
        <v>0</v>
      </c>
      <c r="U31" s="62">
        <f t="shared" si="0"/>
        <v>0.25</v>
      </c>
      <c r="V31" s="62"/>
      <c r="W31" s="62"/>
      <c r="X31" s="62">
        <f t="shared" si="1"/>
        <v>0.25</v>
      </c>
      <c r="Y31" s="62">
        <v>0</v>
      </c>
      <c r="Z31" s="62">
        <v>0.25</v>
      </c>
      <c r="AA31" s="57"/>
      <c r="AB31" s="57"/>
      <c r="AC31" s="58">
        <f t="shared" ref="AC31" si="11">+IF((U31/Q31)&gt;100%,100%,(U31/Q31))*L31</f>
        <v>0.2</v>
      </c>
      <c r="AD31" s="59">
        <f t="shared" ref="AD31" si="12">+IF(((X31)/O31)&gt;100%,100%,((X31)/O31))*L31</f>
        <v>0.1</v>
      </c>
      <c r="AE31" s="59">
        <f t="shared" ref="AE31" si="13">+IF(((U31)/Q31)&gt;100%,100%,((U31)/Q31))</f>
        <v>0.5</v>
      </c>
      <c r="AF31" s="59">
        <f t="shared" ref="AF31" si="14">+IF(((X31)/O31)&gt;100%,100%,((X31))/O31)</f>
        <v>0.25</v>
      </c>
    </row>
    <row r="32" spans="1:32" ht="65.099999999999994" customHeight="1">
      <c r="A32" s="79" t="s">
        <v>195</v>
      </c>
      <c r="B32" s="79" t="s">
        <v>196</v>
      </c>
      <c r="C32" s="79" t="s">
        <v>197</v>
      </c>
      <c r="D32" s="79" t="s">
        <v>245</v>
      </c>
      <c r="E32" s="79" t="s">
        <v>253</v>
      </c>
      <c r="F32" s="287"/>
      <c r="G32" s="61" t="s">
        <v>248</v>
      </c>
      <c r="H32" s="79" t="s">
        <v>254</v>
      </c>
      <c r="I32" s="79" t="s">
        <v>174</v>
      </c>
      <c r="J32" s="79" t="s">
        <v>255</v>
      </c>
      <c r="K32" s="79" t="s">
        <v>256</v>
      </c>
      <c r="L32" s="67">
        <v>0.2</v>
      </c>
      <c r="M32" s="79" t="s">
        <v>205</v>
      </c>
      <c r="N32" s="79" t="s">
        <v>257</v>
      </c>
      <c r="O32" s="79">
        <v>2</v>
      </c>
      <c r="P32" s="81" t="s">
        <v>212</v>
      </c>
      <c r="Q32" s="62">
        <v>1</v>
      </c>
      <c r="R32" s="62">
        <v>1</v>
      </c>
      <c r="S32" s="62" t="s">
        <v>179</v>
      </c>
      <c r="T32" s="62">
        <v>0</v>
      </c>
      <c r="U32" s="62">
        <f t="shared" si="0"/>
        <v>1</v>
      </c>
      <c r="V32" s="62"/>
      <c r="W32" s="62"/>
      <c r="X32" s="62">
        <f t="shared" si="1"/>
        <v>1</v>
      </c>
      <c r="Y32" s="62">
        <v>0</v>
      </c>
      <c r="Z32" s="62">
        <v>1</v>
      </c>
      <c r="AA32" s="57"/>
      <c r="AB32" s="57"/>
      <c r="AC32" s="58">
        <f>+IF((U32/Q32)&gt;100%,100%,(U32/Q32))*L32</f>
        <v>0.2</v>
      </c>
      <c r="AD32" s="59">
        <f t="shared" ref="AD32" si="15">+IF(((X32)/O32)&gt;100%,100%,((X32)/O32))*L32</f>
        <v>0.1</v>
      </c>
      <c r="AE32" s="59">
        <f t="shared" ref="AE32" si="16">+IF(((U32)/Q32)&gt;100%,100%,((U32)/Q32))</f>
        <v>1</v>
      </c>
      <c r="AF32" s="59">
        <f t="shared" ref="AF32" si="17">+IF(((X32)/O32)&gt;100%,100%,((X32))/O32)</f>
        <v>0.5</v>
      </c>
    </row>
    <row r="33" spans="1:32" ht="65.099999999999994" customHeight="1">
      <c r="A33" s="79" t="s">
        <v>195</v>
      </c>
      <c r="B33" s="79" t="s">
        <v>196</v>
      </c>
      <c r="C33" s="79" t="s">
        <v>197</v>
      </c>
      <c r="D33" s="79" t="s">
        <v>245</v>
      </c>
      <c r="E33" s="79" t="s">
        <v>253</v>
      </c>
      <c r="F33" s="287"/>
      <c r="G33" s="61" t="s">
        <v>248</v>
      </c>
      <c r="H33" s="79" t="s">
        <v>258</v>
      </c>
      <c r="I33" s="79" t="s">
        <v>174</v>
      </c>
      <c r="J33" s="79" t="s">
        <v>259</v>
      </c>
      <c r="K33" s="79" t="s">
        <v>260</v>
      </c>
      <c r="L33" s="67">
        <v>0.2</v>
      </c>
      <c r="M33" s="79" t="s">
        <v>177</v>
      </c>
      <c r="N33" s="79" t="s">
        <v>261</v>
      </c>
      <c r="O33" s="79">
        <v>1</v>
      </c>
      <c r="P33" s="81" t="s">
        <v>212</v>
      </c>
      <c r="Q33" s="62">
        <v>0.5</v>
      </c>
      <c r="R33" s="62">
        <v>0.5</v>
      </c>
      <c r="S33" s="62" t="s">
        <v>179</v>
      </c>
      <c r="T33" s="62">
        <v>0</v>
      </c>
      <c r="U33" s="62">
        <f t="shared" si="0"/>
        <v>0.1</v>
      </c>
      <c r="V33" s="62"/>
      <c r="W33" s="62"/>
      <c r="X33" s="62">
        <f t="shared" si="1"/>
        <v>0.1</v>
      </c>
      <c r="Y33" s="62">
        <v>0</v>
      </c>
      <c r="Z33" s="62">
        <v>0.1</v>
      </c>
      <c r="AA33" s="57"/>
      <c r="AB33" s="57"/>
      <c r="AC33" s="58">
        <f>+IF((U33/Q33)&gt;100%,100%,(U33/Q33))*L33</f>
        <v>4.0000000000000008E-2</v>
      </c>
      <c r="AD33" s="59">
        <f t="shared" ref="AD33" si="18">+IF(((X33)/O33)&gt;100%,100%,((X33)/O33))*L33</f>
        <v>2.0000000000000004E-2</v>
      </c>
      <c r="AE33" s="59">
        <f t="shared" ref="AE33" si="19">+IF(((U33)/Q33)&gt;100%,100%,((U33)/Q33))</f>
        <v>0.2</v>
      </c>
      <c r="AF33" s="59">
        <f t="shared" ref="AF33" si="20">+IF(((X33)/O33)&gt;100%,100%,((X33))/O33)</f>
        <v>0.1</v>
      </c>
    </row>
    <row r="34" spans="1:32" ht="65.099999999999994" customHeight="1">
      <c r="A34" s="286"/>
      <c r="B34" s="286"/>
      <c r="C34" s="286"/>
      <c r="D34" s="286"/>
      <c r="E34" s="286"/>
      <c r="F34" s="288" t="s">
        <v>262</v>
      </c>
      <c r="G34" s="288"/>
      <c r="H34" s="288"/>
      <c r="I34" s="288"/>
      <c r="J34" s="288"/>
      <c r="K34" s="288"/>
      <c r="L34" s="288"/>
      <c r="M34" s="288"/>
      <c r="N34" s="288"/>
      <c r="O34" s="288"/>
      <c r="P34" s="288"/>
      <c r="Q34" s="288"/>
      <c r="R34" s="288"/>
      <c r="S34" s="288"/>
      <c r="T34" s="288"/>
      <c r="U34" s="288">
        <f t="shared" si="0"/>
        <v>0</v>
      </c>
      <c r="V34" s="288"/>
      <c r="W34" s="288"/>
      <c r="X34" s="288"/>
      <c r="Y34" s="288"/>
      <c r="Z34" s="288"/>
      <c r="AA34" s="288"/>
      <c r="AB34" s="288"/>
      <c r="AC34" s="60">
        <f>SUM(AC31:AC33)</f>
        <v>0.44000000000000006</v>
      </c>
      <c r="AD34" s="60">
        <f>SUM(AD31:AD33)</f>
        <v>0.22000000000000003</v>
      </c>
      <c r="AE34" s="60">
        <f>+AVERAGE(AE31:AE33)</f>
        <v>0.56666666666666665</v>
      </c>
      <c r="AF34" s="60">
        <f>+AVERAGE(AF31:AF33)</f>
        <v>0.28333333333333333</v>
      </c>
    </row>
    <row r="35" spans="1:32" ht="65.099999999999994" customHeight="1">
      <c r="A35" s="79" t="s">
        <v>195</v>
      </c>
      <c r="B35" s="79" t="s">
        <v>196</v>
      </c>
      <c r="C35" s="79" t="s">
        <v>197</v>
      </c>
      <c r="D35" s="79" t="s">
        <v>245</v>
      </c>
      <c r="E35" s="79" t="s">
        <v>263</v>
      </c>
      <c r="F35" s="287" t="s">
        <v>264</v>
      </c>
      <c r="G35" s="61" t="s">
        <v>265</v>
      </c>
      <c r="H35" s="79" t="s">
        <v>266</v>
      </c>
      <c r="I35" s="79" t="s">
        <v>174</v>
      </c>
      <c r="J35" s="79" t="s">
        <v>233</v>
      </c>
      <c r="K35" s="79" t="s">
        <v>267</v>
      </c>
      <c r="L35" s="67">
        <v>0.2</v>
      </c>
      <c r="M35" s="79" t="s">
        <v>205</v>
      </c>
      <c r="N35" s="79" t="s">
        <v>268</v>
      </c>
      <c r="O35" s="79">
        <v>2800</v>
      </c>
      <c r="P35" s="69">
        <v>584</v>
      </c>
      <c r="Q35" s="62">
        <v>768</v>
      </c>
      <c r="R35" s="62">
        <v>766</v>
      </c>
      <c r="S35" s="62">
        <v>766</v>
      </c>
      <c r="T35" s="69">
        <v>584</v>
      </c>
      <c r="U35" s="62">
        <f t="shared" si="0"/>
        <v>385</v>
      </c>
      <c r="V35" s="62"/>
      <c r="W35" s="62"/>
      <c r="X35" s="62">
        <f t="shared" si="1"/>
        <v>969</v>
      </c>
      <c r="Y35" s="62">
        <v>67</v>
      </c>
      <c r="Z35" s="62">
        <v>318</v>
      </c>
      <c r="AA35" s="57"/>
      <c r="AB35" s="57"/>
      <c r="AC35" s="58">
        <f>+IF((U35/Q35)&gt;100%,100%,(U35/Q35))*L35</f>
        <v>0.10026041666666669</v>
      </c>
      <c r="AD35" s="59">
        <f t="shared" ref="AD35" si="21">+IF(((X35)/O35)&gt;100%,100%,((X35)/O35))*L35</f>
        <v>6.9214285714285714E-2</v>
      </c>
      <c r="AE35" s="59">
        <f t="shared" ref="AE35" si="22">+IF(((U35)/Q35)&gt;100%,100%,((U35)/Q35))</f>
        <v>0.50130208333333337</v>
      </c>
      <c r="AF35" s="59">
        <f t="shared" ref="AF35" si="23">+IF(((X35)/O35)&gt;100%,100%,((X35))/O35)</f>
        <v>0.34607142857142859</v>
      </c>
    </row>
    <row r="36" spans="1:32" ht="65.099999999999994" customHeight="1">
      <c r="A36" s="79" t="s">
        <v>195</v>
      </c>
      <c r="B36" s="79" t="s">
        <v>196</v>
      </c>
      <c r="C36" s="79" t="s">
        <v>197</v>
      </c>
      <c r="D36" s="79" t="s">
        <v>245</v>
      </c>
      <c r="E36" s="79" t="s">
        <v>263</v>
      </c>
      <c r="F36" s="287"/>
      <c r="G36" s="61" t="s">
        <v>265</v>
      </c>
      <c r="H36" s="79" t="s">
        <v>269</v>
      </c>
      <c r="I36" s="79" t="s">
        <v>174</v>
      </c>
      <c r="J36" s="79" t="s">
        <v>233</v>
      </c>
      <c r="K36" s="79" t="s">
        <v>270</v>
      </c>
      <c r="L36" s="67">
        <v>0.5</v>
      </c>
      <c r="M36" s="79" t="s">
        <v>205</v>
      </c>
      <c r="N36" s="79" t="s">
        <v>271</v>
      </c>
      <c r="O36" s="79">
        <v>6</v>
      </c>
      <c r="P36" s="79" t="s">
        <v>212</v>
      </c>
      <c r="Q36" s="62" t="s">
        <v>179</v>
      </c>
      <c r="R36" s="62">
        <v>3</v>
      </c>
      <c r="S36" s="62">
        <v>3</v>
      </c>
      <c r="T36" s="79">
        <v>0</v>
      </c>
      <c r="U36" s="62" t="e">
        <f t="shared" si="0"/>
        <v>#VALUE!</v>
      </c>
      <c r="V36" s="62"/>
      <c r="W36" s="62"/>
      <c r="X36" s="62" t="e">
        <f t="shared" si="1"/>
        <v>#VALUE!</v>
      </c>
      <c r="Y36" s="62" t="s">
        <v>212</v>
      </c>
      <c r="Z36" s="62" t="s">
        <v>212</v>
      </c>
      <c r="AA36" s="57"/>
      <c r="AB36" s="57"/>
      <c r="AC36" s="58" t="s">
        <v>212</v>
      </c>
      <c r="AD36" s="59">
        <v>0</v>
      </c>
      <c r="AE36" s="59" t="s">
        <v>212</v>
      </c>
      <c r="AF36" s="59">
        <v>0</v>
      </c>
    </row>
    <row r="37" spans="1:32" ht="65.099999999999994" customHeight="1">
      <c r="A37" s="79" t="s">
        <v>195</v>
      </c>
      <c r="B37" s="79" t="s">
        <v>196</v>
      </c>
      <c r="C37" s="79" t="s">
        <v>197</v>
      </c>
      <c r="D37" s="79" t="s">
        <v>245</v>
      </c>
      <c r="E37" s="79" t="s">
        <v>263</v>
      </c>
      <c r="F37" s="287"/>
      <c r="G37" s="61" t="s">
        <v>265</v>
      </c>
      <c r="H37" s="79" t="s">
        <v>272</v>
      </c>
      <c r="I37" s="79" t="s">
        <v>174</v>
      </c>
      <c r="J37" s="79" t="s">
        <v>233</v>
      </c>
      <c r="K37" s="79" t="s">
        <v>273</v>
      </c>
      <c r="L37" s="67">
        <v>0.3</v>
      </c>
      <c r="M37" s="79" t="s">
        <v>177</v>
      </c>
      <c r="N37" s="79" t="s">
        <v>274</v>
      </c>
      <c r="O37" s="79">
        <v>2400</v>
      </c>
      <c r="P37" s="69">
        <v>620</v>
      </c>
      <c r="Q37" s="62">
        <v>600</v>
      </c>
      <c r="R37" s="62">
        <v>600</v>
      </c>
      <c r="S37" s="62">
        <v>600</v>
      </c>
      <c r="T37" s="69">
        <v>620</v>
      </c>
      <c r="U37" s="62">
        <f t="shared" si="0"/>
        <v>367</v>
      </c>
      <c r="V37" s="62"/>
      <c r="W37" s="62"/>
      <c r="X37" s="62">
        <f t="shared" si="1"/>
        <v>987</v>
      </c>
      <c r="Y37" s="62">
        <v>270</v>
      </c>
      <c r="Z37" s="62">
        <v>97</v>
      </c>
      <c r="AA37" s="57"/>
      <c r="AB37" s="57"/>
      <c r="AC37" s="58">
        <f t="shared" ref="AC37:AC87" si="24">+IF((U37/Q37)&gt;100%,100%,(U37/Q37))*L37</f>
        <v>0.1835</v>
      </c>
      <c r="AD37" s="59">
        <f t="shared" ref="AD37:AD87" si="25">+IF(((X37)/O37)&gt;100%,100%,((X37)/O37))*L37</f>
        <v>0.123375</v>
      </c>
      <c r="AE37" s="59">
        <f t="shared" ref="AE37:AE87" si="26">+IF(((U37)/Q37)&gt;100%,100%,((U37)/Q37))</f>
        <v>0.61166666666666669</v>
      </c>
      <c r="AF37" s="59">
        <f t="shared" ref="AF37:AF87" si="27">+IF(((X37)/O37)&gt;100%,100%,((X37))/O37)</f>
        <v>0.41125</v>
      </c>
    </row>
    <row r="38" spans="1:32" ht="65.099999999999994" customHeight="1">
      <c r="A38" s="286"/>
      <c r="B38" s="286"/>
      <c r="C38" s="286"/>
      <c r="D38" s="286"/>
      <c r="E38" s="286"/>
      <c r="F38" s="288" t="s">
        <v>275</v>
      </c>
      <c r="G38" s="288"/>
      <c r="H38" s="288"/>
      <c r="I38" s="288"/>
      <c r="J38" s="288"/>
      <c r="K38" s="288"/>
      <c r="L38" s="288"/>
      <c r="M38" s="288"/>
      <c r="N38" s="288"/>
      <c r="O38" s="288"/>
      <c r="P38" s="288"/>
      <c r="Q38" s="288"/>
      <c r="R38" s="288"/>
      <c r="S38" s="288"/>
      <c r="T38" s="288"/>
      <c r="U38" s="288">
        <f t="shared" si="0"/>
        <v>0</v>
      </c>
      <c r="V38" s="288"/>
      <c r="W38" s="288"/>
      <c r="X38" s="288"/>
      <c r="Y38" s="288"/>
      <c r="Z38" s="288"/>
      <c r="AA38" s="288"/>
      <c r="AB38" s="288"/>
      <c r="AC38" s="60">
        <f>SUM(AC35:AC37)</f>
        <v>0.28376041666666668</v>
      </c>
      <c r="AD38" s="60">
        <f>SUM(AD35:AD37)</f>
        <v>0.19258928571428571</v>
      </c>
      <c r="AE38" s="60">
        <f>+AVERAGE(AE35:AE37)</f>
        <v>0.55648437500000003</v>
      </c>
      <c r="AF38" s="60">
        <f>+AVERAGE(AF35:AF37)</f>
        <v>0.25244047619047622</v>
      </c>
    </row>
    <row r="39" spans="1:32" ht="65.099999999999994" customHeight="1">
      <c r="A39" s="79" t="s">
        <v>195</v>
      </c>
      <c r="B39" s="79" t="s">
        <v>196</v>
      </c>
      <c r="C39" s="79" t="s">
        <v>197</v>
      </c>
      <c r="D39" s="79" t="s">
        <v>276</v>
      </c>
      <c r="E39" s="79" t="s">
        <v>277</v>
      </c>
      <c r="F39" s="84" t="s">
        <v>278</v>
      </c>
      <c r="G39" s="61" t="s">
        <v>279</v>
      </c>
      <c r="H39" s="79" t="s">
        <v>280</v>
      </c>
      <c r="I39" s="79" t="s">
        <v>174</v>
      </c>
      <c r="J39" s="79" t="s">
        <v>281</v>
      </c>
      <c r="K39" s="79" t="s">
        <v>282</v>
      </c>
      <c r="L39" s="67">
        <v>1</v>
      </c>
      <c r="M39" s="79" t="s">
        <v>177</v>
      </c>
      <c r="N39" s="79" t="s">
        <v>178</v>
      </c>
      <c r="O39" s="79">
        <v>1</v>
      </c>
      <c r="P39" s="69" t="s">
        <v>179</v>
      </c>
      <c r="Q39" s="62">
        <v>0.25</v>
      </c>
      <c r="R39" s="62">
        <v>0.25</v>
      </c>
      <c r="S39" s="68">
        <v>0.5</v>
      </c>
      <c r="T39" s="68">
        <v>0</v>
      </c>
      <c r="U39" s="68">
        <f t="shared" si="0"/>
        <v>0.02</v>
      </c>
      <c r="V39" s="68"/>
      <c r="W39" s="68"/>
      <c r="X39" s="68">
        <f t="shared" si="1"/>
        <v>0.02</v>
      </c>
      <c r="Y39" s="62">
        <v>0</v>
      </c>
      <c r="Z39" s="62">
        <v>0.02</v>
      </c>
      <c r="AA39" s="57"/>
      <c r="AB39" s="57"/>
      <c r="AC39" s="58">
        <f t="shared" si="24"/>
        <v>0.08</v>
      </c>
      <c r="AD39" s="59">
        <f t="shared" si="25"/>
        <v>0.02</v>
      </c>
      <c r="AE39" s="59">
        <f t="shared" si="26"/>
        <v>0.08</v>
      </c>
      <c r="AF39" s="59">
        <f t="shared" si="27"/>
        <v>0.02</v>
      </c>
    </row>
    <row r="40" spans="1:32" ht="65.099999999999994" customHeight="1">
      <c r="A40" s="286"/>
      <c r="B40" s="286"/>
      <c r="C40" s="286"/>
      <c r="D40" s="286"/>
      <c r="E40" s="286"/>
      <c r="F40" s="288" t="s">
        <v>283</v>
      </c>
      <c r="G40" s="288"/>
      <c r="H40" s="288"/>
      <c r="I40" s="288"/>
      <c r="J40" s="288"/>
      <c r="K40" s="288"/>
      <c r="L40" s="288"/>
      <c r="M40" s="288"/>
      <c r="N40" s="288"/>
      <c r="O40" s="288"/>
      <c r="P40" s="288"/>
      <c r="Q40" s="288"/>
      <c r="R40" s="288"/>
      <c r="S40" s="288"/>
      <c r="T40" s="288"/>
      <c r="U40" s="288">
        <f t="shared" si="0"/>
        <v>0</v>
      </c>
      <c r="V40" s="288"/>
      <c r="W40" s="288"/>
      <c r="X40" s="288"/>
      <c r="Y40" s="288"/>
      <c r="Z40" s="288"/>
      <c r="AA40" s="288"/>
      <c r="AB40" s="288"/>
      <c r="AC40" s="60">
        <f>SUM(AC39:AC39)</f>
        <v>0.08</v>
      </c>
      <c r="AD40" s="60">
        <f>SUM(AD39:AD39)</f>
        <v>0.02</v>
      </c>
      <c r="AE40" s="60">
        <f>+AVERAGE(AE39:AE39)</f>
        <v>0.08</v>
      </c>
      <c r="AF40" s="60">
        <f>+AVERAGE(AF39:AF39)</f>
        <v>0.02</v>
      </c>
    </row>
    <row r="41" spans="1:32" ht="65.099999999999994" customHeight="1">
      <c r="A41" s="79" t="s">
        <v>195</v>
      </c>
      <c r="B41" s="79" t="s">
        <v>196</v>
      </c>
      <c r="C41" s="79" t="s">
        <v>197</v>
      </c>
      <c r="D41" s="79" t="s">
        <v>284</v>
      </c>
      <c r="E41" s="79" t="s">
        <v>285</v>
      </c>
      <c r="F41" s="84" t="s">
        <v>286</v>
      </c>
      <c r="G41" s="61" t="s">
        <v>287</v>
      </c>
      <c r="H41" s="79" t="s">
        <v>288</v>
      </c>
      <c r="I41" s="79" t="s">
        <v>174</v>
      </c>
      <c r="J41" s="79" t="s">
        <v>233</v>
      </c>
      <c r="K41" s="79" t="s">
        <v>289</v>
      </c>
      <c r="L41" s="67">
        <v>1</v>
      </c>
      <c r="M41" s="79" t="s">
        <v>205</v>
      </c>
      <c r="N41" s="79" t="s">
        <v>178</v>
      </c>
      <c r="O41" s="79">
        <v>1</v>
      </c>
      <c r="P41" s="79" t="s">
        <v>179</v>
      </c>
      <c r="Q41" s="62" t="s">
        <v>179</v>
      </c>
      <c r="R41" s="62">
        <v>0.5</v>
      </c>
      <c r="S41" s="62">
        <v>0.5</v>
      </c>
      <c r="T41" s="62">
        <v>0</v>
      </c>
      <c r="U41" s="62">
        <f t="shared" si="0"/>
        <v>0</v>
      </c>
      <c r="V41" s="62"/>
      <c r="W41" s="62"/>
      <c r="X41" s="62">
        <f t="shared" si="1"/>
        <v>0</v>
      </c>
      <c r="Y41" s="62">
        <v>0</v>
      </c>
      <c r="Z41" s="62">
        <v>0</v>
      </c>
      <c r="AA41" s="57"/>
      <c r="AB41" s="57"/>
      <c r="AC41" s="65" t="s">
        <v>212</v>
      </c>
      <c r="AD41" s="66">
        <v>0</v>
      </c>
      <c r="AE41" s="66" t="s">
        <v>212</v>
      </c>
      <c r="AF41" s="66">
        <v>0</v>
      </c>
    </row>
    <row r="42" spans="1:32" ht="65.099999999999994" customHeight="1">
      <c r="A42" s="286"/>
      <c r="B42" s="286"/>
      <c r="C42" s="286"/>
      <c r="D42" s="286"/>
      <c r="E42" s="286"/>
      <c r="F42" s="288" t="s">
        <v>290</v>
      </c>
      <c r="G42" s="288"/>
      <c r="H42" s="288"/>
      <c r="I42" s="288"/>
      <c r="J42" s="288"/>
      <c r="K42" s="288"/>
      <c r="L42" s="288"/>
      <c r="M42" s="288"/>
      <c r="N42" s="288"/>
      <c r="O42" s="288"/>
      <c r="P42" s="288"/>
      <c r="Q42" s="288"/>
      <c r="R42" s="288"/>
      <c r="S42" s="288"/>
      <c r="T42" s="288"/>
      <c r="U42" s="288">
        <f t="shared" si="0"/>
        <v>0</v>
      </c>
      <c r="V42" s="288"/>
      <c r="W42" s="288"/>
      <c r="X42" s="288"/>
      <c r="Y42" s="288"/>
      <c r="Z42" s="288"/>
      <c r="AA42" s="288"/>
      <c r="AB42" s="288"/>
      <c r="AC42" s="74">
        <f>SUM(AC41:AC41)</f>
        <v>0</v>
      </c>
      <c r="AD42" s="74">
        <f>SUM(AD41:AD41)</f>
        <v>0</v>
      </c>
      <c r="AE42" s="74">
        <v>0</v>
      </c>
      <c r="AF42" s="74">
        <v>0</v>
      </c>
    </row>
    <row r="43" spans="1:32" ht="65.099999999999994" customHeight="1">
      <c r="A43" s="79" t="s">
        <v>195</v>
      </c>
      <c r="B43" s="79" t="s">
        <v>196</v>
      </c>
      <c r="C43" s="79" t="s">
        <v>197</v>
      </c>
      <c r="D43" s="79" t="s">
        <v>291</v>
      </c>
      <c r="E43" s="79" t="s">
        <v>292</v>
      </c>
      <c r="F43" s="84" t="s">
        <v>293</v>
      </c>
      <c r="G43" s="61" t="s">
        <v>294</v>
      </c>
      <c r="H43" s="79" t="s">
        <v>295</v>
      </c>
      <c r="I43" s="79" t="s">
        <v>174</v>
      </c>
      <c r="J43" s="79" t="s">
        <v>242</v>
      </c>
      <c r="K43" s="79" t="s">
        <v>296</v>
      </c>
      <c r="L43" s="67">
        <v>1</v>
      </c>
      <c r="M43" s="79" t="s">
        <v>177</v>
      </c>
      <c r="N43" s="79" t="s">
        <v>178</v>
      </c>
      <c r="O43" s="79">
        <v>1</v>
      </c>
      <c r="P43" s="69">
        <v>0.1</v>
      </c>
      <c r="Q43" s="62">
        <v>0.3</v>
      </c>
      <c r="R43" s="62">
        <v>0.28000000000000003</v>
      </c>
      <c r="S43" s="62">
        <v>0.32</v>
      </c>
      <c r="T43" s="62">
        <v>0.1</v>
      </c>
      <c r="U43" s="62">
        <f t="shared" si="0"/>
        <v>0.06</v>
      </c>
      <c r="V43" s="62"/>
      <c r="W43" s="62"/>
      <c r="X43" s="62">
        <f t="shared" si="1"/>
        <v>0.16</v>
      </c>
      <c r="Y43" s="62">
        <v>0.02</v>
      </c>
      <c r="Z43" s="62">
        <v>0.04</v>
      </c>
      <c r="AA43" s="57"/>
      <c r="AB43" s="57"/>
      <c r="AC43" s="58">
        <f t="shared" si="24"/>
        <v>0.2</v>
      </c>
      <c r="AD43" s="59">
        <f t="shared" si="25"/>
        <v>0.16</v>
      </c>
      <c r="AE43" s="59">
        <f t="shared" si="26"/>
        <v>0.2</v>
      </c>
      <c r="AF43" s="59">
        <f t="shared" si="27"/>
        <v>0.16</v>
      </c>
    </row>
    <row r="44" spans="1:32" ht="65.099999999999994" customHeight="1">
      <c r="A44" s="286"/>
      <c r="B44" s="286"/>
      <c r="C44" s="286"/>
      <c r="D44" s="286"/>
      <c r="E44" s="286"/>
      <c r="F44" s="288" t="s">
        <v>297</v>
      </c>
      <c r="G44" s="288"/>
      <c r="H44" s="288"/>
      <c r="I44" s="288"/>
      <c r="J44" s="288"/>
      <c r="K44" s="288"/>
      <c r="L44" s="288"/>
      <c r="M44" s="288"/>
      <c r="N44" s="288"/>
      <c r="O44" s="288"/>
      <c r="P44" s="288"/>
      <c r="Q44" s="288"/>
      <c r="R44" s="288"/>
      <c r="S44" s="288"/>
      <c r="T44" s="288"/>
      <c r="U44" s="288">
        <f t="shared" si="0"/>
        <v>0</v>
      </c>
      <c r="V44" s="288"/>
      <c r="W44" s="288"/>
      <c r="X44" s="288"/>
      <c r="Y44" s="288"/>
      <c r="Z44" s="288"/>
      <c r="AA44" s="288"/>
      <c r="AB44" s="288"/>
      <c r="AC44" s="60">
        <f>SUM(AC43:AC43)</f>
        <v>0.2</v>
      </c>
      <c r="AD44" s="60">
        <f>SUM(AD43:AD43)</f>
        <v>0.16</v>
      </c>
      <c r="AE44" s="60">
        <f>AVERAGE(AE43)</f>
        <v>0.2</v>
      </c>
      <c r="AF44" s="60">
        <f>+AVERAGE(AF43:AF43)</f>
        <v>0.16</v>
      </c>
    </row>
    <row r="45" spans="1:32" ht="65.099999999999994" customHeight="1">
      <c r="A45" s="79" t="s">
        <v>195</v>
      </c>
      <c r="B45" s="79" t="s">
        <v>196</v>
      </c>
      <c r="C45" s="79" t="s">
        <v>197</v>
      </c>
      <c r="D45" s="79" t="s">
        <v>291</v>
      </c>
      <c r="E45" s="79" t="s">
        <v>292</v>
      </c>
      <c r="F45" s="287" t="s">
        <v>298</v>
      </c>
      <c r="G45" s="61" t="s">
        <v>299</v>
      </c>
      <c r="H45" s="79" t="s">
        <v>300</v>
      </c>
      <c r="I45" s="79" t="s">
        <v>174</v>
      </c>
      <c r="J45" s="79" t="s">
        <v>242</v>
      </c>
      <c r="K45" s="79" t="s">
        <v>301</v>
      </c>
      <c r="L45" s="85">
        <v>0.14285714285714288</v>
      </c>
      <c r="M45" s="79" t="s">
        <v>177</v>
      </c>
      <c r="N45" s="79" t="s">
        <v>178</v>
      </c>
      <c r="O45" s="79">
        <v>1</v>
      </c>
      <c r="P45" s="69">
        <v>0.12</v>
      </c>
      <c r="Q45" s="62">
        <v>0.57999999999999996</v>
      </c>
      <c r="R45" s="62">
        <v>0.3</v>
      </c>
      <c r="S45" s="62">
        <v>0</v>
      </c>
      <c r="T45" s="69">
        <v>0.12</v>
      </c>
      <c r="U45" s="62">
        <f t="shared" si="0"/>
        <v>0.22</v>
      </c>
      <c r="V45" s="62"/>
      <c r="W45" s="62"/>
      <c r="X45" s="62">
        <f t="shared" si="1"/>
        <v>0.33999999999999997</v>
      </c>
      <c r="Y45" s="62">
        <v>7.0000000000000007E-2</v>
      </c>
      <c r="Z45" s="62">
        <v>0.15</v>
      </c>
      <c r="AA45" s="57"/>
      <c r="AB45" s="57"/>
      <c r="AC45" s="58">
        <f>+IF((U45/Q45 )&gt;100%,100%,(U45/Q45))*L45</f>
        <v>5.4187192118226611E-2</v>
      </c>
      <c r="AD45" s="59">
        <f t="shared" si="25"/>
        <v>4.8571428571428571E-2</v>
      </c>
      <c r="AE45" s="59">
        <f t="shared" si="26"/>
        <v>0.37931034482758624</v>
      </c>
      <c r="AF45" s="59">
        <f t="shared" si="27"/>
        <v>0.33999999999999997</v>
      </c>
    </row>
    <row r="46" spans="1:32" ht="65.099999999999994" customHeight="1">
      <c r="A46" s="79" t="s">
        <v>195</v>
      </c>
      <c r="B46" s="79" t="s">
        <v>196</v>
      </c>
      <c r="C46" s="79" t="s">
        <v>197</v>
      </c>
      <c r="D46" s="79" t="s">
        <v>291</v>
      </c>
      <c r="E46" s="79" t="s">
        <v>292</v>
      </c>
      <c r="F46" s="287"/>
      <c r="G46" s="61" t="s">
        <v>299</v>
      </c>
      <c r="H46" s="79" t="s">
        <v>302</v>
      </c>
      <c r="I46" s="79" t="s">
        <v>174</v>
      </c>
      <c r="J46" s="79" t="s">
        <v>303</v>
      </c>
      <c r="K46" s="79" t="s">
        <v>304</v>
      </c>
      <c r="L46" s="85">
        <v>0.14285714285714288</v>
      </c>
      <c r="M46" s="79" t="s">
        <v>177</v>
      </c>
      <c r="N46" s="79" t="s">
        <v>178</v>
      </c>
      <c r="O46" s="79">
        <v>1</v>
      </c>
      <c r="P46" s="69" t="s">
        <v>179</v>
      </c>
      <c r="Q46" s="62" t="s">
        <v>179</v>
      </c>
      <c r="R46" s="62" t="s">
        <v>179</v>
      </c>
      <c r="S46" s="62">
        <v>1</v>
      </c>
      <c r="T46" s="69">
        <v>0</v>
      </c>
      <c r="U46" s="62" t="e">
        <f t="shared" si="0"/>
        <v>#VALUE!</v>
      </c>
      <c r="V46" s="62"/>
      <c r="W46" s="62"/>
      <c r="X46" s="62" t="e">
        <f t="shared" si="1"/>
        <v>#VALUE!</v>
      </c>
      <c r="Y46" s="62" t="s">
        <v>212</v>
      </c>
      <c r="Z46" s="62" t="s">
        <v>212</v>
      </c>
      <c r="AA46" s="57"/>
      <c r="AB46" s="57"/>
      <c r="AC46" s="65" t="s">
        <v>212</v>
      </c>
      <c r="AD46" s="66">
        <v>0</v>
      </c>
      <c r="AE46" s="66" t="s">
        <v>212</v>
      </c>
      <c r="AF46" s="66">
        <v>0</v>
      </c>
    </row>
    <row r="47" spans="1:32" ht="65.099999999999994" customHeight="1">
      <c r="A47" s="79" t="s">
        <v>195</v>
      </c>
      <c r="B47" s="79" t="s">
        <v>196</v>
      </c>
      <c r="C47" s="79" t="s">
        <v>197</v>
      </c>
      <c r="D47" s="79" t="s">
        <v>291</v>
      </c>
      <c r="E47" s="79" t="s">
        <v>292</v>
      </c>
      <c r="F47" s="287"/>
      <c r="G47" s="61" t="s">
        <v>299</v>
      </c>
      <c r="H47" s="79" t="s">
        <v>305</v>
      </c>
      <c r="I47" s="79" t="s">
        <v>174</v>
      </c>
      <c r="J47" s="79" t="s">
        <v>242</v>
      </c>
      <c r="K47" s="79" t="s">
        <v>306</v>
      </c>
      <c r="L47" s="85">
        <v>0.28571428571428575</v>
      </c>
      <c r="M47" s="79" t="s">
        <v>177</v>
      </c>
      <c r="N47" s="79" t="s">
        <v>178</v>
      </c>
      <c r="O47" s="79">
        <v>3</v>
      </c>
      <c r="P47" s="64">
        <v>0.1</v>
      </c>
      <c r="Q47" s="62">
        <v>0.2</v>
      </c>
      <c r="R47" s="62">
        <v>0.33300000000000002</v>
      </c>
      <c r="S47" s="62">
        <v>0.36699999999999999</v>
      </c>
      <c r="T47" s="64">
        <v>0.1</v>
      </c>
      <c r="U47" s="62">
        <f t="shared" si="0"/>
        <v>6.0000000000000005E-2</v>
      </c>
      <c r="V47" s="62"/>
      <c r="W47" s="62"/>
      <c r="X47" s="62">
        <f t="shared" si="1"/>
        <v>0.16</v>
      </c>
      <c r="Y47" s="62">
        <v>0.05</v>
      </c>
      <c r="Z47" s="62">
        <v>0.01</v>
      </c>
      <c r="AA47" s="57"/>
      <c r="AB47" s="57"/>
      <c r="AC47" s="58">
        <f t="shared" si="24"/>
        <v>8.5714285714285729E-2</v>
      </c>
      <c r="AD47" s="59">
        <f t="shared" si="25"/>
        <v>1.5238095238095242E-2</v>
      </c>
      <c r="AE47" s="59">
        <f t="shared" si="26"/>
        <v>0.3</v>
      </c>
      <c r="AF47" s="59">
        <f t="shared" si="27"/>
        <v>5.3333333333333337E-2</v>
      </c>
    </row>
    <row r="48" spans="1:32" ht="65.099999999999994" customHeight="1">
      <c r="A48" s="79" t="s">
        <v>195</v>
      </c>
      <c r="B48" s="79" t="s">
        <v>196</v>
      </c>
      <c r="C48" s="79" t="s">
        <v>197</v>
      </c>
      <c r="D48" s="79" t="s">
        <v>291</v>
      </c>
      <c r="E48" s="79" t="s">
        <v>292</v>
      </c>
      <c r="F48" s="287"/>
      <c r="G48" s="61" t="s">
        <v>299</v>
      </c>
      <c r="H48" s="79" t="s">
        <v>307</v>
      </c>
      <c r="I48" s="79" t="s">
        <v>174</v>
      </c>
      <c r="J48" s="79" t="s">
        <v>308</v>
      </c>
      <c r="K48" s="79" t="s">
        <v>309</v>
      </c>
      <c r="L48" s="85">
        <v>0.14285714285714288</v>
      </c>
      <c r="M48" s="79" t="s">
        <v>177</v>
      </c>
      <c r="N48" s="79" t="s">
        <v>178</v>
      </c>
      <c r="O48" s="79">
        <v>1</v>
      </c>
      <c r="P48" s="69" t="s">
        <v>179</v>
      </c>
      <c r="Q48" s="62" t="s">
        <v>179</v>
      </c>
      <c r="R48" s="62">
        <v>0.6</v>
      </c>
      <c r="S48" s="62">
        <v>0.4</v>
      </c>
      <c r="T48" s="69">
        <v>0</v>
      </c>
      <c r="U48" s="62" t="e">
        <f t="shared" si="0"/>
        <v>#VALUE!</v>
      </c>
      <c r="V48" s="62"/>
      <c r="W48" s="62"/>
      <c r="X48" s="62" t="e">
        <f t="shared" si="1"/>
        <v>#VALUE!</v>
      </c>
      <c r="Y48" s="62" t="s">
        <v>212</v>
      </c>
      <c r="Z48" s="62" t="s">
        <v>212</v>
      </c>
      <c r="AA48" s="57"/>
      <c r="AB48" s="57"/>
      <c r="AC48" s="65" t="s">
        <v>212</v>
      </c>
      <c r="AD48" s="66">
        <v>0</v>
      </c>
      <c r="AE48" s="66" t="s">
        <v>212</v>
      </c>
      <c r="AF48" s="66">
        <v>0</v>
      </c>
    </row>
    <row r="49" spans="1:32" ht="65.099999999999994" customHeight="1">
      <c r="A49" s="79" t="s">
        <v>195</v>
      </c>
      <c r="B49" s="79" t="s">
        <v>196</v>
      </c>
      <c r="C49" s="79" t="s">
        <v>197</v>
      </c>
      <c r="D49" s="79" t="s">
        <v>291</v>
      </c>
      <c r="E49" s="79" t="s">
        <v>310</v>
      </c>
      <c r="F49" s="287"/>
      <c r="G49" s="61" t="s">
        <v>299</v>
      </c>
      <c r="H49" s="79" t="s">
        <v>311</v>
      </c>
      <c r="I49" s="79" t="s">
        <v>174</v>
      </c>
      <c r="J49" s="79" t="s">
        <v>242</v>
      </c>
      <c r="K49" s="79" t="s">
        <v>312</v>
      </c>
      <c r="L49" s="85">
        <v>0.14285714285714288</v>
      </c>
      <c r="M49" s="79" t="s">
        <v>177</v>
      </c>
      <c r="N49" s="79" t="s">
        <v>178</v>
      </c>
      <c r="O49" s="79">
        <v>5</v>
      </c>
      <c r="P49" s="69" t="s">
        <v>179</v>
      </c>
      <c r="Q49" s="62" t="s">
        <v>179</v>
      </c>
      <c r="R49" s="62" t="s">
        <v>179</v>
      </c>
      <c r="S49" s="62">
        <v>5</v>
      </c>
      <c r="T49" s="69">
        <v>0</v>
      </c>
      <c r="U49" s="62">
        <f t="shared" si="0"/>
        <v>0</v>
      </c>
      <c r="V49" s="62"/>
      <c r="W49" s="62"/>
      <c r="X49" s="62">
        <f t="shared" si="1"/>
        <v>0</v>
      </c>
      <c r="Y49" s="62">
        <v>0</v>
      </c>
      <c r="Z49" s="62">
        <v>0</v>
      </c>
      <c r="AA49" s="57"/>
      <c r="AB49" s="57"/>
      <c r="AC49" s="65" t="s">
        <v>212</v>
      </c>
      <c r="AD49" s="66">
        <v>0</v>
      </c>
      <c r="AE49" s="66" t="s">
        <v>212</v>
      </c>
      <c r="AF49" s="66">
        <v>0</v>
      </c>
    </row>
    <row r="50" spans="1:32" ht="65.099999999999994" customHeight="1">
      <c r="A50" s="286"/>
      <c r="B50" s="286"/>
      <c r="C50" s="286"/>
      <c r="D50" s="286"/>
      <c r="E50" s="286"/>
      <c r="F50" s="288" t="s">
        <v>313</v>
      </c>
      <c r="G50" s="288"/>
      <c r="H50" s="288"/>
      <c r="I50" s="288"/>
      <c r="J50" s="288"/>
      <c r="K50" s="288"/>
      <c r="L50" s="288"/>
      <c r="M50" s="288"/>
      <c r="N50" s="288"/>
      <c r="O50" s="288"/>
      <c r="P50" s="288"/>
      <c r="Q50" s="288"/>
      <c r="R50" s="288"/>
      <c r="S50" s="288"/>
      <c r="T50" s="288"/>
      <c r="U50" s="288">
        <f t="shared" si="0"/>
        <v>0</v>
      </c>
      <c r="V50" s="288"/>
      <c r="W50" s="288"/>
      <c r="X50" s="288"/>
      <c r="Y50" s="288"/>
      <c r="Z50" s="288"/>
      <c r="AA50" s="288"/>
      <c r="AB50" s="288"/>
      <c r="AC50" s="70">
        <f>SUM(AC45:AC49)</f>
        <v>0.13990147783251233</v>
      </c>
      <c r="AD50" s="70">
        <f>SUM(AD45:AD49)</f>
        <v>6.3809523809523816E-2</v>
      </c>
      <c r="AE50" s="70">
        <f>AVERAGE(AE45:AE49)</f>
        <v>0.33965517241379312</v>
      </c>
      <c r="AF50" s="70">
        <f>+AVERAGE(AF45:AF49)</f>
        <v>7.8666666666666663E-2</v>
      </c>
    </row>
    <row r="51" spans="1:32" ht="65.099999999999994" customHeight="1">
      <c r="A51" s="79" t="s">
        <v>195</v>
      </c>
      <c r="B51" s="79" t="s">
        <v>196</v>
      </c>
      <c r="C51" s="79" t="s">
        <v>197</v>
      </c>
      <c r="D51" s="79" t="s">
        <v>291</v>
      </c>
      <c r="E51" s="79" t="s">
        <v>292</v>
      </c>
      <c r="F51" s="287" t="s">
        <v>314</v>
      </c>
      <c r="G51" s="61" t="s">
        <v>315</v>
      </c>
      <c r="H51" s="79" t="s">
        <v>316</v>
      </c>
      <c r="I51" s="79" t="s">
        <v>174</v>
      </c>
      <c r="J51" s="79" t="s">
        <v>317</v>
      </c>
      <c r="K51" s="79" t="s">
        <v>318</v>
      </c>
      <c r="L51" s="67">
        <v>0.06</v>
      </c>
      <c r="M51" s="79" t="s">
        <v>205</v>
      </c>
      <c r="N51" s="79" t="s">
        <v>319</v>
      </c>
      <c r="O51" s="79">
        <v>1</v>
      </c>
      <c r="P51" s="69" t="s">
        <v>179</v>
      </c>
      <c r="Q51" s="62" t="s">
        <v>179</v>
      </c>
      <c r="R51" s="62">
        <v>0.5</v>
      </c>
      <c r="S51" s="62">
        <v>0.5</v>
      </c>
      <c r="T51" s="69">
        <v>0</v>
      </c>
      <c r="U51" s="62" t="e">
        <f t="shared" si="0"/>
        <v>#VALUE!</v>
      </c>
      <c r="V51" s="62"/>
      <c r="W51" s="62"/>
      <c r="X51" s="62" t="e">
        <f t="shared" si="1"/>
        <v>#VALUE!</v>
      </c>
      <c r="Y51" s="62" t="s">
        <v>212</v>
      </c>
      <c r="Z51" s="62" t="s">
        <v>212</v>
      </c>
      <c r="AA51" s="57"/>
      <c r="AB51" s="57"/>
      <c r="AC51" s="65" t="s">
        <v>212</v>
      </c>
      <c r="AD51" s="66">
        <v>0</v>
      </c>
      <c r="AE51" s="66" t="s">
        <v>212</v>
      </c>
      <c r="AF51" s="66">
        <v>0</v>
      </c>
    </row>
    <row r="52" spans="1:32" ht="65.099999999999994" customHeight="1">
      <c r="A52" s="79" t="s">
        <v>195</v>
      </c>
      <c r="B52" s="79" t="s">
        <v>196</v>
      </c>
      <c r="C52" s="79" t="s">
        <v>197</v>
      </c>
      <c r="D52" s="79" t="s">
        <v>291</v>
      </c>
      <c r="E52" s="79" t="s">
        <v>292</v>
      </c>
      <c r="F52" s="287"/>
      <c r="G52" s="61" t="s">
        <v>315</v>
      </c>
      <c r="H52" s="79" t="s">
        <v>316</v>
      </c>
      <c r="I52" s="79" t="s">
        <v>174</v>
      </c>
      <c r="J52" s="79" t="s">
        <v>317</v>
      </c>
      <c r="K52" s="79" t="s">
        <v>320</v>
      </c>
      <c r="L52" s="67">
        <v>0.06</v>
      </c>
      <c r="M52" s="79" t="s">
        <v>205</v>
      </c>
      <c r="N52" s="79" t="s">
        <v>178</v>
      </c>
      <c r="O52" s="79">
        <v>1</v>
      </c>
      <c r="P52" s="69" t="s">
        <v>179</v>
      </c>
      <c r="Q52" s="62" t="s">
        <v>179</v>
      </c>
      <c r="R52" s="62">
        <v>0.5</v>
      </c>
      <c r="S52" s="62">
        <v>0.5</v>
      </c>
      <c r="T52" s="69">
        <v>0</v>
      </c>
      <c r="U52" s="62" t="e">
        <f t="shared" si="0"/>
        <v>#VALUE!</v>
      </c>
      <c r="V52" s="62"/>
      <c r="W52" s="62"/>
      <c r="X52" s="62" t="e">
        <f t="shared" si="1"/>
        <v>#VALUE!</v>
      </c>
      <c r="Y52" s="62" t="s">
        <v>212</v>
      </c>
      <c r="Z52" s="62" t="s">
        <v>212</v>
      </c>
      <c r="AA52" s="57"/>
      <c r="AB52" s="57"/>
      <c r="AC52" s="65" t="s">
        <v>212</v>
      </c>
      <c r="AD52" s="66">
        <v>0</v>
      </c>
      <c r="AE52" s="66" t="s">
        <v>212</v>
      </c>
      <c r="AF52" s="66">
        <v>0</v>
      </c>
    </row>
    <row r="53" spans="1:32" ht="65.099999999999994" customHeight="1">
      <c r="A53" s="79" t="s">
        <v>195</v>
      </c>
      <c r="B53" s="79" t="s">
        <v>196</v>
      </c>
      <c r="C53" s="79" t="s">
        <v>197</v>
      </c>
      <c r="D53" s="79" t="s">
        <v>291</v>
      </c>
      <c r="E53" s="79" t="s">
        <v>292</v>
      </c>
      <c r="F53" s="287"/>
      <c r="G53" s="61" t="s">
        <v>315</v>
      </c>
      <c r="H53" s="79" t="s">
        <v>321</v>
      </c>
      <c r="I53" s="79" t="s">
        <v>174</v>
      </c>
      <c r="J53" s="79" t="s">
        <v>317</v>
      </c>
      <c r="K53" s="79" t="s">
        <v>322</v>
      </c>
      <c r="L53" s="67">
        <v>0.06</v>
      </c>
      <c r="M53" s="79" t="s">
        <v>205</v>
      </c>
      <c r="N53" s="79" t="s">
        <v>178</v>
      </c>
      <c r="O53" s="79">
        <v>1</v>
      </c>
      <c r="P53" s="69" t="s">
        <v>179</v>
      </c>
      <c r="Q53" s="62" t="s">
        <v>179</v>
      </c>
      <c r="R53" s="62">
        <v>0.5</v>
      </c>
      <c r="S53" s="62">
        <v>0.5</v>
      </c>
      <c r="T53" s="69">
        <v>0</v>
      </c>
      <c r="U53" s="62" t="e">
        <f t="shared" si="0"/>
        <v>#VALUE!</v>
      </c>
      <c r="V53" s="62"/>
      <c r="W53" s="62"/>
      <c r="X53" s="62" t="e">
        <f t="shared" si="1"/>
        <v>#VALUE!</v>
      </c>
      <c r="Y53" s="62" t="s">
        <v>212</v>
      </c>
      <c r="Z53" s="62" t="s">
        <v>212</v>
      </c>
      <c r="AA53" s="57"/>
      <c r="AB53" s="57"/>
      <c r="AC53" s="65" t="s">
        <v>212</v>
      </c>
      <c r="AD53" s="66">
        <v>0</v>
      </c>
      <c r="AE53" s="66" t="s">
        <v>212</v>
      </c>
      <c r="AF53" s="66">
        <v>0</v>
      </c>
    </row>
    <row r="54" spans="1:32" ht="65.099999999999994" customHeight="1">
      <c r="A54" s="79" t="s">
        <v>195</v>
      </c>
      <c r="B54" s="79" t="s">
        <v>196</v>
      </c>
      <c r="C54" s="79" t="s">
        <v>197</v>
      </c>
      <c r="D54" s="79" t="s">
        <v>291</v>
      </c>
      <c r="E54" s="79" t="s">
        <v>310</v>
      </c>
      <c r="F54" s="287"/>
      <c r="G54" s="61" t="s">
        <v>315</v>
      </c>
      <c r="H54" s="79" t="s">
        <v>323</v>
      </c>
      <c r="I54" s="79" t="s">
        <v>174</v>
      </c>
      <c r="J54" s="79" t="s">
        <v>317</v>
      </c>
      <c r="K54" s="79" t="s">
        <v>324</v>
      </c>
      <c r="L54" s="67">
        <v>0.3</v>
      </c>
      <c r="M54" s="79" t="s">
        <v>177</v>
      </c>
      <c r="N54" s="79" t="s">
        <v>178</v>
      </c>
      <c r="O54" s="79">
        <v>8</v>
      </c>
      <c r="P54" s="69" t="s">
        <v>179</v>
      </c>
      <c r="Q54" s="62" t="s">
        <v>179</v>
      </c>
      <c r="R54" s="62">
        <v>4</v>
      </c>
      <c r="S54" s="62">
        <v>4</v>
      </c>
      <c r="T54" s="69">
        <v>0</v>
      </c>
      <c r="U54" s="62">
        <v>0</v>
      </c>
      <c r="V54" s="62"/>
      <c r="W54" s="62"/>
      <c r="X54" s="62">
        <f t="shared" si="1"/>
        <v>0</v>
      </c>
      <c r="Y54" s="62">
        <v>0</v>
      </c>
      <c r="Z54" s="62">
        <v>0</v>
      </c>
      <c r="AA54" s="57"/>
      <c r="AB54" s="57"/>
      <c r="AC54" s="65" t="s">
        <v>212</v>
      </c>
      <c r="AD54" s="66">
        <v>0</v>
      </c>
      <c r="AE54" s="66" t="s">
        <v>212</v>
      </c>
      <c r="AF54" s="66">
        <v>0</v>
      </c>
    </row>
    <row r="55" spans="1:32" ht="65.099999999999994" customHeight="1">
      <c r="A55" s="79" t="s">
        <v>195</v>
      </c>
      <c r="B55" s="79" t="s">
        <v>196</v>
      </c>
      <c r="C55" s="79" t="s">
        <v>197</v>
      </c>
      <c r="D55" s="79" t="s">
        <v>291</v>
      </c>
      <c r="E55" s="79" t="s">
        <v>292</v>
      </c>
      <c r="F55" s="287"/>
      <c r="G55" s="61" t="s">
        <v>315</v>
      </c>
      <c r="H55" s="79" t="s">
        <v>325</v>
      </c>
      <c r="I55" s="79" t="s">
        <v>174</v>
      </c>
      <c r="J55" s="79" t="s">
        <v>317</v>
      </c>
      <c r="K55" s="79" t="s">
        <v>326</v>
      </c>
      <c r="L55" s="67">
        <v>0.02</v>
      </c>
      <c r="M55" s="79" t="s">
        <v>205</v>
      </c>
      <c r="N55" s="79" t="s">
        <v>178</v>
      </c>
      <c r="O55" s="79">
        <v>1</v>
      </c>
      <c r="P55" s="69" t="s">
        <v>179</v>
      </c>
      <c r="Q55" s="62" t="s">
        <v>179</v>
      </c>
      <c r="R55" s="62">
        <v>0.5</v>
      </c>
      <c r="S55" s="62">
        <v>0.5</v>
      </c>
      <c r="T55" s="69">
        <v>0</v>
      </c>
      <c r="U55" s="62" t="e">
        <f t="shared" si="0"/>
        <v>#VALUE!</v>
      </c>
      <c r="V55" s="62"/>
      <c r="W55" s="62"/>
      <c r="X55" s="62" t="e">
        <f t="shared" si="1"/>
        <v>#VALUE!</v>
      </c>
      <c r="Y55" s="62" t="s">
        <v>212</v>
      </c>
      <c r="Z55" s="62" t="s">
        <v>212</v>
      </c>
      <c r="AA55" s="57"/>
      <c r="AB55" s="57"/>
      <c r="AC55" s="65" t="s">
        <v>212</v>
      </c>
      <c r="AD55" s="66">
        <v>0</v>
      </c>
      <c r="AE55" s="66" t="s">
        <v>212</v>
      </c>
      <c r="AF55" s="66">
        <v>0</v>
      </c>
    </row>
    <row r="56" spans="1:32" ht="65.099999999999994" customHeight="1">
      <c r="A56" s="286"/>
      <c r="B56" s="286"/>
      <c r="C56" s="286"/>
      <c r="D56" s="286"/>
      <c r="E56" s="286"/>
      <c r="F56" s="288" t="s">
        <v>327</v>
      </c>
      <c r="G56" s="288"/>
      <c r="H56" s="288"/>
      <c r="I56" s="288"/>
      <c r="J56" s="288"/>
      <c r="K56" s="288"/>
      <c r="L56" s="288"/>
      <c r="M56" s="288"/>
      <c r="N56" s="288"/>
      <c r="O56" s="288"/>
      <c r="P56" s="288"/>
      <c r="Q56" s="288"/>
      <c r="R56" s="288"/>
      <c r="S56" s="288"/>
      <c r="T56" s="288"/>
      <c r="U56" s="288">
        <f t="shared" si="0"/>
        <v>0</v>
      </c>
      <c r="V56" s="288"/>
      <c r="W56" s="288"/>
      <c r="X56" s="288"/>
      <c r="Y56" s="288"/>
      <c r="Z56" s="288"/>
      <c r="AA56" s="288"/>
      <c r="AB56" s="288"/>
      <c r="AC56" s="60" t="s">
        <v>212</v>
      </c>
      <c r="AD56" s="60">
        <f>SUM(AD51:AD55)</f>
        <v>0</v>
      </c>
      <c r="AE56" s="60" t="s">
        <v>212</v>
      </c>
      <c r="AF56" s="60">
        <f>+AVERAGE(AF51:AF55)</f>
        <v>0</v>
      </c>
    </row>
    <row r="57" spans="1:32" ht="65.099999999999994" customHeight="1">
      <c r="A57" s="79" t="s">
        <v>195</v>
      </c>
      <c r="B57" s="79" t="s">
        <v>196</v>
      </c>
      <c r="C57" s="79" t="s">
        <v>197</v>
      </c>
      <c r="D57" s="79" t="s">
        <v>328</v>
      </c>
      <c r="E57" s="79" t="s">
        <v>329</v>
      </c>
      <c r="F57" s="287" t="s">
        <v>330</v>
      </c>
      <c r="G57" s="61" t="s">
        <v>331</v>
      </c>
      <c r="H57" s="79" t="s">
        <v>332</v>
      </c>
      <c r="I57" s="79" t="s">
        <v>174</v>
      </c>
      <c r="J57" s="79" t="s">
        <v>317</v>
      </c>
      <c r="K57" s="79" t="s">
        <v>333</v>
      </c>
      <c r="L57" s="67">
        <v>0.5</v>
      </c>
      <c r="M57" s="79" t="s">
        <v>177</v>
      </c>
      <c r="N57" s="79" t="s">
        <v>178</v>
      </c>
      <c r="O57" s="79">
        <v>1</v>
      </c>
      <c r="P57" s="69" t="s">
        <v>179</v>
      </c>
      <c r="Q57" s="62">
        <v>0.5</v>
      </c>
      <c r="R57" s="62">
        <v>0.5</v>
      </c>
      <c r="S57" s="62" t="s">
        <v>179</v>
      </c>
      <c r="T57" s="62">
        <v>0</v>
      </c>
      <c r="U57" s="62">
        <f t="shared" si="0"/>
        <v>0.1</v>
      </c>
      <c r="V57" s="62"/>
      <c r="W57" s="62"/>
      <c r="X57" s="62">
        <f t="shared" si="1"/>
        <v>0.1</v>
      </c>
      <c r="Y57" s="62">
        <v>0</v>
      </c>
      <c r="Z57" s="62">
        <v>0.1</v>
      </c>
      <c r="AA57" s="57"/>
      <c r="AB57" s="57"/>
      <c r="AC57" s="58">
        <f>+IF((U57/Q57)&gt;100%,100%,(U57/Q57))*L57</f>
        <v>0.1</v>
      </c>
      <c r="AD57" s="59">
        <f t="shared" ref="AD57" si="28">+IF(((X57)/O57)&gt;100%,100%,((X57)/O57))*L57</f>
        <v>0.05</v>
      </c>
      <c r="AE57" s="59">
        <f t="shared" ref="AE57" si="29">+IF(((U57)/Q57)&gt;100%,100%,((U57)/Q57))</f>
        <v>0.2</v>
      </c>
      <c r="AF57" s="59">
        <f t="shared" ref="AF57" si="30">+IF(((X57)/O57)&gt;100%,100%,((X57))/O57)</f>
        <v>0.1</v>
      </c>
    </row>
    <row r="58" spans="1:32" ht="65.099999999999994" customHeight="1">
      <c r="A58" s="79" t="s">
        <v>195</v>
      </c>
      <c r="B58" s="79" t="s">
        <v>196</v>
      </c>
      <c r="C58" s="79" t="s">
        <v>197</v>
      </c>
      <c r="D58" s="79" t="s">
        <v>328</v>
      </c>
      <c r="E58" s="79" t="s">
        <v>329</v>
      </c>
      <c r="F58" s="287"/>
      <c r="G58" s="61" t="s">
        <v>331</v>
      </c>
      <c r="H58" s="79" t="s">
        <v>334</v>
      </c>
      <c r="I58" s="79" t="s">
        <v>174</v>
      </c>
      <c r="J58" s="79" t="s">
        <v>317</v>
      </c>
      <c r="K58" s="79" t="s">
        <v>335</v>
      </c>
      <c r="L58" s="67">
        <v>0.5</v>
      </c>
      <c r="M58" s="79" t="s">
        <v>177</v>
      </c>
      <c r="N58" s="79" t="s">
        <v>336</v>
      </c>
      <c r="O58" s="79">
        <v>1</v>
      </c>
      <c r="P58" s="69" t="s">
        <v>179</v>
      </c>
      <c r="Q58" s="62" t="s">
        <v>179</v>
      </c>
      <c r="R58" s="62">
        <v>0.5</v>
      </c>
      <c r="S58" s="62">
        <v>0.5</v>
      </c>
      <c r="T58" s="62">
        <v>0</v>
      </c>
      <c r="U58" s="62">
        <f t="shared" si="0"/>
        <v>0</v>
      </c>
      <c r="V58" s="62"/>
      <c r="W58" s="62"/>
      <c r="X58" s="62">
        <f t="shared" si="1"/>
        <v>0</v>
      </c>
      <c r="Y58" s="62">
        <v>0</v>
      </c>
      <c r="Z58" s="62">
        <v>0</v>
      </c>
      <c r="AA58" s="57"/>
      <c r="AB58" s="57"/>
      <c r="AC58" s="58" t="s">
        <v>212</v>
      </c>
      <c r="AD58" s="59">
        <v>0</v>
      </c>
      <c r="AE58" s="59" t="s">
        <v>212</v>
      </c>
      <c r="AF58" s="59">
        <v>0</v>
      </c>
    </row>
    <row r="59" spans="1:32" ht="65.099999999999994" customHeight="1">
      <c r="A59" s="286"/>
      <c r="B59" s="286"/>
      <c r="C59" s="286"/>
      <c r="D59" s="286"/>
      <c r="E59" s="286"/>
      <c r="F59" s="288" t="s">
        <v>337</v>
      </c>
      <c r="G59" s="288"/>
      <c r="H59" s="288"/>
      <c r="I59" s="288"/>
      <c r="J59" s="288"/>
      <c r="K59" s="288"/>
      <c r="L59" s="288"/>
      <c r="M59" s="288"/>
      <c r="N59" s="288"/>
      <c r="O59" s="288"/>
      <c r="P59" s="288"/>
      <c r="Q59" s="288"/>
      <c r="R59" s="288"/>
      <c r="S59" s="288"/>
      <c r="T59" s="288"/>
      <c r="U59" s="288">
        <f t="shared" si="0"/>
        <v>0</v>
      </c>
      <c r="V59" s="288"/>
      <c r="W59" s="288"/>
      <c r="X59" s="288"/>
      <c r="Y59" s="288"/>
      <c r="Z59" s="288"/>
      <c r="AA59" s="288"/>
      <c r="AB59" s="288"/>
      <c r="AC59" s="70">
        <f>SUM(AC57:AC58)</f>
        <v>0.1</v>
      </c>
      <c r="AD59" s="70">
        <f>SUM(AD57:AD58)</f>
        <v>0.05</v>
      </c>
      <c r="AE59" s="70">
        <f>AVERAGE(AE57:AE58)</f>
        <v>0.2</v>
      </c>
      <c r="AF59" s="70">
        <f>+AVERAGE(AF57:AF58)</f>
        <v>0.05</v>
      </c>
    </row>
    <row r="60" spans="1:32" ht="65.099999999999994" customHeight="1">
      <c r="A60" s="79" t="s">
        <v>338</v>
      </c>
      <c r="B60" s="86" t="s">
        <v>339</v>
      </c>
      <c r="C60" s="79" t="s">
        <v>340</v>
      </c>
      <c r="D60" s="79" t="s">
        <v>341</v>
      </c>
      <c r="E60" s="79" t="s">
        <v>342</v>
      </c>
      <c r="F60" s="287" t="s">
        <v>343</v>
      </c>
      <c r="G60" s="61" t="s">
        <v>344</v>
      </c>
      <c r="H60" s="79" t="s">
        <v>345</v>
      </c>
      <c r="I60" s="79" t="s">
        <v>174</v>
      </c>
      <c r="J60" s="79" t="s">
        <v>233</v>
      </c>
      <c r="K60" s="79" t="s">
        <v>346</v>
      </c>
      <c r="L60" s="67">
        <v>0.2</v>
      </c>
      <c r="M60" s="79" t="s">
        <v>177</v>
      </c>
      <c r="N60" s="79" t="s">
        <v>347</v>
      </c>
      <c r="O60" s="79">
        <v>4</v>
      </c>
      <c r="P60" s="69" t="s">
        <v>179</v>
      </c>
      <c r="Q60" s="62">
        <v>1</v>
      </c>
      <c r="R60" s="62">
        <v>1</v>
      </c>
      <c r="S60" s="62">
        <v>2</v>
      </c>
      <c r="T60" s="69">
        <v>0</v>
      </c>
      <c r="U60" s="62">
        <f t="shared" si="0"/>
        <v>1</v>
      </c>
      <c r="V60" s="62"/>
      <c r="W60" s="62"/>
      <c r="X60" s="62">
        <f t="shared" si="1"/>
        <v>1</v>
      </c>
      <c r="Y60" s="62">
        <v>1</v>
      </c>
      <c r="Z60" s="62">
        <v>0</v>
      </c>
      <c r="AA60" s="57"/>
      <c r="AB60" s="57"/>
      <c r="AC60" s="58">
        <f t="shared" si="24"/>
        <v>0.2</v>
      </c>
      <c r="AD60" s="59">
        <f t="shared" si="25"/>
        <v>0.05</v>
      </c>
      <c r="AE60" s="59">
        <f t="shared" si="26"/>
        <v>1</v>
      </c>
      <c r="AF60" s="59">
        <f t="shared" si="27"/>
        <v>0.25</v>
      </c>
    </row>
    <row r="61" spans="1:32" ht="65.099999999999994" customHeight="1">
      <c r="A61" s="79" t="s">
        <v>338</v>
      </c>
      <c r="B61" s="86" t="s">
        <v>339</v>
      </c>
      <c r="C61" s="79" t="s">
        <v>340</v>
      </c>
      <c r="D61" s="79" t="s">
        <v>341</v>
      </c>
      <c r="E61" s="79" t="s">
        <v>342</v>
      </c>
      <c r="F61" s="287"/>
      <c r="G61" s="61" t="s">
        <v>344</v>
      </c>
      <c r="H61" s="79" t="s">
        <v>348</v>
      </c>
      <c r="I61" s="79" t="s">
        <v>174</v>
      </c>
      <c r="J61" s="79" t="s">
        <v>233</v>
      </c>
      <c r="K61" s="79" t="s">
        <v>349</v>
      </c>
      <c r="L61" s="67">
        <v>0.2</v>
      </c>
      <c r="M61" s="79" t="s">
        <v>177</v>
      </c>
      <c r="N61" s="79" t="s">
        <v>347</v>
      </c>
      <c r="O61" s="79">
        <v>6</v>
      </c>
      <c r="P61" s="69" t="s">
        <v>179</v>
      </c>
      <c r="Q61" s="62">
        <v>3</v>
      </c>
      <c r="R61" s="62">
        <v>2</v>
      </c>
      <c r="S61" s="62">
        <v>1</v>
      </c>
      <c r="T61" s="69">
        <v>0</v>
      </c>
      <c r="U61" s="62">
        <f t="shared" si="0"/>
        <v>3</v>
      </c>
      <c r="V61" s="62"/>
      <c r="W61" s="62"/>
      <c r="X61" s="62">
        <f t="shared" si="1"/>
        <v>3</v>
      </c>
      <c r="Y61" s="62">
        <v>3</v>
      </c>
      <c r="Z61" s="62">
        <v>0</v>
      </c>
      <c r="AA61" s="57"/>
      <c r="AB61" s="57"/>
      <c r="AC61" s="58">
        <f t="shared" si="24"/>
        <v>0.2</v>
      </c>
      <c r="AD61" s="59">
        <f t="shared" si="25"/>
        <v>0.1</v>
      </c>
      <c r="AE61" s="59">
        <f t="shared" si="26"/>
        <v>1</v>
      </c>
      <c r="AF61" s="59">
        <f t="shared" si="27"/>
        <v>0.5</v>
      </c>
    </row>
    <row r="62" spans="1:32" ht="65.099999999999994" customHeight="1">
      <c r="A62" s="79" t="s">
        <v>338</v>
      </c>
      <c r="B62" s="86" t="s">
        <v>339</v>
      </c>
      <c r="C62" s="79" t="s">
        <v>340</v>
      </c>
      <c r="D62" s="79" t="s">
        <v>341</v>
      </c>
      <c r="E62" s="79" t="s">
        <v>342</v>
      </c>
      <c r="F62" s="287"/>
      <c r="G62" s="61" t="s">
        <v>344</v>
      </c>
      <c r="H62" s="79" t="s">
        <v>350</v>
      </c>
      <c r="I62" s="79" t="s">
        <v>174</v>
      </c>
      <c r="J62" s="79" t="s">
        <v>233</v>
      </c>
      <c r="K62" s="79" t="s">
        <v>351</v>
      </c>
      <c r="L62" s="67">
        <v>0.35</v>
      </c>
      <c r="M62" s="79" t="s">
        <v>177</v>
      </c>
      <c r="N62" s="79" t="s">
        <v>352</v>
      </c>
      <c r="O62" s="79">
        <v>6</v>
      </c>
      <c r="P62" s="69">
        <v>1</v>
      </c>
      <c r="Q62" s="62">
        <v>1</v>
      </c>
      <c r="R62" s="62">
        <v>2</v>
      </c>
      <c r="S62" s="62">
        <v>2</v>
      </c>
      <c r="T62" s="69">
        <v>1</v>
      </c>
      <c r="U62" s="62">
        <f t="shared" si="0"/>
        <v>1</v>
      </c>
      <c r="V62" s="62"/>
      <c r="W62" s="62"/>
      <c r="X62" s="62">
        <f t="shared" si="1"/>
        <v>2</v>
      </c>
      <c r="Y62" s="62">
        <v>1</v>
      </c>
      <c r="Z62" s="62">
        <v>0</v>
      </c>
      <c r="AA62" s="57"/>
      <c r="AB62" s="57"/>
      <c r="AC62" s="58">
        <f t="shared" si="24"/>
        <v>0.35</v>
      </c>
      <c r="AD62" s="59">
        <f t="shared" si="25"/>
        <v>0.11666666666666665</v>
      </c>
      <c r="AE62" s="59">
        <f t="shared" si="26"/>
        <v>1</v>
      </c>
      <c r="AF62" s="59">
        <f t="shared" si="27"/>
        <v>0.33333333333333331</v>
      </c>
    </row>
    <row r="63" spans="1:32" ht="65.099999999999994" customHeight="1">
      <c r="A63" s="79" t="s">
        <v>338</v>
      </c>
      <c r="B63" s="86" t="s">
        <v>339</v>
      </c>
      <c r="C63" s="79" t="s">
        <v>340</v>
      </c>
      <c r="D63" s="79" t="s">
        <v>341</v>
      </c>
      <c r="E63" s="79" t="s">
        <v>342</v>
      </c>
      <c r="F63" s="287"/>
      <c r="G63" s="61" t="s">
        <v>344</v>
      </c>
      <c r="H63" s="79" t="s">
        <v>353</v>
      </c>
      <c r="I63" s="79" t="s">
        <v>174</v>
      </c>
      <c r="J63" s="79" t="s">
        <v>233</v>
      </c>
      <c r="K63" s="79" t="s">
        <v>354</v>
      </c>
      <c r="L63" s="67">
        <v>0.2</v>
      </c>
      <c r="M63" s="79" t="s">
        <v>177</v>
      </c>
      <c r="N63" s="79" t="s">
        <v>190</v>
      </c>
      <c r="O63" s="79">
        <v>10</v>
      </c>
      <c r="P63" s="69">
        <v>16</v>
      </c>
      <c r="Q63" s="62">
        <v>3</v>
      </c>
      <c r="R63" s="62">
        <v>2</v>
      </c>
      <c r="S63" s="62">
        <v>3</v>
      </c>
      <c r="T63" s="69">
        <v>16</v>
      </c>
      <c r="U63" s="62">
        <f t="shared" si="0"/>
        <v>3</v>
      </c>
      <c r="V63" s="62"/>
      <c r="W63" s="62"/>
      <c r="X63" s="62">
        <f t="shared" si="1"/>
        <v>19</v>
      </c>
      <c r="Y63" s="62">
        <v>0</v>
      </c>
      <c r="Z63" s="62">
        <v>3</v>
      </c>
      <c r="AA63" s="57"/>
      <c r="AB63" s="57"/>
      <c r="AC63" s="58">
        <f t="shared" si="24"/>
        <v>0.2</v>
      </c>
      <c r="AD63" s="59">
        <f t="shared" si="25"/>
        <v>0.2</v>
      </c>
      <c r="AE63" s="59">
        <f t="shared" si="26"/>
        <v>1</v>
      </c>
      <c r="AF63" s="59">
        <f t="shared" si="27"/>
        <v>1</v>
      </c>
    </row>
    <row r="64" spans="1:32" ht="65.099999999999994" customHeight="1">
      <c r="A64" s="79" t="s">
        <v>338</v>
      </c>
      <c r="B64" s="86" t="s">
        <v>339</v>
      </c>
      <c r="C64" s="79" t="s">
        <v>340</v>
      </c>
      <c r="D64" s="79" t="s">
        <v>341</v>
      </c>
      <c r="E64" s="79" t="s">
        <v>342</v>
      </c>
      <c r="F64" s="287"/>
      <c r="G64" s="61" t="s">
        <v>344</v>
      </c>
      <c r="H64" s="79" t="s">
        <v>355</v>
      </c>
      <c r="I64" s="79" t="s">
        <v>174</v>
      </c>
      <c r="J64" s="79" t="s">
        <v>242</v>
      </c>
      <c r="K64" s="79" t="s">
        <v>356</v>
      </c>
      <c r="L64" s="67">
        <v>0.05</v>
      </c>
      <c r="M64" s="79" t="s">
        <v>177</v>
      </c>
      <c r="N64" s="79" t="s">
        <v>357</v>
      </c>
      <c r="O64" s="79">
        <v>1</v>
      </c>
      <c r="P64" s="69" t="s">
        <v>179</v>
      </c>
      <c r="Q64" s="62">
        <v>0.5</v>
      </c>
      <c r="R64" s="62">
        <v>0.5</v>
      </c>
      <c r="S64" s="62" t="s">
        <v>179</v>
      </c>
      <c r="T64" s="69">
        <v>0</v>
      </c>
      <c r="U64" s="62">
        <f t="shared" si="0"/>
        <v>0.1</v>
      </c>
      <c r="V64" s="62"/>
      <c r="W64" s="62"/>
      <c r="X64" s="62">
        <f t="shared" si="1"/>
        <v>0.1</v>
      </c>
      <c r="Y64" s="62">
        <v>0</v>
      </c>
      <c r="Z64" s="62">
        <v>0.1</v>
      </c>
      <c r="AA64" s="57"/>
      <c r="AB64" s="57"/>
      <c r="AC64" s="58">
        <f t="shared" si="24"/>
        <v>1.0000000000000002E-2</v>
      </c>
      <c r="AD64" s="59">
        <f t="shared" si="25"/>
        <v>5.000000000000001E-3</v>
      </c>
      <c r="AE64" s="59">
        <f t="shared" si="26"/>
        <v>0.2</v>
      </c>
      <c r="AF64" s="59">
        <f t="shared" si="27"/>
        <v>0.1</v>
      </c>
    </row>
    <row r="65" spans="1:32" ht="65.099999999999994" customHeight="1">
      <c r="A65" s="286"/>
      <c r="B65" s="286"/>
      <c r="C65" s="286"/>
      <c r="D65" s="286"/>
      <c r="E65" s="286"/>
      <c r="F65" s="288" t="s">
        <v>358</v>
      </c>
      <c r="G65" s="288"/>
      <c r="H65" s="288"/>
      <c r="I65" s="288"/>
      <c r="J65" s="288"/>
      <c r="K65" s="288"/>
      <c r="L65" s="288"/>
      <c r="M65" s="288"/>
      <c r="N65" s="288"/>
      <c r="O65" s="288"/>
      <c r="P65" s="288"/>
      <c r="Q65" s="288"/>
      <c r="R65" s="288"/>
      <c r="S65" s="288"/>
      <c r="T65" s="288"/>
      <c r="U65" s="288">
        <f t="shared" si="0"/>
        <v>0</v>
      </c>
      <c r="V65" s="288"/>
      <c r="W65" s="288"/>
      <c r="X65" s="288"/>
      <c r="Y65" s="288"/>
      <c r="Z65" s="288"/>
      <c r="AA65" s="288"/>
      <c r="AB65" s="288"/>
      <c r="AC65" s="60">
        <f>SUM(AC60:AC64)</f>
        <v>0.96</v>
      </c>
      <c r="AD65" s="60">
        <f>SUM(AD60:AD64)</f>
        <v>0.47166666666666668</v>
      </c>
      <c r="AE65" s="60">
        <f>AVERAGE(AE60:AE64)</f>
        <v>0.84000000000000008</v>
      </c>
      <c r="AF65" s="60">
        <f>+AVERAGE(AF60:AF64)</f>
        <v>0.43666666666666665</v>
      </c>
    </row>
    <row r="66" spans="1:32" ht="65.099999999999994" customHeight="1">
      <c r="A66" s="79" t="s">
        <v>338</v>
      </c>
      <c r="B66" s="86" t="s">
        <v>339</v>
      </c>
      <c r="C66" s="79" t="s">
        <v>340</v>
      </c>
      <c r="D66" s="79" t="s">
        <v>341</v>
      </c>
      <c r="E66" s="79" t="s">
        <v>342</v>
      </c>
      <c r="F66" s="287" t="s">
        <v>359</v>
      </c>
      <c r="G66" s="61" t="s">
        <v>360</v>
      </c>
      <c r="H66" s="79" t="s">
        <v>361</v>
      </c>
      <c r="I66" s="79" t="s">
        <v>174</v>
      </c>
      <c r="J66" s="79" t="s">
        <v>233</v>
      </c>
      <c r="K66" s="79" t="s">
        <v>362</v>
      </c>
      <c r="L66" s="67">
        <v>0.05</v>
      </c>
      <c r="M66" s="79" t="s">
        <v>205</v>
      </c>
      <c r="N66" s="79" t="s">
        <v>363</v>
      </c>
      <c r="O66" s="79">
        <v>1</v>
      </c>
      <c r="P66" s="69">
        <v>0.19899999999999998</v>
      </c>
      <c r="Q66" s="62">
        <f>+(0.25-0.199)+0.25</f>
        <v>0.30099999999999999</v>
      </c>
      <c r="R66" s="62">
        <v>0.25</v>
      </c>
      <c r="S66" s="62">
        <v>0.25</v>
      </c>
      <c r="T66" s="69">
        <v>0.19899999999999998</v>
      </c>
      <c r="U66" s="62">
        <f t="shared" si="0"/>
        <v>5.3999999999999999E-2</v>
      </c>
      <c r="V66" s="62"/>
      <c r="W66" s="62"/>
      <c r="X66" s="62">
        <f t="shared" si="1"/>
        <v>0.253</v>
      </c>
      <c r="Y66" s="62">
        <v>2.4E-2</v>
      </c>
      <c r="Z66" s="62">
        <f>0.054-Y66</f>
        <v>0.03</v>
      </c>
      <c r="AA66" s="57"/>
      <c r="AB66" s="57"/>
      <c r="AC66" s="58">
        <f t="shared" si="24"/>
        <v>8.9700996677740865E-3</v>
      </c>
      <c r="AD66" s="59">
        <f t="shared" si="25"/>
        <v>1.2650000000000002E-2</v>
      </c>
      <c r="AE66" s="59">
        <f t="shared" si="26"/>
        <v>0.17940199335548174</v>
      </c>
      <c r="AF66" s="59">
        <f t="shared" si="27"/>
        <v>0.253</v>
      </c>
    </row>
    <row r="67" spans="1:32" ht="65.099999999999994" customHeight="1">
      <c r="A67" s="79" t="s">
        <v>338</v>
      </c>
      <c r="B67" s="86" t="s">
        <v>339</v>
      </c>
      <c r="C67" s="79" t="s">
        <v>340</v>
      </c>
      <c r="D67" s="79" t="s">
        <v>341</v>
      </c>
      <c r="E67" s="79" t="s">
        <v>342</v>
      </c>
      <c r="F67" s="287"/>
      <c r="G67" s="61" t="s">
        <v>360</v>
      </c>
      <c r="H67" s="79" t="s">
        <v>364</v>
      </c>
      <c r="I67" s="79" t="s">
        <v>174</v>
      </c>
      <c r="J67" s="79" t="s">
        <v>242</v>
      </c>
      <c r="K67" s="79" t="s">
        <v>365</v>
      </c>
      <c r="L67" s="67">
        <v>0.25</v>
      </c>
      <c r="M67" s="79" t="s">
        <v>205</v>
      </c>
      <c r="N67" s="79" t="s">
        <v>366</v>
      </c>
      <c r="O67" s="79">
        <v>1</v>
      </c>
      <c r="P67" s="64">
        <v>7.1000000000000008E-2</v>
      </c>
      <c r="Q67" s="71">
        <v>0.32900000000000001</v>
      </c>
      <c r="R67" s="62">
        <v>0.3</v>
      </c>
      <c r="S67" s="62">
        <v>0.3</v>
      </c>
      <c r="T67" s="64">
        <v>7.1000000000000008E-2</v>
      </c>
      <c r="U67" s="62">
        <f t="shared" si="0"/>
        <v>5.7000000000000002E-2</v>
      </c>
      <c r="V67" s="62"/>
      <c r="W67" s="62"/>
      <c r="X67" s="62">
        <f t="shared" si="1"/>
        <v>0.128</v>
      </c>
      <c r="Y67" s="62">
        <v>2.9000000000000001E-2</v>
      </c>
      <c r="Z67" s="62">
        <f>0.057-Y67</f>
        <v>2.8000000000000001E-2</v>
      </c>
      <c r="AA67" s="57"/>
      <c r="AB67" s="57"/>
      <c r="AC67" s="58">
        <f t="shared" si="24"/>
        <v>4.3313069908814589E-2</v>
      </c>
      <c r="AD67" s="59">
        <f t="shared" si="25"/>
        <v>3.2000000000000001E-2</v>
      </c>
      <c r="AE67" s="59">
        <f t="shared" si="26"/>
        <v>0.17325227963525835</v>
      </c>
      <c r="AF67" s="59">
        <f t="shared" si="27"/>
        <v>0.128</v>
      </c>
    </row>
    <row r="68" spans="1:32" ht="65.099999999999994" customHeight="1">
      <c r="A68" s="79" t="s">
        <v>338</v>
      </c>
      <c r="B68" s="86" t="s">
        <v>339</v>
      </c>
      <c r="C68" s="79" t="s">
        <v>340</v>
      </c>
      <c r="D68" s="79" t="s">
        <v>341</v>
      </c>
      <c r="E68" s="79" t="s">
        <v>342</v>
      </c>
      <c r="F68" s="287"/>
      <c r="G68" s="61" t="s">
        <v>360</v>
      </c>
      <c r="H68" s="79" t="s">
        <v>367</v>
      </c>
      <c r="I68" s="79" t="s">
        <v>174</v>
      </c>
      <c r="J68" s="79" t="s">
        <v>368</v>
      </c>
      <c r="K68" s="79" t="s">
        <v>369</v>
      </c>
      <c r="L68" s="67">
        <v>0.05</v>
      </c>
      <c r="M68" s="79" t="s">
        <v>205</v>
      </c>
      <c r="N68" s="79" t="s">
        <v>370</v>
      </c>
      <c r="O68" s="79">
        <v>1</v>
      </c>
      <c r="P68" s="72">
        <f>0.94*0.25</f>
        <v>0.23499999999999999</v>
      </c>
      <c r="Q68" s="73">
        <f>+(0.25-0.24)+0.25</f>
        <v>0.26</v>
      </c>
      <c r="R68" s="62">
        <v>0.25</v>
      </c>
      <c r="S68" s="62">
        <v>0.25</v>
      </c>
      <c r="T68" s="72">
        <f>0.94*0.25</f>
        <v>0.23499999999999999</v>
      </c>
      <c r="U68" s="62">
        <f t="shared" si="0"/>
        <v>0.09</v>
      </c>
      <c r="V68" s="62"/>
      <c r="W68" s="62"/>
      <c r="X68" s="62">
        <f t="shared" si="1"/>
        <v>0.32499999999999996</v>
      </c>
      <c r="Y68" s="71">
        <f>0.25*0.33</f>
        <v>8.2500000000000004E-2</v>
      </c>
      <c r="Z68" s="71">
        <f>0.25*0.03</f>
        <v>7.4999999999999997E-3</v>
      </c>
      <c r="AA68" s="57"/>
      <c r="AB68" s="57"/>
      <c r="AC68" s="58">
        <f t="shared" si="24"/>
        <v>1.7307692307692309E-2</v>
      </c>
      <c r="AD68" s="59">
        <f t="shared" si="25"/>
        <v>1.6249999999999997E-2</v>
      </c>
      <c r="AE68" s="59">
        <f t="shared" si="26"/>
        <v>0.34615384615384615</v>
      </c>
      <c r="AF68" s="59">
        <f t="shared" si="27"/>
        <v>0.32499999999999996</v>
      </c>
    </row>
    <row r="69" spans="1:32" ht="65.099999999999994" customHeight="1">
      <c r="A69" s="79" t="s">
        <v>338</v>
      </c>
      <c r="B69" s="86" t="s">
        <v>339</v>
      </c>
      <c r="C69" s="79" t="s">
        <v>340</v>
      </c>
      <c r="D69" s="79" t="s">
        <v>341</v>
      </c>
      <c r="E69" s="79" t="s">
        <v>342</v>
      </c>
      <c r="F69" s="287"/>
      <c r="G69" s="61" t="s">
        <v>360</v>
      </c>
      <c r="H69" s="79" t="s">
        <v>371</v>
      </c>
      <c r="I69" s="79" t="s">
        <v>174</v>
      </c>
      <c r="J69" s="79" t="s">
        <v>233</v>
      </c>
      <c r="K69" s="79" t="s">
        <v>372</v>
      </c>
      <c r="L69" s="67">
        <v>0.25</v>
      </c>
      <c r="M69" s="79" t="s">
        <v>177</v>
      </c>
      <c r="N69" s="79" t="s">
        <v>373</v>
      </c>
      <c r="O69" s="79">
        <v>1</v>
      </c>
      <c r="P69" s="69">
        <v>0.1</v>
      </c>
      <c r="Q69" s="62">
        <v>0.3</v>
      </c>
      <c r="R69" s="62">
        <v>0.3</v>
      </c>
      <c r="S69" s="62">
        <v>0.3</v>
      </c>
      <c r="T69" s="69">
        <v>0.1</v>
      </c>
      <c r="U69" s="62">
        <f t="shared" si="0"/>
        <v>6.5000000000000002E-2</v>
      </c>
      <c r="V69" s="62"/>
      <c r="W69" s="62"/>
      <c r="X69" s="62">
        <f t="shared" si="1"/>
        <v>0.16500000000000001</v>
      </c>
      <c r="Y69" s="62">
        <v>6.5000000000000002E-2</v>
      </c>
      <c r="Z69" s="62">
        <v>0</v>
      </c>
      <c r="AA69" s="57"/>
      <c r="AB69" s="57"/>
      <c r="AC69" s="58">
        <f t="shared" si="24"/>
        <v>5.4166666666666669E-2</v>
      </c>
      <c r="AD69" s="59">
        <f t="shared" si="25"/>
        <v>4.1250000000000002E-2</v>
      </c>
      <c r="AE69" s="59">
        <f t="shared" si="26"/>
        <v>0.21666666666666667</v>
      </c>
      <c r="AF69" s="59">
        <f t="shared" si="27"/>
        <v>0.16500000000000001</v>
      </c>
    </row>
    <row r="70" spans="1:32" ht="65.099999999999994" customHeight="1">
      <c r="A70" s="79" t="s">
        <v>338</v>
      </c>
      <c r="B70" s="86" t="s">
        <v>339</v>
      </c>
      <c r="C70" s="79" t="s">
        <v>340</v>
      </c>
      <c r="D70" s="79" t="s">
        <v>341</v>
      </c>
      <c r="E70" s="79" t="s">
        <v>342</v>
      </c>
      <c r="F70" s="287"/>
      <c r="G70" s="61" t="s">
        <v>360</v>
      </c>
      <c r="H70" s="79" t="s">
        <v>374</v>
      </c>
      <c r="I70" s="79" t="s">
        <v>174</v>
      </c>
      <c r="J70" s="79" t="s">
        <v>375</v>
      </c>
      <c r="K70" s="79" t="s">
        <v>376</v>
      </c>
      <c r="L70" s="67">
        <v>0.05</v>
      </c>
      <c r="M70" s="79" t="s">
        <v>205</v>
      </c>
      <c r="N70" s="79" t="s">
        <v>377</v>
      </c>
      <c r="O70" s="79">
        <v>1</v>
      </c>
      <c r="P70" s="69">
        <v>0.25</v>
      </c>
      <c r="Q70" s="62">
        <v>0.25</v>
      </c>
      <c r="R70" s="62">
        <v>0.25</v>
      </c>
      <c r="S70" s="62">
        <v>0.25</v>
      </c>
      <c r="T70" s="69">
        <v>0.25</v>
      </c>
      <c r="U70" s="62">
        <f t="shared" si="0"/>
        <v>0.15000000000000002</v>
      </c>
      <c r="V70" s="62"/>
      <c r="W70" s="62"/>
      <c r="X70" s="62">
        <f t="shared" si="1"/>
        <v>0.4</v>
      </c>
      <c r="Y70" s="62">
        <v>0.1</v>
      </c>
      <c r="Z70" s="62">
        <v>0.05</v>
      </c>
      <c r="AA70" s="57"/>
      <c r="AB70" s="57"/>
      <c r="AC70" s="58">
        <f t="shared" si="24"/>
        <v>3.0000000000000006E-2</v>
      </c>
      <c r="AD70" s="59">
        <f t="shared" si="25"/>
        <v>2.0000000000000004E-2</v>
      </c>
      <c r="AE70" s="59">
        <f t="shared" si="26"/>
        <v>0.60000000000000009</v>
      </c>
      <c r="AF70" s="59">
        <f t="shared" si="27"/>
        <v>0.4</v>
      </c>
    </row>
    <row r="71" spans="1:32" ht="65.099999999999994" customHeight="1">
      <c r="A71" s="79" t="s">
        <v>338</v>
      </c>
      <c r="B71" s="86" t="s">
        <v>339</v>
      </c>
      <c r="C71" s="79" t="s">
        <v>340</v>
      </c>
      <c r="D71" s="79" t="s">
        <v>341</v>
      </c>
      <c r="E71" s="79" t="s">
        <v>342</v>
      </c>
      <c r="F71" s="287"/>
      <c r="G71" s="61" t="s">
        <v>360</v>
      </c>
      <c r="H71" s="79" t="s">
        <v>378</v>
      </c>
      <c r="I71" s="79" t="s">
        <v>174</v>
      </c>
      <c r="J71" s="79" t="s">
        <v>379</v>
      </c>
      <c r="K71" s="79" t="s">
        <v>380</v>
      </c>
      <c r="L71" s="67">
        <v>0.35</v>
      </c>
      <c r="M71" s="79" t="s">
        <v>205</v>
      </c>
      <c r="N71" s="79" t="s">
        <v>381</v>
      </c>
      <c r="O71" s="79">
        <v>44</v>
      </c>
      <c r="P71" s="69">
        <v>11</v>
      </c>
      <c r="Q71" s="62">
        <v>11</v>
      </c>
      <c r="R71" s="62">
        <v>11</v>
      </c>
      <c r="S71" s="62">
        <v>11</v>
      </c>
      <c r="T71" s="69">
        <v>11</v>
      </c>
      <c r="U71" s="62">
        <f t="shared" si="0"/>
        <v>7</v>
      </c>
      <c r="V71" s="62"/>
      <c r="W71" s="62"/>
      <c r="X71" s="62">
        <f t="shared" si="1"/>
        <v>18</v>
      </c>
      <c r="Y71" s="62">
        <v>5</v>
      </c>
      <c r="Z71" s="62">
        <v>2</v>
      </c>
      <c r="AA71" s="57"/>
      <c r="AB71" s="57"/>
      <c r="AC71" s="58">
        <f t="shared" si="24"/>
        <v>0.22272727272727272</v>
      </c>
      <c r="AD71" s="59">
        <f t="shared" si="25"/>
        <v>0.14318181818181819</v>
      </c>
      <c r="AE71" s="59">
        <f t="shared" si="26"/>
        <v>0.63636363636363635</v>
      </c>
      <c r="AF71" s="59">
        <f t="shared" si="27"/>
        <v>0.40909090909090912</v>
      </c>
    </row>
    <row r="72" spans="1:32" ht="65.099999999999994" customHeight="1">
      <c r="A72" s="286"/>
      <c r="B72" s="286"/>
      <c r="C72" s="286"/>
      <c r="D72" s="286"/>
      <c r="E72" s="286"/>
      <c r="F72" s="288" t="s">
        <v>382</v>
      </c>
      <c r="G72" s="288"/>
      <c r="H72" s="288"/>
      <c r="I72" s="288"/>
      <c r="J72" s="288"/>
      <c r="K72" s="288"/>
      <c r="L72" s="288"/>
      <c r="M72" s="288"/>
      <c r="N72" s="288"/>
      <c r="O72" s="288"/>
      <c r="P72" s="288"/>
      <c r="Q72" s="288"/>
      <c r="R72" s="288"/>
      <c r="S72" s="288"/>
      <c r="T72" s="288"/>
      <c r="U72" s="288">
        <f t="shared" si="0"/>
        <v>0</v>
      </c>
      <c r="V72" s="288"/>
      <c r="W72" s="288"/>
      <c r="X72" s="288"/>
      <c r="Y72" s="288"/>
      <c r="Z72" s="288"/>
      <c r="AA72" s="288"/>
      <c r="AB72" s="288"/>
      <c r="AC72" s="60">
        <f>SUM(AC66:AC71)</f>
        <v>0.37648480127822037</v>
      </c>
      <c r="AD72" s="60">
        <f>SUM(AD66:AD71)</f>
        <v>0.26533181818181817</v>
      </c>
      <c r="AE72" s="60">
        <f>AVERAGE(AE66:AE71)</f>
        <v>0.35863973702914825</v>
      </c>
      <c r="AF72" s="60">
        <f>+AVERAGE(AF66:AF71)</f>
        <v>0.28001515151515149</v>
      </c>
    </row>
    <row r="73" spans="1:32" ht="65.099999999999994" customHeight="1">
      <c r="A73" s="79" t="s">
        <v>338</v>
      </c>
      <c r="B73" s="86" t="s">
        <v>339</v>
      </c>
      <c r="C73" s="79" t="s">
        <v>340</v>
      </c>
      <c r="D73" s="79" t="s">
        <v>341</v>
      </c>
      <c r="E73" s="79" t="s">
        <v>383</v>
      </c>
      <c r="F73" s="287" t="s">
        <v>384</v>
      </c>
      <c r="G73" s="61" t="s">
        <v>385</v>
      </c>
      <c r="H73" s="79" t="s">
        <v>386</v>
      </c>
      <c r="I73" s="79" t="s">
        <v>174</v>
      </c>
      <c r="J73" s="79" t="s">
        <v>387</v>
      </c>
      <c r="K73" s="79" t="s">
        <v>388</v>
      </c>
      <c r="L73" s="67">
        <v>0.1</v>
      </c>
      <c r="M73" s="79" t="s">
        <v>205</v>
      </c>
      <c r="N73" s="79" t="s">
        <v>389</v>
      </c>
      <c r="O73" s="79">
        <v>16</v>
      </c>
      <c r="P73" s="69">
        <v>5</v>
      </c>
      <c r="Q73" s="62">
        <v>4</v>
      </c>
      <c r="R73" s="62">
        <v>4</v>
      </c>
      <c r="S73" s="62">
        <v>4</v>
      </c>
      <c r="T73" s="69">
        <v>5</v>
      </c>
      <c r="U73" s="62">
        <f t="shared" si="0"/>
        <v>2</v>
      </c>
      <c r="V73" s="62"/>
      <c r="W73" s="62"/>
      <c r="X73" s="62">
        <f t="shared" si="1"/>
        <v>7</v>
      </c>
      <c r="Y73" s="62">
        <v>1</v>
      </c>
      <c r="Z73" s="62">
        <v>1</v>
      </c>
      <c r="AA73" s="57"/>
      <c r="AB73" s="57"/>
      <c r="AC73" s="58">
        <f>+IF((U73/Q73)&gt;100%,100%,(U73/Q73))*L73</f>
        <v>0.05</v>
      </c>
      <c r="AD73" s="59">
        <f t="shared" si="25"/>
        <v>4.3750000000000004E-2</v>
      </c>
      <c r="AE73" s="59">
        <f t="shared" si="26"/>
        <v>0.5</v>
      </c>
      <c r="AF73" s="59">
        <f t="shared" si="27"/>
        <v>0.4375</v>
      </c>
    </row>
    <row r="74" spans="1:32" ht="65.099999999999994" customHeight="1">
      <c r="A74" s="79" t="s">
        <v>338</v>
      </c>
      <c r="B74" s="86" t="s">
        <v>339</v>
      </c>
      <c r="C74" s="79" t="s">
        <v>340</v>
      </c>
      <c r="D74" s="79" t="s">
        <v>341</v>
      </c>
      <c r="E74" s="79" t="s">
        <v>383</v>
      </c>
      <c r="F74" s="287"/>
      <c r="G74" s="61" t="s">
        <v>385</v>
      </c>
      <c r="H74" s="79" t="s">
        <v>390</v>
      </c>
      <c r="I74" s="79" t="s">
        <v>174</v>
      </c>
      <c r="J74" s="79" t="s">
        <v>233</v>
      </c>
      <c r="K74" s="79" t="s">
        <v>391</v>
      </c>
      <c r="L74" s="67">
        <v>0.15</v>
      </c>
      <c r="M74" s="79" t="s">
        <v>205</v>
      </c>
      <c r="N74" s="79" t="s">
        <v>392</v>
      </c>
      <c r="O74" s="79">
        <v>92</v>
      </c>
      <c r="P74" s="69">
        <v>23</v>
      </c>
      <c r="Q74" s="62">
        <v>23</v>
      </c>
      <c r="R74" s="62">
        <v>23</v>
      </c>
      <c r="S74" s="62">
        <v>23</v>
      </c>
      <c r="T74" s="69">
        <v>23</v>
      </c>
      <c r="U74" s="62">
        <f t="shared" si="0"/>
        <v>46</v>
      </c>
      <c r="V74" s="62"/>
      <c r="W74" s="62"/>
      <c r="X74" s="62">
        <f t="shared" si="1"/>
        <v>69</v>
      </c>
      <c r="Y74" s="62">
        <v>23</v>
      </c>
      <c r="Z74" s="62">
        <v>23</v>
      </c>
      <c r="AA74" s="57"/>
      <c r="AB74" s="57"/>
      <c r="AC74" s="58">
        <f t="shared" si="24"/>
        <v>0.15</v>
      </c>
      <c r="AD74" s="59">
        <f t="shared" si="25"/>
        <v>0.11249999999999999</v>
      </c>
      <c r="AE74" s="59">
        <v>0.5</v>
      </c>
      <c r="AF74" s="59">
        <v>0.378</v>
      </c>
    </row>
    <row r="75" spans="1:32" ht="65.099999999999994" customHeight="1">
      <c r="A75" s="79" t="s">
        <v>338</v>
      </c>
      <c r="B75" s="86" t="s">
        <v>339</v>
      </c>
      <c r="C75" s="79" t="s">
        <v>340</v>
      </c>
      <c r="D75" s="79" t="s">
        <v>341</v>
      </c>
      <c r="E75" s="79" t="s">
        <v>383</v>
      </c>
      <c r="F75" s="287"/>
      <c r="G75" s="61" t="s">
        <v>385</v>
      </c>
      <c r="H75" s="79" t="s">
        <v>393</v>
      </c>
      <c r="I75" s="79" t="s">
        <v>174</v>
      </c>
      <c r="J75" s="79" t="s">
        <v>394</v>
      </c>
      <c r="K75" s="79" t="s">
        <v>395</v>
      </c>
      <c r="L75" s="67">
        <v>0.15</v>
      </c>
      <c r="M75" s="79" t="s">
        <v>205</v>
      </c>
      <c r="N75" s="79" t="s">
        <v>268</v>
      </c>
      <c r="O75" s="79">
        <v>1500</v>
      </c>
      <c r="P75" s="69">
        <v>741</v>
      </c>
      <c r="Q75" s="62">
        <v>375</v>
      </c>
      <c r="R75" s="62">
        <v>375</v>
      </c>
      <c r="S75" s="62">
        <v>375</v>
      </c>
      <c r="T75" s="69">
        <v>741</v>
      </c>
      <c r="U75" s="62">
        <f t="shared" ref="U75:U94" si="31">+Y75+Z75+AA75+AB75</f>
        <v>277</v>
      </c>
      <c r="V75" s="62"/>
      <c r="W75" s="62"/>
      <c r="X75" s="62">
        <f t="shared" si="1"/>
        <v>1018</v>
      </c>
      <c r="Y75" s="62">
        <v>80</v>
      </c>
      <c r="Z75" s="62">
        <v>197</v>
      </c>
      <c r="AA75" s="57"/>
      <c r="AB75" s="57"/>
      <c r="AC75" s="58">
        <f t="shared" si="24"/>
        <v>0.1108</v>
      </c>
      <c r="AD75" s="59">
        <f t="shared" si="25"/>
        <v>0.10179999999999999</v>
      </c>
      <c r="AE75" s="59">
        <f t="shared" si="26"/>
        <v>0.73866666666666669</v>
      </c>
      <c r="AF75" s="59">
        <f t="shared" si="27"/>
        <v>0.67866666666666664</v>
      </c>
    </row>
    <row r="76" spans="1:32" ht="65.099999999999994" customHeight="1">
      <c r="A76" s="79" t="s">
        <v>338</v>
      </c>
      <c r="B76" s="86" t="s">
        <v>339</v>
      </c>
      <c r="C76" s="79" t="s">
        <v>340</v>
      </c>
      <c r="D76" s="79" t="s">
        <v>341</v>
      </c>
      <c r="E76" s="79" t="s">
        <v>383</v>
      </c>
      <c r="F76" s="287"/>
      <c r="G76" s="61" t="s">
        <v>385</v>
      </c>
      <c r="H76" s="79" t="s">
        <v>396</v>
      </c>
      <c r="I76" s="79" t="s">
        <v>174</v>
      </c>
      <c r="J76" s="79" t="s">
        <v>397</v>
      </c>
      <c r="K76" s="79" t="s">
        <v>398</v>
      </c>
      <c r="L76" s="67">
        <v>0.1</v>
      </c>
      <c r="M76" s="79" t="s">
        <v>205</v>
      </c>
      <c r="N76" s="79" t="s">
        <v>319</v>
      </c>
      <c r="O76" s="79">
        <v>12</v>
      </c>
      <c r="P76" s="69">
        <v>3</v>
      </c>
      <c r="Q76" s="62">
        <v>3</v>
      </c>
      <c r="R76" s="62">
        <v>3</v>
      </c>
      <c r="S76" s="62">
        <v>3</v>
      </c>
      <c r="T76" s="69">
        <v>3</v>
      </c>
      <c r="U76" s="62">
        <f t="shared" si="31"/>
        <v>2</v>
      </c>
      <c r="V76" s="62"/>
      <c r="W76" s="62"/>
      <c r="X76" s="62">
        <f t="shared" si="1"/>
        <v>5</v>
      </c>
      <c r="Y76" s="62">
        <v>1</v>
      </c>
      <c r="Z76" s="62">
        <v>1</v>
      </c>
      <c r="AA76" s="57"/>
      <c r="AB76" s="57"/>
      <c r="AC76" s="58">
        <f t="shared" si="24"/>
        <v>6.6666666666666666E-2</v>
      </c>
      <c r="AD76" s="59">
        <f t="shared" si="25"/>
        <v>4.1666666666666671E-2</v>
      </c>
      <c r="AE76" s="59">
        <f t="shared" si="26"/>
        <v>0.66666666666666663</v>
      </c>
      <c r="AF76" s="59">
        <f t="shared" si="27"/>
        <v>0.41666666666666669</v>
      </c>
    </row>
    <row r="77" spans="1:32" ht="65.099999999999994" customHeight="1">
      <c r="A77" s="79" t="s">
        <v>338</v>
      </c>
      <c r="B77" s="86" t="s">
        <v>339</v>
      </c>
      <c r="C77" s="79" t="s">
        <v>340</v>
      </c>
      <c r="D77" s="79" t="s">
        <v>341</v>
      </c>
      <c r="E77" s="79" t="s">
        <v>383</v>
      </c>
      <c r="F77" s="287"/>
      <c r="G77" s="61" t="s">
        <v>385</v>
      </c>
      <c r="H77" s="79" t="s">
        <v>399</v>
      </c>
      <c r="I77" s="79" t="s">
        <v>174</v>
      </c>
      <c r="J77" s="79" t="s">
        <v>400</v>
      </c>
      <c r="K77" s="79" t="s">
        <v>401</v>
      </c>
      <c r="L77" s="67">
        <v>0.1</v>
      </c>
      <c r="M77" s="79" t="s">
        <v>205</v>
      </c>
      <c r="N77" s="79" t="s">
        <v>402</v>
      </c>
      <c r="O77" s="79">
        <v>1</v>
      </c>
      <c r="P77" s="79" t="s">
        <v>179</v>
      </c>
      <c r="Q77" s="62">
        <v>0.5</v>
      </c>
      <c r="R77" s="62">
        <v>0.25</v>
      </c>
      <c r="S77" s="62">
        <v>0.25</v>
      </c>
      <c r="T77" s="79">
        <v>0</v>
      </c>
      <c r="U77" s="62">
        <f t="shared" si="31"/>
        <v>0.1</v>
      </c>
      <c r="V77" s="62"/>
      <c r="W77" s="62"/>
      <c r="X77" s="62">
        <f t="shared" si="1"/>
        <v>0.1</v>
      </c>
      <c r="Y77" s="62">
        <v>0</v>
      </c>
      <c r="Z77" s="62">
        <v>0.1</v>
      </c>
      <c r="AA77" s="57"/>
      <c r="AB77" s="57"/>
      <c r="AC77" s="58">
        <f t="shared" si="24"/>
        <v>2.0000000000000004E-2</v>
      </c>
      <c r="AD77" s="59">
        <f t="shared" si="25"/>
        <v>1.0000000000000002E-2</v>
      </c>
      <c r="AE77" s="59">
        <f t="shared" si="26"/>
        <v>0.2</v>
      </c>
      <c r="AF77" s="59">
        <f t="shared" si="27"/>
        <v>0.1</v>
      </c>
    </row>
    <row r="78" spans="1:32" ht="65.099999999999994" customHeight="1">
      <c r="A78" s="79" t="s">
        <v>338</v>
      </c>
      <c r="B78" s="86" t="s">
        <v>339</v>
      </c>
      <c r="C78" s="79" t="s">
        <v>340</v>
      </c>
      <c r="D78" s="79" t="s">
        <v>341</v>
      </c>
      <c r="E78" s="79" t="s">
        <v>383</v>
      </c>
      <c r="F78" s="287"/>
      <c r="G78" s="61" t="s">
        <v>385</v>
      </c>
      <c r="H78" s="79" t="s">
        <v>403</v>
      </c>
      <c r="I78" s="79" t="s">
        <v>174</v>
      </c>
      <c r="J78" s="79" t="s">
        <v>242</v>
      </c>
      <c r="K78" s="79" t="s">
        <v>404</v>
      </c>
      <c r="L78" s="67">
        <v>0.3</v>
      </c>
      <c r="M78" s="79" t="s">
        <v>205</v>
      </c>
      <c r="N78" s="79" t="s">
        <v>405</v>
      </c>
      <c r="O78" s="79">
        <f>21*4</f>
        <v>84</v>
      </c>
      <c r="P78" s="69">
        <v>21</v>
      </c>
      <c r="Q78" s="62">
        <v>21</v>
      </c>
      <c r="R78" s="62">
        <v>21</v>
      </c>
      <c r="S78" s="62">
        <v>21</v>
      </c>
      <c r="T78" s="69">
        <v>21</v>
      </c>
      <c r="U78" s="62">
        <f t="shared" si="31"/>
        <v>42</v>
      </c>
      <c r="V78" s="62"/>
      <c r="W78" s="62"/>
      <c r="X78" s="62">
        <f t="shared" ref="X78:X93" si="32">+T78+U78+V78+W78</f>
        <v>63</v>
      </c>
      <c r="Y78" s="62">
        <v>21</v>
      </c>
      <c r="Z78" s="62">
        <v>21</v>
      </c>
      <c r="AA78" s="57"/>
      <c r="AB78" s="57"/>
      <c r="AC78" s="58">
        <f t="shared" si="24"/>
        <v>0.3</v>
      </c>
      <c r="AD78" s="59">
        <f t="shared" si="25"/>
        <v>0.22499999999999998</v>
      </c>
      <c r="AE78" s="59">
        <v>0.5</v>
      </c>
      <c r="AF78" s="59">
        <v>0.378</v>
      </c>
    </row>
    <row r="79" spans="1:32" ht="65.099999999999994" customHeight="1">
      <c r="A79" s="79" t="s">
        <v>338</v>
      </c>
      <c r="B79" s="86" t="s">
        <v>339</v>
      </c>
      <c r="C79" s="79" t="s">
        <v>340</v>
      </c>
      <c r="D79" s="79" t="s">
        <v>341</v>
      </c>
      <c r="E79" s="79" t="s">
        <v>383</v>
      </c>
      <c r="F79" s="287"/>
      <c r="G79" s="61" t="s">
        <v>385</v>
      </c>
      <c r="H79" s="79" t="s">
        <v>406</v>
      </c>
      <c r="I79" s="79" t="s">
        <v>174</v>
      </c>
      <c r="J79" s="79" t="s">
        <v>233</v>
      </c>
      <c r="K79" s="79" t="s">
        <v>407</v>
      </c>
      <c r="L79" s="67">
        <v>0.1</v>
      </c>
      <c r="M79" s="79" t="s">
        <v>205</v>
      </c>
      <c r="N79" s="79" t="s">
        <v>408</v>
      </c>
      <c r="O79" s="79">
        <v>7</v>
      </c>
      <c r="P79" s="69" t="s">
        <v>179</v>
      </c>
      <c r="Q79" s="62">
        <v>1</v>
      </c>
      <c r="R79" s="62">
        <v>2</v>
      </c>
      <c r="S79" s="62">
        <v>4</v>
      </c>
      <c r="T79" s="69">
        <v>0</v>
      </c>
      <c r="U79" s="62">
        <f t="shared" si="31"/>
        <v>0</v>
      </c>
      <c r="V79" s="62"/>
      <c r="W79" s="62"/>
      <c r="X79" s="62">
        <f t="shared" si="32"/>
        <v>0</v>
      </c>
      <c r="Y79" s="62">
        <v>0</v>
      </c>
      <c r="Z79" s="62">
        <v>0</v>
      </c>
      <c r="AA79" s="57"/>
      <c r="AB79" s="57"/>
      <c r="AC79" s="58">
        <f t="shared" si="24"/>
        <v>0</v>
      </c>
      <c r="AD79" s="59">
        <f t="shared" si="25"/>
        <v>0</v>
      </c>
      <c r="AE79" s="59">
        <f t="shared" si="26"/>
        <v>0</v>
      </c>
      <c r="AF79" s="59">
        <f t="shared" si="27"/>
        <v>0</v>
      </c>
    </row>
    <row r="80" spans="1:32" ht="65.099999999999994" customHeight="1">
      <c r="A80" s="286"/>
      <c r="B80" s="286"/>
      <c r="C80" s="286"/>
      <c r="D80" s="286"/>
      <c r="E80" s="286"/>
      <c r="F80" s="288" t="s">
        <v>409</v>
      </c>
      <c r="G80" s="288"/>
      <c r="H80" s="288"/>
      <c r="I80" s="288"/>
      <c r="J80" s="288"/>
      <c r="K80" s="288"/>
      <c r="L80" s="288"/>
      <c r="M80" s="288"/>
      <c r="N80" s="288"/>
      <c r="O80" s="288"/>
      <c r="P80" s="288"/>
      <c r="Q80" s="288"/>
      <c r="R80" s="288"/>
      <c r="S80" s="288"/>
      <c r="T80" s="288"/>
      <c r="U80" s="288">
        <f t="shared" si="31"/>
        <v>0</v>
      </c>
      <c r="V80" s="288"/>
      <c r="W80" s="288"/>
      <c r="X80" s="288"/>
      <c r="Y80" s="288"/>
      <c r="Z80" s="288"/>
      <c r="AA80" s="288"/>
      <c r="AB80" s="288"/>
      <c r="AC80" s="70">
        <f>SUM(AC73:AC79)</f>
        <v>0.69746666666666668</v>
      </c>
      <c r="AD80" s="70">
        <f>SUM(AD73:AD79)</f>
        <v>0.53471666666666673</v>
      </c>
      <c r="AE80" s="74">
        <f>AVERAGE(AE73:AE79)</f>
        <v>0.44361904761904764</v>
      </c>
      <c r="AF80" s="74">
        <f>+AVERAGE(AF73:AF79)</f>
        <v>0.34126190476190477</v>
      </c>
    </row>
    <row r="81" spans="1:32" ht="65.099999999999994" customHeight="1">
      <c r="A81" s="79" t="s">
        <v>338</v>
      </c>
      <c r="B81" s="86" t="s">
        <v>339</v>
      </c>
      <c r="C81" s="79" t="s">
        <v>340</v>
      </c>
      <c r="D81" s="79" t="s">
        <v>341</v>
      </c>
      <c r="E81" s="79" t="s">
        <v>383</v>
      </c>
      <c r="F81" s="287" t="s">
        <v>410</v>
      </c>
      <c r="G81" s="61" t="s">
        <v>411</v>
      </c>
      <c r="H81" s="79" t="s">
        <v>412</v>
      </c>
      <c r="I81" s="79" t="s">
        <v>174</v>
      </c>
      <c r="J81" s="79" t="s">
        <v>413</v>
      </c>
      <c r="K81" s="79" t="s">
        <v>414</v>
      </c>
      <c r="L81" s="67">
        <v>0.6</v>
      </c>
      <c r="M81" s="79" t="s">
        <v>205</v>
      </c>
      <c r="N81" s="79" t="s">
        <v>373</v>
      </c>
      <c r="O81" s="79">
        <v>9</v>
      </c>
      <c r="P81" s="69">
        <v>2</v>
      </c>
      <c r="Q81" s="62">
        <v>2</v>
      </c>
      <c r="R81" s="62">
        <v>2</v>
      </c>
      <c r="S81" s="62">
        <v>3</v>
      </c>
      <c r="T81" s="69">
        <v>2</v>
      </c>
      <c r="U81" s="62">
        <f t="shared" si="31"/>
        <v>0</v>
      </c>
      <c r="V81" s="62"/>
      <c r="W81" s="62"/>
      <c r="X81" s="62">
        <f t="shared" si="32"/>
        <v>2</v>
      </c>
      <c r="Y81" s="62">
        <v>0</v>
      </c>
      <c r="Z81" s="62">
        <v>0</v>
      </c>
      <c r="AA81" s="57"/>
      <c r="AB81" s="57"/>
      <c r="AC81" s="58">
        <f t="shared" si="24"/>
        <v>0</v>
      </c>
      <c r="AD81" s="59">
        <f t="shared" si="25"/>
        <v>0.13333333333333333</v>
      </c>
      <c r="AE81" s="59">
        <f t="shared" si="26"/>
        <v>0</v>
      </c>
      <c r="AF81" s="59">
        <f t="shared" si="27"/>
        <v>0.22222222222222221</v>
      </c>
    </row>
    <row r="82" spans="1:32" ht="65.099999999999994" customHeight="1">
      <c r="A82" s="79" t="s">
        <v>338</v>
      </c>
      <c r="B82" s="86" t="s">
        <v>339</v>
      </c>
      <c r="C82" s="79" t="s">
        <v>340</v>
      </c>
      <c r="D82" s="79" t="s">
        <v>341</v>
      </c>
      <c r="E82" s="79" t="s">
        <v>383</v>
      </c>
      <c r="F82" s="287"/>
      <c r="G82" s="61" t="s">
        <v>411</v>
      </c>
      <c r="H82" s="79" t="s">
        <v>415</v>
      </c>
      <c r="I82" s="79" t="s">
        <v>174</v>
      </c>
      <c r="J82" s="79" t="s">
        <v>413</v>
      </c>
      <c r="K82" s="79" t="s">
        <v>416</v>
      </c>
      <c r="L82" s="67">
        <v>0.4</v>
      </c>
      <c r="M82" s="79" t="s">
        <v>205</v>
      </c>
      <c r="N82" s="79" t="s">
        <v>373</v>
      </c>
      <c r="O82" s="62">
        <v>3</v>
      </c>
      <c r="P82" s="69">
        <v>2</v>
      </c>
      <c r="Q82" s="62">
        <v>3</v>
      </c>
      <c r="R82" s="62">
        <v>3</v>
      </c>
      <c r="S82" s="62">
        <v>3</v>
      </c>
      <c r="T82" s="69">
        <v>2</v>
      </c>
      <c r="U82" s="62">
        <f t="shared" si="31"/>
        <v>3</v>
      </c>
      <c r="V82" s="62"/>
      <c r="W82" s="62"/>
      <c r="X82" s="62">
        <f t="shared" si="32"/>
        <v>5</v>
      </c>
      <c r="Y82" s="62">
        <v>0</v>
      </c>
      <c r="Z82" s="62">
        <v>3</v>
      </c>
      <c r="AA82" s="57"/>
      <c r="AB82" s="57"/>
      <c r="AC82" s="58">
        <f t="shared" si="24"/>
        <v>0.4</v>
      </c>
      <c r="AD82" s="59">
        <f t="shared" si="25"/>
        <v>0.4</v>
      </c>
      <c r="AE82" s="59">
        <f t="shared" si="26"/>
        <v>1</v>
      </c>
      <c r="AF82" s="59">
        <f t="shared" si="27"/>
        <v>1</v>
      </c>
    </row>
    <row r="83" spans="1:32" ht="65.099999999999994" customHeight="1">
      <c r="A83" s="286"/>
      <c r="B83" s="286"/>
      <c r="C83" s="286"/>
      <c r="D83" s="286"/>
      <c r="E83" s="286"/>
      <c r="F83" s="288" t="s">
        <v>417</v>
      </c>
      <c r="G83" s="288"/>
      <c r="H83" s="288"/>
      <c r="I83" s="288"/>
      <c r="J83" s="288"/>
      <c r="K83" s="288"/>
      <c r="L83" s="288"/>
      <c r="M83" s="288"/>
      <c r="N83" s="288"/>
      <c r="O83" s="288"/>
      <c r="P83" s="288"/>
      <c r="Q83" s="288"/>
      <c r="R83" s="288"/>
      <c r="S83" s="288"/>
      <c r="T83" s="288"/>
      <c r="U83" s="288">
        <f t="shared" si="31"/>
        <v>0</v>
      </c>
      <c r="V83" s="288"/>
      <c r="W83" s="288"/>
      <c r="X83" s="288"/>
      <c r="Y83" s="288"/>
      <c r="Z83" s="288"/>
      <c r="AA83" s="288"/>
      <c r="AB83" s="288"/>
      <c r="AC83" s="60">
        <f>SUM(AC81:AC82)</f>
        <v>0.4</v>
      </c>
      <c r="AD83" s="60">
        <f>SUM(AD81:AD82)</f>
        <v>0.53333333333333333</v>
      </c>
      <c r="AE83" s="60">
        <f>AVERAGE(AE81:AE82)</f>
        <v>0.5</v>
      </c>
      <c r="AF83" s="60">
        <f>+AVERAGE(AF81:AF82)</f>
        <v>0.61111111111111116</v>
      </c>
    </row>
    <row r="84" spans="1:32" ht="65.099999999999994" customHeight="1">
      <c r="A84" s="79" t="s">
        <v>338</v>
      </c>
      <c r="B84" s="86" t="s">
        <v>339</v>
      </c>
      <c r="C84" s="79" t="s">
        <v>340</v>
      </c>
      <c r="D84" s="79" t="s">
        <v>341</v>
      </c>
      <c r="E84" s="79" t="s">
        <v>383</v>
      </c>
      <c r="F84" s="287" t="s">
        <v>418</v>
      </c>
      <c r="G84" s="61" t="s">
        <v>419</v>
      </c>
      <c r="H84" s="79" t="s">
        <v>420</v>
      </c>
      <c r="I84" s="79" t="s">
        <v>174</v>
      </c>
      <c r="J84" s="79" t="s">
        <v>317</v>
      </c>
      <c r="K84" s="79" t="s">
        <v>421</v>
      </c>
      <c r="L84" s="67">
        <v>0.15</v>
      </c>
      <c r="M84" s="79" t="s">
        <v>205</v>
      </c>
      <c r="N84" s="79" t="s">
        <v>319</v>
      </c>
      <c r="O84" s="79">
        <v>1</v>
      </c>
      <c r="P84" s="69" t="s">
        <v>179</v>
      </c>
      <c r="Q84" s="62" t="s">
        <v>179</v>
      </c>
      <c r="R84" s="62">
        <v>1</v>
      </c>
      <c r="S84" s="62" t="s">
        <v>179</v>
      </c>
      <c r="T84" s="69">
        <v>0</v>
      </c>
      <c r="U84" s="62">
        <f t="shared" si="31"/>
        <v>0</v>
      </c>
      <c r="V84" s="62"/>
      <c r="W84" s="62"/>
      <c r="X84" s="62">
        <f t="shared" si="32"/>
        <v>0</v>
      </c>
      <c r="Y84" s="62">
        <v>0</v>
      </c>
      <c r="Z84" s="62">
        <v>0</v>
      </c>
      <c r="AA84" s="57"/>
      <c r="AB84" s="57"/>
      <c r="AC84" s="65" t="s">
        <v>212</v>
      </c>
      <c r="AD84" s="66">
        <v>0</v>
      </c>
      <c r="AE84" s="66" t="s">
        <v>212</v>
      </c>
      <c r="AF84" s="66">
        <v>0</v>
      </c>
    </row>
    <row r="85" spans="1:32" ht="65.099999999999994" customHeight="1">
      <c r="A85" s="79" t="s">
        <v>338</v>
      </c>
      <c r="B85" s="86" t="s">
        <v>339</v>
      </c>
      <c r="C85" s="79" t="s">
        <v>340</v>
      </c>
      <c r="D85" s="79" t="s">
        <v>341</v>
      </c>
      <c r="E85" s="79" t="s">
        <v>383</v>
      </c>
      <c r="F85" s="287"/>
      <c r="G85" s="61" t="s">
        <v>419</v>
      </c>
      <c r="H85" s="79" t="s">
        <v>422</v>
      </c>
      <c r="I85" s="79" t="s">
        <v>174</v>
      </c>
      <c r="J85" s="79" t="s">
        <v>317</v>
      </c>
      <c r="K85" s="79" t="s">
        <v>423</v>
      </c>
      <c r="L85" s="67">
        <v>0.05</v>
      </c>
      <c r="M85" s="79" t="s">
        <v>205</v>
      </c>
      <c r="N85" s="79" t="s">
        <v>424</v>
      </c>
      <c r="O85" s="79">
        <v>1</v>
      </c>
      <c r="P85" s="69" t="s">
        <v>179</v>
      </c>
      <c r="Q85" s="62" t="s">
        <v>179</v>
      </c>
      <c r="R85" s="62">
        <v>1</v>
      </c>
      <c r="S85" s="62" t="s">
        <v>179</v>
      </c>
      <c r="T85" s="69">
        <v>0</v>
      </c>
      <c r="U85" s="62" t="e">
        <f t="shared" si="31"/>
        <v>#VALUE!</v>
      </c>
      <c r="V85" s="62"/>
      <c r="W85" s="62"/>
      <c r="X85" s="62" t="e">
        <f t="shared" si="32"/>
        <v>#VALUE!</v>
      </c>
      <c r="Y85" s="62" t="s">
        <v>212</v>
      </c>
      <c r="Z85" s="62" t="s">
        <v>212</v>
      </c>
      <c r="AA85" s="57"/>
      <c r="AB85" s="57"/>
      <c r="AC85" s="65" t="s">
        <v>212</v>
      </c>
      <c r="AD85" s="66">
        <v>0</v>
      </c>
      <c r="AE85" s="66" t="s">
        <v>212</v>
      </c>
      <c r="AF85" s="66">
        <v>0</v>
      </c>
    </row>
    <row r="86" spans="1:32" ht="65.099999999999994" customHeight="1">
      <c r="A86" s="79" t="s">
        <v>338</v>
      </c>
      <c r="B86" s="86" t="s">
        <v>339</v>
      </c>
      <c r="C86" s="79" t="s">
        <v>340</v>
      </c>
      <c r="D86" s="79" t="s">
        <v>341</v>
      </c>
      <c r="E86" s="79" t="s">
        <v>383</v>
      </c>
      <c r="F86" s="287"/>
      <c r="G86" s="61" t="s">
        <v>419</v>
      </c>
      <c r="H86" s="79" t="s">
        <v>425</v>
      </c>
      <c r="I86" s="79" t="s">
        <v>174</v>
      </c>
      <c r="J86" s="79" t="s">
        <v>210</v>
      </c>
      <c r="K86" s="79" t="s">
        <v>426</v>
      </c>
      <c r="L86" s="67">
        <v>0.4</v>
      </c>
      <c r="M86" s="79" t="s">
        <v>205</v>
      </c>
      <c r="N86" s="79" t="s">
        <v>392</v>
      </c>
      <c r="O86" s="79">
        <v>48</v>
      </c>
      <c r="P86" s="69">
        <v>11</v>
      </c>
      <c r="Q86" s="62">
        <v>12</v>
      </c>
      <c r="R86" s="62">
        <v>12</v>
      </c>
      <c r="S86" s="62">
        <v>12</v>
      </c>
      <c r="T86" s="69">
        <v>11</v>
      </c>
      <c r="U86" s="62">
        <f t="shared" si="31"/>
        <v>2</v>
      </c>
      <c r="V86" s="62"/>
      <c r="W86" s="62"/>
      <c r="X86" s="62">
        <f t="shared" si="32"/>
        <v>13</v>
      </c>
      <c r="Y86" s="62">
        <v>0</v>
      </c>
      <c r="Z86" s="62">
        <v>2</v>
      </c>
      <c r="AA86" s="57"/>
      <c r="AB86" s="57"/>
      <c r="AC86" s="58">
        <f t="shared" si="24"/>
        <v>6.6666666666666666E-2</v>
      </c>
      <c r="AD86" s="59">
        <f t="shared" si="25"/>
        <v>0.10833333333333334</v>
      </c>
      <c r="AE86" s="59">
        <f t="shared" si="26"/>
        <v>0.16666666666666666</v>
      </c>
      <c r="AF86" s="59">
        <f t="shared" si="27"/>
        <v>0.27083333333333331</v>
      </c>
    </row>
    <row r="87" spans="1:32" ht="65.099999999999994" customHeight="1">
      <c r="A87" s="79" t="s">
        <v>338</v>
      </c>
      <c r="B87" s="86" t="s">
        <v>339</v>
      </c>
      <c r="C87" s="79" t="s">
        <v>340</v>
      </c>
      <c r="D87" s="79" t="s">
        <v>341</v>
      </c>
      <c r="E87" s="79" t="s">
        <v>383</v>
      </c>
      <c r="F87" s="287"/>
      <c r="G87" s="61" t="s">
        <v>419</v>
      </c>
      <c r="H87" s="79" t="s">
        <v>427</v>
      </c>
      <c r="I87" s="79" t="s">
        <v>174</v>
      </c>
      <c r="J87" s="79" t="s">
        <v>428</v>
      </c>
      <c r="K87" s="79" t="s">
        <v>429</v>
      </c>
      <c r="L87" s="67">
        <v>0.4</v>
      </c>
      <c r="M87" s="79" t="s">
        <v>205</v>
      </c>
      <c r="N87" s="79" t="s">
        <v>392</v>
      </c>
      <c r="O87" s="79">
        <v>12</v>
      </c>
      <c r="P87" s="69">
        <v>1</v>
      </c>
      <c r="Q87" s="62">
        <v>3</v>
      </c>
      <c r="R87" s="62">
        <v>3</v>
      </c>
      <c r="S87" s="62">
        <v>3</v>
      </c>
      <c r="T87" s="69">
        <v>1</v>
      </c>
      <c r="U87" s="62">
        <f t="shared" si="31"/>
        <v>1</v>
      </c>
      <c r="V87" s="62"/>
      <c r="W87" s="62"/>
      <c r="X87" s="62">
        <f t="shared" si="32"/>
        <v>2</v>
      </c>
      <c r="Y87" s="62">
        <v>1</v>
      </c>
      <c r="Z87" s="62">
        <v>0</v>
      </c>
      <c r="AA87" s="57"/>
      <c r="AB87" s="57"/>
      <c r="AC87" s="58">
        <f t="shared" si="24"/>
        <v>0.13333333333333333</v>
      </c>
      <c r="AD87" s="59">
        <f t="shared" si="25"/>
        <v>6.6666666666666666E-2</v>
      </c>
      <c r="AE87" s="59">
        <f t="shared" si="26"/>
        <v>0.33333333333333331</v>
      </c>
      <c r="AF87" s="59">
        <f t="shared" si="27"/>
        <v>0.16666666666666666</v>
      </c>
    </row>
    <row r="88" spans="1:32" ht="65.099999999999994" customHeight="1">
      <c r="A88" s="286"/>
      <c r="B88" s="286"/>
      <c r="C88" s="286"/>
      <c r="D88" s="286"/>
      <c r="E88" s="286"/>
      <c r="F88" s="288" t="s">
        <v>430</v>
      </c>
      <c r="G88" s="288"/>
      <c r="H88" s="288"/>
      <c r="I88" s="288"/>
      <c r="J88" s="288"/>
      <c r="K88" s="288"/>
      <c r="L88" s="288"/>
      <c r="M88" s="288"/>
      <c r="N88" s="288"/>
      <c r="O88" s="288"/>
      <c r="P88" s="288"/>
      <c r="Q88" s="288"/>
      <c r="R88" s="288"/>
      <c r="S88" s="288"/>
      <c r="T88" s="288"/>
      <c r="U88" s="288">
        <f t="shared" si="31"/>
        <v>0</v>
      </c>
      <c r="V88" s="288"/>
      <c r="W88" s="288"/>
      <c r="X88" s="288"/>
      <c r="Y88" s="288"/>
      <c r="Z88" s="288"/>
      <c r="AA88" s="288"/>
      <c r="AB88" s="288"/>
      <c r="AC88" s="60">
        <f>SUM(AC84:AC87)</f>
        <v>0.2</v>
      </c>
      <c r="AD88" s="60">
        <f>SUM(AD84:AD87)</f>
        <v>0.17499999999999999</v>
      </c>
      <c r="AE88" s="60">
        <f>AVERAGE(AE84:AE87)</f>
        <v>0.25</v>
      </c>
      <c r="AF88" s="70">
        <f>+AVERAGE(AF84:AF87)</f>
        <v>0.109375</v>
      </c>
    </row>
    <row r="89" spans="1:32" ht="65.099999999999994" customHeight="1">
      <c r="A89" s="79" t="s">
        <v>338</v>
      </c>
      <c r="B89" s="86" t="s">
        <v>339</v>
      </c>
      <c r="C89" s="79" t="s">
        <v>340</v>
      </c>
      <c r="D89" s="79" t="s">
        <v>341</v>
      </c>
      <c r="E89" s="79" t="s">
        <v>342</v>
      </c>
      <c r="F89" s="286" t="s">
        <v>431</v>
      </c>
      <c r="G89" s="61" t="s">
        <v>432</v>
      </c>
      <c r="H89" s="79" t="s">
        <v>433</v>
      </c>
      <c r="I89" s="79" t="s">
        <v>174</v>
      </c>
      <c r="J89" s="79">
        <v>0</v>
      </c>
      <c r="K89" s="79" t="s">
        <v>434</v>
      </c>
      <c r="L89" s="67">
        <v>0.5</v>
      </c>
      <c r="M89" s="79" t="s">
        <v>205</v>
      </c>
      <c r="N89" s="79" t="s">
        <v>435</v>
      </c>
      <c r="O89" s="79">
        <v>1</v>
      </c>
      <c r="P89" s="69" t="s">
        <v>179</v>
      </c>
      <c r="Q89" s="62">
        <v>0.25</v>
      </c>
      <c r="R89" s="62">
        <v>0.37</v>
      </c>
      <c r="S89" s="62">
        <v>0.38</v>
      </c>
      <c r="T89" s="62">
        <v>0</v>
      </c>
      <c r="U89" s="62">
        <f t="shared" si="31"/>
        <v>0.08</v>
      </c>
      <c r="V89" s="62"/>
      <c r="W89" s="62"/>
      <c r="X89" s="62">
        <f t="shared" si="32"/>
        <v>0.08</v>
      </c>
      <c r="Y89" s="62">
        <v>0.05</v>
      </c>
      <c r="Z89" s="62">
        <v>0.03</v>
      </c>
      <c r="AA89" s="57"/>
      <c r="AB89" s="57"/>
      <c r="AC89" s="58">
        <f t="shared" ref="AC89" si="33">+IF((U89/Q89)&gt;100%,100%,(U89/Q89))*L89</f>
        <v>0.16</v>
      </c>
      <c r="AD89" s="59">
        <f t="shared" ref="AD89" si="34">+IF(((X89)/O89)&gt;100%,100%,((X89)/O89))*L89</f>
        <v>0.04</v>
      </c>
      <c r="AE89" s="59">
        <f t="shared" ref="AE89" si="35">+IF(((U89)/Q89)&gt;100%,100%,((U89)/Q89))</f>
        <v>0.32</v>
      </c>
      <c r="AF89" s="59">
        <f t="shared" ref="AF89" si="36">+IF(((X89)/O89)&gt;100%,100%,((X89))/O89)</f>
        <v>0.08</v>
      </c>
    </row>
    <row r="90" spans="1:32" ht="65.099999999999994" customHeight="1">
      <c r="A90" s="79" t="s">
        <v>338</v>
      </c>
      <c r="B90" s="86" t="s">
        <v>339</v>
      </c>
      <c r="C90" s="79" t="s">
        <v>340</v>
      </c>
      <c r="D90" s="79" t="s">
        <v>341</v>
      </c>
      <c r="E90" s="79" t="s">
        <v>342</v>
      </c>
      <c r="F90" s="286"/>
      <c r="G90" s="61" t="s">
        <v>432</v>
      </c>
      <c r="H90" s="79" t="s">
        <v>436</v>
      </c>
      <c r="I90" s="79" t="s">
        <v>174</v>
      </c>
      <c r="J90" s="79" t="s">
        <v>242</v>
      </c>
      <c r="K90" s="79" t="s">
        <v>437</v>
      </c>
      <c r="L90" s="67">
        <v>0.5</v>
      </c>
      <c r="M90" s="79" t="s">
        <v>205</v>
      </c>
      <c r="N90" s="79" t="s">
        <v>438</v>
      </c>
      <c r="O90" s="79">
        <v>1</v>
      </c>
      <c r="P90" s="69" t="s">
        <v>179</v>
      </c>
      <c r="Q90" s="62">
        <v>0.25</v>
      </c>
      <c r="R90" s="62">
        <v>0.37</v>
      </c>
      <c r="S90" s="62">
        <v>0.38</v>
      </c>
      <c r="T90" s="62">
        <v>0</v>
      </c>
      <c r="U90" s="62">
        <f t="shared" si="31"/>
        <v>0.08</v>
      </c>
      <c r="V90" s="62"/>
      <c r="W90" s="62"/>
      <c r="X90" s="62">
        <f t="shared" si="32"/>
        <v>0.08</v>
      </c>
      <c r="Y90" s="62">
        <v>0.05</v>
      </c>
      <c r="Z90" s="62">
        <v>0.03</v>
      </c>
      <c r="AA90" s="57"/>
      <c r="AB90" s="57"/>
      <c r="AC90" s="58">
        <f t="shared" ref="AC90" si="37">+IF((U90/Q90)&gt;100%,100%,(U90/Q90))*L90</f>
        <v>0.16</v>
      </c>
      <c r="AD90" s="59">
        <f t="shared" ref="AD90" si="38">+IF(((X90)/O90)&gt;100%,100%,((X90)/O90))*L90</f>
        <v>0.04</v>
      </c>
      <c r="AE90" s="59">
        <f t="shared" ref="AE90" si="39">+IF(((U90)/Q90)&gt;100%,100%,((U90)/Q90))</f>
        <v>0.32</v>
      </c>
      <c r="AF90" s="59">
        <f t="shared" ref="AF90" si="40">+IF(((X90)/O90)&gt;100%,100%,((X90))/O90)</f>
        <v>0.08</v>
      </c>
    </row>
    <row r="91" spans="1:32" ht="65.099999999999994" customHeight="1">
      <c r="A91" s="286"/>
      <c r="B91" s="286"/>
      <c r="C91" s="286"/>
      <c r="D91" s="286"/>
      <c r="E91" s="286"/>
      <c r="F91" s="288" t="s">
        <v>439</v>
      </c>
      <c r="G91" s="288"/>
      <c r="H91" s="288"/>
      <c r="I91" s="288"/>
      <c r="J91" s="288"/>
      <c r="K91" s="288"/>
      <c r="L91" s="288"/>
      <c r="M91" s="288"/>
      <c r="N91" s="288"/>
      <c r="O91" s="288"/>
      <c r="P91" s="288"/>
      <c r="Q91" s="288"/>
      <c r="R91" s="288"/>
      <c r="S91" s="288"/>
      <c r="T91" s="288"/>
      <c r="U91" s="288">
        <f t="shared" si="31"/>
        <v>0</v>
      </c>
      <c r="V91" s="288"/>
      <c r="W91" s="288"/>
      <c r="X91" s="288"/>
      <c r="Y91" s="288"/>
      <c r="Z91" s="288"/>
      <c r="AA91" s="288"/>
      <c r="AB91" s="288"/>
      <c r="AC91" s="60">
        <f>SUM(AC89:AC90)</f>
        <v>0.32</v>
      </c>
      <c r="AD91" s="60">
        <f>SUM(AD89:AD90)</f>
        <v>0.08</v>
      </c>
      <c r="AE91" s="60">
        <f>AVERAGE(AE89:AE90)</f>
        <v>0.32</v>
      </c>
      <c r="AF91" s="60">
        <f>+AVERAGE(AF89:AF90)</f>
        <v>0.08</v>
      </c>
    </row>
    <row r="92" spans="1:32" ht="65.099999999999994" customHeight="1">
      <c r="A92" s="79" t="s">
        <v>440</v>
      </c>
      <c r="B92" s="86" t="s">
        <v>441</v>
      </c>
      <c r="C92" s="79" t="s">
        <v>442</v>
      </c>
      <c r="D92" s="79" t="s">
        <v>443</v>
      </c>
      <c r="E92" s="79" t="s">
        <v>444</v>
      </c>
      <c r="F92" s="287" t="s">
        <v>445</v>
      </c>
      <c r="G92" s="61" t="s">
        <v>446</v>
      </c>
      <c r="H92" s="79" t="s">
        <v>447</v>
      </c>
      <c r="I92" s="79" t="s">
        <v>174</v>
      </c>
      <c r="J92" s="79">
        <v>0</v>
      </c>
      <c r="K92" s="79" t="s">
        <v>448</v>
      </c>
      <c r="L92" s="67">
        <v>0.5</v>
      </c>
      <c r="M92" s="79" t="s">
        <v>205</v>
      </c>
      <c r="N92" s="79" t="s">
        <v>402</v>
      </c>
      <c r="O92" s="79">
        <v>5</v>
      </c>
      <c r="P92" s="79">
        <v>2</v>
      </c>
      <c r="Q92" s="62">
        <v>1</v>
      </c>
      <c r="R92" s="62">
        <v>1</v>
      </c>
      <c r="S92" s="62">
        <v>1</v>
      </c>
      <c r="T92" s="79">
        <v>2</v>
      </c>
      <c r="U92" s="62">
        <f t="shared" si="31"/>
        <v>1</v>
      </c>
      <c r="V92" s="62"/>
      <c r="W92" s="62"/>
      <c r="X92" s="62">
        <f t="shared" si="32"/>
        <v>3</v>
      </c>
      <c r="Y92" s="62">
        <v>0</v>
      </c>
      <c r="Z92" s="62">
        <v>1</v>
      </c>
      <c r="AA92" s="57"/>
      <c r="AB92" s="57"/>
      <c r="AC92" s="58">
        <f t="shared" ref="AC92" si="41">+IF((U92/Q92)&gt;100%,100%,(U92/Q92))*L92</f>
        <v>0.5</v>
      </c>
      <c r="AD92" s="59">
        <f>+IF(((X92)/O92)&gt;100%,100%,((X92)/O92))*L92</f>
        <v>0.3</v>
      </c>
      <c r="AE92" s="59">
        <f t="shared" ref="AE92" si="42">+IF(((U92)/Q92)&gt;100%,100%,((U92)/Q92))</f>
        <v>1</v>
      </c>
      <c r="AF92" s="59">
        <f t="shared" ref="AF92" si="43">+IF(((X92)/O92)&gt;100%,100%,((X92))/O92)</f>
        <v>0.6</v>
      </c>
    </row>
    <row r="93" spans="1:32" ht="65.099999999999994" customHeight="1">
      <c r="A93" s="79" t="s">
        <v>440</v>
      </c>
      <c r="B93" s="86" t="s">
        <v>441</v>
      </c>
      <c r="C93" s="79" t="s">
        <v>442</v>
      </c>
      <c r="D93" s="79" t="s">
        <v>443</v>
      </c>
      <c r="E93" s="79" t="s">
        <v>444</v>
      </c>
      <c r="F93" s="287"/>
      <c r="G93" s="61" t="s">
        <v>446</v>
      </c>
      <c r="H93" s="79" t="s">
        <v>449</v>
      </c>
      <c r="I93" s="79" t="s">
        <v>174</v>
      </c>
      <c r="J93" s="79">
        <v>0</v>
      </c>
      <c r="K93" s="79" t="s">
        <v>450</v>
      </c>
      <c r="L93" s="67">
        <v>0.5</v>
      </c>
      <c r="M93" s="79" t="s">
        <v>177</v>
      </c>
      <c r="N93" s="79" t="s">
        <v>405</v>
      </c>
      <c r="O93" s="79">
        <v>16</v>
      </c>
      <c r="P93" s="79" t="s">
        <v>179</v>
      </c>
      <c r="Q93" s="62">
        <v>2</v>
      </c>
      <c r="R93" s="62">
        <v>1</v>
      </c>
      <c r="S93" s="62">
        <v>1</v>
      </c>
      <c r="T93" s="79">
        <v>0</v>
      </c>
      <c r="U93" s="62">
        <f t="shared" si="31"/>
        <v>0</v>
      </c>
      <c r="V93" s="62"/>
      <c r="W93" s="62"/>
      <c r="X93" s="62">
        <f t="shared" si="32"/>
        <v>0</v>
      </c>
      <c r="Y93" s="62">
        <v>0</v>
      </c>
      <c r="Z93" s="62">
        <v>0</v>
      </c>
      <c r="AA93" s="57"/>
      <c r="AB93" s="57"/>
      <c r="AC93" s="58">
        <f t="shared" ref="AC93" si="44">+IF((U93/Q93)&gt;100%,100%,(U93/Q93))*L93</f>
        <v>0</v>
      </c>
      <c r="AD93" s="59">
        <f t="shared" ref="AD93" si="45">+IF(((X93)/O93)&gt;100%,100%,((X93)/O93))*L93</f>
        <v>0</v>
      </c>
      <c r="AE93" s="59">
        <f t="shared" ref="AE93" si="46">+IF(((U93)/Q93)&gt;100%,100%,((U93)/Q93))</f>
        <v>0</v>
      </c>
      <c r="AF93" s="59">
        <f t="shared" ref="AF93" si="47">+IF(((X93)/O93)&gt;100%,100%,((X93))/O93)</f>
        <v>0</v>
      </c>
    </row>
    <row r="94" spans="1:32" ht="65.099999999999994" customHeight="1">
      <c r="A94" s="286"/>
      <c r="B94" s="286"/>
      <c r="C94" s="286"/>
      <c r="D94" s="286"/>
      <c r="E94" s="286"/>
      <c r="F94" s="288" t="s">
        <v>451</v>
      </c>
      <c r="G94" s="288"/>
      <c r="H94" s="288"/>
      <c r="I94" s="288"/>
      <c r="J94" s="288"/>
      <c r="K94" s="288"/>
      <c r="L94" s="288"/>
      <c r="M94" s="288"/>
      <c r="N94" s="288"/>
      <c r="O94" s="288"/>
      <c r="P94" s="288"/>
      <c r="Q94" s="288"/>
      <c r="R94" s="288"/>
      <c r="S94" s="288"/>
      <c r="T94" s="288"/>
      <c r="U94" s="288">
        <f t="shared" si="31"/>
        <v>0</v>
      </c>
      <c r="V94" s="288"/>
      <c r="W94" s="288"/>
      <c r="X94" s="288"/>
      <c r="Y94" s="288"/>
      <c r="Z94" s="288"/>
      <c r="AA94" s="288"/>
      <c r="AB94" s="288"/>
      <c r="AC94" s="60">
        <f>SUM(AC92:AC93)</f>
        <v>0.5</v>
      </c>
      <c r="AD94" s="70">
        <f>SUM(AD92:AD93)</f>
        <v>0.3</v>
      </c>
      <c r="AE94" s="60">
        <f>AVERAGE(AE92:AE93)</f>
        <v>0.5</v>
      </c>
      <c r="AF94" s="60">
        <f>+AVERAGE(AF92:AF93)</f>
        <v>0.3</v>
      </c>
    </row>
    <row r="96" spans="1:32" ht="16.5" thickBot="1"/>
    <row r="97" spans="6:32" s="51" customFormat="1" ht="60" customHeight="1" thickBot="1">
      <c r="F97" s="307" t="s">
        <v>452</v>
      </c>
      <c r="G97" s="308"/>
      <c r="H97" s="308"/>
      <c r="I97" s="308"/>
      <c r="J97" s="308"/>
      <c r="K97" s="308"/>
      <c r="L97" s="308"/>
      <c r="M97" s="308"/>
      <c r="N97" s="308"/>
      <c r="O97" s="308"/>
      <c r="P97" s="308" t="s">
        <v>453</v>
      </c>
      <c r="Q97" s="308"/>
      <c r="R97" s="308"/>
      <c r="S97" s="308"/>
      <c r="T97" s="308"/>
      <c r="U97" s="308"/>
      <c r="V97" s="308"/>
      <c r="W97" s="308"/>
      <c r="X97" s="308"/>
      <c r="Y97" s="308"/>
      <c r="Z97" s="308"/>
      <c r="AA97" s="308"/>
      <c r="AB97" s="308"/>
      <c r="AC97" s="88">
        <f>(+AC10+AC13+AC30+AC34+AC38+AC40+AC42+AC44+AC50+AC59+AC65+AC72+AC80+AC83+AC88+AC91+AC94)/18</f>
        <v>0.32589842664857449</v>
      </c>
      <c r="AD97" s="88">
        <f t="shared" ref="AD97:AF97" si="48">(+AD10+AD13+AD30+AD34+AD38+AD40+AD42+AD44+AD50+AD56+AD59+AD65+AD72+AD80+AD83+AD88+AD91+AD94)/18</f>
        <v>0.20788094227994225</v>
      </c>
      <c r="AE97" s="88">
        <f>(+AE10+AE13+AE30+AE34+AE38+AE40+AE42+AE44+AE50+AE59+AE65+AE72+AE80+AE83+AE88+AE91+AE94)/18</f>
        <v>0.35398310519992671</v>
      </c>
      <c r="AF97" s="88">
        <f t="shared" si="48"/>
        <v>0.19138862834696169</v>
      </c>
    </row>
    <row r="100" spans="6:32">
      <c r="AC100" s="49"/>
    </row>
  </sheetData>
  <autoFilter ref="A8:AB94" xr:uid="{00000000-0009-0000-0000-000001000000}"/>
  <mergeCells count="64">
    <mergeCell ref="F94:AB94"/>
    <mergeCell ref="F97:AB97"/>
    <mergeCell ref="A40:E40"/>
    <mergeCell ref="F40:AB40"/>
    <mergeCell ref="F42:AB42"/>
    <mergeCell ref="F44:AB44"/>
    <mergeCell ref="F45:F49"/>
    <mergeCell ref="A80:E80"/>
    <mergeCell ref="A83:E83"/>
    <mergeCell ref="A94:E94"/>
    <mergeCell ref="A88:E88"/>
    <mergeCell ref="A91:E91"/>
    <mergeCell ref="F80:AB80"/>
    <mergeCell ref="F84:F87"/>
    <mergeCell ref="F81:F82"/>
    <mergeCell ref="F92:F93"/>
    <mergeCell ref="A44:E44"/>
    <mergeCell ref="A72:E72"/>
    <mergeCell ref="A56:E56"/>
    <mergeCell ref="A59:E59"/>
    <mergeCell ref="F50:AB50"/>
    <mergeCell ref="F51:F55"/>
    <mergeCell ref="F56:AB56"/>
    <mergeCell ref="F57:F58"/>
    <mergeCell ref="F59:AB59"/>
    <mergeCell ref="F60:F64"/>
    <mergeCell ref="A65:E65"/>
    <mergeCell ref="F66:F71"/>
    <mergeCell ref="F72:AB72"/>
    <mergeCell ref="F91:AB91"/>
    <mergeCell ref="A1:B4"/>
    <mergeCell ref="A5:B5"/>
    <mergeCell ref="A50:E50"/>
    <mergeCell ref="A10:E10"/>
    <mergeCell ref="A13:E13"/>
    <mergeCell ref="A30:E30"/>
    <mergeCell ref="A34:E34"/>
    <mergeCell ref="A38:E38"/>
    <mergeCell ref="C1:AE1"/>
    <mergeCell ref="C2:AE2"/>
    <mergeCell ref="C3:AE3"/>
    <mergeCell ref="C4:AE4"/>
    <mergeCell ref="C5:AE5"/>
    <mergeCell ref="A6:AE6"/>
    <mergeCell ref="A7:O7"/>
    <mergeCell ref="A42:E42"/>
    <mergeCell ref="F10:AB10"/>
    <mergeCell ref="F11:F12"/>
    <mergeCell ref="F13:AB13"/>
    <mergeCell ref="F14:F29"/>
    <mergeCell ref="AC7:AF7"/>
    <mergeCell ref="F30:AB30"/>
    <mergeCell ref="F35:F37"/>
    <mergeCell ref="F38:AB38"/>
    <mergeCell ref="F65:AB65"/>
    <mergeCell ref="P7:S7"/>
    <mergeCell ref="T7:X7"/>
    <mergeCell ref="Y7:AB7"/>
    <mergeCell ref="F89:F90"/>
    <mergeCell ref="F73:F79"/>
    <mergeCell ref="F31:F33"/>
    <mergeCell ref="F34:AB34"/>
    <mergeCell ref="F83:AB83"/>
    <mergeCell ref="F88:AB88"/>
  </mergeCells>
  <phoneticPr fontId="24" type="noConversion"/>
  <dataValidations disablePrompts="1" count="1">
    <dataValidation type="list" allowBlank="1" showErrorMessage="1" sqref="M11:M12 M14:M29 M31:M33 M35:M37 M39 M41 M43 M45:M49 M51:M55 M57:M58 M60:M64 M66:M71 M73:M79 M81:M82 M84:M87 M89:M90 M92:M93 M95:M300" xr:uid="{00000000-0002-0000-0100-000000000000}">
      <formula1>#REF!</formula1>
    </dataValidation>
  </dataValidations>
  <pageMargins left="0.7" right="0.7" top="0.75" bottom="0.75"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2"/>
  <sheetViews>
    <sheetView topLeftCell="E1" zoomScale="50" zoomScaleNormal="50" workbookViewId="0">
      <selection activeCell="F10" sqref="F10"/>
    </sheetView>
  </sheetViews>
  <sheetFormatPr baseColWidth="10" defaultColWidth="12.625" defaultRowHeight="15" customHeight="1"/>
  <cols>
    <col min="1" max="1" width="20.875" style="36" customWidth="1"/>
    <col min="2" max="2" width="30.75" style="36" customWidth="1"/>
    <col min="3" max="3" width="33.75" style="36" customWidth="1"/>
    <col min="4" max="4" width="32" style="36" customWidth="1"/>
    <col min="5" max="6" width="28.625" style="36" customWidth="1"/>
    <col min="7" max="8" width="33.125" style="46" customWidth="1"/>
    <col min="9" max="9" width="34" style="36" customWidth="1"/>
    <col min="10" max="10" width="30.125" style="36" customWidth="1"/>
    <col min="11" max="11" width="23.75" style="36" customWidth="1"/>
    <col min="12" max="12" width="27.125" style="47" customWidth="1"/>
    <col min="13" max="13" width="39.125" style="36" customWidth="1"/>
    <col min="14" max="14" width="54.75" style="36" customWidth="1"/>
    <col min="15" max="16384" width="12.625" style="36"/>
  </cols>
  <sheetData>
    <row r="1" spans="1:14" ht="22.5" customHeight="1">
      <c r="A1" s="313"/>
      <c r="B1" s="312"/>
      <c r="C1" s="309" t="s">
        <v>125</v>
      </c>
      <c r="D1" s="310"/>
      <c r="E1" s="310"/>
      <c r="F1" s="310"/>
      <c r="G1" s="310"/>
      <c r="H1" s="310"/>
      <c r="I1" s="310"/>
      <c r="J1" s="310"/>
      <c r="K1" s="310"/>
      <c r="L1" s="310"/>
      <c r="M1" s="310"/>
      <c r="N1" s="35" t="s">
        <v>126</v>
      </c>
    </row>
    <row r="2" spans="1:14" ht="22.5" customHeight="1">
      <c r="A2" s="312"/>
      <c r="B2" s="312"/>
      <c r="C2" s="309" t="s">
        <v>127</v>
      </c>
      <c r="D2" s="310"/>
      <c r="E2" s="310"/>
      <c r="F2" s="310"/>
      <c r="G2" s="310"/>
      <c r="H2" s="310"/>
      <c r="I2" s="310"/>
      <c r="J2" s="310"/>
      <c r="K2" s="310"/>
      <c r="L2" s="310"/>
      <c r="M2" s="310"/>
      <c r="N2" s="35" t="s">
        <v>128</v>
      </c>
    </row>
    <row r="3" spans="1:14" ht="22.5" customHeight="1">
      <c r="A3" s="312"/>
      <c r="B3" s="312"/>
      <c r="C3" s="309" t="s">
        <v>129</v>
      </c>
      <c r="D3" s="310"/>
      <c r="E3" s="310"/>
      <c r="F3" s="310"/>
      <c r="G3" s="310"/>
      <c r="H3" s="310"/>
      <c r="I3" s="310"/>
      <c r="J3" s="310"/>
      <c r="K3" s="310"/>
      <c r="L3" s="310"/>
      <c r="M3" s="310"/>
      <c r="N3" s="35" t="s">
        <v>130</v>
      </c>
    </row>
    <row r="4" spans="1:14" ht="22.5" customHeight="1">
      <c r="A4" s="312"/>
      <c r="B4" s="312"/>
      <c r="C4" s="309" t="s">
        <v>131</v>
      </c>
      <c r="D4" s="310"/>
      <c r="E4" s="310"/>
      <c r="F4" s="310"/>
      <c r="G4" s="310"/>
      <c r="H4" s="310"/>
      <c r="I4" s="310"/>
      <c r="J4" s="310"/>
      <c r="K4" s="310"/>
      <c r="L4" s="310"/>
      <c r="M4" s="310"/>
      <c r="N4" s="35" t="s">
        <v>454</v>
      </c>
    </row>
    <row r="5" spans="1:14" ht="26.25" customHeight="1">
      <c r="A5" s="314" t="s">
        <v>455</v>
      </c>
      <c r="B5" s="312"/>
      <c r="C5" s="315" t="s">
        <v>456</v>
      </c>
      <c r="D5" s="316"/>
      <c r="E5" s="316"/>
      <c r="F5" s="316"/>
      <c r="G5" s="316"/>
      <c r="H5" s="316"/>
      <c r="I5" s="316"/>
      <c r="J5" s="316"/>
      <c r="K5" s="316"/>
      <c r="L5" s="316"/>
      <c r="M5" s="317"/>
      <c r="N5" s="38"/>
    </row>
    <row r="6" spans="1:14" ht="15" customHeight="1">
      <c r="A6" s="309" t="s">
        <v>457</v>
      </c>
      <c r="B6" s="310"/>
      <c r="C6" s="310"/>
      <c r="D6" s="310"/>
      <c r="E6" s="310"/>
      <c r="F6" s="310"/>
      <c r="G6" s="310"/>
      <c r="H6" s="310"/>
      <c r="I6" s="310"/>
      <c r="J6" s="310"/>
      <c r="K6" s="310"/>
      <c r="L6" s="310"/>
      <c r="M6" s="311" t="s">
        <v>458</v>
      </c>
      <c r="N6" s="312"/>
    </row>
    <row r="7" spans="1:14" ht="14.25" customHeight="1">
      <c r="A7" s="310"/>
      <c r="B7" s="310"/>
      <c r="C7" s="310"/>
      <c r="D7" s="310"/>
      <c r="E7" s="310"/>
      <c r="F7" s="310"/>
      <c r="G7" s="310"/>
      <c r="H7" s="310"/>
      <c r="I7" s="310"/>
      <c r="J7" s="310"/>
      <c r="K7" s="310"/>
      <c r="L7" s="310"/>
      <c r="M7" s="312"/>
      <c r="N7" s="312"/>
    </row>
    <row r="8" spans="1:14" ht="14.25" customHeight="1">
      <c r="A8" s="33"/>
      <c r="B8" s="33"/>
      <c r="C8" s="33"/>
      <c r="D8" s="33"/>
      <c r="E8" s="33"/>
      <c r="F8" s="33"/>
      <c r="G8" s="33"/>
      <c r="H8" s="33"/>
      <c r="I8" s="33"/>
      <c r="J8" s="33"/>
      <c r="K8" s="33"/>
      <c r="L8" s="33"/>
      <c r="M8" s="33"/>
      <c r="N8" s="33"/>
    </row>
    <row r="9" spans="1:14" s="37" customFormat="1" ht="66.75" customHeight="1">
      <c r="A9" s="34" t="s">
        <v>10</v>
      </c>
      <c r="B9" s="34" t="s">
        <v>459</v>
      </c>
      <c r="C9" s="34" t="s">
        <v>460</v>
      </c>
      <c r="D9" s="34" t="s">
        <v>461</v>
      </c>
      <c r="E9" s="34" t="s">
        <v>42</v>
      </c>
      <c r="F9" s="34" t="s">
        <v>44</v>
      </c>
      <c r="G9" s="34" t="s">
        <v>46</v>
      </c>
      <c r="H9" s="34" t="s">
        <v>48</v>
      </c>
      <c r="I9" s="34" t="s">
        <v>50</v>
      </c>
      <c r="J9" s="34" t="s">
        <v>52</v>
      </c>
      <c r="K9" s="34" t="s">
        <v>462</v>
      </c>
      <c r="L9" s="34" t="s">
        <v>56</v>
      </c>
      <c r="M9" s="34" t="s">
        <v>60</v>
      </c>
      <c r="N9" s="34" t="s">
        <v>62</v>
      </c>
    </row>
    <row r="10" spans="1:14" ht="311.25" customHeight="1">
      <c r="A10" s="22" t="s">
        <v>463</v>
      </c>
      <c r="B10" s="22" t="s">
        <v>464</v>
      </c>
      <c r="C10" s="22" t="s">
        <v>465</v>
      </c>
      <c r="D10" s="22" t="s">
        <v>466</v>
      </c>
      <c r="E10" s="22" t="s">
        <v>467</v>
      </c>
      <c r="F10" s="22" t="s">
        <v>468</v>
      </c>
      <c r="G10" s="23" t="s">
        <v>469</v>
      </c>
      <c r="H10" s="23" t="s">
        <v>470</v>
      </c>
      <c r="I10" s="24" t="s">
        <v>471</v>
      </c>
      <c r="J10" s="25" t="s">
        <v>472</v>
      </c>
      <c r="K10" s="26"/>
      <c r="L10" s="31" t="s">
        <v>212</v>
      </c>
      <c r="M10" s="21"/>
      <c r="N10" s="21"/>
    </row>
    <row r="11" spans="1:14" ht="101.25" customHeight="1">
      <c r="A11" s="27"/>
      <c r="B11" s="22" t="s">
        <v>464</v>
      </c>
      <c r="C11" s="22" t="s">
        <v>465</v>
      </c>
      <c r="D11" s="22" t="s">
        <v>466</v>
      </c>
      <c r="E11" s="22" t="s">
        <v>473</v>
      </c>
      <c r="F11" s="22" t="s">
        <v>474</v>
      </c>
      <c r="G11" s="23" t="s">
        <v>475</v>
      </c>
      <c r="H11" s="23" t="s">
        <v>476</v>
      </c>
      <c r="I11" s="24" t="s">
        <v>477</v>
      </c>
      <c r="J11" s="25" t="s">
        <v>478</v>
      </c>
      <c r="K11" s="26"/>
      <c r="L11" s="31" t="s">
        <v>212</v>
      </c>
      <c r="M11" s="21"/>
      <c r="N11" s="21"/>
    </row>
    <row r="12" spans="1:14" ht="144.75" customHeight="1">
      <c r="A12" s="22" t="s">
        <v>342</v>
      </c>
      <c r="B12" s="22" t="s">
        <v>464</v>
      </c>
      <c r="C12" s="22" t="s">
        <v>465</v>
      </c>
      <c r="D12" s="22" t="s">
        <v>466</v>
      </c>
      <c r="E12" s="22" t="s">
        <v>473</v>
      </c>
      <c r="F12" s="22" t="s">
        <v>474</v>
      </c>
      <c r="G12" s="23" t="s">
        <v>479</v>
      </c>
      <c r="H12" s="23" t="s">
        <v>480</v>
      </c>
      <c r="I12" s="24" t="s">
        <v>477</v>
      </c>
      <c r="J12" s="25" t="s">
        <v>478</v>
      </c>
      <c r="K12" s="26"/>
      <c r="L12" s="31" t="s">
        <v>212</v>
      </c>
      <c r="M12" s="21"/>
      <c r="N12" s="21"/>
    </row>
    <row r="13" spans="1:14" ht="144" customHeight="1">
      <c r="A13" s="22" t="s">
        <v>342</v>
      </c>
      <c r="B13" s="22" t="s">
        <v>464</v>
      </c>
      <c r="C13" s="22" t="s">
        <v>465</v>
      </c>
      <c r="D13" s="22" t="s">
        <v>466</v>
      </c>
      <c r="E13" s="22" t="s">
        <v>473</v>
      </c>
      <c r="F13" s="22" t="s">
        <v>474</v>
      </c>
      <c r="G13" s="23" t="s">
        <v>481</v>
      </c>
      <c r="H13" s="23" t="s">
        <v>482</v>
      </c>
      <c r="I13" s="24" t="s">
        <v>477</v>
      </c>
      <c r="J13" s="25" t="s">
        <v>478</v>
      </c>
      <c r="K13" s="26"/>
      <c r="L13" s="31" t="s">
        <v>212</v>
      </c>
      <c r="M13" s="21"/>
      <c r="N13" s="21"/>
    </row>
    <row r="14" spans="1:14" ht="130.5" customHeight="1">
      <c r="A14" s="22" t="s">
        <v>483</v>
      </c>
      <c r="B14" s="22" t="s">
        <v>464</v>
      </c>
      <c r="C14" s="22" t="s">
        <v>465</v>
      </c>
      <c r="D14" s="22" t="s">
        <v>466</v>
      </c>
      <c r="E14" s="22" t="s">
        <v>473</v>
      </c>
      <c r="F14" s="22" t="s">
        <v>474</v>
      </c>
      <c r="G14" s="23" t="s">
        <v>484</v>
      </c>
      <c r="H14" s="23" t="s">
        <v>485</v>
      </c>
      <c r="I14" s="24" t="s">
        <v>486</v>
      </c>
      <c r="J14" s="25" t="s">
        <v>478</v>
      </c>
      <c r="K14" s="26"/>
      <c r="L14" s="31" t="s">
        <v>212</v>
      </c>
      <c r="M14" s="21"/>
      <c r="N14" s="21"/>
    </row>
    <row r="15" spans="1:14" ht="255" customHeight="1">
      <c r="A15" s="27"/>
      <c r="B15" s="27"/>
      <c r="C15" s="27"/>
      <c r="D15" s="22" t="s">
        <v>466</v>
      </c>
      <c r="E15" s="22" t="s">
        <v>487</v>
      </c>
      <c r="F15" s="22" t="s">
        <v>488</v>
      </c>
      <c r="G15" s="23" t="s">
        <v>489</v>
      </c>
      <c r="H15" s="23" t="s">
        <v>490</v>
      </c>
      <c r="I15" s="24" t="s">
        <v>477</v>
      </c>
      <c r="J15" s="25" t="s">
        <v>478</v>
      </c>
      <c r="K15" s="26"/>
      <c r="L15" s="31" t="s">
        <v>212</v>
      </c>
      <c r="M15" s="21"/>
      <c r="N15" s="21"/>
    </row>
    <row r="16" spans="1:14" ht="186.75" customHeight="1">
      <c r="A16" s="22" t="s">
        <v>491</v>
      </c>
      <c r="B16" s="22" t="s">
        <v>464</v>
      </c>
      <c r="C16" s="22" t="s">
        <v>465</v>
      </c>
      <c r="D16" s="22" t="s">
        <v>466</v>
      </c>
      <c r="E16" s="22" t="s">
        <v>492</v>
      </c>
      <c r="F16" s="22" t="s">
        <v>493</v>
      </c>
      <c r="G16" s="23" t="s">
        <v>494</v>
      </c>
      <c r="H16" s="23" t="s">
        <v>495</v>
      </c>
      <c r="I16" s="24" t="s">
        <v>496</v>
      </c>
      <c r="J16" s="25" t="s">
        <v>478</v>
      </c>
      <c r="K16" s="26"/>
      <c r="L16" s="31" t="s">
        <v>212</v>
      </c>
      <c r="M16" s="21"/>
      <c r="N16" s="21"/>
    </row>
    <row r="17" spans="1:14" ht="200.25" customHeight="1">
      <c r="A17" s="22" t="s">
        <v>483</v>
      </c>
      <c r="B17" s="22" t="s">
        <v>497</v>
      </c>
      <c r="C17" s="22" t="s">
        <v>498</v>
      </c>
      <c r="D17" s="22" t="s">
        <v>499</v>
      </c>
      <c r="E17" s="22" t="s">
        <v>500</v>
      </c>
      <c r="F17" s="22" t="s">
        <v>501</v>
      </c>
      <c r="G17" s="23" t="s">
        <v>502</v>
      </c>
      <c r="H17" s="23" t="s">
        <v>503</v>
      </c>
      <c r="I17" s="28" t="s">
        <v>477</v>
      </c>
      <c r="J17" s="25" t="s">
        <v>478</v>
      </c>
      <c r="K17" s="26"/>
      <c r="L17" s="31" t="s">
        <v>212</v>
      </c>
      <c r="M17" s="21"/>
      <c r="N17" s="21"/>
    </row>
    <row r="18" spans="1:14" ht="166.5" customHeight="1">
      <c r="A18" s="22" t="s">
        <v>483</v>
      </c>
      <c r="B18" s="22" t="s">
        <v>464</v>
      </c>
      <c r="C18" s="22" t="s">
        <v>465</v>
      </c>
      <c r="D18" s="22" t="s">
        <v>504</v>
      </c>
      <c r="E18" s="22" t="s">
        <v>505</v>
      </c>
      <c r="F18" s="22" t="s">
        <v>506</v>
      </c>
      <c r="G18" s="23" t="s">
        <v>507</v>
      </c>
      <c r="H18" s="23" t="s">
        <v>508</v>
      </c>
      <c r="I18" s="24" t="s">
        <v>471</v>
      </c>
      <c r="J18" s="25" t="s">
        <v>478</v>
      </c>
      <c r="K18" s="26"/>
      <c r="L18" s="31" t="s">
        <v>212</v>
      </c>
      <c r="M18" s="21"/>
      <c r="N18" s="21"/>
    </row>
    <row r="19" spans="1:14" ht="204" customHeight="1">
      <c r="A19" s="22" t="s">
        <v>483</v>
      </c>
      <c r="B19" s="22" t="s">
        <v>464</v>
      </c>
      <c r="C19" s="22" t="s">
        <v>465</v>
      </c>
      <c r="D19" s="22" t="s">
        <v>504</v>
      </c>
      <c r="E19" s="22" t="s">
        <v>509</v>
      </c>
      <c r="F19" s="22" t="s">
        <v>510</v>
      </c>
      <c r="G19" s="23" t="s">
        <v>511</v>
      </c>
      <c r="H19" s="23" t="s">
        <v>512</v>
      </c>
      <c r="I19" s="24" t="s">
        <v>513</v>
      </c>
      <c r="J19" s="25" t="s">
        <v>478</v>
      </c>
      <c r="K19" s="26"/>
      <c r="L19" s="31" t="s">
        <v>212</v>
      </c>
      <c r="M19" s="21"/>
      <c r="N19" s="21"/>
    </row>
    <row r="20" spans="1:14" ht="206.25" customHeight="1">
      <c r="A20" s="22" t="s">
        <v>483</v>
      </c>
      <c r="B20" s="22" t="s">
        <v>464</v>
      </c>
      <c r="C20" s="22" t="s">
        <v>465</v>
      </c>
      <c r="D20" s="22" t="s">
        <v>504</v>
      </c>
      <c r="E20" s="22" t="s">
        <v>509</v>
      </c>
      <c r="F20" s="22" t="s">
        <v>510</v>
      </c>
      <c r="G20" s="23" t="s">
        <v>514</v>
      </c>
      <c r="H20" s="23" t="s">
        <v>515</v>
      </c>
      <c r="I20" s="24" t="s">
        <v>513</v>
      </c>
      <c r="J20" s="25" t="s">
        <v>478</v>
      </c>
      <c r="K20" s="26"/>
      <c r="L20" s="31" t="s">
        <v>212</v>
      </c>
      <c r="M20" s="21"/>
      <c r="N20" s="21"/>
    </row>
    <row r="21" spans="1:14" ht="226.5" customHeight="1">
      <c r="A21" s="22" t="s">
        <v>483</v>
      </c>
      <c r="B21" s="22" t="s">
        <v>464</v>
      </c>
      <c r="C21" s="22" t="s">
        <v>465</v>
      </c>
      <c r="D21" s="22" t="s">
        <v>504</v>
      </c>
      <c r="E21" s="22" t="s">
        <v>509</v>
      </c>
      <c r="F21" s="22" t="s">
        <v>510</v>
      </c>
      <c r="G21" s="23" t="s">
        <v>516</v>
      </c>
      <c r="H21" s="23" t="s">
        <v>517</v>
      </c>
      <c r="I21" s="24" t="s">
        <v>513</v>
      </c>
      <c r="J21" s="25" t="s">
        <v>478</v>
      </c>
      <c r="K21" s="26"/>
      <c r="L21" s="31" t="s">
        <v>212</v>
      </c>
      <c r="M21" s="21"/>
      <c r="N21" s="21"/>
    </row>
    <row r="22" spans="1:14" ht="197.25" customHeight="1">
      <c r="A22" s="22" t="s">
        <v>483</v>
      </c>
      <c r="B22" s="22" t="s">
        <v>464</v>
      </c>
      <c r="C22" s="22" t="s">
        <v>465</v>
      </c>
      <c r="D22" s="22" t="s">
        <v>504</v>
      </c>
      <c r="E22" s="22" t="s">
        <v>509</v>
      </c>
      <c r="F22" s="22" t="s">
        <v>510</v>
      </c>
      <c r="G22" s="23" t="s">
        <v>518</v>
      </c>
      <c r="H22" s="23" t="s">
        <v>519</v>
      </c>
      <c r="I22" s="24" t="s">
        <v>513</v>
      </c>
      <c r="J22" s="25" t="s">
        <v>478</v>
      </c>
      <c r="K22" s="26"/>
      <c r="L22" s="32"/>
      <c r="M22" s="21"/>
      <c r="N22" s="21"/>
    </row>
    <row r="23" spans="1:14" ht="216" customHeight="1">
      <c r="A23" s="22" t="s">
        <v>483</v>
      </c>
      <c r="B23" s="22" t="s">
        <v>464</v>
      </c>
      <c r="C23" s="22" t="s">
        <v>465</v>
      </c>
      <c r="D23" s="22" t="s">
        <v>504</v>
      </c>
      <c r="E23" s="22" t="s">
        <v>520</v>
      </c>
      <c r="F23" s="22" t="s">
        <v>521</v>
      </c>
      <c r="G23" s="23" t="s">
        <v>522</v>
      </c>
      <c r="H23" s="23" t="s">
        <v>523</v>
      </c>
      <c r="I23" s="24" t="s">
        <v>471</v>
      </c>
      <c r="J23" s="25" t="s">
        <v>472</v>
      </c>
      <c r="K23" s="26"/>
      <c r="L23" s="32"/>
      <c r="M23" s="21"/>
      <c r="N23" s="21"/>
    </row>
    <row r="24" spans="1:14" ht="143.25" customHeight="1">
      <c r="A24" s="22" t="s">
        <v>483</v>
      </c>
      <c r="B24" s="22" t="s">
        <v>464</v>
      </c>
      <c r="C24" s="22" t="s">
        <v>465</v>
      </c>
      <c r="D24" s="22" t="s">
        <v>504</v>
      </c>
      <c r="E24" s="22" t="s">
        <v>524</v>
      </c>
      <c r="F24" s="22" t="s">
        <v>525</v>
      </c>
      <c r="G24" s="23" t="s">
        <v>526</v>
      </c>
      <c r="H24" s="23" t="s">
        <v>527</v>
      </c>
      <c r="I24" s="24" t="s">
        <v>513</v>
      </c>
      <c r="J24" s="25" t="s">
        <v>478</v>
      </c>
      <c r="K24" s="26"/>
      <c r="L24" s="32"/>
      <c r="M24" s="21"/>
      <c r="N24" s="21"/>
    </row>
    <row r="25" spans="1:14" ht="198" customHeight="1">
      <c r="A25" s="22" t="s">
        <v>483</v>
      </c>
      <c r="B25" s="22" t="s">
        <v>464</v>
      </c>
      <c r="C25" s="22" t="s">
        <v>465</v>
      </c>
      <c r="D25" s="22" t="s">
        <v>504</v>
      </c>
      <c r="E25" s="22" t="s">
        <v>524</v>
      </c>
      <c r="F25" s="22" t="s">
        <v>525</v>
      </c>
      <c r="G25" s="23" t="s">
        <v>528</v>
      </c>
      <c r="H25" s="23" t="s">
        <v>529</v>
      </c>
      <c r="I25" s="24" t="s">
        <v>513</v>
      </c>
      <c r="J25" s="25" t="s">
        <v>478</v>
      </c>
      <c r="K25" s="26"/>
      <c r="L25" s="32"/>
      <c r="M25" s="21"/>
      <c r="N25" s="21"/>
    </row>
    <row r="26" spans="1:14" ht="224.25" customHeight="1">
      <c r="A26" s="22" t="s">
        <v>342</v>
      </c>
      <c r="B26" s="29" t="s">
        <v>530</v>
      </c>
      <c r="C26" s="22" t="s">
        <v>531</v>
      </c>
      <c r="D26" s="22" t="s">
        <v>532</v>
      </c>
      <c r="E26" s="22" t="s">
        <v>533</v>
      </c>
      <c r="F26" s="22" t="s">
        <v>534</v>
      </c>
      <c r="G26" s="23" t="s">
        <v>535</v>
      </c>
      <c r="H26" s="23" t="s">
        <v>536</v>
      </c>
      <c r="I26" s="24" t="s">
        <v>513</v>
      </c>
      <c r="J26" s="25" t="s">
        <v>478</v>
      </c>
      <c r="K26" s="26"/>
      <c r="L26" s="32"/>
      <c r="M26" s="21"/>
      <c r="N26" s="21"/>
    </row>
    <row r="27" spans="1:14" ht="246" customHeight="1">
      <c r="A27" s="22" t="s">
        <v>342</v>
      </c>
      <c r="B27" s="29" t="s">
        <v>530</v>
      </c>
      <c r="C27" s="22" t="s">
        <v>531</v>
      </c>
      <c r="D27" s="22" t="s">
        <v>532</v>
      </c>
      <c r="E27" s="22" t="s">
        <v>533</v>
      </c>
      <c r="F27" s="22" t="s">
        <v>534</v>
      </c>
      <c r="G27" s="23" t="s">
        <v>537</v>
      </c>
      <c r="H27" s="23" t="s">
        <v>538</v>
      </c>
      <c r="I27" s="24" t="s">
        <v>477</v>
      </c>
      <c r="J27" s="25" t="s">
        <v>478</v>
      </c>
      <c r="K27" s="26"/>
      <c r="L27" s="32"/>
      <c r="M27" s="21"/>
      <c r="N27" s="21"/>
    </row>
    <row r="28" spans="1:14" ht="226.5" customHeight="1">
      <c r="A28" s="22" t="s">
        <v>342</v>
      </c>
      <c r="B28" s="29" t="s">
        <v>530</v>
      </c>
      <c r="C28" s="22" t="s">
        <v>531</v>
      </c>
      <c r="D28" s="22" t="s">
        <v>532</v>
      </c>
      <c r="E28" s="22" t="s">
        <v>533</v>
      </c>
      <c r="F28" s="22" t="s">
        <v>534</v>
      </c>
      <c r="G28" s="23" t="s">
        <v>539</v>
      </c>
      <c r="H28" s="23" t="s">
        <v>540</v>
      </c>
      <c r="I28" s="24" t="s">
        <v>477</v>
      </c>
      <c r="J28" s="25" t="s">
        <v>478</v>
      </c>
      <c r="K28" s="26"/>
      <c r="L28" s="32"/>
      <c r="M28" s="21"/>
      <c r="N28" s="21"/>
    </row>
    <row r="29" spans="1:14" ht="237.75" customHeight="1">
      <c r="A29" s="22" t="s">
        <v>342</v>
      </c>
      <c r="B29" s="29" t="s">
        <v>530</v>
      </c>
      <c r="C29" s="22" t="s">
        <v>531</v>
      </c>
      <c r="D29" s="22" t="s">
        <v>532</v>
      </c>
      <c r="E29" s="22" t="s">
        <v>533</v>
      </c>
      <c r="F29" s="22" t="s">
        <v>534</v>
      </c>
      <c r="G29" s="23" t="s">
        <v>541</v>
      </c>
      <c r="H29" s="23" t="s">
        <v>542</v>
      </c>
      <c r="I29" s="24" t="s">
        <v>477</v>
      </c>
      <c r="J29" s="25" t="s">
        <v>478</v>
      </c>
      <c r="K29" s="26"/>
      <c r="L29" s="32"/>
      <c r="M29" s="21"/>
      <c r="N29" s="21"/>
    </row>
    <row r="30" spans="1:14" ht="245.25" customHeight="1">
      <c r="A30" s="22" t="s">
        <v>342</v>
      </c>
      <c r="B30" s="29" t="s">
        <v>530</v>
      </c>
      <c r="C30" s="22" t="s">
        <v>531</v>
      </c>
      <c r="D30" s="22" t="s">
        <v>532</v>
      </c>
      <c r="E30" s="22" t="s">
        <v>533</v>
      </c>
      <c r="F30" s="22" t="s">
        <v>534</v>
      </c>
      <c r="G30" s="23" t="s">
        <v>543</v>
      </c>
      <c r="H30" s="23" t="s">
        <v>544</v>
      </c>
      <c r="I30" s="24" t="s">
        <v>477</v>
      </c>
      <c r="J30" s="25" t="s">
        <v>472</v>
      </c>
      <c r="K30" s="26"/>
      <c r="L30" s="32"/>
      <c r="M30" s="21"/>
      <c r="N30" s="21"/>
    </row>
    <row r="31" spans="1:14" ht="207" customHeight="1">
      <c r="A31" s="22" t="s">
        <v>342</v>
      </c>
      <c r="B31" s="29" t="s">
        <v>530</v>
      </c>
      <c r="C31" s="22" t="s">
        <v>531</v>
      </c>
      <c r="D31" s="22" t="s">
        <v>532</v>
      </c>
      <c r="E31" s="22" t="s">
        <v>533</v>
      </c>
      <c r="F31" s="22" t="s">
        <v>534</v>
      </c>
      <c r="G31" s="23" t="s">
        <v>545</v>
      </c>
      <c r="H31" s="23" t="s">
        <v>546</v>
      </c>
      <c r="I31" s="24" t="s">
        <v>477</v>
      </c>
      <c r="J31" s="25" t="s">
        <v>478</v>
      </c>
      <c r="K31" s="26"/>
      <c r="L31" s="32"/>
      <c r="M31" s="21"/>
      <c r="N31" s="21"/>
    </row>
    <row r="32" spans="1:14" ht="201.75" customHeight="1">
      <c r="A32" s="22" t="s">
        <v>342</v>
      </c>
      <c r="B32" s="29" t="s">
        <v>530</v>
      </c>
      <c r="C32" s="22" t="s">
        <v>531</v>
      </c>
      <c r="D32" s="22" t="s">
        <v>532</v>
      </c>
      <c r="E32" s="22" t="s">
        <v>533</v>
      </c>
      <c r="F32" s="22" t="s">
        <v>534</v>
      </c>
      <c r="G32" s="23" t="s">
        <v>547</v>
      </c>
      <c r="H32" s="23" t="s">
        <v>548</v>
      </c>
      <c r="I32" s="24" t="s">
        <v>477</v>
      </c>
      <c r="J32" s="25" t="s">
        <v>549</v>
      </c>
      <c r="K32" s="26"/>
      <c r="L32" s="32"/>
      <c r="M32" s="21"/>
      <c r="N32" s="21"/>
    </row>
    <row r="33" spans="1:14" ht="199.5" customHeight="1">
      <c r="A33" s="22" t="s">
        <v>342</v>
      </c>
      <c r="B33" s="29" t="s">
        <v>530</v>
      </c>
      <c r="C33" s="22" t="s">
        <v>531</v>
      </c>
      <c r="D33" s="22" t="s">
        <v>532</v>
      </c>
      <c r="E33" s="22" t="s">
        <v>533</v>
      </c>
      <c r="F33" s="22" t="s">
        <v>534</v>
      </c>
      <c r="G33" s="23" t="s">
        <v>550</v>
      </c>
      <c r="H33" s="23" t="s">
        <v>551</v>
      </c>
      <c r="I33" s="24" t="s">
        <v>477</v>
      </c>
      <c r="J33" s="25" t="s">
        <v>549</v>
      </c>
      <c r="K33" s="26"/>
      <c r="L33" s="32"/>
      <c r="M33" s="21"/>
      <c r="N33" s="21"/>
    </row>
    <row r="34" spans="1:14" ht="279" customHeight="1">
      <c r="A34" s="22" t="s">
        <v>342</v>
      </c>
      <c r="B34" s="29" t="s">
        <v>530</v>
      </c>
      <c r="C34" s="22" t="s">
        <v>531</v>
      </c>
      <c r="D34" s="22" t="s">
        <v>532</v>
      </c>
      <c r="E34" s="22" t="s">
        <v>552</v>
      </c>
      <c r="F34" s="22" t="s">
        <v>553</v>
      </c>
      <c r="G34" s="23" t="s">
        <v>554</v>
      </c>
      <c r="H34" s="23" t="s">
        <v>555</v>
      </c>
      <c r="I34" s="24" t="s">
        <v>477</v>
      </c>
      <c r="J34" s="25" t="s">
        <v>549</v>
      </c>
      <c r="K34" s="26"/>
      <c r="L34" s="32"/>
      <c r="M34" s="21"/>
      <c r="N34" s="21"/>
    </row>
    <row r="35" spans="1:14" ht="113.25" customHeight="1">
      <c r="A35" s="22" t="s">
        <v>342</v>
      </c>
      <c r="B35" s="29" t="s">
        <v>530</v>
      </c>
      <c r="C35" s="22" t="s">
        <v>531</v>
      </c>
      <c r="D35" s="22" t="s">
        <v>532</v>
      </c>
      <c r="E35" s="22" t="s">
        <v>552</v>
      </c>
      <c r="F35" s="22" t="s">
        <v>553</v>
      </c>
      <c r="G35" s="23" t="s">
        <v>556</v>
      </c>
      <c r="H35" s="23" t="s">
        <v>557</v>
      </c>
      <c r="I35" s="24" t="s">
        <v>477</v>
      </c>
      <c r="J35" s="25" t="s">
        <v>549</v>
      </c>
      <c r="K35" s="26"/>
      <c r="L35" s="32"/>
      <c r="M35" s="21"/>
      <c r="N35" s="21"/>
    </row>
    <row r="36" spans="1:14" ht="288.75" customHeight="1">
      <c r="A36" s="22" t="s">
        <v>342</v>
      </c>
      <c r="B36" s="29" t="s">
        <v>530</v>
      </c>
      <c r="C36" s="22" t="s">
        <v>531</v>
      </c>
      <c r="D36" s="22" t="s">
        <v>532</v>
      </c>
      <c r="E36" s="22" t="s">
        <v>552</v>
      </c>
      <c r="F36" s="22" t="s">
        <v>553</v>
      </c>
      <c r="G36" s="23" t="s">
        <v>558</v>
      </c>
      <c r="H36" s="23" t="s">
        <v>559</v>
      </c>
      <c r="I36" s="24" t="s">
        <v>477</v>
      </c>
      <c r="J36" s="25" t="s">
        <v>549</v>
      </c>
      <c r="K36" s="26"/>
      <c r="L36" s="32"/>
      <c r="M36" s="21"/>
      <c r="N36" s="21"/>
    </row>
    <row r="37" spans="1:14" ht="281.25" customHeight="1">
      <c r="A37" s="22" t="s">
        <v>342</v>
      </c>
      <c r="B37" s="29" t="s">
        <v>530</v>
      </c>
      <c r="C37" s="22" t="s">
        <v>531</v>
      </c>
      <c r="D37" s="22" t="s">
        <v>532</v>
      </c>
      <c r="E37" s="22" t="s">
        <v>552</v>
      </c>
      <c r="F37" s="22" t="s">
        <v>553</v>
      </c>
      <c r="G37" s="23" t="s">
        <v>560</v>
      </c>
      <c r="H37" s="23" t="s">
        <v>561</v>
      </c>
      <c r="I37" s="24" t="s">
        <v>477</v>
      </c>
      <c r="J37" s="25" t="s">
        <v>549</v>
      </c>
      <c r="K37" s="26"/>
      <c r="L37" s="32"/>
      <c r="M37" s="21"/>
      <c r="N37" s="21"/>
    </row>
    <row r="38" spans="1:14" ht="257.25" customHeight="1">
      <c r="A38" s="22" t="s">
        <v>342</v>
      </c>
      <c r="B38" s="29" t="s">
        <v>530</v>
      </c>
      <c r="C38" s="22" t="s">
        <v>531</v>
      </c>
      <c r="D38" s="22" t="s">
        <v>532</v>
      </c>
      <c r="E38" s="22" t="s">
        <v>552</v>
      </c>
      <c r="F38" s="22" t="s">
        <v>553</v>
      </c>
      <c r="G38" s="23" t="s">
        <v>562</v>
      </c>
      <c r="H38" s="23" t="s">
        <v>563</v>
      </c>
      <c r="I38" s="24" t="s">
        <v>477</v>
      </c>
      <c r="J38" s="25" t="s">
        <v>549</v>
      </c>
      <c r="K38" s="26"/>
      <c r="L38" s="32"/>
      <c r="M38" s="21"/>
      <c r="N38" s="21"/>
    </row>
    <row r="39" spans="1:14" ht="288" customHeight="1">
      <c r="A39" s="22" t="s">
        <v>342</v>
      </c>
      <c r="B39" s="29" t="s">
        <v>530</v>
      </c>
      <c r="C39" s="22" t="s">
        <v>531</v>
      </c>
      <c r="D39" s="22" t="s">
        <v>532</v>
      </c>
      <c r="E39" s="22" t="s">
        <v>552</v>
      </c>
      <c r="F39" s="22" t="s">
        <v>553</v>
      </c>
      <c r="G39" s="23" t="s">
        <v>564</v>
      </c>
      <c r="H39" s="23" t="s">
        <v>565</v>
      </c>
      <c r="I39" s="24" t="s">
        <v>477</v>
      </c>
      <c r="J39" s="25" t="s">
        <v>478</v>
      </c>
      <c r="K39" s="26"/>
      <c r="L39" s="32"/>
      <c r="M39" s="21"/>
      <c r="N39" s="21"/>
    </row>
    <row r="40" spans="1:14" ht="304.5" customHeight="1">
      <c r="A40" s="22" t="s">
        <v>342</v>
      </c>
      <c r="B40" s="29" t="s">
        <v>530</v>
      </c>
      <c r="C40" s="22" t="s">
        <v>531</v>
      </c>
      <c r="D40" s="22" t="s">
        <v>532</v>
      </c>
      <c r="E40" s="22" t="s">
        <v>552</v>
      </c>
      <c r="F40" s="22" t="s">
        <v>553</v>
      </c>
      <c r="G40" s="23" t="s">
        <v>566</v>
      </c>
      <c r="H40" s="23" t="s">
        <v>567</v>
      </c>
      <c r="I40" s="24" t="s">
        <v>477</v>
      </c>
      <c r="J40" s="25" t="s">
        <v>549</v>
      </c>
      <c r="K40" s="26"/>
      <c r="L40" s="32"/>
      <c r="M40" s="21"/>
      <c r="N40" s="21"/>
    </row>
    <row r="41" spans="1:14" ht="214.5" customHeight="1">
      <c r="A41" s="22" t="s">
        <v>342</v>
      </c>
      <c r="B41" s="29" t="s">
        <v>530</v>
      </c>
      <c r="C41" s="22" t="s">
        <v>531</v>
      </c>
      <c r="D41" s="22" t="s">
        <v>532</v>
      </c>
      <c r="E41" s="22" t="s">
        <v>568</v>
      </c>
      <c r="F41" s="22" t="s">
        <v>569</v>
      </c>
      <c r="G41" s="23" t="s">
        <v>570</v>
      </c>
      <c r="H41" s="23" t="s">
        <v>571</v>
      </c>
      <c r="I41" s="24" t="s">
        <v>572</v>
      </c>
      <c r="J41" s="25" t="s">
        <v>549</v>
      </c>
      <c r="K41" s="26"/>
      <c r="L41" s="32"/>
      <c r="M41" s="21"/>
      <c r="N41" s="21"/>
    </row>
    <row r="42" spans="1:14" ht="225.75" customHeight="1">
      <c r="A42" s="22" t="s">
        <v>342</v>
      </c>
      <c r="B42" s="29" t="s">
        <v>530</v>
      </c>
      <c r="C42" s="22" t="s">
        <v>531</v>
      </c>
      <c r="D42" s="22" t="s">
        <v>532</v>
      </c>
      <c r="E42" s="22" t="s">
        <v>568</v>
      </c>
      <c r="F42" s="22" t="s">
        <v>569</v>
      </c>
      <c r="G42" s="23" t="s">
        <v>573</v>
      </c>
      <c r="H42" s="23" t="s">
        <v>574</v>
      </c>
      <c r="I42" s="24" t="s">
        <v>572</v>
      </c>
      <c r="J42" s="25" t="s">
        <v>549</v>
      </c>
      <c r="K42" s="26"/>
      <c r="L42" s="32"/>
      <c r="M42" s="21"/>
      <c r="N42" s="21"/>
    </row>
    <row r="43" spans="1:14" ht="79.5" customHeight="1">
      <c r="A43" s="22" t="s">
        <v>342</v>
      </c>
      <c r="B43" s="29" t="s">
        <v>530</v>
      </c>
      <c r="C43" s="22" t="s">
        <v>531</v>
      </c>
      <c r="D43" s="22" t="s">
        <v>532</v>
      </c>
      <c r="E43" s="22" t="s">
        <v>568</v>
      </c>
      <c r="F43" s="22" t="s">
        <v>569</v>
      </c>
      <c r="G43" s="23" t="s">
        <v>575</v>
      </c>
      <c r="H43" s="23" t="s">
        <v>576</v>
      </c>
      <c r="I43" s="24" t="s">
        <v>572</v>
      </c>
      <c r="J43" s="25" t="s">
        <v>472</v>
      </c>
      <c r="K43" s="26"/>
      <c r="L43" s="32"/>
      <c r="M43" s="21"/>
      <c r="N43" s="21"/>
    </row>
    <row r="44" spans="1:14" ht="216" customHeight="1">
      <c r="A44" s="22" t="s">
        <v>342</v>
      </c>
      <c r="B44" s="29" t="s">
        <v>530</v>
      </c>
      <c r="C44" s="22" t="s">
        <v>531</v>
      </c>
      <c r="D44" s="22" t="s">
        <v>532</v>
      </c>
      <c r="E44" s="22" t="s">
        <v>568</v>
      </c>
      <c r="F44" s="22" t="s">
        <v>569</v>
      </c>
      <c r="G44" s="23" t="s">
        <v>577</v>
      </c>
      <c r="H44" s="23" t="s">
        <v>578</v>
      </c>
      <c r="I44" s="24" t="s">
        <v>572</v>
      </c>
      <c r="J44" s="25" t="s">
        <v>472</v>
      </c>
      <c r="K44" s="26"/>
      <c r="L44" s="32"/>
      <c r="M44" s="21"/>
      <c r="N44" s="21"/>
    </row>
    <row r="45" spans="1:14" ht="237" customHeight="1">
      <c r="A45" s="22" t="s">
        <v>342</v>
      </c>
      <c r="B45" s="29" t="s">
        <v>530</v>
      </c>
      <c r="C45" s="22" t="s">
        <v>531</v>
      </c>
      <c r="D45" s="22" t="s">
        <v>532</v>
      </c>
      <c r="E45" s="22" t="s">
        <v>568</v>
      </c>
      <c r="F45" s="22" t="s">
        <v>569</v>
      </c>
      <c r="G45" s="23" t="s">
        <v>579</v>
      </c>
      <c r="H45" s="23" t="s">
        <v>580</v>
      </c>
      <c r="I45" s="24" t="s">
        <v>572</v>
      </c>
      <c r="J45" s="25" t="s">
        <v>478</v>
      </c>
      <c r="K45" s="26"/>
      <c r="L45" s="32"/>
      <c r="M45" s="21"/>
      <c r="N45" s="21"/>
    </row>
    <row r="46" spans="1:14" ht="243.75" customHeight="1">
      <c r="A46" s="22" t="s">
        <v>342</v>
      </c>
      <c r="B46" s="22" t="s">
        <v>464</v>
      </c>
      <c r="C46" s="21"/>
      <c r="D46" s="22" t="s">
        <v>581</v>
      </c>
      <c r="E46" s="22" t="s">
        <v>582</v>
      </c>
      <c r="F46" s="22" t="s">
        <v>583</v>
      </c>
      <c r="G46" s="23" t="s">
        <v>584</v>
      </c>
      <c r="H46" s="23" t="s">
        <v>585</v>
      </c>
      <c r="I46" s="24" t="s">
        <v>471</v>
      </c>
      <c r="J46" s="25" t="s">
        <v>478</v>
      </c>
      <c r="K46" s="26"/>
      <c r="L46" s="32"/>
      <c r="M46" s="21"/>
      <c r="N46" s="21"/>
    </row>
    <row r="47" spans="1:14" ht="228.75" customHeight="1">
      <c r="A47" s="22" t="s">
        <v>342</v>
      </c>
      <c r="B47" s="22" t="s">
        <v>464</v>
      </c>
      <c r="C47" s="21"/>
      <c r="D47" s="22" t="s">
        <v>581</v>
      </c>
      <c r="E47" s="22" t="s">
        <v>586</v>
      </c>
      <c r="F47" s="22" t="s">
        <v>587</v>
      </c>
      <c r="G47" s="23" t="s">
        <v>588</v>
      </c>
      <c r="H47" s="23" t="s">
        <v>589</v>
      </c>
      <c r="I47" s="24" t="s">
        <v>486</v>
      </c>
      <c r="J47" s="25" t="s">
        <v>549</v>
      </c>
      <c r="K47" s="26"/>
      <c r="L47" s="32"/>
      <c r="M47" s="21"/>
      <c r="N47" s="21"/>
    </row>
    <row r="48" spans="1:14" ht="309.75" customHeight="1">
      <c r="A48" s="22" t="s">
        <v>342</v>
      </c>
      <c r="B48" s="22" t="s">
        <v>464</v>
      </c>
      <c r="C48" s="21"/>
      <c r="D48" s="22" t="s">
        <v>581</v>
      </c>
      <c r="E48" s="22" t="s">
        <v>590</v>
      </c>
      <c r="F48" s="22" t="s">
        <v>591</v>
      </c>
      <c r="G48" s="23" t="s">
        <v>592</v>
      </c>
      <c r="H48" s="23" t="s">
        <v>593</v>
      </c>
      <c r="I48" s="30" t="s">
        <v>496</v>
      </c>
      <c r="J48" s="25" t="s">
        <v>549</v>
      </c>
      <c r="K48" s="26"/>
      <c r="L48" s="32"/>
      <c r="M48" s="21"/>
      <c r="N48" s="21"/>
    </row>
    <row r="49" spans="1:14" ht="184.5" customHeight="1">
      <c r="A49" s="22" t="s">
        <v>342</v>
      </c>
      <c r="B49" s="22" t="s">
        <v>464</v>
      </c>
      <c r="C49" s="21"/>
      <c r="D49" s="22" t="s">
        <v>594</v>
      </c>
      <c r="E49" s="22" t="s">
        <v>595</v>
      </c>
      <c r="F49" s="22" t="s">
        <v>596</v>
      </c>
      <c r="G49" s="23" t="s">
        <v>597</v>
      </c>
      <c r="H49" s="23" t="s">
        <v>598</v>
      </c>
      <c r="I49" s="24" t="s">
        <v>477</v>
      </c>
      <c r="J49" s="25" t="s">
        <v>478</v>
      </c>
      <c r="K49" s="26"/>
      <c r="L49" s="32"/>
      <c r="M49" s="21"/>
      <c r="N49" s="21"/>
    </row>
    <row r="50" spans="1:14" ht="210" customHeight="1">
      <c r="A50" s="22" t="s">
        <v>342</v>
      </c>
      <c r="B50" s="22" t="s">
        <v>464</v>
      </c>
      <c r="C50" s="21"/>
      <c r="D50" s="22" t="s">
        <v>594</v>
      </c>
      <c r="E50" s="22" t="s">
        <v>595</v>
      </c>
      <c r="F50" s="22" t="s">
        <v>596</v>
      </c>
      <c r="G50" s="23" t="s">
        <v>599</v>
      </c>
      <c r="H50" s="23" t="s">
        <v>600</v>
      </c>
      <c r="I50" s="24" t="s">
        <v>477</v>
      </c>
      <c r="J50" s="25" t="s">
        <v>478</v>
      </c>
      <c r="K50" s="26"/>
      <c r="L50" s="32"/>
      <c r="M50" s="21"/>
      <c r="N50" s="21"/>
    </row>
    <row r="51" spans="1:14" ht="210" customHeight="1">
      <c r="A51" s="22" t="s">
        <v>342</v>
      </c>
      <c r="B51" s="22" t="s">
        <v>464</v>
      </c>
      <c r="C51" s="21"/>
      <c r="D51" s="22" t="s">
        <v>594</v>
      </c>
      <c r="E51" s="22" t="s">
        <v>601</v>
      </c>
      <c r="F51" s="22" t="s">
        <v>602</v>
      </c>
      <c r="G51" s="23" t="s">
        <v>603</v>
      </c>
      <c r="H51" s="23" t="s">
        <v>604</v>
      </c>
      <c r="I51" s="24" t="s">
        <v>477</v>
      </c>
      <c r="J51" s="25" t="s">
        <v>478</v>
      </c>
      <c r="K51" s="26"/>
      <c r="L51" s="32"/>
      <c r="M51" s="21"/>
      <c r="N51" s="21"/>
    </row>
    <row r="52" spans="1:14" ht="213.75" customHeight="1">
      <c r="A52" s="39" t="s">
        <v>342</v>
      </c>
      <c r="B52" s="39" t="s">
        <v>464</v>
      </c>
      <c r="C52" s="40"/>
      <c r="D52" s="39" t="s">
        <v>594</v>
      </c>
      <c r="E52" s="39" t="s">
        <v>605</v>
      </c>
      <c r="F52" s="39" t="s">
        <v>606</v>
      </c>
      <c r="G52" s="41" t="s">
        <v>607</v>
      </c>
      <c r="H52" s="41" t="s">
        <v>608</v>
      </c>
      <c r="I52" s="42" t="s">
        <v>477</v>
      </c>
      <c r="J52" s="43" t="s">
        <v>478</v>
      </c>
      <c r="K52" s="44"/>
      <c r="L52" s="45"/>
      <c r="M52" s="40"/>
      <c r="N52" s="40"/>
    </row>
  </sheetData>
  <mergeCells count="9">
    <mergeCell ref="A6:L7"/>
    <mergeCell ref="M6:N7"/>
    <mergeCell ref="A1:B4"/>
    <mergeCell ref="C1:M1"/>
    <mergeCell ref="C2:M2"/>
    <mergeCell ref="C3:M3"/>
    <mergeCell ref="C4:M4"/>
    <mergeCell ref="A5:B5"/>
    <mergeCell ref="C5:M5"/>
  </mergeCells>
  <phoneticPr fontId="33" type="noConversion"/>
  <dataValidations count="1">
    <dataValidation type="list" allowBlank="1" showErrorMessage="1" sqref="K10:K114" xr:uid="{00000000-0002-0000-0200-000000000000}">
      <formula1>#REF!</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B667"/>
  <sheetViews>
    <sheetView tabSelected="1" zoomScale="60" zoomScaleNormal="60" workbookViewId="0">
      <pane ySplit="7" topLeftCell="A186" activePane="bottomLeft" state="frozen"/>
      <selection activeCell="E1" sqref="E1"/>
      <selection pane="bottomLeft" activeCell="AK57" sqref="AK57"/>
    </sheetView>
  </sheetViews>
  <sheetFormatPr baseColWidth="10" defaultColWidth="12.625" defaultRowHeight="63.75" customHeight="1"/>
  <cols>
    <col min="1" max="1" width="20" style="89" customWidth="1"/>
    <col min="2" max="2" width="24.875" style="265" customWidth="1"/>
    <col min="3" max="3" width="23.625" style="89" customWidth="1"/>
    <col min="4" max="4" width="31.125" style="89" customWidth="1"/>
    <col min="5" max="5" width="30.625" style="89" customWidth="1"/>
    <col min="6" max="6" width="25.125" style="89" customWidth="1"/>
    <col min="7" max="7" width="28.375" style="89" customWidth="1"/>
    <col min="8" max="8" width="31.875" style="89" customWidth="1"/>
    <col min="9" max="9" width="21.375" style="89" customWidth="1"/>
    <col min="10" max="10" width="23.125" style="89" customWidth="1"/>
    <col min="11" max="11" width="47.125" style="266" customWidth="1"/>
    <col min="12" max="12" width="26.625" style="89" customWidth="1"/>
    <col min="13" max="13" width="35.625" style="267" customWidth="1"/>
    <col min="14" max="14" width="26.75" style="89" customWidth="1"/>
    <col min="15" max="15" width="31.375" style="268" customWidth="1"/>
    <col min="16" max="16" width="31.625" style="269" customWidth="1"/>
    <col min="17" max="17" width="30.375" style="269" customWidth="1"/>
    <col min="18" max="18" width="31.125" style="269" customWidth="1"/>
    <col min="19" max="19" width="36.375" style="269" customWidth="1"/>
    <col min="20" max="20" width="26.25" style="270" customWidth="1"/>
    <col min="21" max="21" width="25.25" style="89" customWidth="1"/>
    <col min="22" max="22" width="24.625" style="89" customWidth="1"/>
    <col min="23" max="23" width="24.875" style="89" customWidth="1"/>
    <col min="24" max="24" width="30.625" style="89" customWidth="1"/>
    <col min="25" max="25" width="24.375" style="89" customWidth="1"/>
    <col min="26" max="26" width="33.75" style="89" customWidth="1"/>
    <col min="27" max="27" width="37" style="89" customWidth="1"/>
    <col min="28" max="28" width="40.375" style="89" customWidth="1"/>
    <col min="29" max="29" width="22.25" style="89" customWidth="1"/>
    <col min="30" max="30" width="35.375" style="89" customWidth="1"/>
    <col min="31" max="31" width="30.125" style="89" customWidth="1"/>
    <col min="32" max="32" width="25.25" style="89" customWidth="1"/>
    <col min="33" max="33" width="29.25" style="89" customWidth="1"/>
    <col min="34" max="34" width="25.75" style="89" customWidth="1"/>
    <col min="35" max="35" width="40.625" style="89" customWidth="1"/>
    <col min="36" max="36" width="31" style="89" customWidth="1"/>
    <col min="37" max="37" width="30.375" style="89" customWidth="1"/>
    <col min="38" max="39" width="28.125" style="89" customWidth="1"/>
    <col min="40" max="40" width="20.625" style="89" customWidth="1"/>
    <col min="41" max="41" width="23.125" style="89" customWidth="1"/>
    <col min="42" max="42" width="27.375" style="89" customWidth="1"/>
    <col min="43" max="43" width="31.75" style="89" customWidth="1"/>
    <col min="44" max="44" width="31.25" style="89" customWidth="1"/>
    <col min="45" max="45" width="32.75" style="89" customWidth="1"/>
    <col min="46" max="46" width="26.125" style="139" customWidth="1"/>
    <col min="47" max="47" width="23.375" style="139" customWidth="1"/>
    <col min="48" max="48" width="25.625" style="139" customWidth="1"/>
    <col min="49" max="49" width="24.375" style="89" customWidth="1"/>
    <col min="50" max="50" width="28.625" style="89" customWidth="1"/>
    <col min="51" max="55" width="24.375" style="89" customWidth="1"/>
    <col min="56" max="56" width="28.375" style="271" customWidth="1"/>
    <col min="57" max="57" width="24.375" style="89" customWidth="1"/>
    <col min="58" max="58" width="73.75" style="271" customWidth="1"/>
    <col min="59" max="63" width="12.625" style="92"/>
    <col min="64" max="64" width="32" style="92" customWidth="1"/>
    <col min="65" max="157" width="12.625" style="92"/>
    <col min="158" max="158" width="12.625" style="121"/>
    <col min="159" max="16384" width="12.625" style="89"/>
  </cols>
  <sheetData>
    <row r="1" spans="1:158" s="94" customFormat="1" ht="33.75" hidden="1" customHeight="1">
      <c r="A1" s="417"/>
      <c r="B1" s="418"/>
      <c r="C1" s="420" t="s">
        <v>125</v>
      </c>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c r="AP1" s="420"/>
      <c r="AQ1" s="420"/>
      <c r="AR1" s="420"/>
      <c r="AS1" s="420"/>
      <c r="AT1" s="420"/>
      <c r="AU1" s="420"/>
      <c r="AV1" s="420"/>
      <c r="AW1" s="420"/>
      <c r="AX1" s="420"/>
      <c r="AY1" s="420"/>
      <c r="AZ1" s="420"/>
      <c r="BA1" s="420"/>
      <c r="BB1" s="420"/>
      <c r="BC1" s="420"/>
      <c r="BD1" s="420"/>
      <c r="BE1" s="420"/>
      <c r="BF1" s="91" t="s">
        <v>126</v>
      </c>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2"/>
      <c r="DN1" s="92"/>
      <c r="DO1" s="92"/>
      <c r="DP1" s="92"/>
      <c r="DQ1" s="92"/>
      <c r="DR1" s="92"/>
      <c r="DS1" s="92"/>
      <c r="DT1" s="92"/>
      <c r="DU1" s="92"/>
      <c r="DV1" s="92"/>
      <c r="DW1" s="92"/>
      <c r="DX1" s="92"/>
      <c r="DY1" s="92"/>
      <c r="DZ1" s="92"/>
      <c r="EA1" s="92"/>
      <c r="EB1" s="92"/>
      <c r="EC1" s="92"/>
      <c r="ED1" s="92"/>
      <c r="EE1" s="92"/>
      <c r="EF1" s="92"/>
      <c r="EG1" s="92"/>
      <c r="EH1" s="92"/>
      <c r="EI1" s="92"/>
      <c r="EJ1" s="92"/>
      <c r="EK1" s="92"/>
      <c r="EL1" s="92"/>
      <c r="EM1" s="92"/>
      <c r="EN1" s="92"/>
      <c r="EO1" s="92"/>
      <c r="EP1" s="92"/>
      <c r="EQ1" s="92"/>
      <c r="ER1" s="92"/>
      <c r="ES1" s="92"/>
      <c r="ET1" s="92"/>
      <c r="EU1" s="92"/>
      <c r="EV1" s="92"/>
      <c r="EW1" s="92"/>
      <c r="EX1" s="92"/>
      <c r="EY1" s="92"/>
      <c r="EZ1" s="92"/>
      <c r="FA1" s="92"/>
      <c r="FB1" s="93"/>
    </row>
    <row r="2" spans="1:158" s="94" customFormat="1" ht="30.75" hidden="1" customHeight="1">
      <c r="A2" s="418"/>
      <c r="B2" s="418"/>
      <c r="C2" s="420" t="s">
        <v>127</v>
      </c>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c r="AQ2" s="420"/>
      <c r="AR2" s="420"/>
      <c r="AS2" s="420"/>
      <c r="AT2" s="420"/>
      <c r="AU2" s="420"/>
      <c r="AV2" s="420"/>
      <c r="AW2" s="420"/>
      <c r="AX2" s="420"/>
      <c r="AY2" s="420"/>
      <c r="AZ2" s="420"/>
      <c r="BA2" s="420"/>
      <c r="BB2" s="420"/>
      <c r="BC2" s="420"/>
      <c r="BD2" s="420"/>
      <c r="BE2" s="420"/>
      <c r="BF2" s="91" t="s">
        <v>128</v>
      </c>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c r="EK2" s="92"/>
      <c r="EL2" s="92"/>
      <c r="EM2" s="92"/>
      <c r="EN2" s="92"/>
      <c r="EO2" s="92"/>
      <c r="EP2" s="92"/>
      <c r="EQ2" s="92"/>
      <c r="ER2" s="92"/>
      <c r="ES2" s="92"/>
      <c r="ET2" s="92"/>
      <c r="EU2" s="92"/>
      <c r="EV2" s="92"/>
      <c r="EW2" s="92"/>
      <c r="EX2" s="92"/>
      <c r="EY2" s="92"/>
      <c r="EZ2" s="92"/>
      <c r="FA2" s="92"/>
      <c r="FB2" s="93"/>
    </row>
    <row r="3" spans="1:158" s="94" customFormat="1" ht="32.25" hidden="1" customHeight="1">
      <c r="A3" s="418"/>
      <c r="B3" s="418"/>
      <c r="C3" s="420" t="s">
        <v>129</v>
      </c>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420"/>
      <c r="AQ3" s="420"/>
      <c r="AR3" s="420"/>
      <c r="AS3" s="420"/>
      <c r="AT3" s="420"/>
      <c r="AU3" s="420"/>
      <c r="AV3" s="420"/>
      <c r="AW3" s="420"/>
      <c r="AX3" s="420"/>
      <c r="AY3" s="420"/>
      <c r="AZ3" s="420"/>
      <c r="BA3" s="420"/>
      <c r="BB3" s="420"/>
      <c r="BC3" s="420"/>
      <c r="BD3" s="420"/>
      <c r="BE3" s="420"/>
      <c r="BF3" s="91" t="s">
        <v>130</v>
      </c>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c r="EO3" s="92"/>
      <c r="EP3" s="92"/>
      <c r="EQ3" s="92"/>
      <c r="ER3" s="92"/>
      <c r="ES3" s="92"/>
      <c r="ET3" s="92"/>
      <c r="EU3" s="92"/>
      <c r="EV3" s="92"/>
      <c r="EW3" s="92"/>
      <c r="EX3" s="92"/>
      <c r="EY3" s="92"/>
      <c r="EZ3" s="92"/>
      <c r="FA3" s="92"/>
      <c r="FB3" s="93"/>
    </row>
    <row r="4" spans="1:158" s="94" customFormat="1" ht="26.25" hidden="1" customHeight="1">
      <c r="A4" s="418"/>
      <c r="B4" s="418"/>
      <c r="C4" s="420" t="s">
        <v>131</v>
      </c>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420"/>
      <c r="AQ4" s="420"/>
      <c r="AR4" s="420"/>
      <c r="AS4" s="420"/>
      <c r="AT4" s="420"/>
      <c r="AU4" s="420"/>
      <c r="AV4" s="420"/>
      <c r="AW4" s="420"/>
      <c r="AX4" s="420"/>
      <c r="AY4" s="420"/>
      <c r="AZ4" s="420"/>
      <c r="BA4" s="420"/>
      <c r="BB4" s="420"/>
      <c r="BC4" s="420"/>
      <c r="BD4" s="420"/>
      <c r="BE4" s="420"/>
      <c r="BF4" s="91" t="s">
        <v>132</v>
      </c>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3"/>
    </row>
    <row r="5" spans="1:158" s="93" customFormat="1" ht="32.25" hidden="1" customHeight="1">
      <c r="A5" s="419" t="s">
        <v>133</v>
      </c>
      <c r="B5" s="418"/>
      <c r="C5" s="421" t="s">
        <v>134</v>
      </c>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c r="AR5" s="421"/>
      <c r="AS5" s="421"/>
      <c r="AT5" s="421"/>
      <c r="AU5" s="421"/>
      <c r="AV5" s="421"/>
      <c r="AW5" s="421"/>
      <c r="AX5" s="421"/>
      <c r="AY5" s="421"/>
      <c r="AZ5" s="421"/>
      <c r="BA5" s="421"/>
      <c r="BB5" s="421"/>
      <c r="BC5" s="421"/>
      <c r="BD5" s="421"/>
      <c r="BE5" s="421"/>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row>
    <row r="6" spans="1:158" s="103" customFormat="1" ht="28.5" hidden="1" customHeight="1">
      <c r="A6" s="95"/>
      <c r="B6" s="95"/>
      <c r="C6" s="95"/>
      <c r="D6" s="96"/>
      <c r="E6" s="96"/>
      <c r="F6" s="95"/>
      <c r="G6" s="96"/>
      <c r="H6" s="96"/>
      <c r="I6" s="96"/>
      <c r="J6" s="96"/>
      <c r="K6" s="97"/>
      <c r="L6" s="97"/>
      <c r="M6" s="98"/>
      <c r="N6" s="99"/>
      <c r="O6" s="100"/>
      <c r="P6" s="100"/>
      <c r="Q6" s="100"/>
      <c r="R6" s="100"/>
      <c r="S6" s="100"/>
      <c r="T6" s="101"/>
      <c r="U6" s="97"/>
      <c r="V6" s="97"/>
      <c r="W6" s="95"/>
      <c r="X6" s="99"/>
      <c r="Y6" s="95"/>
      <c r="Z6" s="95"/>
      <c r="AA6" s="95"/>
      <c r="AB6" s="95"/>
      <c r="AC6" s="96"/>
      <c r="AD6" s="96"/>
      <c r="AE6" s="102"/>
      <c r="AF6" s="96"/>
      <c r="AG6" s="96"/>
      <c r="AH6" s="96"/>
      <c r="AI6" s="95"/>
      <c r="AJ6" s="95"/>
      <c r="AK6" s="95"/>
      <c r="AL6" s="95"/>
      <c r="AM6" s="95"/>
      <c r="AN6" s="95"/>
      <c r="AO6" s="95"/>
      <c r="AP6" s="95"/>
      <c r="AQ6" s="95"/>
      <c r="AR6" s="95"/>
      <c r="AS6" s="95"/>
      <c r="AT6" s="96"/>
      <c r="AU6" s="96"/>
      <c r="AV6" s="96"/>
      <c r="AW6" s="95"/>
      <c r="AX6" s="95"/>
      <c r="AY6" s="95"/>
      <c r="AZ6" s="95"/>
      <c r="BA6" s="95"/>
      <c r="BB6" s="95"/>
      <c r="BC6" s="95"/>
      <c r="BD6" s="95"/>
      <c r="BF6" s="95"/>
    </row>
    <row r="7" spans="1:158" s="103" customFormat="1" ht="64.5" customHeight="1">
      <c r="A7" s="90" t="s">
        <v>10</v>
      </c>
      <c r="B7" s="90" t="s">
        <v>144</v>
      </c>
      <c r="C7" s="90" t="s">
        <v>14</v>
      </c>
      <c r="D7" s="104" t="s">
        <v>609</v>
      </c>
      <c r="E7" s="104" t="s">
        <v>65</v>
      </c>
      <c r="F7" s="90" t="s">
        <v>67</v>
      </c>
      <c r="G7" s="104" t="s">
        <v>69</v>
      </c>
      <c r="H7" s="104" t="s">
        <v>610</v>
      </c>
      <c r="I7" s="104" t="s">
        <v>73</v>
      </c>
      <c r="J7" s="104" t="s">
        <v>611</v>
      </c>
      <c r="K7" s="105" t="s">
        <v>612</v>
      </c>
      <c r="L7" s="105" t="s">
        <v>79</v>
      </c>
      <c r="M7" s="106" t="s">
        <v>81</v>
      </c>
      <c r="N7" s="107" t="s">
        <v>613</v>
      </c>
      <c r="O7" s="108" t="s">
        <v>614</v>
      </c>
      <c r="P7" s="108" t="s">
        <v>615</v>
      </c>
      <c r="Q7" s="108" t="s">
        <v>616</v>
      </c>
      <c r="R7" s="108" t="s">
        <v>617</v>
      </c>
      <c r="S7" s="108" t="s">
        <v>618</v>
      </c>
      <c r="T7" s="109" t="s">
        <v>619</v>
      </c>
      <c r="U7" s="105" t="s">
        <v>620</v>
      </c>
      <c r="V7" s="105" t="s">
        <v>621</v>
      </c>
      <c r="W7" s="90" t="s">
        <v>89</v>
      </c>
      <c r="X7" s="107" t="s">
        <v>91</v>
      </c>
      <c r="Y7" s="90" t="s">
        <v>93</v>
      </c>
      <c r="Z7" s="90" t="s">
        <v>95</v>
      </c>
      <c r="AA7" s="90" t="s">
        <v>97</v>
      </c>
      <c r="AB7" s="90" t="s">
        <v>99</v>
      </c>
      <c r="AC7" s="104" t="s">
        <v>102</v>
      </c>
      <c r="AD7" s="104" t="s">
        <v>622</v>
      </c>
      <c r="AE7" s="110" t="s">
        <v>106</v>
      </c>
      <c r="AF7" s="104" t="s">
        <v>108</v>
      </c>
      <c r="AG7" s="104" t="s">
        <v>110</v>
      </c>
      <c r="AH7" s="104" t="s">
        <v>112</v>
      </c>
      <c r="AI7" s="90" t="s">
        <v>115</v>
      </c>
      <c r="AJ7" s="90" t="s">
        <v>623</v>
      </c>
      <c r="AK7" s="90" t="s">
        <v>624</v>
      </c>
      <c r="AL7" s="90" t="s">
        <v>625</v>
      </c>
      <c r="AM7" s="90" t="s">
        <v>626</v>
      </c>
      <c r="AN7" s="90" t="s">
        <v>119</v>
      </c>
      <c r="AO7" s="90" t="s">
        <v>121</v>
      </c>
      <c r="AP7" s="90" t="s">
        <v>627</v>
      </c>
      <c r="AQ7" s="90" t="s">
        <v>628</v>
      </c>
      <c r="AR7" s="90" t="s">
        <v>629</v>
      </c>
      <c r="AS7" s="90" t="s">
        <v>630</v>
      </c>
      <c r="AT7" s="104" t="s">
        <v>631</v>
      </c>
      <c r="AU7" s="104" t="s">
        <v>632</v>
      </c>
      <c r="AV7" s="104" t="s">
        <v>633</v>
      </c>
      <c r="AW7" s="90" t="s">
        <v>634</v>
      </c>
      <c r="AX7" s="90" t="s">
        <v>635</v>
      </c>
      <c r="AY7" s="90" t="s">
        <v>636</v>
      </c>
      <c r="AZ7" s="90" t="s">
        <v>637</v>
      </c>
      <c r="BA7" s="90" t="s">
        <v>638</v>
      </c>
      <c r="BB7" s="90" t="s">
        <v>639</v>
      </c>
      <c r="BC7" s="90" t="s">
        <v>640</v>
      </c>
      <c r="BD7" s="90" t="s">
        <v>641</v>
      </c>
      <c r="BE7" s="90" t="s">
        <v>642</v>
      </c>
      <c r="BF7" s="90" t="s">
        <v>643</v>
      </c>
    </row>
    <row r="8" spans="1:158" ht="65.099999999999994" customHeight="1">
      <c r="A8" s="334" t="s">
        <v>170</v>
      </c>
      <c r="B8" s="334" t="s">
        <v>171</v>
      </c>
      <c r="C8" s="334" t="s">
        <v>644</v>
      </c>
      <c r="D8" s="334" t="s">
        <v>645</v>
      </c>
      <c r="E8" s="334" t="s">
        <v>646</v>
      </c>
      <c r="F8" s="335">
        <v>202400000003934</v>
      </c>
      <c r="G8" s="334" t="s">
        <v>647</v>
      </c>
      <c r="H8" s="334" t="s">
        <v>648</v>
      </c>
      <c r="I8" s="334" t="s">
        <v>649</v>
      </c>
      <c r="J8" s="334">
        <v>1</v>
      </c>
      <c r="K8" s="111" t="s">
        <v>650</v>
      </c>
      <c r="L8" s="111" t="s">
        <v>651</v>
      </c>
      <c r="M8" s="111" t="s">
        <v>652</v>
      </c>
      <c r="N8" s="113">
        <v>0.10299999999999999</v>
      </c>
      <c r="O8" s="111" t="s">
        <v>212</v>
      </c>
      <c r="P8" s="114">
        <v>6.3500000000000001E-2</v>
      </c>
      <c r="Q8" s="114"/>
      <c r="R8" s="114"/>
      <c r="S8" s="114"/>
      <c r="T8" s="115">
        <f>+P8/N8</f>
        <v>0.6165048543689321</v>
      </c>
      <c r="U8" s="111" t="s">
        <v>653</v>
      </c>
      <c r="V8" s="111" t="s">
        <v>654</v>
      </c>
      <c r="W8" s="111">
        <f>9*30</f>
        <v>270</v>
      </c>
      <c r="X8" s="111" t="s">
        <v>655</v>
      </c>
      <c r="Y8" s="111">
        <v>11</v>
      </c>
      <c r="Z8" s="111" t="s">
        <v>656</v>
      </c>
      <c r="AA8" s="111" t="s">
        <v>657</v>
      </c>
      <c r="AB8" s="111" t="s">
        <v>658</v>
      </c>
      <c r="AC8" s="104" t="s">
        <v>659</v>
      </c>
      <c r="AD8" s="334" t="s">
        <v>660</v>
      </c>
      <c r="AE8" s="373">
        <f>+AK8+AK9+AK10+AK11</f>
        <v>400000000</v>
      </c>
      <c r="AF8" s="334" t="s">
        <v>661</v>
      </c>
      <c r="AG8" s="334" t="s">
        <v>662</v>
      </c>
      <c r="AH8" s="334"/>
      <c r="AI8" s="117">
        <v>181500000</v>
      </c>
      <c r="AJ8" s="117"/>
      <c r="AK8" s="117">
        <v>181500000</v>
      </c>
      <c r="AL8" s="117"/>
      <c r="AM8" s="117"/>
      <c r="AN8" s="111" t="s">
        <v>663</v>
      </c>
      <c r="AO8" s="334" t="s">
        <v>664</v>
      </c>
      <c r="AP8" s="370"/>
      <c r="AQ8" s="370"/>
      <c r="AR8" s="370"/>
      <c r="AS8" s="370"/>
      <c r="AT8" s="370">
        <v>143844000</v>
      </c>
      <c r="AU8" s="371">
        <f>+AT8/AK12</f>
        <v>0.35960999999999999</v>
      </c>
      <c r="AV8" s="370">
        <v>39256000</v>
      </c>
      <c r="AW8" s="424">
        <f>+AV8/AK8</f>
        <v>0.21628650137741046</v>
      </c>
      <c r="AX8" s="425"/>
      <c r="AY8" s="425"/>
      <c r="AZ8" s="425"/>
      <c r="BA8" s="425"/>
      <c r="BB8" s="425"/>
      <c r="BC8" s="425"/>
      <c r="BD8" s="410"/>
      <c r="BE8" s="402"/>
      <c r="BF8" s="410"/>
    </row>
    <row r="9" spans="1:158" ht="65.099999999999994" customHeight="1">
      <c r="A9" s="334"/>
      <c r="B9" s="334"/>
      <c r="C9" s="334"/>
      <c r="D9" s="334"/>
      <c r="E9" s="334"/>
      <c r="F9" s="335"/>
      <c r="G9" s="334"/>
      <c r="H9" s="334"/>
      <c r="I9" s="334"/>
      <c r="J9" s="334"/>
      <c r="K9" s="111" t="s">
        <v>665</v>
      </c>
      <c r="L9" s="111" t="s">
        <v>651</v>
      </c>
      <c r="M9" s="111" t="s">
        <v>666</v>
      </c>
      <c r="N9" s="113">
        <v>0.16370000000000001</v>
      </c>
      <c r="O9" s="111" t="s">
        <v>212</v>
      </c>
      <c r="P9" s="114">
        <v>0.15013333333333334</v>
      </c>
      <c r="Q9" s="114"/>
      <c r="R9" s="114"/>
      <c r="S9" s="114"/>
      <c r="T9" s="115">
        <f t="shared" ref="T9:T11" si="0">+P9/N9</f>
        <v>0.91712482182854815</v>
      </c>
      <c r="U9" s="111" t="s">
        <v>667</v>
      </c>
      <c r="V9" s="111" t="s">
        <v>668</v>
      </c>
      <c r="W9" s="111">
        <f>5*30</f>
        <v>150</v>
      </c>
      <c r="X9" s="111" t="s">
        <v>655</v>
      </c>
      <c r="Y9" s="111">
        <v>11</v>
      </c>
      <c r="Z9" s="111" t="s">
        <v>656</v>
      </c>
      <c r="AA9" s="111" t="s">
        <v>657</v>
      </c>
      <c r="AB9" s="111" t="s">
        <v>658</v>
      </c>
      <c r="AC9" s="104" t="s">
        <v>659</v>
      </c>
      <c r="AD9" s="334"/>
      <c r="AE9" s="334"/>
      <c r="AF9" s="334"/>
      <c r="AG9" s="334"/>
      <c r="AH9" s="334"/>
      <c r="AI9" s="117">
        <v>45000000</v>
      </c>
      <c r="AJ9" s="117"/>
      <c r="AK9" s="117">
        <v>45000000</v>
      </c>
      <c r="AL9" s="117"/>
      <c r="AM9" s="117"/>
      <c r="AN9" s="111" t="s">
        <v>663</v>
      </c>
      <c r="AO9" s="334"/>
      <c r="AP9" s="370"/>
      <c r="AQ9" s="370"/>
      <c r="AR9" s="370"/>
      <c r="AS9" s="370"/>
      <c r="AT9" s="370"/>
      <c r="AU9" s="371"/>
      <c r="AV9" s="370"/>
      <c r="AW9" s="424"/>
      <c r="AX9" s="425"/>
      <c r="AY9" s="425"/>
      <c r="AZ9" s="425"/>
      <c r="BA9" s="425"/>
      <c r="BB9" s="425"/>
      <c r="BC9" s="425"/>
      <c r="BD9" s="410"/>
      <c r="BE9" s="402"/>
      <c r="BF9" s="410"/>
    </row>
    <row r="10" spans="1:158" ht="65.099999999999994" customHeight="1">
      <c r="A10" s="334"/>
      <c r="B10" s="334"/>
      <c r="C10" s="334"/>
      <c r="D10" s="334"/>
      <c r="E10" s="334"/>
      <c r="F10" s="335"/>
      <c r="G10" s="334"/>
      <c r="H10" s="334"/>
      <c r="I10" s="334"/>
      <c r="J10" s="334"/>
      <c r="K10" s="111" t="s">
        <v>669</v>
      </c>
      <c r="L10" s="111" t="s">
        <v>651</v>
      </c>
      <c r="M10" s="111" t="s">
        <v>670</v>
      </c>
      <c r="N10" s="113">
        <v>3.6666666666666702E-2</v>
      </c>
      <c r="O10" s="111" t="s">
        <v>212</v>
      </c>
      <c r="P10" s="114">
        <v>1.8333333333333333E-2</v>
      </c>
      <c r="Q10" s="114"/>
      <c r="R10" s="114"/>
      <c r="S10" s="114"/>
      <c r="T10" s="115">
        <f t="shared" si="0"/>
        <v>0.4999999999999995</v>
      </c>
      <c r="U10" s="111" t="s">
        <v>667</v>
      </c>
      <c r="V10" s="111" t="s">
        <v>668</v>
      </c>
      <c r="W10" s="111">
        <f>5*30</f>
        <v>150</v>
      </c>
      <c r="X10" s="111" t="s">
        <v>655</v>
      </c>
      <c r="Y10" s="111">
        <v>11</v>
      </c>
      <c r="Z10" s="111" t="s">
        <v>656</v>
      </c>
      <c r="AA10" s="111" t="s">
        <v>657</v>
      </c>
      <c r="AB10" s="111" t="s">
        <v>658</v>
      </c>
      <c r="AC10" s="104" t="s">
        <v>659</v>
      </c>
      <c r="AD10" s="334"/>
      <c r="AE10" s="334"/>
      <c r="AF10" s="334"/>
      <c r="AG10" s="334"/>
      <c r="AH10" s="334"/>
      <c r="AI10" s="117">
        <v>71100000</v>
      </c>
      <c r="AJ10" s="117"/>
      <c r="AK10" s="117">
        <v>71100000</v>
      </c>
      <c r="AL10" s="117"/>
      <c r="AM10" s="117"/>
      <c r="AN10" s="111" t="s">
        <v>663</v>
      </c>
      <c r="AO10" s="334"/>
      <c r="AP10" s="370"/>
      <c r="AQ10" s="370"/>
      <c r="AR10" s="370"/>
      <c r="AS10" s="370"/>
      <c r="AT10" s="370"/>
      <c r="AU10" s="371"/>
      <c r="AV10" s="370"/>
      <c r="AW10" s="424"/>
      <c r="AX10" s="425"/>
      <c r="AY10" s="425"/>
      <c r="AZ10" s="425"/>
      <c r="BA10" s="425"/>
      <c r="BB10" s="425"/>
      <c r="BC10" s="425"/>
      <c r="BD10" s="410"/>
      <c r="BE10" s="402"/>
      <c r="BF10" s="410"/>
    </row>
    <row r="11" spans="1:158" ht="65.099999999999994" customHeight="1">
      <c r="A11" s="334"/>
      <c r="B11" s="334"/>
      <c r="C11" s="334"/>
      <c r="D11" s="334"/>
      <c r="E11" s="334"/>
      <c r="F11" s="335"/>
      <c r="G11" s="334"/>
      <c r="H11" s="334"/>
      <c r="I11" s="334"/>
      <c r="J11" s="334"/>
      <c r="K11" s="111" t="s">
        <v>671</v>
      </c>
      <c r="L11" s="111" t="s">
        <v>651</v>
      </c>
      <c r="M11" s="111" t="s">
        <v>672</v>
      </c>
      <c r="N11" s="113">
        <v>0.03</v>
      </c>
      <c r="O11" s="111" t="s">
        <v>212</v>
      </c>
      <c r="P11" s="114">
        <v>1.4999999999999999E-2</v>
      </c>
      <c r="Q11" s="114"/>
      <c r="R11" s="114"/>
      <c r="S11" s="114"/>
      <c r="T11" s="115">
        <f t="shared" si="0"/>
        <v>0.5</v>
      </c>
      <c r="U11" s="111" t="s">
        <v>667</v>
      </c>
      <c r="V11" s="111" t="s">
        <v>654</v>
      </c>
      <c r="W11" s="111">
        <f>8*30</f>
        <v>240</v>
      </c>
      <c r="X11" s="111" t="s">
        <v>655</v>
      </c>
      <c r="Y11" s="111">
        <v>11</v>
      </c>
      <c r="Z11" s="111" t="s">
        <v>656</v>
      </c>
      <c r="AA11" s="111" t="s">
        <v>657</v>
      </c>
      <c r="AB11" s="111" t="s">
        <v>658</v>
      </c>
      <c r="AC11" s="104" t="s">
        <v>659</v>
      </c>
      <c r="AD11" s="334"/>
      <c r="AE11" s="334"/>
      <c r="AF11" s="334"/>
      <c r="AG11" s="334"/>
      <c r="AH11" s="334"/>
      <c r="AI11" s="117">
        <v>102400000</v>
      </c>
      <c r="AJ11" s="117"/>
      <c r="AK11" s="117">
        <v>102400000</v>
      </c>
      <c r="AL11" s="117"/>
      <c r="AM11" s="117"/>
      <c r="AN11" s="111" t="s">
        <v>663</v>
      </c>
      <c r="AO11" s="334"/>
      <c r="AP11" s="370"/>
      <c r="AQ11" s="370"/>
      <c r="AR11" s="370"/>
      <c r="AS11" s="370"/>
      <c r="AT11" s="370"/>
      <c r="AU11" s="371"/>
      <c r="AV11" s="370"/>
      <c r="AW11" s="424"/>
      <c r="AX11" s="425"/>
      <c r="AY11" s="425"/>
      <c r="AZ11" s="425"/>
      <c r="BA11" s="425"/>
      <c r="BB11" s="425"/>
      <c r="BC11" s="425"/>
      <c r="BD11" s="410"/>
      <c r="BE11" s="402"/>
      <c r="BF11" s="410"/>
    </row>
    <row r="12" spans="1:158" s="134" customFormat="1" ht="65.099999999999994" customHeight="1">
      <c r="A12" s="374" t="s">
        <v>673</v>
      </c>
      <c r="B12" s="374"/>
      <c r="C12" s="374"/>
      <c r="D12" s="374"/>
      <c r="E12" s="374"/>
      <c r="F12" s="374" t="s">
        <v>674</v>
      </c>
      <c r="G12" s="374"/>
      <c r="H12" s="374"/>
      <c r="I12" s="374"/>
      <c r="J12" s="374"/>
      <c r="K12" s="374"/>
      <c r="L12" s="374"/>
      <c r="M12" s="374"/>
      <c r="N12" s="374"/>
      <c r="O12" s="374"/>
      <c r="P12" s="374"/>
      <c r="Q12" s="374"/>
      <c r="R12" s="374"/>
      <c r="S12" s="374"/>
      <c r="T12" s="122">
        <f>AVERAGE(T8:T11)</f>
        <v>0.63340741904936992</v>
      </c>
      <c r="U12" s="123"/>
      <c r="V12" s="123"/>
      <c r="W12" s="123"/>
      <c r="X12" s="124"/>
      <c r="Y12" s="123"/>
      <c r="Z12" s="123"/>
      <c r="AA12" s="125"/>
      <c r="AB12" s="125"/>
      <c r="AC12" s="123"/>
      <c r="AD12" s="123"/>
      <c r="AE12" s="126"/>
      <c r="AF12" s="123"/>
      <c r="AG12" s="123"/>
      <c r="AH12" s="123"/>
      <c r="AI12" s="127" t="s">
        <v>675</v>
      </c>
      <c r="AJ12" s="127"/>
      <c r="AK12" s="128">
        <f>SUM(AK8:AK11)</f>
        <v>400000000</v>
      </c>
      <c r="AL12" s="129"/>
      <c r="AM12" s="129"/>
      <c r="AN12" s="129"/>
      <c r="AO12" s="130"/>
      <c r="AP12" s="127"/>
      <c r="AQ12" s="131"/>
      <c r="AR12" s="127"/>
      <c r="AS12" s="103"/>
      <c r="AT12" s="127">
        <f t="shared" ref="AT12" si="1">+AT8</f>
        <v>143844000</v>
      </c>
      <c r="AU12" s="132">
        <f>+AU8</f>
        <v>0.35960999999999999</v>
      </c>
      <c r="AV12" s="127">
        <f>+AV8</f>
        <v>39256000</v>
      </c>
      <c r="AW12" s="133">
        <f>+AW8</f>
        <v>0.21628650137741046</v>
      </c>
      <c r="AX12" s="127"/>
      <c r="AY12" s="103"/>
      <c r="AZ12" s="127"/>
      <c r="BA12" s="103"/>
      <c r="BB12" s="127"/>
      <c r="BC12" s="103"/>
      <c r="BD12" s="127"/>
      <c r="BE12" s="103"/>
      <c r="BF12" s="103"/>
    </row>
    <row r="13" spans="1:158" ht="65.099999999999994" customHeight="1">
      <c r="A13" s="334" t="s">
        <v>185</v>
      </c>
      <c r="B13" s="334" t="s">
        <v>186</v>
      </c>
      <c r="C13" s="334" t="s">
        <v>187</v>
      </c>
      <c r="D13" s="111" t="s">
        <v>189</v>
      </c>
      <c r="E13" s="334" t="s">
        <v>676</v>
      </c>
      <c r="F13" s="335">
        <v>2024130010263</v>
      </c>
      <c r="G13" s="334" t="s">
        <v>677</v>
      </c>
      <c r="H13" s="334" t="s">
        <v>678</v>
      </c>
      <c r="I13" s="334" t="s">
        <v>679</v>
      </c>
      <c r="J13" s="334"/>
      <c r="K13" s="111" t="s">
        <v>680</v>
      </c>
      <c r="L13" s="135" t="s">
        <v>651</v>
      </c>
      <c r="M13" s="111" t="s">
        <v>681</v>
      </c>
      <c r="N13" s="111">
        <v>0.5</v>
      </c>
      <c r="O13" s="111" t="s">
        <v>212</v>
      </c>
      <c r="P13" s="111" t="s">
        <v>212</v>
      </c>
      <c r="Q13" s="111"/>
      <c r="R13" s="111"/>
      <c r="S13" s="111"/>
      <c r="T13" s="125" t="s">
        <v>212</v>
      </c>
      <c r="U13" s="111" t="s">
        <v>682</v>
      </c>
      <c r="V13" s="111" t="s">
        <v>654</v>
      </c>
      <c r="W13" s="111" t="s">
        <v>179</v>
      </c>
      <c r="X13" s="111" t="s">
        <v>655</v>
      </c>
      <c r="Y13" s="111"/>
      <c r="Z13" s="325" t="s">
        <v>683</v>
      </c>
      <c r="AA13" s="325" t="s">
        <v>684</v>
      </c>
      <c r="AB13" s="325" t="s">
        <v>685</v>
      </c>
      <c r="AC13" s="111" t="s">
        <v>686</v>
      </c>
      <c r="AD13" s="111" t="s">
        <v>686</v>
      </c>
      <c r="AE13" s="111" t="s">
        <v>686</v>
      </c>
      <c r="AF13" s="111" t="s">
        <v>686</v>
      </c>
      <c r="AG13" s="111" t="s">
        <v>686</v>
      </c>
      <c r="AH13" s="111" t="s">
        <v>686</v>
      </c>
      <c r="AI13" s="337">
        <v>0</v>
      </c>
      <c r="AJ13" s="337"/>
      <c r="AK13" s="337">
        <v>900000001</v>
      </c>
      <c r="AL13" s="138"/>
      <c r="AM13" s="138"/>
      <c r="AN13" s="111" t="s">
        <v>663</v>
      </c>
      <c r="AO13" s="325" t="s">
        <v>687</v>
      </c>
      <c r="AP13" s="136"/>
      <c r="AQ13" s="136"/>
      <c r="AR13" s="136"/>
      <c r="AS13" s="136"/>
      <c r="AT13" s="422">
        <v>0</v>
      </c>
      <c r="AU13" s="422">
        <f>+AT13/AK13</f>
        <v>0</v>
      </c>
      <c r="AV13" s="422">
        <v>0</v>
      </c>
      <c r="AW13" s="428">
        <v>0</v>
      </c>
      <c r="AX13" s="139"/>
      <c r="AY13" s="139"/>
      <c r="AZ13" s="139"/>
      <c r="BA13" s="139"/>
      <c r="BB13" s="139"/>
      <c r="BC13" s="139"/>
      <c r="BD13" s="325" t="s">
        <v>688</v>
      </c>
      <c r="BE13" s="139"/>
      <c r="BF13" s="325" t="s">
        <v>688</v>
      </c>
    </row>
    <row r="14" spans="1:158" ht="65.099999999999994" customHeight="1">
      <c r="A14" s="334"/>
      <c r="B14" s="334"/>
      <c r="C14" s="334"/>
      <c r="D14" s="111" t="s">
        <v>192</v>
      </c>
      <c r="E14" s="334"/>
      <c r="F14" s="335"/>
      <c r="G14" s="334"/>
      <c r="H14" s="334"/>
      <c r="I14" s="334"/>
      <c r="J14" s="334"/>
      <c r="K14" s="111" t="s">
        <v>689</v>
      </c>
      <c r="L14" s="111" t="s">
        <v>651</v>
      </c>
      <c r="M14" s="111" t="s">
        <v>681</v>
      </c>
      <c r="N14" s="111">
        <v>0.5</v>
      </c>
      <c r="O14" s="111" t="s">
        <v>212</v>
      </c>
      <c r="P14" s="111" t="s">
        <v>212</v>
      </c>
      <c r="Q14" s="111"/>
      <c r="R14" s="111"/>
      <c r="S14" s="111"/>
      <c r="T14" s="136" t="s">
        <v>212</v>
      </c>
      <c r="U14" s="111" t="s">
        <v>682</v>
      </c>
      <c r="V14" s="111" t="s">
        <v>654</v>
      </c>
      <c r="W14" s="111" t="s">
        <v>179</v>
      </c>
      <c r="X14" s="111" t="s">
        <v>655</v>
      </c>
      <c r="Y14" s="111"/>
      <c r="Z14" s="322"/>
      <c r="AA14" s="322"/>
      <c r="AB14" s="322"/>
      <c r="AC14" s="111" t="s">
        <v>686</v>
      </c>
      <c r="AD14" s="111" t="s">
        <v>686</v>
      </c>
      <c r="AE14" s="111" t="s">
        <v>686</v>
      </c>
      <c r="AF14" s="111" t="s">
        <v>686</v>
      </c>
      <c r="AG14" s="111" t="s">
        <v>686</v>
      </c>
      <c r="AH14" s="111" t="s">
        <v>686</v>
      </c>
      <c r="AI14" s="339"/>
      <c r="AJ14" s="339"/>
      <c r="AK14" s="339"/>
      <c r="AL14" s="138"/>
      <c r="AM14" s="138"/>
      <c r="AN14" s="111" t="s">
        <v>690</v>
      </c>
      <c r="AO14" s="322"/>
      <c r="AP14" s="125"/>
      <c r="AQ14" s="125"/>
      <c r="AR14" s="125"/>
      <c r="AS14" s="125"/>
      <c r="AT14" s="423"/>
      <c r="AU14" s="423"/>
      <c r="AV14" s="423"/>
      <c r="AW14" s="429"/>
      <c r="AX14" s="139"/>
      <c r="AY14" s="139"/>
      <c r="AZ14" s="139"/>
      <c r="BA14" s="139"/>
      <c r="BB14" s="139"/>
      <c r="BC14" s="139"/>
      <c r="BD14" s="322"/>
      <c r="BE14" s="139"/>
      <c r="BF14" s="322"/>
    </row>
    <row r="15" spans="1:158" s="134" customFormat="1" ht="65.099999999999994" customHeight="1">
      <c r="A15" s="374" t="s">
        <v>691</v>
      </c>
      <c r="B15" s="374"/>
      <c r="C15" s="374"/>
      <c r="D15" s="374"/>
      <c r="E15" s="374"/>
      <c r="F15" s="374" t="s">
        <v>692</v>
      </c>
      <c r="G15" s="374"/>
      <c r="H15" s="374"/>
      <c r="I15" s="374"/>
      <c r="J15" s="374"/>
      <c r="K15" s="374"/>
      <c r="L15" s="374"/>
      <c r="M15" s="374"/>
      <c r="N15" s="374"/>
      <c r="O15" s="374"/>
      <c r="P15" s="374"/>
      <c r="Q15" s="374"/>
      <c r="R15" s="374"/>
      <c r="S15" s="374"/>
      <c r="T15" s="141" t="s">
        <v>179</v>
      </c>
      <c r="U15" s="142"/>
      <c r="V15" s="142"/>
      <c r="W15" s="142"/>
      <c r="X15" s="143"/>
      <c r="Y15" s="142"/>
      <c r="Z15" s="142"/>
      <c r="AA15" s="111"/>
      <c r="AB15" s="111"/>
      <c r="AC15" s="142"/>
      <c r="AD15" s="142"/>
      <c r="AE15" s="144"/>
      <c r="AF15" s="142"/>
      <c r="AG15" s="142"/>
      <c r="AH15" s="142"/>
      <c r="AI15" s="145" t="s">
        <v>693</v>
      </c>
      <c r="AJ15" s="145"/>
      <c r="AK15" s="146">
        <f>SUM(AK13:AK14)</f>
        <v>900000001</v>
      </c>
      <c r="AL15" s="147"/>
      <c r="AM15" s="147"/>
      <c r="AN15" s="147"/>
      <c r="AO15" s="148"/>
      <c r="AP15" s="145"/>
      <c r="AQ15" s="149"/>
      <c r="AR15" s="145"/>
      <c r="AT15" s="145">
        <f>+AT13</f>
        <v>0</v>
      </c>
      <c r="AU15" s="150">
        <f>+AU13</f>
        <v>0</v>
      </c>
      <c r="AV15" s="145">
        <f>+AV13</f>
        <v>0</v>
      </c>
      <c r="AW15" s="151">
        <f>+AW13</f>
        <v>0</v>
      </c>
      <c r="AX15" s="145"/>
      <c r="AZ15" s="145"/>
      <c r="BB15" s="145"/>
      <c r="BD15" s="145"/>
    </row>
    <row r="16" spans="1:158" ht="65.099999999999994" customHeight="1">
      <c r="A16" s="334" t="s">
        <v>199</v>
      </c>
      <c r="B16" s="334" t="s">
        <v>694</v>
      </c>
      <c r="C16" s="355" t="s">
        <v>201</v>
      </c>
      <c r="D16" s="334" t="s">
        <v>204</v>
      </c>
      <c r="E16" s="334" t="s">
        <v>695</v>
      </c>
      <c r="F16" s="335">
        <v>2024130010205</v>
      </c>
      <c r="G16" s="334" t="s">
        <v>696</v>
      </c>
      <c r="H16" s="334" t="s">
        <v>697</v>
      </c>
      <c r="I16" s="334" t="s">
        <v>698</v>
      </c>
      <c r="J16" s="111"/>
      <c r="K16" s="111" t="s">
        <v>699</v>
      </c>
      <c r="L16" s="111" t="s">
        <v>651</v>
      </c>
      <c r="M16" s="111" t="s">
        <v>700</v>
      </c>
      <c r="N16" s="111">
        <v>1</v>
      </c>
      <c r="O16" s="111">
        <v>0.5</v>
      </c>
      <c r="P16" s="111">
        <v>0.5</v>
      </c>
      <c r="Q16" s="111"/>
      <c r="R16" s="111"/>
      <c r="S16" s="111"/>
      <c r="T16" s="153">
        <f>+(P16+O16)/N16</f>
        <v>1</v>
      </c>
      <c r="U16" s="111" t="s">
        <v>701</v>
      </c>
      <c r="V16" s="111" t="s">
        <v>702</v>
      </c>
      <c r="W16" s="111">
        <f>3*30</f>
        <v>90</v>
      </c>
      <c r="X16" s="111" t="s">
        <v>655</v>
      </c>
      <c r="Y16" s="111" t="s">
        <v>703</v>
      </c>
      <c r="Z16" s="334" t="s">
        <v>683</v>
      </c>
      <c r="AA16" s="154" t="s">
        <v>704</v>
      </c>
      <c r="AB16" s="154" t="s">
        <v>705</v>
      </c>
      <c r="AC16" s="154" t="s">
        <v>706</v>
      </c>
      <c r="AD16" s="154" t="s">
        <v>707</v>
      </c>
      <c r="AE16" s="155" t="e">
        <f>+#REF!</f>
        <v>#REF!</v>
      </c>
      <c r="AF16" s="154" t="s">
        <v>661</v>
      </c>
      <c r="AG16" s="154" t="s">
        <v>662</v>
      </c>
      <c r="AH16" s="154"/>
      <c r="AI16" s="138">
        <v>99000000</v>
      </c>
      <c r="AJ16" s="138"/>
      <c r="AK16" s="337">
        <v>3150000000</v>
      </c>
      <c r="AL16" s="137"/>
      <c r="AM16" s="137"/>
      <c r="AN16" s="325" t="s">
        <v>708</v>
      </c>
      <c r="AO16" s="325" t="s">
        <v>709</v>
      </c>
      <c r="AP16" s="136"/>
      <c r="AQ16" s="136"/>
      <c r="AR16" s="136"/>
      <c r="AS16" s="136"/>
      <c r="AT16" s="375">
        <v>1039546400</v>
      </c>
      <c r="AU16" s="378">
        <f>+AT16/AK24</f>
        <v>0.33001473015873017</v>
      </c>
      <c r="AV16" s="375">
        <v>327524825.60000002</v>
      </c>
      <c r="AW16" s="346">
        <f>+AV16/AK16</f>
        <v>0.10397613511111112</v>
      </c>
      <c r="AX16" s="139"/>
      <c r="AY16" s="139"/>
      <c r="AZ16" s="139"/>
      <c r="BA16" s="139"/>
      <c r="BB16" s="139"/>
      <c r="BC16" s="139"/>
      <c r="BD16" s="325" t="s">
        <v>710</v>
      </c>
      <c r="BE16" s="139"/>
      <c r="BF16" s="325" t="s">
        <v>710</v>
      </c>
    </row>
    <row r="17" spans="1:58" ht="65.099999999999994" customHeight="1">
      <c r="A17" s="334"/>
      <c r="B17" s="334"/>
      <c r="C17" s="355"/>
      <c r="D17" s="334"/>
      <c r="E17" s="334"/>
      <c r="F17" s="335"/>
      <c r="G17" s="334"/>
      <c r="H17" s="334"/>
      <c r="I17" s="334"/>
      <c r="J17" s="111"/>
      <c r="K17" s="111" t="s">
        <v>711</v>
      </c>
      <c r="L17" s="111" t="s">
        <v>651</v>
      </c>
      <c r="M17" s="111" t="s">
        <v>712</v>
      </c>
      <c r="N17" s="111">
        <v>1</v>
      </c>
      <c r="O17" s="111">
        <v>9.4E-2</v>
      </c>
      <c r="P17" s="111">
        <v>9.4E-2</v>
      </c>
      <c r="Q17" s="111"/>
      <c r="R17" s="111"/>
      <c r="S17" s="111"/>
      <c r="T17" s="153">
        <f t="shared" ref="T17:T22" si="2">+(P17+O17)/N17</f>
        <v>0.188</v>
      </c>
      <c r="U17" s="111" t="s">
        <v>701</v>
      </c>
      <c r="V17" s="111" t="s">
        <v>682</v>
      </c>
      <c r="W17" s="111">
        <f>6*30</f>
        <v>180</v>
      </c>
      <c r="X17" s="111" t="s">
        <v>655</v>
      </c>
      <c r="Y17" s="111" t="s">
        <v>703</v>
      </c>
      <c r="Z17" s="334"/>
      <c r="AA17" s="139"/>
      <c r="AB17" s="139"/>
      <c r="AC17" s="139"/>
      <c r="AD17" s="154"/>
      <c r="AE17" s="154"/>
      <c r="AF17" s="154"/>
      <c r="AG17" s="154"/>
      <c r="AH17" s="154"/>
      <c r="AI17" s="157">
        <v>93500000</v>
      </c>
      <c r="AJ17" s="157"/>
      <c r="AK17" s="338"/>
      <c r="AL17" s="159"/>
      <c r="AM17" s="159"/>
      <c r="AN17" s="321"/>
      <c r="AO17" s="321"/>
      <c r="AP17" s="160"/>
      <c r="AQ17" s="160"/>
      <c r="AR17" s="160"/>
      <c r="AS17" s="160"/>
      <c r="AT17" s="376"/>
      <c r="AU17" s="379"/>
      <c r="AV17" s="376"/>
      <c r="AW17" s="347"/>
      <c r="AX17" s="139"/>
      <c r="AY17" s="139"/>
      <c r="AZ17" s="139"/>
      <c r="BA17" s="139"/>
      <c r="BB17" s="139"/>
      <c r="BC17" s="139"/>
      <c r="BD17" s="321"/>
      <c r="BE17" s="139"/>
      <c r="BF17" s="321"/>
    </row>
    <row r="18" spans="1:58" ht="65.099999999999994" customHeight="1">
      <c r="A18" s="334"/>
      <c r="B18" s="334"/>
      <c r="C18" s="355"/>
      <c r="D18" s="334"/>
      <c r="E18" s="334"/>
      <c r="F18" s="335"/>
      <c r="G18" s="334"/>
      <c r="H18" s="334"/>
      <c r="I18" s="334"/>
      <c r="J18" s="111"/>
      <c r="K18" s="111" t="s">
        <v>713</v>
      </c>
      <c r="L18" s="111" t="s">
        <v>651</v>
      </c>
      <c r="M18" s="111" t="s">
        <v>714</v>
      </c>
      <c r="N18" s="111">
        <v>0.14099999999999999</v>
      </c>
      <c r="O18" s="111" t="s">
        <v>212</v>
      </c>
      <c r="P18" s="111" t="s">
        <v>212</v>
      </c>
      <c r="Q18" s="111"/>
      <c r="R18" s="111"/>
      <c r="S18" s="111"/>
      <c r="T18" s="153" t="s">
        <v>212</v>
      </c>
      <c r="U18" s="111" t="s">
        <v>682</v>
      </c>
      <c r="V18" s="111" t="s">
        <v>654</v>
      </c>
      <c r="W18" s="111">
        <f>6*30</f>
        <v>180</v>
      </c>
      <c r="X18" s="111" t="s">
        <v>655</v>
      </c>
      <c r="Y18" s="111" t="s">
        <v>703</v>
      </c>
      <c r="Z18" s="334"/>
      <c r="AA18" s="111" t="s">
        <v>715</v>
      </c>
      <c r="AB18" s="111" t="s">
        <v>716</v>
      </c>
      <c r="AC18" s="111" t="s">
        <v>706</v>
      </c>
      <c r="AD18" s="154"/>
      <c r="AE18" s="154"/>
      <c r="AF18" s="154"/>
      <c r="AG18" s="154"/>
      <c r="AH18" s="154"/>
      <c r="AI18" s="157">
        <v>808500000</v>
      </c>
      <c r="AJ18" s="157"/>
      <c r="AK18" s="338"/>
      <c r="AL18" s="159"/>
      <c r="AM18" s="159"/>
      <c r="AN18" s="321"/>
      <c r="AO18" s="321"/>
      <c r="AP18" s="160"/>
      <c r="AQ18" s="160"/>
      <c r="AR18" s="160"/>
      <c r="AS18" s="160"/>
      <c r="AT18" s="376"/>
      <c r="AU18" s="379"/>
      <c r="AV18" s="376"/>
      <c r="AW18" s="347"/>
      <c r="AX18" s="139"/>
      <c r="AY18" s="139"/>
      <c r="AZ18" s="139"/>
      <c r="BA18" s="139"/>
      <c r="BB18" s="139"/>
      <c r="BC18" s="139"/>
      <c r="BD18" s="321"/>
      <c r="BE18" s="139"/>
      <c r="BF18" s="321"/>
    </row>
    <row r="19" spans="1:58" ht="65.099999999999994" customHeight="1">
      <c r="A19" s="334"/>
      <c r="B19" s="334"/>
      <c r="C19" s="355"/>
      <c r="D19" s="334"/>
      <c r="E19" s="334"/>
      <c r="F19" s="335"/>
      <c r="G19" s="334"/>
      <c r="H19" s="334"/>
      <c r="I19" s="334"/>
      <c r="J19" s="111"/>
      <c r="K19" s="111" t="s">
        <v>717</v>
      </c>
      <c r="L19" s="111" t="s">
        <v>651</v>
      </c>
      <c r="M19" s="111" t="s">
        <v>718</v>
      </c>
      <c r="N19" s="111" t="s">
        <v>179</v>
      </c>
      <c r="O19" s="111" t="s">
        <v>212</v>
      </c>
      <c r="P19" s="111" t="s">
        <v>212</v>
      </c>
      <c r="Q19" s="111"/>
      <c r="R19" s="111"/>
      <c r="S19" s="111"/>
      <c r="T19" s="153" t="s">
        <v>212</v>
      </c>
      <c r="U19" s="111" t="s">
        <v>682</v>
      </c>
      <c r="V19" s="111" t="s">
        <v>654</v>
      </c>
      <c r="W19" s="111">
        <f>6*30</f>
        <v>180</v>
      </c>
      <c r="X19" s="111" t="s">
        <v>655</v>
      </c>
      <c r="Y19" s="111" t="s">
        <v>703</v>
      </c>
      <c r="Z19" s="334"/>
      <c r="AA19" s="111" t="s">
        <v>719</v>
      </c>
      <c r="AB19" s="111" t="s">
        <v>720</v>
      </c>
      <c r="AC19" s="111" t="s">
        <v>706</v>
      </c>
      <c r="AD19" s="154"/>
      <c r="AE19" s="154"/>
      <c r="AF19" s="154"/>
      <c r="AG19" s="154"/>
      <c r="AH19" s="154"/>
      <c r="AI19" s="157">
        <v>99000000</v>
      </c>
      <c r="AJ19" s="157"/>
      <c r="AK19" s="338"/>
      <c r="AL19" s="159"/>
      <c r="AM19" s="159"/>
      <c r="AN19" s="321"/>
      <c r="AO19" s="321"/>
      <c r="AP19" s="160"/>
      <c r="AQ19" s="160"/>
      <c r="AR19" s="160"/>
      <c r="AS19" s="160"/>
      <c r="AT19" s="376"/>
      <c r="AU19" s="379"/>
      <c r="AV19" s="376"/>
      <c r="AW19" s="347"/>
      <c r="AX19" s="139"/>
      <c r="AY19" s="139"/>
      <c r="AZ19" s="139"/>
      <c r="BA19" s="139"/>
      <c r="BB19" s="139"/>
      <c r="BC19" s="139"/>
      <c r="BD19" s="321"/>
      <c r="BE19" s="139"/>
      <c r="BF19" s="321"/>
    </row>
    <row r="20" spans="1:58" ht="65.099999999999994" customHeight="1">
      <c r="A20" s="334"/>
      <c r="B20" s="334"/>
      <c r="C20" s="355"/>
      <c r="D20" s="334"/>
      <c r="E20" s="334"/>
      <c r="F20" s="335"/>
      <c r="G20" s="334"/>
      <c r="H20" s="334"/>
      <c r="I20" s="334"/>
      <c r="J20" s="111"/>
      <c r="K20" s="111" t="s">
        <v>721</v>
      </c>
      <c r="L20" s="111" t="s">
        <v>651</v>
      </c>
      <c r="M20" s="111" t="s">
        <v>722</v>
      </c>
      <c r="N20" s="111">
        <v>1</v>
      </c>
      <c r="O20" s="111">
        <v>0.25</v>
      </c>
      <c r="P20" s="111">
        <v>0.25</v>
      </c>
      <c r="Q20" s="111"/>
      <c r="R20" s="111"/>
      <c r="S20" s="111"/>
      <c r="T20" s="153">
        <f t="shared" si="2"/>
        <v>0.5</v>
      </c>
      <c r="U20" s="111" t="s">
        <v>701</v>
      </c>
      <c r="V20" s="111" t="s">
        <v>654</v>
      </c>
      <c r="W20" s="111">
        <f t="shared" ref="W20:W21" si="3">11*30</f>
        <v>330</v>
      </c>
      <c r="X20" s="111" t="s">
        <v>655</v>
      </c>
      <c r="Y20" s="111" t="s">
        <v>703</v>
      </c>
      <c r="Z20" s="334"/>
      <c r="AA20" s="111" t="s">
        <v>719</v>
      </c>
      <c r="AB20" s="111" t="s">
        <v>723</v>
      </c>
      <c r="AC20" s="111" t="s">
        <v>706</v>
      </c>
      <c r="AD20" s="154"/>
      <c r="AE20" s="154"/>
      <c r="AF20" s="154"/>
      <c r="AG20" s="154"/>
      <c r="AH20" s="154"/>
      <c r="AI20" s="157">
        <v>415000000</v>
      </c>
      <c r="AJ20" s="157"/>
      <c r="AK20" s="338"/>
      <c r="AL20" s="159"/>
      <c r="AM20" s="159"/>
      <c r="AN20" s="321"/>
      <c r="AO20" s="321"/>
      <c r="AP20" s="160"/>
      <c r="AQ20" s="160"/>
      <c r="AR20" s="160"/>
      <c r="AS20" s="160"/>
      <c r="AT20" s="376"/>
      <c r="AU20" s="379"/>
      <c r="AV20" s="376"/>
      <c r="AW20" s="430" t="e">
        <f t="shared" ref="AW20" si="4">+AV20/AT20</f>
        <v>#DIV/0!</v>
      </c>
      <c r="AX20" s="139"/>
      <c r="AY20" s="139"/>
      <c r="AZ20" s="139"/>
      <c r="BA20" s="139"/>
      <c r="BB20" s="139"/>
      <c r="BC20" s="139"/>
      <c r="BD20" s="321"/>
      <c r="BE20" s="139"/>
      <c r="BF20" s="321"/>
    </row>
    <row r="21" spans="1:58" ht="65.099999999999994" customHeight="1">
      <c r="A21" s="334"/>
      <c r="B21" s="334"/>
      <c r="C21" s="355"/>
      <c r="D21" s="334"/>
      <c r="E21" s="334"/>
      <c r="F21" s="335"/>
      <c r="G21" s="334"/>
      <c r="H21" s="334"/>
      <c r="I21" s="334"/>
      <c r="J21" s="111"/>
      <c r="K21" s="111" t="s">
        <v>724</v>
      </c>
      <c r="L21" s="111" t="s">
        <v>651</v>
      </c>
      <c r="M21" s="111" t="s">
        <v>725</v>
      </c>
      <c r="N21" s="111">
        <v>1</v>
      </c>
      <c r="O21" s="111">
        <v>0.2</v>
      </c>
      <c r="P21" s="111">
        <v>0.2</v>
      </c>
      <c r="Q21" s="111"/>
      <c r="R21" s="111"/>
      <c r="S21" s="111"/>
      <c r="T21" s="153">
        <f t="shared" si="2"/>
        <v>0.4</v>
      </c>
      <c r="U21" s="111" t="s">
        <v>701</v>
      </c>
      <c r="V21" s="111" t="s">
        <v>654</v>
      </c>
      <c r="W21" s="111">
        <f t="shared" si="3"/>
        <v>330</v>
      </c>
      <c r="X21" s="111" t="s">
        <v>655</v>
      </c>
      <c r="Y21" s="111" t="s">
        <v>703</v>
      </c>
      <c r="Z21" s="334"/>
      <c r="AA21" s="111" t="s">
        <v>726</v>
      </c>
      <c r="AB21" s="111" t="s">
        <v>727</v>
      </c>
      <c r="AC21" s="111" t="s">
        <v>706</v>
      </c>
      <c r="AD21" s="154"/>
      <c r="AE21" s="154"/>
      <c r="AF21" s="154"/>
      <c r="AG21" s="154"/>
      <c r="AH21" s="154"/>
      <c r="AI21" s="157">
        <v>195800000</v>
      </c>
      <c r="AJ21" s="157"/>
      <c r="AK21" s="338"/>
      <c r="AL21" s="161"/>
      <c r="AM21" s="161"/>
      <c r="AN21" s="322"/>
      <c r="AO21" s="321"/>
      <c r="AP21" s="160"/>
      <c r="AQ21" s="160"/>
      <c r="AR21" s="160"/>
      <c r="AS21" s="160"/>
      <c r="AT21" s="376"/>
      <c r="AU21" s="379"/>
      <c r="AV21" s="376"/>
      <c r="AW21" s="347"/>
      <c r="AX21" s="139"/>
      <c r="AY21" s="139"/>
      <c r="AZ21" s="139"/>
      <c r="BA21" s="139"/>
      <c r="BB21" s="139"/>
      <c r="BC21" s="139"/>
      <c r="BD21" s="321"/>
      <c r="BE21" s="139"/>
      <c r="BF21" s="321"/>
    </row>
    <row r="22" spans="1:58" ht="65.099999999999994" customHeight="1">
      <c r="A22" s="334"/>
      <c r="B22" s="334"/>
      <c r="C22" s="355"/>
      <c r="D22" s="334"/>
      <c r="E22" s="334"/>
      <c r="F22" s="335"/>
      <c r="G22" s="334"/>
      <c r="H22" s="334"/>
      <c r="I22" s="334"/>
      <c r="J22" s="111"/>
      <c r="K22" s="111" t="s">
        <v>728</v>
      </c>
      <c r="L22" s="111" t="s">
        <v>651</v>
      </c>
      <c r="M22" s="111" t="s">
        <v>729</v>
      </c>
      <c r="N22" s="111">
        <v>1</v>
      </c>
      <c r="O22" s="111">
        <v>0</v>
      </c>
      <c r="P22" s="111">
        <v>3.2000000000000001E-2</v>
      </c>
      <c r="Q22" s="111"/>
      <c r="R22" s="111"/>
      <c r="S22" s="111"/>
      <c r="T22" s="153">
        <f t="shared" si="2"/>
        <v>3.2000000000000001E-2</v>
      </c>
      <c r="U22" s="111" t="s">
        <v>701</v>
      </c>
      <c r="V22" s="111" t="s">
        <v>654</v>
      </c>
      <c r="W22" s="111">
        <f>6*30</f>
        <v>180</v>
      </c>
      <c r="X22" s="111" t="s">
        <v>655</v>
      </c>
      <c r="Y22" s="111" t="s">
        <v>703</v>
      </c>
      <c r="Z22" s="334"/>
      <c r="AA22" s="111" t="s">
        <v>730</v>
      </c>
      <c r="AB22" s="111" t="s">
        <v>731</v>
      </c>
      <c r="AC22" s="111" t="s">
        <v>706</v>
      </c>
      <c r="AD22" s="154"/>
      <c r="AE22" s="154"/>
      <c r="AF22" s="154"/>
      <c r="AG22" s="154"/>
      <c r="AH22" s="154"/>
      <c r="AI22" s="382">
        <v>789200000</v>
      </c>
      <c r="AJ22" s="162"/>
      <c r="AK22" s="338"/>
      <c r="AL22" s="162"/>
      <c r="AM22" s="162"/>
      <c r="AN22" s="325" t="s">
        <v>732</v>
      </c>
      <c r="AO22" s="321"/>
      <c r="AP22" s="160"/>
      <c r="AQ22" s="160"/>
      <c r="AR22" s="160"/>
      <c r="AS22" s="160"/>
      <c r="AT22" s="376"/>
      <c r="AU22" s="379"/>
      <c r="AV22" s="376"/>
      <c r="AW22" s="347"/>
      <c r="AX22" s="139"/>
      <c r="AY22" s="139"/>
      <c r="AZ22" s="139"/>
      <c r="BA22" s="139"/>
      <c r="BB22" s="139"/>
      <c r="BC22" s="139"/>
      <c r="BD22" s="321"/>
      <c r="BE22" s="139"/>
      <c r="BF22" s="321"/>
    </row>
    <row r="23" spans="1:58" ht="65.099999999999994" customHeight="1">
      <c r="A23" s="334"/>
      <c r="B23" s="334"/>
      <c r="C23" s="355"/>
      <c r="D23" s="334"/>
      <c r="E23" s="334"/>
      <c r="F23" s="335"/>
      <c r="G23" s="334"/>
      <c r="H23" s="334"/>
      <c r="I23" s="334"/>
      <c r="J23" s="111"/>
      <c r="K23" s="111" t="s">
        <v>733</v>
      </c>
      <c r="L23" s="111" t="s">
        <v>651</v>
      </c>
      <c r="M23" s="111" t="s">
        <v>734</v>
      </c>
      <c r="N23" s="111" t="s">
        <v>179</v>
      </c>
      <c r="O23" s="111" t="s">
        <v>212</v>
      </c>
      <c r="P23" s="111" t="s">
        <v>212</v>
      </c>
      <c r="Q23" s="111"/>
      <c r="R23" s="111"/>
      <c r="S23" s="111"/>
      <c r="T23" s="153" t="s">
        <v>212</v>
      </c>
      <c r="U23" s="111" t="s">
        <v>179</v>
      </c>
      <c r="V23" s="111" t="s">
        <v>179</v>
      </c>
      <c r="W23" s="111" t="s">
        <v>179</v>
      </c>
      <c r="X23" s="111" t="s">
        <v>179</v>
      </c>
      <c r="Y23" s="111" t="s">
        <v>179</v>
      </c>
      <c r="Z23" s="334"/>
      <c r="AA23" s="111" t="s">
        <v>719</v>
      </c>
      <c r="AB23" s="111" t="s">
        <v>735</v>
      </c>
      <c r="AC23" s="111"/>
      <c r="AD23" s="139"/>
      <c r="AE23" s="139"/>
      <c r="AF23" s="139"/>
      <c r="AG23" s="139"/>
      <c r="AH23" s="111"/>
      <c r="AI23" s="383"/>
      <c r="AJ23" s="161"/>
      <c r="AK23" s="339"/>
      <c r="AL23" s="161"/>
      <c r="AM23" s="161"/>
      <c r="AN23" s="322"/>
      <c r="AO23" s="322"/>
      <c r="AP23" s="125"/>
      <c r="AQ23" s="125"/>
      <c r="AR23" s="125"/>
      <c r="AS23" s="125"/>
      <c r="AT23" s="377"/>
      <c r="AU23" s="380"/>
      <c r="AV23" s="377"/>
      <c r="AW23" s="348"/>
      <c r="AX23" s="139"/>
      <c r="AY23" s="139"/>
      <c r="AZ23" s="139"/>
      <c r="BA23" s="139"/>
      <c r="BB23" s="139"/>
      <c r="BC23" s="139"/>
      <c r="BD23" s="322"/>
      <c r="BE23" s="139"/>
      <c r="BF23" s="322"/>
    </row>
    <row r="24" spans="1:58" ht="65.099999999999994" customHeight="1">
      <c r="A24" s="334"/>
      <c r="B24" s="334"/>
      <c r="C24" s="355"/>
      <c r="D24" s="334"/>
      <c r="E24" s="384" t="s">
        <v>736</v>
      </c>
      <c r="F24" s="384"/>
      <c r="G24" s="384"/>
      <c r="H24" s="384"/>
      <c r="I24" s="384"/>
      <c r="J24" s="384"/>
      <c r="K24" s="384"/>
      <c r="L24" s="384"/>
      <c r="M24" s="384"/>
      <c r="N24" s="384"/>
      <c r="O24" s="384"/>
      <c r="P24" s="384"/>
      <c r="Q24" s="384"/>
      <c r="R24" s="384"/>
      <c r="S24" s="384"/>
      <c r="T24" s="164">
        <f>AVERAGE(T16:T23)</f>
        <v>0.42400000000000004</v>
      </c>
      <c r="U24" s="154"/>
      <c r="V24" s="154"/>
      <c r="W24" s="154"/>
      <c r="X24" s="154"/>
      <c r="Y24" s="154"/>
      <c r="Z24" s="154"/>
      <c r="AA24" s="154"/>
      <c r="AB24" s="154"/>
      <c r="AC24" s="154"/>
      <c r="AD24" s="154"/>
      <c r="AE24" s="139"/>
      <c r="AF24" s="165"/>
      <c r="AG24" s="165"/>
      <c r="AH24" s="165"/>
      <c r="AI24" s="166" t="s">
        <v>737</v>
      </c>
      <c r="AJ24" s="167"/>
      <c r="AK24" s="168">
        <f>SUM(AK16:AK23)</f>
        <v>3150000000</v>
      </c>
      <c r="AL24" s="167"/>
      <c r="AM24" s="167"/>
      <c r="AN24" s="167"/>
      <c r="AO24" s="167"/>
      <c r="AP24" s="167"/>
      <c r="AQ24" s="167"/>
      <c r="AR24" s="167"/>
      <c r="AS24" s="169"/>
      <c r="AT24" s="170">
        <f t="shared" ref="AT24" si="5">+AT16</f>
        <v>1039546400</v>
      </c>
      <c r="AU24" s="171">
        <f>+AU16</f>
        <v>0.33001473015873017</v>
      </c>
      <c r="AV24" s="170">
        <f>+AV16</f>
        <v>327524825.60000002</v>
      </c>
      <c r="AW24" s="171">
        <f>+AW16</f>
        <v>0.10397613511111112</v>
      </c>
      <c r="AX24" s="139"/>
      <c r="AY24" s="139"/>
      <c r="AZ24" s="139"/>
      <c r="BA24" s="139"/>
      <c r="BB24" s="139"/>
      <c r="BC24" s="139"/>
      <c r="BD24" s="111"/>
      <c r="BE24" s="139"/>
      <c r="BF24" s="111"/>
    </row>
    <row r="25" spans="1:58" ht="65.099999999999994" customHeight="1">
      <c r="A25" s="334"/>
      <c r="B25" s="334"/>
      <c r="C25" s="355"/>
      <c r="D25" s="334" t="s">
        <v>208</v>
      </c>
      <c r="E25" s="334" t="s">
        <v>738</v>
      </c>
      <c r="F25" s="335">
        <v>2024130010199</v>
      </c>
      <c r="G25" s="334" t="s">
        <v>739</v>
      </c>
      <c r="H25" s="334" t="s">
        <v>740</v>
      </c>
      <c r="I25" s="334" t="s">
        <v>698</v>
      </c>
      <c r="J25" s="111"/>
      <c r="K25" s="111" t="s">
        <v>741</v>
      </c>
      <c r="L25" s="111" t="s">
        <v>651</v>
      </c>
      <c r="M25" s="111" t="s">
        <v>742</v>
      </c>
      <c r="N25" s="111" t="s">
        <v>179</v>
      </c>
      <c r="O25" s="111" t="s">
        <v>212</v>
      </c>
      <c r="P25" s="111" t="s">
        <v>212</v>
      </c>
      <c r="Q25" s="111"/>
      <c r="R25" s="111"/>
      <c r="S25" s="111"/>
      <c r="T25" s="115" t="s">
        <v>212</v>
      </c>
      <c r="U25" s="111" t="s">
        <v>179</v>
      </c>
      <c r="V25" s="111" t="s">
        <v>179</v>
      </c>
      <c r="W25" s="111" t="s">
        <v>179</v>
      </c>
      <c r="X25" s="111"/>
      <c r="Y25" s="111" t="s">
        <v>212</v>
      </c>
      <c r="Z25" s="334" t="s">
        <v>743</v>
      </c>
      <c r="AA25" s="111" t="s">
        <v>744</v>
      </c>
      <c r="AB25" s="111" t="s">
        <v>744</v>
      </c>
      <c r="AC25" s="334" t="s">
        <v>706</v>
      </c>
      <c r="AD25" s="334" t="s">
        <v>707</v>
      </c>
      <c r="AE25" s="370">
        <v>325000000</v>
      </c>
      <c r="AF25" s="370" t="s">
        <v>661</v>
      </c>
      <c r="AG25" s="370" t="s">
        <v>662</v>
      </c>
      <c r="AH25" s="370"/>
      <c r="AI25" s="138">
        <v>0</v>
      </c>
      <c r="AJ25" s="138"/>
      <c r="AK25" s="337">
        <v>645000000</v>
      </c>
      <c r="AL25" s="138"/>
      <c r="AM25" s="138"/>
      <c r="AN25" s="111" t="s">
        <v>732</v>
      </c>
      <c r="AO25" s="325" t="s">
        <v>745</v>
      </c>
      <c r="AP25" s="136"/>
      <c r="AQ25" s="136"/>
      <c r="AR25" s="136"/>
      <c r="AS25" s="136"/>
      <c r="AT25" s="375">
        <v>287332000</v>
      </c>
      <c r="AU25" s="378">
        <f>+AT25/AK25</f>
        <v>0.44547596899224806</v>
      </c>
      <c r="AV25" s="375">
        <v>78139000</v>
      </c>
      <c r="AW25" s="346">
        <f>+AV25/AK25</f>
        <v>0.12114573643410853</v>
      </c>
      <c r="AX25" s="139"/>
      <c r="AY25" s="139"/>
      <c r="AZ25" s="139"/>
      <c r="BA25" s="139"/>
      <c r="BB25" s="139"/>
      <c r="BC25" s="139"/>
      <c r="BD25" s="325" t="s">
        <v>710</v>
      </c>
      <c r="BE25" s="139"/>
      <c r="BF25" s="325" t="s">
        <v>710</v>
      </c>
    </row>
    <row r="26" spans="1:58" ht="65.099999999999994" customHeight="1">
      <c r="A26" s="334"/>
      <c r="B26" s="334"/>
      <c r="C26" s="355"/>
      <c r="D26" s="334"/>
      <c r="E26" s="334"/>
      <c r="F26" s="335"/>
      <c r="G26" s="334"/>
      <c r="H26" s="334"/>
      <c r="I26" s="334"/>
      <c r="J26" s="111"/>
      <c r="K26" s="111" t="s">
        <v>746</v>
      </c>
      <c r="L26" s="111" t="s">
        <v>651</v>
      </c>
      <c r="M26" s="111" t="s">
        <v>747</v>
      </c>
      <c r="N26" s="111">
        <v>0.1</v>
      </c>
      <c r="O26" s="111">
        <v>0.05</v>
      </c>
      <c r="P26" s="111">
        <v>0.05</v>
      </c>
      <c r="Q26" s="111"/>
      <c r="R26" s="111"/>
      <c r="S26" s="111"/>
      <c r="T26" s="115">
        <f>+(P26+O26)/N26</f>
        <v>1</v>
      </c>
      <c r="U26" s="111" t="s">
        <v>748</v>
      </c>
      <c r="V26" s="111" t="s">
        <v>749</v>
      </c>
      <c r="W26" s="111">
        <v>180</v>
      </c>
      <c r="X26" s="111"/>
      <c r="Y26" s="111" t="s">
        <v>750</v>
      </c>
      <c r="Z26" s="334"/>
      <c r="AA26" s="111" t="s">
        <v>751</v>
      </c>
      <c r="AB26" s="111" t="s">
        <v>727</v>
      </c>
      <c r="AC26" s="334"/>
      <c r="AD26" s="334"/>
      <c r="AE26" s="370"/>
      <c r="AF26" s="370"/>
      <c r="AG26" s="370"/>
      <c r="AH26" s="370"/>
      <c r="AI26" s="157">
        <v>121000000</v>
      </c>
      <c r="AJ26" s="157"/>
      <c r="AK26" s="338"/>
      <c r="AL26" s="157"/>
      <c r="AM26" s="157"/>
      <c r="AN26" s="111" t="s">
        <v>732</v>
      </c>
      <c r="AO26" s="321"/>
      <c r="AP26" s="160"/>
      <c r="AQ26" s="160"/>
      <c r="AR26" s="160"/>
      <c r="AS26" s="160"/>
      <c r="AT26" s="376"/>
      <c r="AU26" s="379"/>
      <c r="AV26" s="376"/>
      <c r="AW26" s="347"/>
      <c r="AX26" s="139"/>
      <c r="AY26" s="139"/>
      <c r="AZ26" s="139"/>
      <c r="BA26" s="139"/>
      <c r="BB26" s="139"/>
      <c r="BC26" s="139"/>
      <c r="BD26" s="321"/>
      <c r="BE26" s="139"/>
      <c r="BF26" s="321"/>
    </row>
    <row r="27" spans="1:58" ht="65.099999999999994" customHeight="1">
      <c r="A27" s="334"/>
      <c r="B27" s="334"/>
      <c r="C27" s="355"/>
      <c r="D27" s="334"/>
      <c r="E27" s="334"/>
      <c r="F27" s="335"/>
      <c r="G27" s="334"/>
      <c r="H27" s="334"/>
      <c r="I27" s="334"/>
      <c r="J27" s="111"/>
      <c r="K27" s="111" t="s">
        <v>752</v>
      </c>
      <c r="L27" s="111" t="s">
        <v>651</v>
      </c>
      <c r="M27" s="111" t="s">
        <v>747</v>
      </c>
      <c r="N27" s="111" t="s">
        <v>179</v>
      </c>
      <c r="O27" s="111" t="s">
        <v>212</v>
      </c>
      <c r="P27" s="111" t="s">
        <v>212</v>
      </c>
      <c r="Q27" s="111"/>
      <c r="R27" s="111"/>
      <c r="S27" s="111"/>
      <c r="T27" s="115" t="s">
        <v>212</v>
      </c>
      <c r="U27" s="111" t="s">
        <v>179</v>
      </c>
      <c r="V27" s="111" t="s">
        <v>179</v>
      </c>
      <c r="W27" s="111" t="s">
        <v>179</v>
      </c>
      <c r="X27" s="111"/>
      <c r="Y27" s="111" t="s">
        <v>212</v>
      </c>
      <c r="Z27" s="334"/>
      <c r="AA27" s="111"/>
      <c r="AB27" s="111"/>
      <c r="AC27" s="334"/>
      <c r="AD27" s="334"/>
      <c r="AE27" s="370"/>
      <c r="AF27" s="370"/>
      <c r="AG27" s="370"/>
      <c r="AH27" s="370"/>
      <c r="AI27" s="157">
        <v>0</v>
      </c>
      <c r="AJ27" s="157"/>
      <c r="AK27" s="338"/>
      <c r="AL27" s="157"/>
      <c r="AM27" s="157"/>
      <c r="AN27" s="111" t="s">
        <v>732</v>
      </c>
      <c r="AO27" s="321"/>
      <c r="AP27" s="160"/>
      <c r="AQ27" s="160"/>
      <c r="AR27" s="160"/>
      <c r="AS27" s="160"/>
      <c r="AT27" s="376"/>
      <c r="AU27" s="379"/>
      <c r="AV27" s="376"/>
      <c r="AW27" s="347"/>
      <c r="AX27" s="139"/>
      <c r="AY27" s="139"/>
      <c r="AZ27" s="139"/>
      <c r="BA27" s="139"/>
      <c r="BB27" s="139"/>
      <c r="BC27" s="139"/>
      <c r="BD27" s="321"/>
      <c r="BE27" s="139"/>
      <c r="BF27" s="321"/>
    </row>
    <row r="28" spans="1:58" ht="65.099999999999994" customHeight="1">
      <c r="A28" s="334"/>
      <c r="B28" s="334"/>
      <c r="C28" s="355"/>
      <c r="D28" s="334"/>
      <c r="E28" s="334"/>
      <c r="F28" s="335"/>
      <c r="G28" s="334"/>
      <c r="H28" s="334"/>
      <c r="I28" s="334"/>
      <c r="J28" s="111"/>
      <c r="K28" s="111" t="s">
        <v>753</v>
      </c>
      <c r="L28" s="111" t="s">
        <v>651</v>
      </c>
      <c r="M28" s="111" t="s">
        <v>754</v>
      </c>
      <c r="N28" s="111">
        <v>0.06</v>
      </c>
      <c r="O28" s="111">
        <v>0.03</v>
      </c>
      <c r="P28" s="111">
        <v>0.03</v>
      </c>
      <c r="Q28" s="111"/>
      <c r="R28" s="111"/>
      <c r="S28" s="111"/>
      <c r="T28" s="115">
        <f>+(P28+O28)/N28</f>
        <v>1</v>
      </c>
      <c r="U28" s="111" t="s">
        <v>748</v>
      </c>
      <c r="V28" s="111" t="s">
        <v>749</v>
      </c>
      <c r="W28" s="111">
        <v>180</v>
      </c>
      <c r="X28" s="111"/>
      <c r="Y28" s="111" t="s">
        <v>750</v>
      </c>
      <c r="Z28" s="334"/>
      <c r="AA28" s="111" t="s">
        <v>751</v>
      </c>
      <c r="AB28" s="111" t="s">
        <v>727</v>
      </c>
      <c r="AC28" s="334"/>
      <c r="AD28" s="334"/>
      <c r="AE28" s="370"/>
      <c r="AF28" s="370"/>
      <c r="AG28" s="370"/>
      <c r="AH28" s="370"/>
      <c r="AI28" s="157">
        <v>181500000</v>
      </c>
      <c r="AJ28" s="157"/>
      <c r="AK28" s="338"/>
      <c r="AL28" s="157"/>
      <c r="AM28" s="157"/>
      <c r="AN28" s="111" t="s">
        <v>732</v>
      </c>
      <c r="AO28" s="321"/>
      <c r="AP28" s="160"/>
      <c r="AQ28" s="160"/>
      <c r="AR28" s="160"/>
      <c r="AS28" s="160"/>
      <c r="AT28" s="376"/>
      <c r="AU28" s="379"/>
      <c r="AV28" s="376"/>
      <c r="AW28" s="347"/>
      <c r="AX28" s="139"/>
      <c r="AY28" s="139"/>
      <c r="AZ28" s="139"/>
      <c r="BA28" s="139"/>
      <c r="BB28" s="139"/>
      <c r="BC28" s="139"/>
      <c r="BD28" s="321"/>
      <c r="BE28" s="139"/>
      <c r="BF28" s="321"/>
    </row>
    <row r="29" spans="1:58" ht="65.099999999999994" customHeight="1">
      <c r="A29" s="334"/>
      <c r="B29" s="334"/>
      <c r="C29" s="355"/>
      <c r="D29" s="334"/>
      <c r="E29" s="334"/>
      <c r="F29" s="335"/>
      <c r="G29" s="334"/>
      <c r="H29" s="334"/>
      <c r="I29" s="334"/>
      <c r="J29" s="111"/>
      <c r="K29" s="111" t="s">
        <v>755</v>
      </c>
      <c r="L29" s="111" t="s">
        <v>651</v>
      </c>
      <c r="M29" s="111" t="s">
        <v>756</v>
      </c>
      <c r="N29" s="111" t="s">
        <v>179</v>
      </c>
      <c r="O29" s="111" t="s">
        <v>212</v>
      </c>
      <c r="P29" s="111" t="s">
        <v>212</v>
      </c>
      <c r="Q29" s="111"/>
      <c r="R29" s="111"/>
      <c r="S29" s="111"/>
      <c r="T29" s="115" t="s">
        <v>212</v>
      </c>
      <c r="U29" s="111" t="s">
        <v>179</v>
      </c>
      <c r="V29" s="111" t="s">
        <v>179</v>
      </c>
      <c r="W29" s="111" t="s">
        <v>179</v>
      </c>
      <c r="X29" s="111"/>
      <c r="Y29" s="111" t="s">
        <v>212</v>
      </c>
      <c r="Z29" s="334"/>
      <c r="AA29" s="111" t="s">
        <v>751</v>
      </c>
      <c r="AB29" s="111" t="s">
        <v>727</v>
      </c>
      <c r="AC29" s="334"/>
      <c r="AD29" s="334"/>
      <c r="AE29" s="370"/>
      <c r="AF29" s="370"/>
      <c r="AG29" s="370"/>
      <c r="AH29" s="370"/>
      <c r="AI29" s="157">
        <v>0</v>
      </c>
      <c r="AJ29" s="157"/>
      <c r="AK29" s="338"/>
      <c r="AL29" s="157"/>
      <c r="AM29" s="157"/>
      <c r="AN29" s="111" t="s">
        <v>732</v>
      </c>
      <c r="AO29" s="321"/>
      <c r="AP29" s="160"/>
      <c r="AQ29" s="160"/>
      <c r="AR29" s="160"/>
      <c r="AS29" s="160"/>
      <c r="AT29" s="376"/>
      <c r="AU29" s="379"/>
      <c r="AV29" s="376"/>
      <c r="AW29" s="347"/>
      <c r="AX29" s="139"/>
      <c r="AY29" s="139"/>
      <c r="AZ29" s="139"/>
      <c r="BA29" s="139"/>
      <c r="BB29" s="139"/>
      <c r="BC29" s="139"/>
      <c r="BD29" s="321"/>
      <c r="BE29" s="139"/>
      <c r="BF29" s="321"/>
    </row>
    <row r="30" spans="1:58" ht="65.099999999999994" customHeight="1">
      <c r="A30" s="334"/>
      <c r="B30" s="334"/>
      <c r="C30" s="355"/>
      <c r="D30" s="334"/>
      <c r="E30" s="334"/>
      <c r="F30" s="335"/>
      <c r="G30" s="334"/>
      <c r="H30" s="334"/>
      <c r="I30" s="334"/>
      <c r="J30" s="111"/>
      <c r="K30" s="111" t="s">
        <v>757</v>
      </c>
      <c r="L30" s="111" t="s">
        <v>651</v>
      </c>
      <c r="M30" s="111" t="s">
        <v>758</v>
      </c>
      <c r="N30" s="111">
        <v>7.0000000000000007E-2</v>
      </c>
      <c r="O30" s="111" t="s">
        <v>212</v>
      </c>
      <c r="P30" s="111">
        <v>0.02</v>
      </c>
      <c r="Q30" s="111"/>
      <c r="R30" s="111"/>
      <c r="S30" s="111"/>
      <c r="T30" s="115">
        <f>+P30/N30</f>
        <v>0.2857142857142857</v>
      </c>
      <c r="U30" s="111" t="s">
        <v>749</v>
      </c>
      <c r="V30" s="111" t="s">
        <v>654</v>
      </c>
      <c r="W30" s="111">
        <v>210</v>
      </c>
      <c r="X30" s="111"/>
      <c r="Y30" s="111" t="s">
        <v>750</v>
      </c>
      <c r="Z30" s="334"/>
      <c r="AA30" s="111" t="s">
        <v>751</v>
      </c>
      <c r="AB30" s="111" t="s">
        <v>727</v>
      </c>
      <c r="AC30" s="334"/>
      <c r="AD30" s="334"/>
      <c r="AE30" s="370"/>
      <c r="AF30" s="370"/>
      <c r="AG30" s="370"/>
      <c r="AH30" s="370"/>
      <c r="AI30" s="157">
        <v>8400000</v>
      </c>
      <c r="AJ30" s="157"/>
      <c r="AK30" s="338"/>
      <c r="AL30" s="157"/>
      <c r="AM30" s="157"/>
      <c r="AN30" s="111" t="s">
        <v>732</v>
      </c>
      <c r="AO30" s="321"/>
      <c r="AP30" s="160"/>
      <c r="AQ30" s="160"/>
      <c r="AR30" s="160"/>
      <c r="AS30" s="160"/>
      <c r="AT30" s="376"/>
      <c r="AU30" s="379"/>
      <c r="AV30" s="376"/>
      <c r="AW30" s="347"/>
      <c r="AX30" s="139"/>
      <c r="AY30" s="139"/>
      <c r="AZ30" s="139"/>
      <c r="BA30" s="139"/>
      <c r="BB30" s="139"/>
      <c r="BC30" s="139"/>
      <c r="BD30" s="321"/>
      <c r="BE30" s="139"/>
      <c r="BF30" s="321"/>
    </row>
    <row r="31" spans="1:58" ht="65.099999999999994" customHeight="1">
      <c r="A31" s="334"/>
      <c r="B31" s="334"/>
      <c r="C31" s="355"/>
      <c r="D31" s="334"/>
      <c r="E31" s="334"/>
      <c r="F31" s="335"/>
      <c r="G31" s="334"/>
      <c r="H31" s="334"/>
      <c r="I31" s="334"/>
      <c r="J31" s="111"/>
      <c r="K31" s="111" t="s">
        <v>759</v>
      </c>
      <c r="L31" s="111" t="s">
        <v>651</v>
      </c>
      <c r="M31" s="111" t="s">
        <v>760</v>
      </c>
      <c r="N31" s="111">
        <v>0.04</v>
      </c>
      <c r="O31" s="111">
        <v>0.01</v>
      </c>
      <c r="P31" s="172">
        <v>0.01</v>
      </c>
      <c r="Q31" s="172"/>
      <c r="R31" s="172"/>
      <c r="S31" s="172"/>
      <c r="T31" s="115">
        <f>(O31+P31)/N31</f>
        <v>0.5</v>
      </c>
      <c r="U31" s="111" t="s">
        <v>748</v>
      </c>
      <c r="V31" s="111" t="s">
        <v>654</v>
      </c>
      <c r="W31" s="111">
        <v>365</v>
      </c>
      <c r="X31" s="111"/>
      <c r="Y31" s="111" t="s">
        <v>750</v>
      </c>
      <c r="Z31" s="334"/>
      <c r="AA31" s="111" t="s">
        <v>751</v>
      </c>
      <c r="AB31" s="111" t="s">
        <v>727</v>
      </c>
      <c r="AC31" s="334"/>
      <c r="AD31" s="334"/>
      <c r="AE31" s="370"/>
      <c r="AF31" s="370"/>
      <c r="AG31" s="370"/>
      <c r="AH31" s="370"/>
      <c r="AI31" s="157">
        <v>14100000</v>
      </c>
      <c r="AJ31" s="157"/>
      <c r="AK31" s="338"/>
      <c r="AL31" s="157"/>
      <c r="AM31" s="157"/>
      <c r="AN31" s="111" t="s">
        <v>732</v>
      </c>
      <c r="AO31" s="321"/>
      <c r="AP31" s="160"/>
      <c r="AQ31" s="160"/>
      <c r="AR31" s="160"/>
      <c r="AS31" s="160"/>
      <c r="AT31" s="376"/>
      <c r="AU31" s="379"/>
      <c r="AV31" s="376"/>
      <c r="AW31" s="347"/>
      <c r="AX31" s="139"/>
      <c r="AY31" s="139"/>
      <c r="AZ31" s="139"/>
      <c r="BA31" s="139"/>
      <c r="BB31" s="139"/>
      <c r="BC31" s="139"/>
      <c r="BD31" s="321"/>
      <c r="BE31" s="139"/>
      <c r="BF31" s="321"/>
    </row>
    <row r="32" spans="1:58" ht="65.099999999999994" customHeight="1">
      <c r="A32" s="334"/>
      <c r="B32" s="334"/>
      <c r="C32" s="355"/>
      <c r="D32" s="334"/>
      <c r="E32" s="334"/>
      <c r="F32" s="335"/>
      <c r="G32" s="334"/>
      <c r="H32" s="334"/>
      <c r="I32" s="334"/>
      <c r="J32" s="111"/>
      <c r="K32" s="111" t="s">
        <v>761</v>
      </c>
      <c r="L32" s="111" t="s">
        <v>651</v>
      </c>
      <c r="M32" s="111" t="s">
        <v>762</v>
      </c>
      <c r="N32" s="111" t="s">
        <v>179</v>
      </c>
      <c r="O32" s="111" t="s">
        <v>212</v>
      </c>
      <c r="P32" s="111" t="s">
        <v>212</v>
      </c>
      <c r="Q32" s="111"/>
      <c r="R32" s="111"/>
      <c r="S32" s="111"/>
      <c r="T32" s="115" t="s">
        <v>212</v>
      </c>
      <c r="U32" s="111" t="s">
        <v>179</v>
      </c>
      <c r="V32" s="111" t="s">
        <v>179</v>
      </c>
      <c r="W32" s="111" t="s">
        <v>179</v>
      </c>
      <c r="X32" s="111"/>
      <c r="Y32" s="111" t="s">
        <v>212</v>
      </c>
      <c r="Z32" s="334"/>
      <c r="AA32" s="111" t="s">
        <v>763</v>
      </c>
      <c r="AB32" s="111" t="s">
        <v>764</v>
      </c>
      <c r="AC32" s="334"/>
      <c r="AD32" s="334"/>
      <c r="AE32" s="370"/>
      <c r="AF32" s="370"/>
      <c r="AG32" s="370"/>
      <c r="AH32" s="370"/>
      <c r="AI32" s="157">
        <v>0</v>
      </c>
      <c r="AJ32" s="157"/>
      <c r="AK32" s="339"/>
      <c r="AL32" s="157"/>
      <c r="AM32" s="157"/>
      <c r="AN32" s="111" t="s">
        <v>732</v>
      </c>
      <c r="AO32" s="322"/>
      <c r="AP32" s="125"/>
      <c r="AQ32" s="125"/>
      <c r="AR32" s="125"/>
      <c r="AS32" s="125"/>
      <c r="AT32" s="377"/>
      <c r="AU32" s="380"/>
      <c r="AV32" s="377"/>
      <c r="AW32" s="348"/>
      <c r="AX32" s="139"/>
      <c r="AY32" s="139"/>
      <c r="AZ32" s="139"/>
      <c r="BA32" s="139"/>
      <c r="BB32" s="139"/>
      <c r="BC32" s="139"/>
      <c r="BD32" s="322"/>
      <c r="BE32" s="139"/>
      <c r="BF32" s="322"/>
    </row>
    <row r="33" spans="1:58" ht="65.099999999999994" customHeight="1">
      <c r="A33" s="334"/>
      <c r="B33" s="334"/>
      <c r="C33" s="355"/>
      <c r="D33" s="334"/>
      <c r="E33" s="334"/>
      <c r="F33" s="358" t="s">
        <v>765</v>
      </c>
      <c r="G33" s="358"/>
      <c r="H33" s="358"/>
      <c r="I33" s="358"/>
      <c r="J33" s="358"/>
      <c r="K33" s="358"/>
      <c r="L33" s="358"/>
      <c r="M33" s="358"/>
      <c r="N33" s="358"/>
      <c r="O33" s="358"/>
      <c r="P33" s="358"/>
      <c r="Q33" s="358"/>
      <c r="R33" s="358"/>
      <c r="S33" s="358"/>
      <c r="T33" s="164">
        <f>AVERAGE(T25:T32)</f>
        <v>0.6964285714285714</v>
      </c>
      <c r="U33" s="334"/>
      <c r="V33" s="334"/>
      <c r="W33" s="334"/>
      <c r="X33" s="334"/>
      <c r="Y33" s="334"/>
      <c r="Z33" s="334"/>
      <c r="AA33" s="334"/>
      <c r="AB33" s="334"/>
      <c r="AC33" s="334"/>
      <c r="AD33" s="334"/>
      <c r="AE33" s="334"/>
      <c r="AF33" s="334"/>
      <c r="AG33" s="334"/>
      <c r="AH33" s="334"/>
      <c r="AI33" s="166" t="s">
        <v>766</v>
      </c>
      <c r="AJ33" s="167"/>
      <c r="AK33" s="168">
        <f>SUM(AK25:AK32)</f>
        <v>645000000</v>
      </c>
      <c r="AL33" s="167"/>
      <c r="AM33" s="167"/>
      <c r="AN33" s="167"/>
      <c r="AO33" s="167"/>
      <c r="AP33" s="167"/>
      <c r="AQ33" s="167"/>
      <c r="AR33" s="167"/>
      <c r="AS33" s="167"/>
      <c r="AT33" s="170">
        <f t="shared" ref="AT33" si="6">+AT25</f>
        <v>287332000</v>
      </c>
      <c r="AU33" s="173">
        <f>+AU25</f>
        <v>0.44547596899224806</v>
      </c>
      <c r="AV33" s="170">
        <f>+AV25</f>
        <v>78139000</v>
      </c>
      <c r="AW33" s="174">
        <f>+AW25</f>
        <v>0.12114573643410853</v>
      </c>
      <c r="AX33" s="139"/>
      <c r="AY33" s="139"/>
      <c r="AZ33" s="139"/>
      <c r="BA33" s="139"/>
      <c r="BB33" s="139"/>
      <c r="BC33" s="139"/>
      <c r="BD33" s="111"/>
      <c r="BE33" s="139"/>
      <c r="BF33" s="111"/>
    </row>
    <row r="34" spans="1:58" ht="65.099999999999994" customHeight="1">
      <c r="A34" s="334"/>
      <c r="B34" s="334"/>
      <c r="C34" s="355"/>
      <c r="D34" s="334" t="s">
        <v>767</v>
      </c>
      <c r="E34" s="334" t="s">
        <v>768</v>
      </c>
      <c r="F34" s="335">
        <v>2024130010214</v>
      </c>
      <c r="G34" s="334" t="s">
        <v>769</v>
      </c>
      <c r="H34" s="334" t="s">
        <v>770</v>
      </c>
      <c r="I34" s="334" t="s">
        <v>698</v>
      </c>
      <c r="J34" s="111"/>
      <c r="K34" s="111" t="s">
        <v>771</v>
      </c>
      <c r="L34" s="154" t="s">
        <v>651</v>
      </c>
      <c r="M34" s="111" t="s">
        <v>772</v>
      </c>
      <c r="N34" s="111" t="s">
        <v>773</v>
      </c>
      <c r="O34" s="111">
        <v>0</v>
      </c>
      <c r="P34" s="111">
        <v>0</v>
      </c>
      <c r="Q34" s="111"/>
      <c r="R34" s="111"/>
      <c r="S34" s="111"/>
      <c r="T34" s="115">
        <f>+P34/N34</f>
        <v>0</v>
      </c>
      <c r="U34" s="111" t="s">
        <v>748</v>
      </c>
      <c r="V34" s="111" t="s">
        <v>682</v>
      </c>
      <c r="W34" s="111">
        <v>180</v>
      </c>
      <c r="X34" s="111" t="s">
        <v>655</v>
      </c>
      <c r="Y34" s="111">
        <v>10</v>
      </c>
      <c r="Z34" s="334" t="s">
        <v>774</v>
      </c>
      <c r="AA34" s="334" t="s">
        <v>719</v>
      </c>
      <c r="AB34" s="334" t="s">
        <v>720</v>
      </c>
      <c r="AC34" s="334" t="s">
        <v>706</v>
      </c>
      <c r="AD34" s="334" t="s">
        <v>775</v>
      </c>
      <c r="AE34" s="334">
        <f>+AI34</f>
        <v>139200000</v>
      </c>
      <c r="AF34" s="334" t="s">
        <v>661</v>
      </c>
      <c r="AG34" s="334" t="s">
        <v>690</v>
      </c>
      <c r="AH34" s="334" t="s">
        <v>776</v>
      </c>
      <c r="AI34" s="175">
        <v>139200000</v>
      </c>
      <c r="AJ34" s="175"/>
      <c r="AK34" s="431">
        <v>3110000000</v>
      </c>
      <c r="AL34" s="175"/>
      <c r="AM34" s="175"/>
      <c r="AN34" s="154" t="s">
        <v>708</v>
      </c>
      <c r="AO34" s="367" t="s">
        <v>777</v>
      </c>
      <c r="AP34" s="176"/>
      <c r="AQ34" s="176"/>
      <c r="AR34" s="176"/>
      <c r="AS34" s="176"/>
      <c r="AT34" s="367">
        <v>1499066800</v>
      </c>
      <c r="AU34" s="340" t="e">
        <f>+AT34/#REF!</f>
        <v>#REF!</v>
      </c>
      <c r="AV34" s="367">
        <v>414331300</v>
      </c>
      <c r="AW34" s="428">
        <f>+AV34/AK34</f>
        <v>0.13322549839228295</v>
      </c>
      <c r="AX34" s="139"/>
      <c r="AY34" s="139"/>
      <c r="AZ34" s="139"/>
      <c r="BA34" s="139"/>
      <c r="BB34" s="139"/>
      <c r="BC34" s="139"/>
      <c r="BD34" s="325" t="s">
        <v>710</v>
      </c>
      <c r="BE34" s="139"/>
      <c r="BF34" s="325" t="s">
        <v>710</v>
      </c>
    </row>
    <row r="35" spans="1:58" ht="65.099999999999994" customHeight="1">
      <c r="A35" s="334"/>
      <c r="B35" s="334"/>
      <c r="C35" s="355"/>
      <c r="D35" s="334"/>
      <c r="E35" s="334"/>
      <c r="F35" s="335"/>
      <c r="G35" s="334"/>
      <c r="H35" s="334"/>
      <c r="I35" s="334"/>
      <c r="J35" s="111"/>
      <c r="K35" s="111" t="s">
        <v>778</v>
      </c>
      <c r="L35" s="154"/>
      <c r="M35" s="111" t="s">
        <v>779</v>
      </c>
      <c r="N35" s="111">
        <v>0.1</v>
      </c>
      <c r="O35" s="111" t="s">
        <v>212</v>
      </c>
      <c r="P35" s="111">
        <v>0.01</v>
      </c>
      <c r="Q35" s="111"/>
      <c r="R35" s="111"/>
      <c r="S35" s="111"/>
      <c r="T35" s="115">
        <f>+P35/N35</f>
        <v>9.9999999999999992E-2</v>
      </c>
      <c r="U35" s="111" t="s">
        <v>179</v>
      </c>
      <c r="V35" s="111" t="s">
        <v>179</v>
      </c>
      <c r="W35" s="111" t="s">
        <v>212</v>
      </c>
      <c r="X35" s="111" t="s">
        <v>212</v>
      </c>
      <c r="Y35" s="111" t="s">
        <v>212</v>
      </c>
      <c r="Z35" s="334"/>
      <c r="AA35" s="334"/>
      <c r="AB35" s="334"/>
      <c r="AC35" s="334"/>
      <c r="AD35" s="334"/>
      <c r="AE35" s="334"/>
      <c r="AF35" s="334"/>
      <c r="AG35" s="334"/>
      <c r="AH35" s="334"/>
      <c r="AI35" s="175"/>
      <c r="AJ35" s="175"/>
      <c r="AK35" s="432"/>
      <c r="AL35" s="175"/>
      <c r="AM35" s="175"/>
      <c r="AN35" s="154"/>
      <c r="AO35" s="368"/>
      <c r="AP35" s="178"/>
      <c r="AQ35" s="178"/>
      <c r="AR35" s="178"/>
      <c r="AS35" s="178"/>
      <c r="AT35" s="368"/>
      <c r="AU35" s="341"/>
      <c r="AV35" s="368"/>
      <c r="AW35" s="434"/>
      <c r="AX35" s="139"/>
      <c r="AY35" s="139"/>
      <c r="AZ35" s="139"/>
      <c r="BA35" s="139"/>
      <c r="BB35" s="139"/>
      <c r="BC35" s="139"/>
      <c r="BD35" s="321"/>
      <c r="BE35" s="139"/>
      <c r="BF35" s="321"/>
    </row>
    <row r="36" spans="1:58" ht="65.099999999999994" customHeight="1">
      <c r="A36" s="334"/>
      <c r="B36" s="334"/>
      <c r="C36" s="355"/>
      <c r="D36" s="334"/>
      <c r="E36" s="334"/>
      <c r="F36" s="335"/>
      <c r="G36" s="334"/>
      <c r="H36" s="334"/>
      <c r="I36" s="334"/>
      <c r="J36" s="111"/>
      <c r="K36" s="111" t="s">
        <v>780</v>
      </c>
      <c r="L36" s="154"/>
      <c r="M36" s="111" t="s">
        <v>781</v>
      </c>
      <c r="N36" s="111" t="s">
        <v>782</v>
      </c>
      <c r="O36" s="111">
        <v>0.02</v>
      </c>
      <c r="P36" s="111">
        <v>1.3333333333333334E-2</v>
      </c>
      <c r="Q36" s="111"/>
      <c r="R36" s="111"/>
      <c r="S36" s="111"/>
      <c r="T36" s="115">
        <f t="shared" ref="T36:T51" si="7">+P36/N36</f>
        <v>0.11111111111111112</v>
      </c>
      <c r="U36" s="111" t="s">
        <v>748</v>
      </c>
      <c r="V36" s="111" t="s">
        <v>682</v>
      </c>
      <c r="W36" s="111">
        <v>180</v>
      </c>
      <c r="X36" s="111" t="s">
        <v>655</v>
      </c>
      <c r="Y36" s="111">
        <v>9</v>
      </c>
      <c r="Z36" s="334"/>
      <c r="AA36" s="334"/>
      <c r="AB36" s="334"/>
      <c r="AC36" s="334"/>
      <c r="AD36" s="334"/>
      <c r="AE36" s="334"/>
      <c r="AF36" s="334"/>
      <c r="AG36" s="334"/>
      <c r="AH36" s="334"/>
      <c r="AI36" s="175">
        <f>1041321079</f>
        <v>1041321079</v>
      </c>
      <c r="AJ36" s="175"/>
      <c r="AK36" s="432"/>
      <c r="AL36" s="175"/>
      <c r="AM36" s="175"/>
      <c r="AN36" s="154" t="s">
        <v>708</v>
      </c>
      <c r="AO36" s="368"/>
      <c r="AP36" s="178"/>
      <c r="AQ36" s="178"/>
      <c r="AR36" s="178"/>
      <c r="AS36" s="178"/>
      <c r="AT36" s="368"/>
      <c r="AU36" s="341"/>
      <c r="AV36" s="368"/>
      <c r="AW36" s="434"/>
      <c r="AX36" s="139"/>
      <c r="AY36" s="139"/>
      <c r="AZ36" s="139"/>
      <c r="BA36" s="139"/>
      <c r="BB36" s="139"/>
      <c r="BC36" s="139"/>
      <c r="BD36" s="321"/>
      <c r="BE36" s="139"/>
      <c r="BF36" s="321"/>
    </row>
    <row r="37" spans="1:58" ht="65.099999999999994" customHeight="1">
      <c r="A37" s="334"/>
      <c r="B37" s="334"/>
      <c r="C37" s="355"/>
      <c r="D37" s="334"/>
      <c r="E37" s="334"/>
      <c r="F37" s="335"/>
      <c r="G37" s="334"/>
      <c r="H37" s="334"/>
      <c r="I37" s="334"/>
      <c r="J37" s="111"/>
      <c r="K37" s="111" t="s">
        <v>783</v>
      </c>
      <c r="L37" s="154"/>
      <c r="M37" s="111" t="s">
        <v>784</v>
      </c>
      <c r="N37" s="111" t="s">
        <v>179</v>
      </c>
      <c r="O37" s="111" t="s">
        <v>212</v>
      </c>
      <c r="P37" s="111" t="s">
        <v>212</v>
      </c>
      <c r="Q37" s="111"/>
      <c r="R37" s="111"/>
      <c r="S37" s="111"/>
      <c r="T37" s="115" t="s">
        <v>212</v>
      </c>
      <c r="U37" s="111" t="s">
        <v>179</v>
      </c>
      <c r="V37" s="111" t="s">
        <v>179</v>
      </c>
      <c r="W37" s="111" t="s">
        <v>179</v>
      </c>
      <c r="X37" s="111" t="s">
        <v>212</v>
      </c>
      <c r="Y37" s="111" t="s">
        <v>212</v>
      </c>
      <c r="Z37" s="334"/>
      <c r="AA37" s="334"/>
      <c r="AB37" s="334"/>
      <c r="AC37" s="334"/>
      <c r="AD37" s="334"/>
      <c r="AE37" s="334"/>
      <c r="AF37" s="334"/>
      <c r="AG37" s="334"/>
      <c r="AH37" s="334"/>
      <c r="AI37" s="175"/>
      <c r="AJ37" s="175"/>
      <c r="AK37" s="432"/>
      <c r="AL37" s="175"/>
      <c r="AM37" s="175"/>
      <c r="AN37" s="154"/>
      <c r="AO37" s="368"/>
      <c r="AP37" s="178"/>
      <c r="AQ37" s="178"/>
      <c r="AR37" s="178"/>
      <c r="AS37" s="178"/>
      <c r="AT37" s="368"/>
      <c r="AU37" s="341"/>
      <c r="AV37" s="368"/>
      <c r="AW37" s="434"/>
      <c r="AX37" s="139"/>
      <c r="AY37" s="139"/>
      <c r="AZ37" s="139"/>
      <c r="BA37" s="139"/>
      <c r="BB37" s="139"/>
      <c r="BC37" s="139"/>
      <c r="BD37" s="321"/>
      <c r="BE37" s="139"/>
      <c r="BF37" s="321"/>
    </row>
    <row r="38" spans="1:58" ht="65.099999999999994" customHeight="1">
      <c r="A38" s="334"/>
      <c r="B38" s="334"/>
      <c r="C38" s="355"/>
      <c r="D38" s="334"/>
      <c r="E38" s="334"/>
      <c r="F38" s="335"/>
      <c r="G38" s="334"/>
      <c r="H38" s="334"/>
      <c r="I38" s="334"/>
      <c r="J38" s="111"/>
      <c r="K38" s="111" t="s">
        <v>785</v>
      </c>
      <c r="L38" s="154"/>
      <c r="M38" s="111" t="s">
        <v>786</v>
      </c>
      <c r="N38" s="111" t="s">
        <v>787</v>
      </c>
      <c r="O38" s="111" t="s">
        <v>212</v>
      </c>
      <c r="P38" s="111" t="s">
        <v>212</v>
      </c>
      <c r="Q38" s="111"/>
      <c r="R38" s="111"/>
      <c r="S38" s="111"/>
      <c r="T38" s="115" t="s">
        <v>212</v>
      </c>
      <c r="U38" s="111" t="s">
        <v>668</v>
      </c>
      <c r="V38" s="111" t="s">
        <v>654</v>
      </c>
      <c r="W38" s="111">
        <v>90</v>
      </c>
      <c r="X38" s="111" t="s">
        <v>655</v>
      </c>
      <c r="Y38" s="111">
        <v>9</v>
      </c>
      <c r="Z38" s="334"/>
      <c r="AA38" s="334"/>
      <c r="AB38" s="334"/>
      <c r="AC38" s="334"/>
      <c r="AD38" s="334"/>
      <c r="AE38" s="334"/>
      <c r="AF38" s="334"/>
      <c r="AG38" s="334"/>
      <c r="AH38" s="334"/>
      <c r="AI38" s="175"/>
      <c r="AJ38" s="175"/>
      <c r="AK38" s="432"/>
      <c r="AL38" s="175"/>
      <c r="AM38" s="175"/>
      <c r="AN38" s="154"/>
      <c r="AO38" s="368"/>
      <c r="AP38" s="178"/>
      <c r="AQ38" s="178"/>
      <c r="AR38" s="178"/>
      <c r="AS38" s="178"/>
      <c r="AT38" s="368"/>
      <c r="AU38" s="341"/>
      <c r="AV38" s="368"/>
      <c r="AW38" s="434"/>
      <c r="AX38" s="139"/>
      <c r="AY38" s="139"/>
      <c r="AZ38" s="139"/>
      <c r="BA38" s="139"/>
      <c r="BB38" s="139"/>
      <c r="BC38" s="139"/>
      <c r="BD38" s="321"/>
      <c r="BE38" s="139"/>
      <c r="BF38" s="321"/>
    </row>
    <row r="39" spans="1:58" ht="65.099999999999994" customHeight="1">
      <c r="A39" s="334"/>
      <c r="B39" s="334"/>
      <c r="C39" s="355"/>
      <c r="D39" s="334" t="s">
        <v>226</v>
      </c>
      <c r="E39" s="334"/>
      <c r="F39" s="335"/>
      <c r="G39" s="334"/>
      <c r="H39" s="334"/>
      <c r="I39" s="334"/>
      <c r="J39" s="111"/>
      <c r="K39" s="111" t="s">
        <v>771</v>
      </c>
      <c r="L39" s="154" t="s">
        <v>651</v>
      </c>
      <c r="M39" s="111" t="s">
        <v>772</v>
      </c>
      <c r="N39" s="111" t="s">
        <v>179</v>
      </c>
      <c r="O39" s="111" t="s">
        <v>212</v>
      </c>
      <c r="P39" s="111" t="s">
        <v>212</v>
      </c>
      <c r="Q39" s="111"/>
      <c r="R39" s="111"/>
      <c r="S39" s="111"/>
      <c r="T39" s="115" t="s">
        <v>212</v>
      </c>
      <c r="U39" s="111" t="s">
        <v>179</v>
      </c>
      <c r="V39" s="111" t="s">
        <v>179</v>
      </c>
      <c r="W39" s="111" t="s">
        <v>179</v>
      </c>
      <c r="X39" s="111" t="s">
        <v>212</v>
      </c>
      <c r="Y39" s="111" t="s">
        <v>212</v>
      </c>
      <c r="Z39" s="334"/>
      <c r="AA39" s="334"/>
      <c r="AB39" s="334" t="s">
        <v>720</v>
      </c>
      <c r="AC39" s="334" t="s">
        <v>706</v>
      </c>
      <c r="AD39" s="334" t="s">
        <v>775</v>
      </c>
      <c r="AE39" s="381">
        <f>+AI40</f>
        <v>551900000</v>
      </c>
      <c r="AF39" s="334" t="s">
        <v>661</v>
      </c>
      <c r="AG39" s="334" t="s">
        <v>690</v>
      </c>
      <c r="AH39" s="334"/>
      <c r="AI39" s="139"/>
      <c r="AJ39" s="139"/>
      <c r="AK39" s="432"/>
      <c r="AL39" s="139"/>
      <c r="AM39" s="139"/>
      <c r="AN39" s="139"/>
      <c r="AO39" s="368"/>
      <c r="AP39" s="178"/>
      <c r="AQ39" s="178"/>
      <c r="AR39" s="178"/>
      <c r="AS39" s="178"/>
      <c r="AT39" s="368"/>
      <c r="AU39" s="341"/>
      <c r="AV39" s="368"/>
      <c r="AW39" s="434"/>
      <c r="AX39" s="139"/>
      <c r="AY39" s="139"/>
      <c r="AZ39" s="139"/>
      <c r="BA39" s="139"/>
      <c r="BB39" s="139"/>
      <c r="BC39" s="139"/>
      <c r="BD39" s="321"/>
      <c r="BE39" s="139"/>
      <c r="BF39" s="321"/>
    </row>
    <row r="40" spans="1:58" ht="65.099999999999994" customHeight="1">
      <c r="A40" s="334"/>
      <c r="B40" s="334"/>
      <c r="C40" s="355"/>
      <c r="D40" s="334"/>
      <c r="E40" s="334"/>
      <c r="F40" s="335"/>
      <c r="G40" s="334"/>
      <c r="H40" s="334"/>
      <c r="I40" s="334"/>
      <c r="J40" s="111"/>
      <c r="K40" s="111" t="s">
        <v>778</v>
      </c>
      <c r="L40" s="154"/>
      <c r="M40" s="111" t="s">
        <v>779</v>
      </c>
      <c r="N40" s="111" t="s">
        <v>788</v>
      </c>
      <c r="O40" s="111" t="s">
        <v>212</v>
      </c>
      <c r="P40" s="111">
        <v>0.02</v>
      </c>
      <c r="Q40" s="111"/>
      <c r="R40" s="111"/>
      <c r="S40" s="111"/>
      <c r="T40" s="115">
        <f>+P40/N40</f>
        <v>9.9999999999999992E-2</v>
      </c>
      <c r="U40" s="111" t="s">
        <v>749</v>
      </c>
      <c r="V40" s="111" t="s">
        <v>654</v>
      </c>
      <c r="W40" s="111">
        <v>210</v>
      </c>
      <c r="X40" s="111" t="s">
        <v>655</v>
      </c>
      <c r="Y40" s="111">
        <v>9</v>
      </c>
      <c r="Z40" s="334"/>
      <c r="AA40" s="334"/>
      <c r="AB40" s="334"/>
      <c r="AC40" s="334"/>
      <c r="AD40" s="334"/>
      <c r="AE40" s="381"/>
      <c r="AF40" s="334"/>
      <c r="AG40" s="334"/>
      <c r="AH40" s="334"/>
      <c r="AI40" s="181">
        <v>551900000</v>
      </c>
      <c r="AJ40" s="181"/>
      <c r="AK40" s="432"/>
      <c r="AL40" s="181"/>
      <c r="AM40" s="181"/>
      <c r="AN40" s="111" t="s">
        <v>708</v>
      </c>
      <c r="AO40" s="368"/>
      <c r="AP40" s="178"/>
      <c r="AQ40" s="178"/>
      <c r="AR40" s="178"/>
      <c r="AS40" s="178"/>
      <c r="AT40" s="368"/>
      <c r="AU40" s="341"/>
      <c r="AV40" s="368"/>
      <c r="AW40" s="434"/>
      <c r="AX40" s="139"/>
      <c r="AY40" s="139"/>
      <c r="AZ40" s="139"/>
      <c r="BA40" s="139"/>
      <c r="BB40" s="139"/>
      <c r="BC40" s="139"/>
      <c r="BD40" s="321"/>
      <c r="BE40" s="139"/>
      <c r="BF40" s="321"/>
    </row>
    <row r="41" spans="1:58" ht="65.099999999999994" customHeight="1">
      <c r="A41" s="334"/>
      <c r="B41" s="334"/>
      <c r="C41" s="355"/>
      <c r="D41" s="334"/>
      <c r="E41" s="334"/>
      <c r="F41" s="335"/>
      <c r="G41" s="334"/>
      <c r="H41" s="334"/>
      <c r="I41" s="334"/>
      <c r="J41" s="111"/>
      <c r="K41" s="111" t="s">
        <v>780</v>
      </c>
      <c r="L41" s="154"/>
      <c r="M41" s="111" t="s">
        <v>781</v>
      </c>
      <c r="N41" s="111" t="s">
        <v>789</v>
      </c>
      <c r="O41" s="111">
        <v>0.04</v>
      </c>
      <c r="P41" s="111">
        <v>0.03</v>
      </c>
      <c r="Q41" s="111"/>
      <c r="R41" s="111"/>
      <c r="S41" s="111"/>
      <c r="T41" s="115">
        <f>+(O41+P41)/N41</f>
        <v>0.43750000000000006</v>
      </c>
      <c r="U41" s="111" t="s">
        <v>748</v>
      </c>
      <c r="V41" s="111" t="s">
        <v>654</v>
      </c>
      <c r="W41" s="111">
        <v>365</v>
      </c>
      <c r="X41" s="111" t="s">
        <v>655</v>
      </c>
      <c r="Y41" s="111">
        <v>9</v>
      </c>
      <c r="Z41" s="334"/>
      <c r="AA41" s="334"/>
      <c r="AB41" s="334"/>
      <c r="AC41" s="334"/>
      <c r="AD41" s="334"/>
      <c r="AE41" s="381"/>
      <c r="AF41" s="334"/>
      <c r="AG41" s="334"/>
      <c r="AH41" s="334"/>
      <c r="AI41" s="175">
        <f>300000000</f>
        <v>300000000</v>
      </c>
      <c r="AJ41" s="175"/>
      <c r="AK41" s="432"/>
      <c r="AL41" s="181"/>
      <c r="AM41" s="181"/>
      <c r="AN41" s="111" t="s">
        <v>790</v>
      </c>
      <c r="AO41" s="368"/>
      <c r="AP41" s="178"/>
      <c r="AQ41" s="178"/>
      <c r="AR41" s="178"/>
      <c r="AS41" s="178"/>
      <c r="AT41" s="368"/>
      <c r="AU41" s="341"/>
      <c r="AV41" s="368"/>
      <c r="AW41" s="434"/>
      <c r="AX41" s="139"/>
      <c r="AY41" s="139"/>
      <c r="AZ41" s="139"/>
      <c r="BA41" s="139"/>
      <c r="BB41" s="139"/>
      <c r="BC41" s="139"/>
      <c r="BD41" s="321"/>
      <c r="BE41" s="139"/>
      <c r="BF41" s="321"/>
    </row>
    <row r="42" spans="1:58" ht="65.099999999999994" customHeight="1">
      <c r="A42" s="334"/>
      <c r="B42" s="334"/>
      <c r="C42" s="355"/>
      <c r="D42" s="334"/>
      <c r="E42" s="334"/>
      <c r="F42" s="335"/>
      <c r="G42" s="334"/>
      <c r="H42" s="334"/>
      <c r="I42" s="334"/>
      <c r="J42" s="111"/>
      <c r="K42" s="111" t="s">
        <v>783</v>
      </c>
      <c r="L42" s="154"/>
      <c r="M42" s="111" t="s">
        <v>784</v>
      </c>
      <c r="N42" s="111" t="s">
        <v>179</v>
      </c>
      <c r="O42" s="111" t="s">
        <v>212</v>
      </c>
      <c r="P42" s="111" t="s">
        <v>212</v>
      </c>
      <c r="Q42" s="111"/>
      <c r="R42" s="111"/>
      <c r="S42" s="111"/>
      <c r="T42" s="115" t="s">
        <v>212</v>
      </c>
      <c r="U42" s="111" t="s">
        <v>179</v>
      </c>
      <c r="V42" s="111" t="s">
        <v>179</v>
      </c>
      <c r="W42" s="111" t="s">
        <v>179</v>
      </c>
      <c r="X42" s="111" t="s">
        <v>212</v>
      </c>
      <c r="Y42" s="111" t="s">
        <v>212</v>
      </c>
      <c r="Z42" s="334"/>
      <c r="AA42" s="334"/>
      <c r="AB42" s="334"/>
      <c r="AC42" s="334"/>
      <c r="AD42" s="334"/>
      <c r="AE42" s="381"/>
      <c r="AF42" s="334"/>
      <c r="AG42" s="334"/>
      <c r="AH42" s="334"/>
      <c r="AI42" s="181"/>
      <c r="AJ42" s="181"/>
      <c r="AK42" s="432"/>
      <c r="AL42" s="181"/>
      <c r="AM42" s="181"/>
      <c r="AN42" s="111"/>
      <c r="AO42" s="368"/>
      <c r="AP42" s="178"/>
      <c r="AQ42" s="178"/>
      <c r="AR42" s="178"/>
      <c r="AS42" s="178"/>
      <c r="AT42" s="368"/>
      <c r="AU42" s="341"/>
      <c r="AV42" s="368"/>
      <c r="AW42" s="434"/>
      <c r="AX42" s="139"/>
      <c r="AY42" s="139"/>
      <c r="AZ42" s="139"/>
      <c r="BA42" s="139"/>
      <c r="BB42" s="139"/>
      <c r="BC42" s="139"/>
      <c r="BD42" s="321"/>
      <c r="BE42" s="139"/>
      <c r="BF42" s="321"/>
    </row>
    <row r="43" spans="1:58" ht="65.099999999999994" customHeight="1">
      <c r="A43" s="334"/>
      <c r="B43" s="334"/>
      <c r="C43" s="355"/>
      <c r="D43" s="334"/>
      <c r="E43" s="334"/>
      <c r="F43" s="335"/>
      <c r="G43" s="334"/>
      <c r="H43" s="334"/>
      <c r="I43" s="334"/>
      <c r="J43" s="111"/>
      <c r="K43" s="111" t="s">
        <v>785</v>
      </c>
      <c r="L43" s="154"/>
      <c r="M43" s="111" t="s">
        <v>786</v>
      </c>
      <c r="N43" s="111" t="s">
        <v>791</v>
      </c>
      <c r="O43" s="111">
        <v>0.01</v>
      </c>
      <c r="P43" s="111">
        <v>0.01</v>
      </c>
      <c r="Q43" s="111"/>
      <c r="R43" s="111"/>
      <c r="S43" s="111"/>
      <c r="T43" s="115">
        <f>+(O43+P43)/N43</f>
        <v>0.5</v>
      </c>
      <c r="U43" s="111" t="s">
        <v>748</v>
      </c>
      <c r="V43" s="111" t="s">
        <v>654</v>
      </c>
      <c r="W43" s="111">
        <v>365</v>
      </c>
      <c r="X43" s="111" t="s">
        <v>655</v>
      </c>
      <c r="Y43" s="111">
        <v>9</v>
      </c>
      <c r="Z43" s="334"/>
      <c r="AA43" s="334"/>
      <c r="AB43" s="334"/>
      <c r="AC43" s="334"/>
      <c r="AD43" s="334"/>
      <c r="AE43" s="381"/>
      <c r="AF43" s="334"/>
      <c r="AG43" s="334"/>
      <c r="AH43" s="334"/>
      <c r="AI43" s="181"/>
      <c r="AJ43" s="181"/>
      <c r="AK43" s="432"/>
      <c r="AL43" s="181"/>
      <c r="AM43" s="181"/>
      <c r="AN43" s="111"/>
      <c r="AO43" s="368"/>
      <c r="AP43" s="178"/>
      <c r="AQ43" s="178"/>
      <c r="AR43" s="178"/>
      <c r="AS43" s="178"/>
      <c r="AT43" s="368"/>
      <c r="AU43" s="341"/>
      <c r="AV43" s="368"/>
      <c r="AW43" s="434"/>
      <c r="AX43" s="139"/>
      <c r="AY43" s="139"/>
      <c r="AZ43" s="139"/>
      <c r="BA43" s="139"/>
      <c r="BB43" s="139"/>
      <c r="BC43" s="139"/>
      <c r="BD43" s="321"/>
      <c r="BE43" s="139"/>
      <c r="BF43" s="321"/>
    </row>
    <row r="44" spans="1:58" ht="65.099999999999994" customHeight="1">
      <c r="A44" s="334"/>
      <c r="B44" s="334"/>
      <c r="C44" s="355"/>
      <c r="D44" s="334" t="s">
        <v>234</v>
      </c>
      <c r="E44" s="334"/>
      <c r="F44" s="335"/>
      <c r="G44" s="334"/>
      <c r="H44" s="334"/>
      <c r="I44" s="334"/>
      <c r="J44" s="111"/>
      <c r="K44" s="111" t="s">
        <v>792</v>
      </c>
      <c r="L44" s="154" t="s">
        <v>651</v>
      </c>
      <c r="M44" s="111" t="s">
        <v>698</v>
      </c>
      <c r="N44" s="111" t="s">
        <v>793</v>
      </c>
      <c r="O44" s="111">
        <v>6.25E-2</v>
      </c>
      <c r="P44" s="111">
        <v>6.25E-2</v>
      </c>
      <c r="Q44" s="111"/>
      <c r="R44" s="111"/>
      <c r="S44" s="111"/>
      <c r="T44" s="115">
        <f>+(O44+P44)/N44</f>
        <v>0.5</v>
      </c>
      <c r="U44" s="111" t="s">
        <v>748</v>
      </c>
      <c r="V44" s="111" t="s">
        <v>654</v>
      </c>
      <c r="W44" s="111">
        <v>365</v>
      </c>
      <c r="X44" s="111" t="s">
        <v>655</v>
      </c>
      <c r="Y44" s="111" t="s">
        <v>703</v>
      </c>
      <c r="Z44" s="334"/>
      <c r="AA44" s="334"/>
      <c r="AB44" s="334"/>
      <c r="AC44" s="334"/>
      <c r="AD44" s="334"/>
      <c r="AE44" s="372">
        <v>150000000</v>
      </c>
      <c r="AF44" s="372" t="s">
        <v>661</v>
      </c>
      <c r="AG44" s="372" t="s">
        <v>690</v>
      </c>
      <c r="AH44" s="372"/>
      <c r="AI44" s="182">
        <f>150000000+75400000</f>
        <v>225400000</v>
      </c>
      <c r="AJ44" s="182"/>
      <c r="AK44" s="432"/>
      <c r="AL44" s="182"/>
      <c r="AM44" s="182"/>
      <c r="AN44" s="154" t="s">
        <v>708</v>
      </c>
      <c r="AO44" s="368"/>
      <c r="AP44" s="178"/>
      <c r="AQ44" s="178"/>
      <c r="AR44" s="178"/>
      <c r="AS44" s="178"/>
      <c r="AT44" s="368"/>
      <c r="AU44" s="341"/>
      <c r="AV44" s="368"/>
      <c r="AW44" s="434"/>
      <c r="AX44" s="139"/>
      <c r="AY44" s="139"/>
      <c r="AZ44" s="139"/>
      <c r="BA44" s="139"/>
      <c r="BB44" s="139"/>
      <c r="BC44" s="139"/>
      <c r="BD44" s="321"/>
      <c r="BE44" s="139"/>
      <c r="BF44" s="321"/>
    </row>
    <row r="45" spans="1:58" ht="65.099999999999994" customHeight="1">
      <c r="A45" s="334"/>
      <c r="B45" s="334"/>
      <c r="C45" s="355"/>
      <c r="D45" s="334"/>
      <c r="E45" s="334"/>
      <c r="F45" s="335"/>
      <c r="G45" s="334"/>
      <c r="H45" s="334"/>
      <c r="I45" s="334"/>
      <c r="J45" s="111"/>
      <c r="K45" s="111" t="s">
        <v>794</v>
      </c>
      <c r="L45" s="154"/>
      <c r="M45" s="111" t="s">
        <v>698</v>
      </c>
      <c r="N45" s="111" t="s">
        <v>793</v>
      </c>
      <c r="O45" s="111">
        <v>6.25E-2</v>
      </c>
      <c r="P45" s="111">
        <v>6.25E-2</v>
      </c>
      <c r="Q45" s="111"/>
      <c r="R45" s="111"/>
      <c r="S45" s="111"/>
      <c r="T45" s="115">
        <f>+(O45+P45)/N45</f>
        <v>0.5</v>
      </c>
      <c r="U45" s="111" t="s">
        <v>748</v>
      </c>
      <c r="V45" s="111" t="s">
        <v>654</v>
      </c>
      <c r="W45" s="111">
        <v>365</v>
      </c>
      <c r="X45" s="111" t="s">
        <v>655</v>
      </c>
      <c r="Y45" s="111" t="s">
        <v>703</v>
      </c>
      <c r="Z45" s="334"/>
      <c r="AA45" s="334"/>
      <c r="AB45" s="334"/>
      <c r="AC45" s="334"/>
      <c r="AD45" s="334"/>
      <c r="AE45" s="372"/>
      <c r="AF45" s="372"/>
      <c r="AG45" s="372"/>
      <c r="AH45" s="372"/>
      <c r="AI45" s="182">
        <v>178078921</v>
      </c>
      <c r="AJ45" s="182"/>
      <c r="AK45" s="432"/>
      <c r="AL45" s="182"/>
      <c r="AM45" s="182"/>
      <c r="AN45" s="154"/>
      <c r="AO45" s="368"/>
      <c r="AP45" s="178"/>
      <c r="AQ45" s="178"/>
      <c r="AR45" s="178"/>
      <c r="AS45" s="178"/>
      <c r="AT45" s="368"/>
      <c r="AU45" s="341"/>
      <c r="AV45" s="368"/>
      <c r="AW45" s="434"/>
      <c r="AX45" s="139"/>
      <c r="AY45" s="139"/>
      <c r="AZ45" s="139"/>
      <c r="BA45" s="139"/>
      <c r="BB45" s="139"/>
      <c r="BC45" s="139"/>
      <c r="BD45" s="321"/>
      <c r="BE45" s="139"/>
      <c r="BF45" s="321"/>
    </row>
    <row r="46" spans="1:58" ht="65.099999999999994" customHeight="1">
      <c r="A46" s="334"/>
      <c r="B46" s="334"/>
      <c r="C46" s="355"/>
      <c r="D46" s="334" t="s">
        <v>236</v>
      </c>
      <c r="E46" s="334"/>
      <c r="F46" s="335"/>
      <c r="G46" s="334"/>
      <c r="H46" s="334"/>
      <c r="I46" s="334"/>
      <c r="J46" s="111"/>
      <c r="K46" s="111" t="s">
        <v>771</v>
      </c>
      <c r="L46" s="154" t="s">
        <v>651</v>
      </c>
      <c r="M46" s="111" t="s">
        <v>772</v>
      </c>
      <c r="N46" s="111" t="s">
        <v>179</v>
      </c>
      <c r="O46" s="111" t="s">
        <v>212</v>
      </c>
      <c r="P46" s="111" t="s">
        <v>212</v>
      </c>
      <c r="Q46" s="111"/>
      <c r="R46" s="111"/>
      <c r="S46" s="111"/>
      <c r="T46" s="115" t="s">
        <v>212</v>
      </c>
      <c r="U46" s="111" t="s">
        <v>179</v>
      </c>
      <c r="V46" s="111" t="s">
        <v>179</v>
      </c>
      <c r="W46" s="111" t="s">
        <v>179</v>
      </c>
      <c r="X46" s="111" t="s">
        <v>212</v>
      </c>
      <c r="Y46" s="111" t="s">
        <v>795</v>
      </c>
      <c r="Z46" s="334"/>
      <c r="AA46" s="334"/>
      <c r="AB46" s="334" t="s">
        <v>720</v>
      </c>
      <c r="AC46" s="334" t="s">
        <v>706</v>
      </c>
      <c r="AD46" s="334" t="s">
        <v>775</v>
      </c>
      <c r="AE46" s="334">
        <f>+AI46</f>
        <v>0</v>
      </c>
      <c r="AF46" s="334" t="s">
        <v>661</v>
      </c>
      <c r="AG46" s="334" t="s">
        <v>690</v>
      </c>
      <c r="AH46" s="334"/>
      <c r="AI46" s="181"/>
      <c r="AJ46" s="181"/>
      <c r="AK46" s="432"/>
      <c r="AL46" s="181"/>
      <c r="AM46" s="181"/>
      <c r="AN46" s="154" t="s">
        <v>708</v>
      </c>
      <c r="AO46" s="368"/>
      <c r="AP46" s="178"/>
      <c r="AQ46" s="178"/>
      <c r="AR46" s="178"/>
      <c r="AS46" s="178"/>
      <c r="AT46" s="368"/>
      <c r="AU46" s="341"/>
      <c r="AV46" s="368"/>
      <c r="AW46" s="434"/>
      <c r="AX46" s="139"/>
      <c r="AY46" s="139"/>
      <c r="AZ46" s="139"/>
      <c r="BA46" s="139"/>
      <c r="BB46" s="139"/>
      <c r="BC46" s="139"/>
      <c r="BD46" s="321"/>
      <c r="BE46" s="139"/>
      <c r="BF46" s="321"/>
    </row>
    <row r="47" spans="1:58" ht="65.099999999999994" customHeight="1">
      <c r="A47" s="334"/>
      <c r="B47" s="334"/>
      <c r="C47" s="355"/>
      <c r="D47" s="334"/>
      <c r="E47" s="334"/>
      <c r="F47" s="335"/>
      <c r="G47" s="334"/>
      <c r="H47" s="334"/>
      <c r="I47" s="334"/>
      <c r="J47" s="111"/>
      <c r="K47" s="111" t="s">
        <v>778</v>
      </c>
      <c r="L47" s="154"/>
      <c r="M47" s="111" t="s">
        <v>779</v>
      </c>
      <c r="N47" s="111" t="s">
        <v>179</v>
      </c>
      <c r="O47" s="111" t="s">
        <v>212</v>
      </c>
      <c r="P47" s="111" t="s">
        <v>212</v>
      </c>
      <c r="Q47" s="111"/>
      <c r="R47" s="111"/>
      <c r="S47" s="111"/>
      <c r="T47" s="115" t="s">
        <v>212</v>
      </c>
      <c r="U47" s="111" t="s">
        <v>179</v>
      </c>
      <c r="V47" s="111" t="s">
        <v>179</v>
      </c>
      <c r="W47" s="111" t="s">
        <v>179</v>
      </c>
      <c r="X47" s="111" t="s">
        <v>655</v>
      </c>
      <c r="Y47" s="111" t="s">
        <v>795</v>
      </c>
      <c r="Z47" s="334"/>
      <c r="AA47" s="334"/>
      <c r="AB47" s="334"/>
      <c r="AC47" s="334"/>
      <c r="AD47" s="334"/>
      <c r="AE47" s="334"/>
      <c r="AF47" s="334"/>
      <c r="AG47" s="334"/>
      <c r="AH47" s="334"/>
      <c r="AI47" s="181"/>
      <c r="AJ47" s="181"/>
      <c r="AK47" s="432"/>
      <c r="AL47" s="181"/>
      <c r="AM47" s="181"/>
      <c r="AN47" s="154"/>
      <c r="AO47" s="368"/>
      <c r="AP47" s="178"/>
      <c r="AQ47" s="178"/>
      <c r="AR47" s="178"/>
      <c r="AS47" s="178"/>
      <c r="AT47" s="368"/>
      <c r="AU47" s="341"/>
      <c r="AV47" s="368"/>
      <c r="AW47" s="434"/>
      <c r="AX47" s="139"/>
      <c r="AY47" s="139"/>
      <c r="AZ47" s="139"/>
      <c r="BA47" s="139"/>
      <c r="BB47" s="139"/>
      <c r="BC47" s="139"/>
      <c r="BD47" s="321"/>
      <c r="BE47" s="139"/>
      <c r="BF47" s="321"/>
    </row>
    <row r="48" spans="1:58" ht="65.099999999999994" customHeight="1">
      <c r="A48" s="334"/>
      <c r="B48" s="334"/>
      <c r="C48" s="355"/>
      <c r="D48" s="334"/>
      <c r="E48" s="334"/>
      <c r="F48" s="335"/>
      <c r="G48" s="334"/>
      <c r="H48" s="334"/>
      <c r="I48" s="334"/>
      <c r="J48" s="111"/>
      <c r="K48" s="111" t="s">
        <v>780</v>
      </c>
      <c r="L48" s="154"/>
      <c r="M48" s="111" t="s">
        <v>781</v>
      </c>
      <c r="N48" s="111" t="s">
        <v>796</v>
      </c>
      <c r="O48" s="111">
        <v>0.05</v>
      </c>
      <c r="P48" s="111">
        <v>0.1</v>
      </c>
      <c r="Q48" s="111"/>
      <c r="R48" s="111"/>
      <c r="S48" s="111"/>
      <c r="T48" s="115">
        <f>+(O48+P48)/N48</f>
        <v>0.50000000000000011</v>
      </c>
      <c r="U48" s="111" t="s">
        <v>748</v>
      </c>
      <c r="V48" s="111" t="s">
        <v>654</v>
      </c>
      <c r="W48" s="111">
        <v>365</v>
      </c>
      <c r="X48" s="111" t="s">
        <v>655</v>
      </c>
      <c r="Y48" s="111" t="s">
        <v>795</v>
      </c>
      <c r="Z48" s="334"/>
      <c r="AA48" s="334"/>
      <c r="AB48" s="334"/>
      <c r="AC48" s="334"/>
      <c r="AD48" s="334"/>
      <c r="AE48" s="334"/>
      <c r="AF48" s="334"/>
      <c r="AG48" s="334"/>
      <c r="AH48" s="334"/>
      <c r="AI48" s="181"/>
      <c r="AJ48" s="181"/>
      <c r="AK48" s="432"/>
      <c r="AL48" s="181"/>
      <c r="AM48" s="181"/>
      <c r="AN48" s="154"/>
      <c r="AO48" s="368"/>
      <c r="AP48" s="178"/>
      <c r="AQ48" s="178"/>
      <c r="AR48" s="178"/>
      <c r="AS48" s="178"/>
      <c r="AT48" s="368"/>
      <c r="AU48" s="341"/>
      <c r="AV48" s="368"/>
      <c r="AW48" s="434"/>
      <c r="AX48" s="139"/>
      <c r="AY48" s="139"/>
      <c r="AZ48" s="139"/>
      <c r="BA48" s="139"/>
      <c r="BB48" s="139"/>
      <c r="BC48" s="139"/>
      <c r="BD48" s="321"/>
      <c r="BE48" s="139"/>
      <c r="BF48" s="321"/>
    </row>
    <row r="49" spans="1:58" ht="65.099999999999994" customHeight="1">
      <c r="A49" s="334"/>
      <c r="B49" s="334"/>
      <c r="C49" s="355"/>
      <c r="D49" s="334"/>
      <c r="E49" s="334"/>
      <c r="F49" s="335"/>
      <c r="G49" s="334"/>
      <c r="H49" s="334"/>
      <c r="I49" s="334"/>
      <c r="J49" s="111"/>
      <c r="K49" s="111" t="s">
        <v>783</v>
      </c>
      <c r="L49" s="154"/>
      <c r="M49" s="111" t="s">
        <v>784</v>
      </c>
      <c r="N49" s="111" t="s">
        <v>179</v>
      </c>
      <c r="O49" s="111" t="s">
        <v>212</v>
      </c>
      <c r="P49" s="111" t="s">
        <v>212</v>
      </c>
      <c r="Q49" s="111"/>
      <c r="R49" s="111"/>
      <c r="S49" s="111"/>
      <c r="T49" s="115" t="s">
        <v>212</v>
      </c>
      <c r="U49" s="111" t="s">
        <v>179</v>
      </c>
      <c r="V49" s="111" t="s">
        <v>179</v>
      </c>
      <c r="W49" s="111" t="s">
        <v>179</v>
      </c>
      <c r="X49" s="111" t="s">
        <v>655</v>
      </c>
      <c r="Y49" s="111" t="s">
        <v>795</v>
      </c>
      <c r="Z49" s="334"/>
      <c r="AA49" s="334"/>
      <c r="AB49" s="334"/>
      <c r="AC49" s="334"/>
      <c r="AD49" s="334"/>
      <c r="AE49" s="334"/>
      <c r="AF49" s="334"/>
      <c r="AG49" s="334"/>
      <c r="AH49" s="334"/>
      <c r="AI49" s="181"/>
      <c r="AJ49" s="181"/>
      <c r="AK49" s="432"/>
      <c r="AL49" s="181"/>
      <c r="AM49" s="181"/>
      <c r="AN49" s="154"/>
      <c r="AO49" s="368"/>
      <c r="AP49" s="178"/>
      <c r="AQ49" s="178"/>
      <c r="AR49" s="178"/>
      <c r="AS49" s="178"/>
      <c r="AT49" s="368"/>
      <c r="AU49" s="341"/>
      <c r="AV49" s="368"/>
      <c r="AW49" s="434"/>
      <c r="AX49" s="139"/>
      <c r="AY49" s="139"/>
      <c r="AZ49" s="139"/>
      <c r="BA49" s="139"/>
      <c r="BB49" s="139"/>
      <c r="BC49" s="139"/>
      <c r="BD49" s="321"/>
      <c r="BE49" s="139"/>
      <c r="BF49" s="321"/>
    </row>
    <row r="50" spans="1:58" ht="65.099999999999994" customHeight="1">
      <c r="A50" s="334"/>
      <c r="B50" s="334"/>
      <c r="C50" s="355"/>
      <c r="D50" s="334"/>
      <c r="E50" s="334"/>
      <c r="F50" s="335"/>
      <c r="G50" s="334"/>
      <c r="H50" s="334"/>
      <c r="I50" s="334"/>
      <c r="J50" s="111"/>
      <c r="K50" s="111" t="s">
        <v>785</v>
      </c>
      <c r="L50" s="154"/>
      <c r="M50" s="111" t="s">
        <v>786</v>
      </c>
      <c r="N50" s="111" t="s">
        <v>797</v>
      </c>
      <c r="O50" s="111">
        <v>5.0000000000000001E-3</v>
      </c>
      <c r="P50" s="111">
        <v>5.0000000000000001E-3</v>
      </c>
      <c r="Q50" s="111"/>
      <c r="R50" s="111"/>
      <c r="S50" s="111"/>
      <c r="T50" s="115">
        <f>+(O50+P50)/N50</f>
        <v>0.5</v>
      </c>
      <c r="U50" s="111" t="s">
        <v>748</v>
      </c>
      <c r="V50" s="111" t="s">
        <v>654</v>
      </c>
      <c r="W50" s="111">
        <v>365</v>
      </c>
      <c r="X50" s="111" t="s">
        <v>655</v>
      </c>
      <c r="Y50" s="111" t="s">
        <v>795</v>
      </c>
      <c r="Z50" s="334"/>
      <c r="AA50" s="334"/>
      <c r="AB50" s="334"/>
      <c r="AC50" s="334"/>
      <c r="AD50" s="334"/>
      <c r="AE50" s="334"/>
      <c r="AF50" s="334"/>
      <c r="AG50" s="334"/>
      <c r="AH50" s="334"/>
      <c r="AI50" s="181"/>
      <c r="AJ50" s="181"/>
      <c r="AK50" s="432"/>
      <c r="AL50" s="181"/>
      <c r="AM50" s="181"/>
      <c r="AN50" s="154"/>
      <c r="AO50" s="368"/>
      <c r="AP50" s="178"/>
      <c r="AQ50" s="178"/>
      <c r="AR50" s="178"/>
      <c r="AS50" s="178"/>
      <c r="AT50" s="368"/>
      <c r="AU50" s="341"/>
      <c r="AV50" s="368"/>
      <c r="AW50" s="434"/>
      <c r="AX50" s="139"/>
      <c r="AY50" s="139"/>
      <c r="AZ50" s="139"/>
      <c r="BA50" s="139"/>
      <c r="BB50" s="139"/>
      <c r="BC50" s="139"/>
      <c r="BD50" s="321"/>
      <c r="BE50" s="139"/>
      <c r="BF50" s="321"/>
    </row>
    <row r="51" spans="1:58" ht="65.099999999999994" customHeight="1">
      <c r="A51" s="334"/>
      <c r="B51" s="334"/>
      <c r="C51" s="355"/>
      <c r="D51" s="111" t="s">
        <v>240</v>
      </c>
      <c r="E51" s="334"/>
      <c r="F51" s="335"/>
      <c r="G51" s="334"/>
      <c r="H51" s="334"/>
      <c r="I51" s="334"/>
      <c r="J51" s="111"/>
      <c r="K51" s="111" t="s">
        <v>798</v>
      </c>
      <c r="L51" s="111" t="s">
        <v>651</v>
      </c>
      <c r="M51" s="111" t="s">
        <v>799</v>
      </c>
      <c r="N51" s="111" t="s">
        <v>788</v>
      </c>
      <c r="O51" s="111">
        <v>0</v>
      </c>
      <c r="P51" s="111">
        <v>0.1</v>
      </c>
      <c r="Q51" s="111"/>
      <c r="R51" s="111"/>
      <c r="S51" s="111"/>
      <c r="T51" s="115">
        <f t="shared" si="7"/>
        <v>0.5</v>
      </c>
      <c r="U51" s="111" t="s">
        <v>748</v>
      </c>
      <c r="V51" s="111" t="s">
        <v>654</v>
      </c>
      <c r="W51" s="111">
        <v>365</v>
      </c>
      <c r="X51" s="111" t="s">
        <v>655</v>
      </c>
      <c r="Y51" s="111" t="s">
        <v>703</v>
      </c>
      <c r="Z51" s="334"/>
      <c r="AA51" s="334"/>
      <c r="AB51" s="334" t="s">
        <v>720</v>
      </c>
      <c r="AC51" s="334" t="s">
        <v>706</v>
      </c>
      <c r="AD51" s="111" t="s">
        <v>800</v>
      </c>
      <c r="AE51" s="180">
        <f>+AI51</f>
        <v>64100000</v>
      </c>
      <c r="AF51" s="111" t="s">
        <v>661</v>
      </c>
      <c r="AG51" s="111" t="s">
        <v>690</v>
      </c>
      <c r="AH51" s="111"/>
      <c r="AI51" s="181">
        <v>64100000</v>
      </c>
      <c r="AJ51" s="181"/>
      <c r="AK51" s="433"/>
      <c r="AL51" s="181"/>
      <c r="AM51" s="181"/>
      <c r="AN51" s="111" t="s">
        <v>708</v>
      </c>
      <c r="AO51" s="369"/>
      <c r="AP51" s="183"/>
      <c r="AQ51" s="183"/>
      <c r="AR51" s="183"/>
      <c r="AS51" s="183"/>
      <c r="AT51" s="369"/>
      <c r="AU51" s="342"/>
      <c r="AV51" s="369"/>
      <c r="AW51" s="429"/>
      <c r="AX51" s="139"/>
      <c r="AY51" s="139"/>
      <c r="AZ51" s="139"/>
      <c r="BA51" s="139"/>
      <c r="BB51" s="139"/>
      <c r="BC51" s="139"/>
      <c r="BD51" s="322"/>
      <c r="BE51" s="139"/>
      <c r="BF51" s="322"/>
    </row>
    <row r="52" spans="1:58" ht="65.099999999999994" customHeight="1">
      <c r="A52" s="334"/>
      <c r="B52" s="334"/>
      <c r="C52" s="355"/>
      <c r="D52" s="111"/>
      <c r="E52" s="334"/>
      <c r="F52" s="335" t="s">
        <v>801</v>
      </c>
      <c r="G52" s="358" t="s">
        <v>801</v>
      </c>
      <c r="H52" s="358"/>
      <c r="I52" s="358"/>
      <c r="J52" s="358"/>
      <c r="K52" s="358"/>
      <c r="L52" s="358"/>
      <c r="M52" s="358"/>
      <c r="N52" s="358"/>
      <c r="O52" s="358"/>
      <c r="P52" s="358"/>
      <c r="Q52" s="358"/>
      <c r="R52" s="358"/>
      <c r="S52" s="358"/>
      <c r="T52" s="164">
        <f>AVERAGE(T34:T51)</f>
        <v>0.34078282828282824</v>
      </c>
      <c r="U52" s="154"/>
      <c r="V52" s="154"/>
      <c r="W52" s="154"/>
      <c r="X52" s="154"/>
      <c r="Y52" s="154"/>
      <c r="Z52" s="154"/>
      <c r="AA52" s="154"/>
      <c r="AB52" s="154"/>
      <c r="AC52" s="154"/>
      <c r="AD52" s="154"/>
      <c r="AE52" s="139"/>
      <c r="AF52" s="165"/>
      <c r="AG52" s="165"/>
      <c r="AH52" s="165"/>
      <c r="AI52" s="166" t="s">
        <v>802</v>
      </c>
      <c r="AJ52" s="167"/>
      <c r="AK52" s="435">
        <v>0</v>
      </c>
      <c r="AL52" s="167"/>
      <c r="AM52" s="167"/>
      <c r="AN52" s="167"/>
      <c r="AO52" s="167"/>
      <c r="AP52" s="167"/>
      <c r="AQ52" s="167"/>
      <c r="AR52" s="167"/>
      <c r="AS52" s="167"/>
      <c r="AT52" s="185">
        <f t="shared" ref="AT52" si="8">+AT34</f>
        <v>1499066800</v>
      </c>
      <c r="AU52" s="171" t="e">
        <f>+AT52/AK52</f>
        <v>#DIV/0!</v>
      </c>
      <c r="AV52" s="185">
        <f>+AV34</f>
        <v>414331300</v>
      </c>
      <c r="AW52" s="174">
        <f>+AW34</f>
        <v>0.13322549839228295</v>
      </c>
      <c r="AX52" s="139"/>
      <c r="AY52" s="139"/>
      <c r="AZ52" s="139"/>
      <c r="BA52" s="139"/>
      <c r="BB52" s="139"/>
      <c r="BC52" s="139"/>
      <c r="BD52" s="142"/>
      <c r="BE52" s="139"/>
      <c r="BF52" s="142"/>
    </row>
    <row r="53" spans="1:58" ht="65.099999999999994" customHeight="1">
      <c r="A53" s="334"/>
      <c r="B53" s="334"/>
      <c r="C53" s="355"/>
      <c r="D53" s="334" t="s">
        <v>243</v>
      </c>
      <c r="E53" s="334" t="s">
        <v>803</v>
      </c>
      <c r="F53" s="335">
        <v>202400000005234</v>
      </c>
      <c r="G53" s="334" t="s">
        <v>804</v>
      </c>
      <c r="H53" s="334" t="s">
        <v>805</v>
      </c>
      <c r="I53" s="334" t="s">
        <v>806</v>
      </c>
      <c r="J53" s="111"/>
      <c r="K53" s="111" t="s">
        <v>807</v>
      </c>
      <c r="L53" s="111"/>
      <c r="M53" s="111" t="s">
        <v>808</v>
      </c>
      <c r="N53" s="142" t="s">
        <v>179</v>
      </c>
      <c r="O53" s="142" t="s">
        <v>212</v>
      </c>
      <c r="P53" s="142" t="s">
        <v>212</v>
      </c>
      <c r="Q53" s="142"/>
      <c r="R53" s="142"/>
      <c r="S53" s="142"/>
      <c r="T53" s="142" t="s">
        <v>212</v>
      </c>
      <c r="U53" s="186">
        <v>45778</v>
      </c>
      <c r="V53" s="111" t="s">
        <v>809</v>
      </c>
      <c r="W53" s="111">
        <f>5*30</f>
        <v>150</v>
      </c>
      <c r="X53" s="334" t="s">
        <v>655</v>
      </c>
      <c r="Y53" s="334" t="s">
        <v>703</v>
      </c>
      <c r="Z53" s="334" t="s">
        <v>683</v>
      </c>
      <c r="AA53" s="334" t="s">
        <v>719</v>
      </c>
      <c r="AB53" s="334" t="s">
        <v>720</v>
      </c>
      <c r="AC53" s="334" t="s">
        <v>810</v>
      </c>
      <c r="AD53" s="334" t="s">
        <v>800</v>
      </c>
      <c r="AE53" s="118">
        <v>475000000</v>
      </c>
      <c r="AF53" s="334" t="s">
        <v>811</v>
      </c>
      <c r="AG53" s="334" t="s">
        <v>662</v>
      </c>
      <c r="AH53" s="334"/>
      <c r="AI53" s="118">
        <v>475000000</v>
      </c>
      <c r="AJ53" s="118"/>
      <c r="AK53" s="436"/>
      <c r="AL53" s="187"/>
      <c r="AM53" s="187"/>
      <c r="AN53" s="325" t="s">
        <v>662</v>
      </c>
      <c r="AO53" s="325" t="s">
        <v>812</v>
      </c>
      <c r="AP53" s="136"/>
      <c r="AQ53" s="136"/>
      <c r="AR53" s="136"/>
      <c r="AS53" s="136"/>
      <c r="AT53" s="385">
        <v>0</v>
      </c>
      <c r="AU53" s="388">
        <v>0</v>
      </c>
      <c r="AV53" s="385">
        <v>0</v>
      </c>
      <c r="AW53" s="411"/>
      <c r="AX53" s="139"/>
      <c r="AY53" s="139"/>
      <c r="AZ53" s="139"/>
      <c r="BA53" s="139"/>
      <c r="BB53" s="139"/>
      <c r="BC53" s="139"/>
      <c r="BD53" s="325" t="s">
        <v>813</v>
      </c>
      <c r="BE53" s="139"/>
      <c r="BF53" s="325" t="s">
        <v>813</v>
      </c>
    </row>
    <row r="54" spans="1:58" ht="65.099999999999994" customHeight="1">
      <c r="A54" s="334"/>
      <c r="B54" s="334"/>
      <c r="C54" s="355"/>
      <c r="D54" s="334"/>
      <c r="E54" s="334"/>
      <c r="F54" s="335"/>
      <c r="G54" s="334"/>
      <c r="H54" s="334"/>
      <c r="I54" s="334"/>
      <c r="J54" s="111"/>
      <c r="K54" s="111" t="s">
        <v>814</v>
      </c>
      <c r="L54" s="111"/>
      <c r="M54" s="111" t="s">
        <v>815</v>
      </c>
      <c r="N54" s="142" t="s">
        <v>179</v>
      </c>
      <c r="O54" s="142" t="s">
        <v>212</v>
      </c>
      <c r="P54" s="142" t="s">
        <v>212</v>
      </c>
      <c r="Q54" s="142"/>
      <c r="R54" s="142"/>
      <c r="S54" s="142"/>
      <c r="T54" s="142" t="s">
        <v>212</v>
      </c>
      <c r="U54" s="186">
        <v>45778</v>
      </c>
      <c r="V54" s="111" t="s">
        <v>809</v>
      </c>
      <c r="W54" s="111">
        <f>5*30</f>
        <v>150</v>
      </c>
      <c r="X54" s="334"/>
      <c r="Y54" s="334"/>
      <c r="Z54" s="334"/>
      <c r="AA54" s="334"/>
      <c r="AB54" s="334"/>
      <c r="AC54" s="334"/>
      <c r="AD54" s="334"/>
      <c r="AE54" s="118">
        <v>250000000</v>
      </c>
      <c r="AF54" s="334"/>
      <c r="AG54" s="334"/>
      <c r="AH54" s="334"/>
      <c r="AI54" s="118">
        <v>250000000</v>
      </c>
      <c r="AJ54" s="118"/>
      <c r="AK54" s="436"/>
      <c r="AL54" s="188"/>
      <c r="AM54" s="188"/>
      <c r="AN54" s="322"/>
      <c r="AO54" s="321"/>
      <c r="AP54" s="160"/>
      <c r="AQ54" s="160"/>
      <c r="AR54" s="160"/>
      <c r="AS54" s="160"/>
      <c r="AT54" s="386"/>
      <c r="AU54" s="389"/>
      <c r="AV54" s="386"/>
      <c r="AW54" s="412"/>
      <c r="AX54" s="139"/>
      <c r="AY54" s="139"/>
      <c r="AZ54" s="139"/>
      <c r="BA54" s="139"/>
      <c r="BB54" s="139"/>
      <c r="BC54" s="139"/>
      <c r="BD54" s="321"/>
      <c r="BE54" s="139"/>
      <c r="BF54" s="321"/>
    </row>
    <row r="55" spans="1:58" ht="65.099999999999994" customHeight="1">
      <c r="A55" s="334"/>
      <c r="B55" s="334"/>
      <c r="C55" s="355"/>
      <c r="D55" s="334"/>
      <c r="E55" s="334"/>
      <c r="F55" s="335"/>
      <c r="G55" s="334"/>
      <c r="H55" s="334"/>
      <c r="I55" s="334"/>
      <c r="J55" s="111"/>
      <c r="K55" s="334" t="s">
        <v>669</v>
      </c>
      <c r="L55" s="154"/>
      <c r="M55" s="111" t="s">
        <v>816</v>
      </c>
      <c r="N55" s="142" t="s">
        <v>179</v>
      </c>
      <c r="O55" s="142" t="s">
        <v>212</v>
      </c>
      <c r="P55" s="142" t="s">
        <v>212</v>
      </c>
      <c r="Q55" s="142"/>
      <c r="R55" s="142"/>
      <c r="S55" s="142"/>
      <c r="T55" s="142" t="s">
        <v>212</v>
      </c>
      <c r="U55" s="186">
        <v>45931</v>
      </c>
      <c r="V55" s="186">
        <v>46022</v>
      </c>
      <c r="W55" s="111">
        <f>3*30</f>
        <v>90</v>
      </c>
      <c r="X55" s="334"/>
      <c r="Y55" s="334"/>
      <c r="Z55" s="334"/>
      <c r="AA55" s="334"/>
      <c r="AB55" s="334"/>
      <c r="AC55" s="334"/>
      <c r="AD55" s="334"/>
      <c r="AE55" s="189">
        <v>965000000</v>
      </c>
      <c r="AF55" s="334"/>
      <c r="AG55" s="334" t="s">
        <v>690</v>
      </c>
      <c r="AH55" s="334"/>
      <c r="AI55" s="189">
        <v>965000000</v>
      </c>
      <c r="AJ55" s="189"/>
      <c r="AK55" s="436"/>
      <c r="AL55" s="190"/>
      <c r="AM55" s="190"/>
      <c r="AN55" s="325" t="s">
        <v>690</v>
      </c>
      <c r="AO55" s="321"/>
      <c r="AP55" s="160"/>
      <c r="AQ55" s="160"/>
      <c r="AR55" s="160"/>
      <c r="AS55" s="160"/>
      <c r="AT55" s="386"/>
      <c r="AU55" s="389"/>
      <c r="AV55" s="386"/>
      <c r="AW55" s="412"/>
      <c r="AX55" s="139"/>
      <c r="AY55" s="139"/>
      <c r="AZ55" s="139"/>
      <c r="BA55" s="139"/>
      <c r="BB55" s="139"/>
      <c r="BC55" s="139"/>
      <c r="BD55" s="321"/>
      <c r="BE55" s="139"/>
      <c r="BF55" s="321"/>
    </row>
    <row r="56" spans="1:58" ht="65.099999999999994" customHeight="1">
      <c r="A56" s="334"/>
      <c r="B56" s="334"/>
      <c r="C56" s="355"/>
      <c r="D56" s="334"/>
      <c r="E56" s="334"/>
      <c r="F56" s="335"/>
      <c r="G56" s="334"/>
      <c r="H56" s="334"/>
      <c r="I56" s="334"/>
      <c r="J56" s="111"/>
      <c r="K56" s="334"/>
      <c r="L56" s="154"/>
      <c r="M56" s="111" t="s">
        <v>817</v>
      </c>
      <c r="N56" s="142" t="s">
        <v>179</v>
      </c>
      <c r="O56" s="142" t="s">
        <v>212</v>
      </c>
      <c r="P56" s="142" t="s">
        <v>212</v>
      </c>
      <c r="Q56" s="142"/>
      <c r="R56" s="142"/>
      <c r="S56" s="142"/>
      <c r="T56" s="142" t="s">
        <v>212</v>
      </c>
      <c r="U56" s="186">
        <v>45931</v>
      </c>
      <c r="V56" s="186">
        <v>46022</v>
      </c>
      <c r="W56" s="111">
        <f>3*30</f>
        <v>90</v>
      </c>
      <c r="X56" s="334"/>
      <c r="Y56" s="334"/>
      <c r="Z56" s="334"/>
      <c r="AA56" s="334"/>
      <c r="AB56" s="334"/>
      <c r="AC56" s="334"/>
      <c r="AD56" s="334"/>
      <c r="AE56" s="189"/>
      <c r="AF56" s="334"/>
      <c r="AG56" s="334"/>
      <c r="AH56" s="334"/>
      <c r="AI56" s="189"/>
      <c r="AJ56" s="189"/>
      <c r="AK56" s="436"/>
      <c r="AL56" s="191"/>
      <c r="AM56" s="191"/>
      <c r="AN56" s="321"/>
      <c r="AO56" s="321"/>
      <c r="AP56" s="160"/>
      <c r="AQ56" s="160"/>
      <c r="AR56" s="160"/>
      <c r="AS56" s="160"/>
      <c r="AT56" s="386"/>
      <c r="AU56" s="389"/>
      <c r="AV56" s="386"/>
      <c r="AW56" s="412"/>
      <c r="AX56" s="139"/>
      <c r="AY56" s="139"/>
      <c r="AZ56" s="139"/>
      <c r="BA56" s="139"/>
      <c r="BB56" s="139"/>
      <c r="BC56" s="139"/>
      <c r="BD56" s="321"/>
      <c r="BE56" s="139"/>
      <c r="BF56" s="321"/>
    </row>
    <row r="57" spans="1:58" ht="65.099999999999994" customHeight="1">
      <c r="A57" s="334"/>
      <c r="B57" s="334"/>
      <c r="C57" s="355"/>
      <c r="D57" s="334"/>
      <c r="E57" s="334"/>
      <c r="F57" s="335"/>
      <c r="G57" s="334"/>
      <c r="H57" s="334"/>
      <c r="I57" s="334"/>
      <c r="J57" s="111"/>
      <c r="K57" s="111" t="s">
        <v>818</v>
      </c>
      <c r="L57" s="111"/>
      <c r="M57" s="111" t="s">
        <v>818</v>
      </c>
      <c r="N57" s="142" t="s">
        <v>179</v>
      </c>
      <c r="O57" s="142" t="s">
        <v>212</v>
      </c>
      <c r="P57" s="142" t="s">
        <v>212</v>
      </c>
      <c r="Q57" s="142"/>
      <c r="R57" s="142"/>
      <c r="S57" s="142"/>
      <c r="T57" s="142" t="s">
        <v>212</v>
      </c>
      <c r="U57" s="186">
        <v>45992</v>
      </c>
      <c r="V57" s="186">
        <v>46022</v>
      </c>
      <c r="W57" s="111">
        <v>30</v>
      </c>
      <c r="X57" s="334"/>
      <c r="Y57" s="334"/>
      <c r="Z57" s="334"/>
      <c r="AA57" s="334"/>
      <c r="AB57" s="334"/>
      <c r="AC57" s="334"/>
      <c r="AD57" s="334"/>
      <c r="AE57" s="118">
        <v>10000000</v>
      </c>
      <c r="AF57" s="334"/>
      <c r="AG57" s="334"/>
      <c r="AH57" s="334"/>
      <c r="AI57" s="118" t="s">
        <v>819</v>
      </c>
      <c r="AJ57" s="118"/>
      <c r="AK57" s="192">
        <v>6905000000</v>
      </c>
      <c r="AL57" s="188"/>
      <c r="AM57" s="188"/>
      <c r="AN57" s="322"/>
      <c r="AO57" s="322"/>
      <c r="AP57" s="125"/>
      <c r="AQ57" s="125"/>
      <c r="AR57" s="125"/>
      <c r="AS57" s="125"/>
      <c r="AT57" s="387"/>
      <c r="AU57" s="390"/>
      <c r="AV57" s="387"/>
      <c r="AW57" s="426"/>
      <c r="AX57" s="139"/>
      <c r="AY57" s="139"/>
      <c r="AZ57" s="139"/>
      <c r="BA57" s="139"/>
      <c r="BB57" s="139"/>
      <c r="BC57" s="139"/>
      <c r="BD57" s="322"/>
      <c r="BE57" s="139"/>
      <c r="BF57" s="322"/>
    </row>
    <row r="58" spans="1:58" ht="65.099999999999994" customHeight="1">
      <c r="A58" s="334"/>
      <c r="B58" s="334"/>
      <c r="C58" s="355"/>
      <c r="D58" s="334"/>
      <c r="E58" s="334"/>
      <c r="F58" s="335"/>
      <c r="G58" s="349" t="s">
        <v>820</v>
      </c>
      <c r="H58" s="349"/>
      <c r="I58" s="349"/>
      <c r="J58" s="349"/>
      <c r="K58" s="349"/>
      <c r="L58" s="349"/>
      <c r="M58" s="349"/>
      <c r="N58" s="349"/>
      <c r="O58" s="349"/>
      <c r="P58" s="349"/>
      <c r="Q58" s="349"/>
      <c r="R58" s="349"/>
      <c r="S58" s="349"/>
      <c r="T58" s="164" t="s">
        <v>212</v>
      </c>
      <c r="U58" s="334"/>
      <c r="V58" s="334"/>
      <c r="W58" s="334"/>
      <c r="X58" s="334"/>
      <c r="Y58" s="334"/>
      <c r="Z58" s="334"/>
      <c r="AA58" s="334"/>
      <c r="AB58" s="334"/>
      <c r="AC58" s="334"/>
      <c r="AD58" s="334"/>
      <c r="AE58" s="334"/>
      <c r="AF58" s="334"/>
      <c r="AG58" s="334"/>
      <c r="AH58" s="334"/>
      <c r="AI58" s="328" t="s">
        <v>821</v>
      </c>
      <c r="AJ58" s="329"/>
      <c r="AK58" s="329"/>
      <c r="AL58" s="329"/>
      <c r="AM58" s="329"/>
      <c r="AN58" s="329"/>
      <c r="AO58" s="329"/>
      <c r="AP58" s="329"/>
      <c r="AQ58" s="329"/>
      <c r="AR58" s="329"/>
      <c r="AS58" s="329"/>
      <c r="AT58" s="193">
        <f t="shared" ref="AT58" si="9">+AT53</f>
        <v>0</v>
      </c>
      <c r="AU58" s="171">
        <v>0</v>
      </c>
      <c r="AV58" s="193">
        <f>+AV53</f>
        <v>0</v>
      </c>
      <c r="AW58" s="120">
        <v>0</v>
      </c>
      <c r="AX58" s="139"/>
      <c r="AY58" s="139"/>
      <c r="AZ58" s="139"/>
      <c r="BA58" s="139"/>
      <c r="BB58" s="139"/>
      <c r="BC58" s="139"/>
      <c r="BD58" s="194"/>
      <c r="BE58" s="139"/>
      <c r="BF58" s="194"/>
    </row>
    <row r="59" spans="1:58" ht="65.099999999999994" customHeight="1">
      <c r="A59" s="334"/>
      <c r="B59" s="334"/>
      <c r="C59" s="355"/>
      <c r="D59" s="349" t="s">
        <v>822</v>
      </c>
      <c r="E59" s="349"/>
      <c r="F59" s="349"/>
      <c r="G59" s="349"/>
      <c r="H59" s="349"/>
      <c r="I59" s="349"/>
      <c r="J59" s="349"/>
      <c r="K59" s="349"/>
      <c r="L59" s="349"/>
      <c r="M59" s="349"/>
      <c r="N59" s="349"/>
      <c r="O59" s="349"/>
      <c r="P59" s="349"/>
      <c r="Q59" s="349"/>
      <c r="R59" s="349"/>
      <c r="S59" s="349"/>
      <c r="T59" s="164">
        <f>AVERAGE(T24,T33,T52)</f>
        <v>0.4870704665704666</v>
      </c>
      <c r="U59" s="334"/>
      <c r="V59" s="334"/>
      <c r="W59" s="334"/>
      <c r="X59" s="334"/>
      <c r="Y59" s="334"/>
      <c r="Z59" s="334"/>
      <c r="AA59" s="334"/>
      <c r="AB59" s="334"/>
      <c r="AC59" s="334"/>
      <c r="AD59" s="334"/>
      <c r="AE59" s="334"/>
      <c r="AF59" s="334"/>
      <c r="AG59" s="334"/>
      <c r="AH59" s="334"/>
      <c r="AI59" s="328" t="s">
        <v>823</v>
      </c>
      <c r="AJ59" s="329"/>
      <c r="AK59" s="329"/>
      <c r="AL59" s="329"/>
      <c r="AM59" s="329"/>
      <c r="AN59" s="329"/>
      <c r="AO59" s="329"/>
      <c r="AP59" s="329"/>
      <c r="AQ59" s="329"/>
      <c r="AR59" s="329"/>
      <c r="AS59" s="329"/>
      <c r="AT59" s="193">
        <f>+AT24+AT33+AT52+AT58</f>
        <v>2825945200</v>
      </c>
      <c r="AU59" s="171">
        <f>+AT59/AK57</f>
        <v>0.40926070963070238</v>
      </c>
      <c r="AV59" s="193">
        <f>+AV24+AV33+AV52+AV58</f>
        <v>819995125.60000002</v>
      </c>
      <c r="AW59" s="174">
        <f>+AV59/AK57</f>
        <v>0.11875381978276611</v>
      </c>
      <c r="AX59" s="139"/>
      <c r="AY59" s="139"/>
      <c r="AZ59" s="139"/>
      <c r="BA59" s="139"/>
      <c r="BB59" s="139"/>
      <c r="BC59" s="139"/>
      <c r="BD59" s="194"/>
      <c r="BE59" s="139"/>
      <c r="BF59" s="194"/>
    </row>
    <row r="60" spans="1:58" ht="65.099999999999994" customHeight="1">
      <c r="A60" s="334" t="s">
        <v>246</v>
      </c>
      <c r="B60" s="356" t="s">
        <v>247</v>
      </c>
      <c r="C60" s="355" t="s">
        <v>248</v>
      </c>
      <c r="D60" s="334" t="s">
        <v>251</v>
      </c>
      <c r="E60" s="334" t="s">
        <v>247</v>
      </c>
      <c r="F60" s="359" t="s">
        <v>824</v>
      </c>
      <c r="G60" s="334" t="s">
        <v>825</v>
      </c>
      <c r="H60" s="334" t="s">
        <v>826</v>
      </c>
      <c r="I60" s="334" t="s">
        <v>827</v>
      </c>
      <c r="J60" s="111"/>
      <c r="K60" s="111" t="s">
        <v>828</v>
      </c>
      <c r="L60" s="111"/>
      <c r="M60" s="111" t="s">
        <v>829</v>
      </c>
      <c r="N60" s="111">
        <v>0.5</v>
      </c>
      <c r="O60" s="111">
        <v>0</v>
      </c>
      <c r="P60" s="111">
        <v>0</v>
      </c>
      <c r="Q60" s="111"/>
      <c r="R60" s="111"/>
      <c r="S60" s="111"/>
      <c r="T60" s="115">
        <f>+P60/N60</f>
        <v>0</v>
      </c>
      <c r="U60" s="111" t="s">
        <v>653</v>
      </c>
      <c r="V60" s="111" t="s">
        <v>654</v>
      </c>
      <c r="W60" s="111">
        <f>9*30</f>
        <v>270</v>
      </c>
      <c r="X60" s="111" t="s">
        <v>655</v>
      </c>
      <c r="Y60" s="111" t="s">
        <v>703</v>
      </c>
      <c r="Z60" s="334" t="s">
        <v>830</v>
      </c>
      <c r="AA60" s="334" t="s">
        <v>831</v>
      </c>
      <c r="AB60" s="334" t="s">
        <v>832</v>
      </c>
      <c r="AC60" s="334" t="s">
        <v>810</v>
      </c>
      <c r="AD60" s="334"/>
      <c r="AE60" s="394">
        <v>522000000</v>
      </c>
      <c r="AF60" s="394" t="s">
        <v>661</v>
      </c>
      <c r="AG60" s="394" t="s">
        <v>662</v>
      </c>
      <c r="AH60" s="395">
        <v>45660</v>
      </c>
      <c r="AI60" s="195">
        <v>522000000</v>
      </c>
      <c r="AJ60" s="195"/>
      <c r="AK60" s="437">
        <v>1100000000</v>
      </c>
      <c r="AL60" s="196"/>
      <c r="AM60" s="196"/>
      <c r="AN60" s="197" t="s">
        <v>732</v>
      </c>
      <c r="AO60" s="325" t="s">
        <v>833</v>
      </c>
      <c r="AP60" s="136"/>
      <c r="AQ60" s="136"/>
      <c r="AR60" s="136"/>
      <c r="AS60" s="136"/>
      <c r="AT60" s="391">
        <v>517800000</v>
      </c>
      <c r="AU60" s="340">
        <f>+AT60/AK60</f>
        <v>0.47072727272727272</v>
      </c>
      <c r="AV60" s="391">
        <v>96300000</v>
      </c>
      <c r="AW60" s="346">
        <f>+AV60/AK60</f>
        <v>8.7545454545454551E-2</v>
      </c>
      <c r="AX60" s="139"/>
      <c r="AY60" s="139"/>
      <c r="AZ60" s="139"/>
      <c r="BA60" s="139"/>
      <c r="BB60" s="139"/>
      <c r="BC60" s="139"/>
      <c r="BD60" s="399"/>
      <c r="BE60" s="139"/>
      <c r="BF60" s="399"/>
    </row>
    <row r="61" spans="1:58" ht="65.099999999999994" customHeight="1">
      <c r="A61" s="334"/>
      <c r="B61" s="356"/>
      <c r="C61" s="355"/>
      <c r="D61" s="334"/>
      <c r="E61" s="334"/>
      <c r="F61" s="359"/>
      <c r="G61" s="334"/>
      <c r="H61" s="334"/>
      <c r="I61" s="334"/>
      <c r="J61" s="111"/>
      <c r="K61" s="111" t="s">
        <v>834</v>
      </c>
      <c r="L61" s="111"/>
      <c r="M61" s="111" t="s">
        <v>835</v>
      </c>
      <c r="N61" s="111">
        <v>0.5</v>
      </c>
      <c r="O61" s="111">
        <v>0</v>
      </c>
      <c r="P61" s="111">
        <v>0.125</v>
      </c>
      <c r="Q61" s="111"/>
      <c r="R61" s="111"/>
      <c r="S61" s="111"/>
      <c r="T61" s="115">
        <f t="shared" ref="T61:T66" si="10">+P61/N61</f>
        <v>0.25</v>
      </c>
      <c r="U61" s="111" t="s">
        <v>653</v>
      </c>
      <c r="V61" s="111" t="s">
        <v>654</v>
      </c>
      <c r="W61" s="111">
        <f>9*30</f>
        <v>270</v>
      </c>
      <c r="X61" s="111"/>
      <c r="Y61" s="111"/>
      <c r="Z61" s="334"/>
      <c r="AA61" s="334"/>
      <c r="AB61" s="334"/>
      <c r="AC61" s="334"/>
      <c r="AD61" s="334"/>
      <c r="AE61" s="394"/>
      <c r="AF61" s="394"/>
      <c r="AG61" s="394"/>
      <c r="AH61" s="395"/>
      <c r="AI61" s="195">
        <v>1</v>
      </c>
      <c r="AJ61" s="195"/>
      <c r="AK61" s="438"/>
      <c r="AL61" s="199"/>
      <c r="AM61" s="199"/>
      <c r="AN61" s="200"/>
      <c r="AO61" s="321"/>
      <c r="AP61" s="160"/>
      <c r="AQ61" s="160"/>
      <c r="AR61" s="160"/>
      <c r="AS61" s="160"/>
      <c r="AT61" s="392"/>
      <c r="AU61" s="341"/>
      <c r="AV61" s="392"/>
      <c r="AW61" s="347"/>
      <c r="AX61" s="139"/>
      <c r="AY61" s="139"/>
      <c r="AZ61" s="139"/>
      <c r="BA61" s="139"/>
      <c r="BB61" s="139"/>
      <c r="BC61" s="139"/>
      <c r="BD61" s="400"/>
      <c r="BE61" s="139"/>
      <c r="BF61" s="400"/>
    </row>
    <row r="62" spans="1:58" ht="65.099999999999994" customHeight="1">
      <c r="A62" s="334" t="s">
        <v>253</v>
      </c>
      <c r="B62" s="356"/>
      <c r="C62" s="355"/>
      <c r="D62" s="334" t="s">
        <v>256</v>
      </c>
      <c r="E62" s="334"/>
      <c r="F62" s="359"/>
      <c r="G62" s="334"/>
      <c r="H62" s="334"/>
      <c r="I62" s="334" t="s">
        <v>257</v>
      </c>
      <c r="J62" s="111"/>
      <c r="K62" s="111" t="s">
        <v>836</v>
      </c>
      <c r="L62" s="202"/>
      <c r="M62" s="111" t="s">
        <v>837</v>
      </c>
      <c r="N62" s="111">
        <v>1</v>
      </c>
      <c r="O62" s="111">
        <v>0</v>
      </c>
      <c r="P62" s="111">
        <v>1</v>
      </c>
      <c r="Q62" s="111"/>
      <c r="R62" s="111"/>
      <c r="S62" s="111"/>
      <c r="T62" s="115">
        <f t="shared" si="10"/>
        <v>1</v>
      </c>
      <c r="U62" s="111" t="s">
        <v>653</v>
      </c>
      <c r="V62" s="111" t="s">
        <v>654</v>
      </c>
      <c r="W62" s="111">
        <f t="shared" ref="W62:W65" si="11">9*30</f>
        <v>270</v>
      </c>
      <c r="X62" s="111" t="s">
        <v>655</v>
      </c>
      <c r="Y62" s="111" t="s">
        <v>703</v>
      </c>
      <c r="Z62" s="334"/>
      <c r="AA62" s="334"/>
      <c r="AB62" s="334"/>
      <c r="AC62" s="334" t="s">
        <v>810</v>
      </c>
      <c r="AD62" s="334"/>
      <c r="AE62" s="396">
        <v>200000000</v>
      </c>
      <c r="AF62" s="396" t="s">
        <v>661</v>
      </c>
      <c r="AG62" s="394"/>
      <c r="AH62" s="395">
        <v>45660</v>
      </c>
      <c r="AI62" s="195">
        <v>200000000</v>
      </c>
      <c r="AJ62" s="195"/>
      <c r="AK62" s="438"/>
      <c r="AL62" s="196"/>
      <c r="AM62" s="196"/>
      <c r="AN62" s="197" t="s">
        <v>732</v>
      </c>
      <c r="AO62" s="321"/>
      <c r="AP62" s="160"/>
      <c r="AQ62" s="160"/>
      <c r="AR62" s="160"/>
      <c r="AS62" s="160"/>
      <c r="AT62" s="392"/>
      <c r="AU62" s="341"/>
      <c r="AV62" s="392"/>
      <c r="AW62" s="347"/>
      <c r="AX62" s="139"/>
      <c r="AY62" s="139"/>
      <c r="AZ62" s="139"/>
      <c r="BA62" s="139"/>
      <c r="BB62" s="139"/>
      <c r="BC62" s="139"/>
      <c r="BD62" s="400"/>
      <c r="BE62" s="139"/>
      <c r="BF62" s="400"/>
    </row>
    <row r="63" spans="1:58" ht="65.099999999999994" customHeight="1">
      <c r="A63" s="334"/>
      <c r="B63" s="356"/>
      <c r="C63" s="355"/>
      <c r="D63" s="334"/>
      <c r="E63" s="334"/>
      <c r="F63" s="359"/>
      <c r="G63" s="334"/>
      <c r="H63" s="334"/>
      <c r="I63" s="334"/>
      <c r="J63" s="111"/>
      <c r="K63" s="111" t="s">
        <v>834</v>
      </c>
      <c r="L63" s="202"/>
      <c r="M63" s="111" t="s">
        <v>835</v>
      </c>
      <c r="N63" s="111">
        <v>1</v>
      </c>
      <c r="O63" s="111">
        <v>0</v>
      </c>
      <c r="P63" s="111">
        <v>0</v>
      </c>
      <c r="Q63" s="111"/>
      <c r="R63" s="111"/>
      <c r="S63" s="111"/>
      <c r="T63" s="115">
        <f t="shared" si="10"/>
        <v>0</v>
      </c>
      <c r="U63" s="111" t="s">
        <v>653</v>
      </c>
      <c r="V63" s="111" t="s">
        <v>654</v>
      </c>
      <c r="W63" s="111">
        <f t="shared" si="11"/>
        <v>270</v>
      </c>
      <c r="X63" s="111"/>
      <c r="Y63" s="111"/>
      <c r="Z63" s="334"/>
      <c r="AA63" s="334"/>
      <c r="AB63" s="334"/>
      <c r="AC63" s="334"/>
      <c r="AD63" s="334"/>
      <c r="AE63" s="396"/>
      <c r="AF63" s="396"/>
      <c r="AG63" s="394"/>
      <c r="AH63" s="395"/>
      <c r="AI63" s="195">
        <v>1</v>
      </c>
      <c r="AJ63" s="195"/>
      <c r="AK63" s="438"/>
      <c r="AL63" s="199"/>
      <c r="AM63" s="199"/>
      <c r="AN63" s="200"/>
      <c r="AO63" s="321"/>
      <c r="AP63" s="160"/>
      <c r="AQ63" s="160"/>
      <c r="AR63" s="160"/>
      <c r="AS63" s="160"/>
      <c r="AT63" s="392"/>
      <c r="AU63" s="341"/>
      <c r="AV63" s="392"/>
      <c r="AW63" s="347"/>
      <c r="AX63" s="139"/>
      <c r="AY63" s="139"/>
      <c r="AZ63" s="139"/>
      <c r="BA63" s="139"/>
      <c r="BB63" s="139"/>
      <c r="BC63" s="139"/>
      <c r="BD63" s="400"/>
      <c r="BE63" s="139"/>
      <c r="BF63" s="400"/>
    </row>
    <row r="64" spans="1:58" ht="65.099999999999994" customHeight="1">
      <c r="A64" s="334"/>
      <c r="B64" s="356"/>
      <c r="C64" s="355"/>
      <c r="D64" s="334" t="s">
        <v>260</v>
      </c>
      <c r="E64" s="334"/>
      <c r="F64" s="359"/>
      <c r="G64" s="334"/>
      <c r="H64" s="334"/>
      <c r="I64" s="334" t="s">
        <v>838</v>
      </c>
      <c r="J64" s="111"/>
      <c r="K64" s="111" t="s">
        <v>839</v>
      </c>
      <c r="L64" s="202"/>
      <c r="M64" s="111" t="s">
        <v>840</v>
      </c>
      <c r="N64" s="111">
        <v>1</v>
      </c>
      <c r="O64" s="111" t="s">
        <v>212</v>
      </c>
      <c r="P64" s="111">
        <v>0.25</v>
      </c>
      <c r="Q64" s="111"/>
      <c r="R64" s="111"/>
      <c r="S64" s="111"/>
      <c r="T64" s="115">
        <f t="shared" si="10"/>
        <v>0.25</v>
      </c>
      <c r="U64" s="111" t="s">
        <v>653</v>
      </c>
      <c r="V64" s="111" t="s">
        <v>654</v>
      </c>
      <c r="W64" s="111">
        <f t="shared" si="11"/>
        <v>270</v>
      </c>
      <c r="X64" s="154" t="s">
        <v>655</v>
      </c>
      <c r="Y64" s="154" t="s">
        <v>703</v>
      </c>
      <c r="Z64" s="334"/>
      <c r="AA64" s="334"/>
      <c r="AB64" s="334"/>
      <c r="AC64" s="334" t="s">
        <v>810</v>
      </c>
      <c r="AD64" s="334"/>
      <c r="AE64" s="394">
        <v>378000000</v>
      </c>
      <c r="AF64" s="394" t="s">
        <v>661</v>
      </c>
      <c r="AG64" s="394"/>
      <c r="AH64" s="395">
        <v>45659</v>
      </c>
      <c r="AI64" s="203">
        <v>0</v>
      </c>
      <c r="AJ64" s="203"/>
      <c r="AK64" s="438"/>
      <c r="AL64" s="203"/>
      <c r="AM64" s="203"/>
      <c r="AN64" s="154" t="s">
        <v>732</v>
      </c>
      <c r="AO64" s="321"/>
      <c r="AP64" s="160"/>
      <c r="AQ64" s="160"/>
      <c r="AR64" s="160"/>
      <c r="AS64" s="160"/>
      <c r="AT64" s="392"/>
      <c r="AU64" s="341"/>
      <c r="AV64" s="392"/>
      <c r="AW64" s="347"/>
      <c r="AX64" s="139"/>
      <c r="AY64" s="139"/>
      <c r="AZ64" s="139"/>
      <c r="BA64" s="139"/>
      <c r="BB64" s="139"/>
      <c r="BC64" s="139"/>
      <c r="BD64" s="400"/>
      <c r="BE64" s="139"/>
      <c r="BF64" s="400"/>
    </row>
    <row r="65" spans="1:58" ht="65.099999999999994" customHeight="1">
      <c r="A65" s="334"/>
      <c r="B65" s="356"/>
      <c r="C65" s="355"/>
      <c r="D65" s="334"/>
      <c r="E65" s="334"/>
      <c r="F65" s="359"/>
      <c r="G65" s="334"/>
      <c r="H65" s="334"/>
      <c r="I65" s="334"/>
      <c r="J65" s="111"/>
      <c r="K65" s="111" t="s">
        <v>841</v>
      </c>
      <c r="L65" s="202"/>
      <c r="M65" s="111" t="s">
        <v>840</v>
      </c>
      <c r="N65" s="111">
        <v>6</v>
      </c>
      <c r="O65" s="111">
        <v>0</v>
      </c>
      <c r="P65" s="111">
        <v>1</v>
      </c>
      <c r="Q65" s="111"/>
      <c r="R65" s="111"/>
      <c r="S65" s="111"/>
      <c r="T65" s="115">
        <f t="shared" si="10"/>
        <v>0.16666666666666666</v>
      </c>
      <c r="U65" s="111" t="s">
        <v>653</v>
      </c>
      <c r="V65" s="111" t="s">
        <v>654</v>
      </c>
      <c r="W65" s="111">
        <f t="shared" si="11"/>
        <v>270</v>
      </c>
      <c r="X65" s="154"/>
      <c r="Y65" s="154"/>
      <c r="Z65" s="334"/>
      <c r="AA65" s="334"/>
      <c r="AB65" s="334"/>
      <c r="AC65" s="334"/>
      <c r="AD65" s="334"/>
      <c r="AE65" s="394"/>
      <c r="AF65" s="394"/>
      <c r="AG65" s="394"/>
      <c r="AH65" s="395"/>
      <c r="AI65" s="203">
        <v>270000000</v>
      </c>
      <c r="AJ65" s="203"/>
      <c r="AK65" s="438"/>
      <c r="AL65" s="203"/>
      <c r="AM65" s="203"/>
      <c r="AN65" s="154" t="s">
        <v>732</v>
      </c>
      <c r="AO65" s="321"/>
      <c r="AP65" s="160"/>
      <c r="AQ65" s="160"/>
      <c r="AR65" s="160"/>
      <c r="AS65" s="160"/>
      <c r="AT65" s="392"/>
      <c r="AU65" s="341"/>
      <c r="AV65" s="392"/>
      <c r="AW65" s="347"/>
      <c r="AX65" s="139"/>
      <c r="AY65" s="139"/>
      <c r="AZ65" s="139"/>
      <c r="BA65" s="139"/>
      <c r="BB65" s="139"/>
      <c r="BC65" s="139"/>
      <c r="BD65" s="400"/>
      <c r="BE65" s="139"/>
      <c r="BF65" s="400"/>
    </row>
    <row r="66" spans="1:58" ht="65.099999999999994" customHeight="1">
      <c r="A66" s="334"/>
      <c r="B66" s="356"/>
      <c r="C66" s="355"/>
      <c r="D66" s="334"/>
      <c r="E66" s="334"/>
      <c r="F66" s="359"/>
      <c r="G66" s="334"/>
      <c r="H66" s="334"/>
      <c r="I66" s="334"/>
      <c r="J66" s="111"/>
      <c r="K66" s="111" t="s">
        <v>842</v>
      </c>
      <c r="L66" s="111"/>
      <c r="M66" s="111" t="s">
        <v>843</v>
      </c>
      <c r="N66" s="111">
        <v>6</v>
      </c>
      <c r="O66" s="111" t="s">
        <v>212</v>
      </c>
      <c r="P66" s="111">
        <v>1</v>
      </c>
      <c r="Q66" s="111"/>
      <c r="R66" s="111"/>
      <c r="S66" s="111"/>
      <c r="T66" s="115">
        <f t="shared" si="10"/>
        <v>0.16666666666666666</v>
      </c>
      <c r="U66" s="111" t="s">
        <v>667</v>
      </c>
      <c r="V66" s="111" t="s">
        <v>654</v>
      </c>
      <c r="W66" s="111">
        <f>6*30</f>
        <v>180</v>
      </c>
      <c r="X66" s="154"/>
      <c r="Y66" s="154"/>
      <c r="Z66" s="334"/>
      <c r="AA66" s="334"/>
      <c r="AB66" s="334"/>
      <c r="AC66" s="334"/>
      <c r="AD66" s="334"/>
      <c r="AE66" s="394"/>
      <c r="AF66" s="394"/>
      <c r="AG66" s="394"/>
      <c r="AH66" s="395"/>
      <c r="AI66" s="203">
        <v>108000000</v>
      </c>
      <c r="AJ66" s="203"/>
      <c r="AK66" s="439"/>
      <c r="AL66" s="203"/>
      <c r="AM66" s="203"/>
      <c r="AN66" s="154" t="s">
        <v>732</v>
      </c>
      <c r="AO66" s="322"/>
      <c r="AP66" s="125"/>
      <c r="AQ66" s="125"/>
      <c r="AR66" s="125"/>
      <c r="AS66" s="125"/>
      <c r="AT66" s="393"/>
      <c r="AU66" s="342"/>
      <c r="AV66" s="393"/>
      <c r="AW66" s="348"/>
      <c r="AX66" s="139"/>
      <c r="AY66" s="139"/>
      <c r="AZ66" s="139"/>
      <c r="BA66" s="139"/>
      <c r="BB66" s="139"/>
      <c r="BC66" s="139"/>
      <c r="BD66" s="401"/>
      <c r="BE66" s="139"/>
      <c r="BF66" s="401"/>
    </row>
    <row r="67" spans="1:58" ht="65.099999999999994" customHeight="1">
      <c r="A67" s="402"/>
      <c r="B67" s="402"/>
      <c r="C67" s="402"/>
      <c r="D67" s="402"/>
      <c r="E67" s="334"/>
      <c r="F67" s="358" t="s">
        <v>844</v>
      </c>
      <c r="G67" s="358"/>
      <c r="H67" s="358"/>
      <c r="I67" s="358"/>
      <c r="J67" s="358"/>
      <c r="K67" s="358"/>
      <c r="L67" s="358"/>
      <c r="M67" s="358"/>
      <c r="N67" s="358"/>
      <c r="O67" s="358"/>
      <c r="P67" s="358"/>
      <c r="Q67" s="358"/>
      <c r="R67" s="358"/>
      <c r="S67" s="358"/>
      <c r="T67" s="164">
        <f>AVERAGE(T60:T66)</f>
        <v>0.26190476190476192</v>
      </c>
      <c r="U67" s="334"/>
      <c r="V67" s="334"/>
      <c r="W67" s="334"/>
      <c r="X67" s="334"/>
      <c r="Y67" s="334"/>
      <c r="Z67" s="334"/>
      <c r="AA67" s="334"/>
      <c r="AB67" s="334"/>
      <c r="AC67" s="334"/>
      <c r="AD67" s="334"/>
      <c r="AE67" s="334"/>
      <c r="AF67" s="334"/>
      <c r="AG67" s="334"/>
      <c r="AH67" s="334"/>
      <c r="AI67" s="328" t="s">
        <v>845</v>
      </c>
      <c r="AJ67" s="329"/>
      <c r="AK67" s="329"/>
      <c r="AL67" s="329"/>
      <c r="AM67" s="329"/>
      <c r="AN67" s="329"/>
      <c r="AO67" s="329"/>
      <c r="AP67" s="329"/>
      <c r="AQ67" s="329"/>
      <c r="AR67" s="329"/>
      <c r="AS67" s="329"/>
      <c r="AT67" s="204">
        <f t="shared" ref="AT67" si="12">+AT60</f>
        <v>517800000</v>
      </c>
      <c r="AU67" s="171">
        <f>+AU60</f>
        <v>0.47072727272727272</v>
      </c>
      <c r="AV67" s="204">
        <f>+AV60</f>
        <v>96300000</v>
      </c>
      <c r="AW67" s="174">
        <f>+AW60</f>
        <v>8.7545454545454551E-2</v>
      </c>
      <c r="AX67" s="139"/>
      <c r="AY67" s="139"/>
      <c r="AZ67" s="139"/>
      <c r="BA67" s="139"/>
      <c r="BB67" s="139"/>
      <c r="BC67" s="139"/>
      <c r="BD67" s="142"/>
      <c r="BE67" s="139"/>
      <c r="BF67" s="142"/>
    </row>
    <row r="68" spans="1:58" ht="65.099999999999994" customHeight="1">
      <c r="A68" s="361" t="s">
        <v>263</v>
      </c>
      <c r="B68" s="397" t="s">
        <v>264</v>
      </c>
      <c r="C68" s="361" t="s">
        <v>265</v>
      </c>
      <c r="D68" s="321" t="s">
        <v>846</v>
      </c>
      <c r="E68" s="331" t="s">
        <v>847</v>
      </c>
      <c r="F68" s="363">
        <v>2024130010160</v>
      </c>
      <c r="G68" s="321" t="s">
        <v>848</v>
      </c>
      <c r="H68" s="321" t="s">
        <v>849</v>
      </c>
      <c r="I68" s="321" t="s">
        <v>850</v>
      </c>
      <c r="J68" s="160"/>
      <c r="K68" s="125" t="s">
        <v>851</v>
      </c>
      <c r="L68" s="125"/>
      <c r="M68" s="125" t="s">
        <v>852</v>
      </c>
      <c r="N68" s="125">
        <v>1</v>
      </c>
      <c r="O68" s="125">
        <v>0</v>
      </c>
      <c r="P68" s="125">
        <v>0</v>
      </c>
      <c r="Q68" s="125"/>
      <c r="R68" s="125"/>
      <c r="S68" s="125"/>
      <c r="T68" s="184">
        <f>+(P68+O68)/N68</f>
        <v>0</v>
      </c>
      <c r="U68" s="125" t="s">
        <v>702</v>
      </c>
      <c r="V68" s="125" t="s">
        <v>654</v>
      </c>
      <c r="W68" s="125">
        <v>270</v>
      </c>
      <c r="X68" s="125" t="s">
        <v>655</v>
      </c>
      <c r="Y68" s="125" t="s">
        <v>703</v>
      </c>
      <c r="Z68" s="125" t="s">
        <v>830</v>
      </c>
      <c r="AA68" s="321" t="s">
        <v>853</v>
      </c>
      <c r="AB68" s="321" t="s">
        <v>854</v>
      </c>
      <c r="AC68" s="321" t="s">
        <v>706</v>
      </c>
      <c r="AD68" s="321" t="s">
        <v>855</v>
      </c>
      <c r="AE68" s="321" t="s">
        <v>856</v>
      </c>
      <c r="AF68" s="321" t="s">
        <v>661</v>
      </c>
      <c r="AG68" s="321" t="s">
        <v>662</v>
      </c>
      <c r="AH68" s="321"/>
      <c r="AI68" s="138">
        <f>320899998-AI69</f>
        <v>270899998</v>
      </c>
      <c r="AJ68" s="138"/>
      <c r="AK68" s="337">
        <v>1649999998</v>
      </c>
      <c r="AL68" s="137"/>
      <c r="AM68" s="137"/>
      <c r="AN68" s="325" t="s">
        <v>732</v>
      </c>
      <c r="AO68" s="325" t="s">
        <v>857</v>
      </c>
      <c r="AP68" s="136"/>
      <c r="AQ68" s="136"/>
      <c r="AR68" s="136"/>
      <c r="AS68" s="136"/>
      <c r="AT68" s="385">
        <v>911400000</v>
      </c>
      <c r="AU68" s="340">
        <f>+AT68/AK68</f>
        <v>0.55236363703316804</v>
      </c>
      <c r="AV68" s="385">
        <v>377200000</v>
      </c>
      <c r="AW68" s="346">
        <f>+AV68/AK68</f>
        <v>0.22860606088315885</v>
      </c>
      <c r="AX68" s="139"/>
      <c r="AY68" s="139"/>
      <c r="AZ68" s="139"/>
      <c r="BA68" s="139"/>
      <c r="BB68" s="139"/>
      <c r="BC68" s="139"/>
      <c r="BD68" s="194"/>
      <c r="BE68" s="139"/>
      <c r="BF68" s="194"/>
    </row>
    <row r="69" spans="1:58" ht="65.099999999999994" customHeight="1">
      <c r="A69" s="361"/>
      <c r="B69" s="397"/>
      <c r="C69" s="361"/>
      <c r="D69" s="321"/>
      <c r="E69" s="331"/>
      <c r="F69" s="363"/>
      <c r="G69" s="321"/>
      <c r="H69" s="321"/>
      <c r="I69" s="321"/>
      <c r="J69" s="160"/>
      <c r="K69" s="111" t="s">
        <v>858</v>
      </c>
      <c r="L69" s="111"/>
      <c r="M69" s="111" t="s">
        <v>859</v>
      </c>
      <c r="N69" s="111">
        <v>768</v>
      </c>
      <c r="O69" s="111">
        <v>67</v>
      </c>
      <c r="P69" s="111">
        <v>510</v>
      </c>
      <c r="Q69" s="125"/>
      <c r="R69" s="125"/>
      <c r="S69" s="125"/>
      <c r="T69" s="184">
        <f t="shared" ref="T69:T81" si="13">+(P69+O69)/N69</f>
        <v>0.75130208333333337</v>
      </c>
      <c r="U69" s="111" t="s">
        <v>748</v>
      </c>
      <c r="V69" s="111" t="s">
        <v>654</v>
      </c>
      <c r="W69" s="111">
        <v>330</v>
      </c>
      <c r="X69" s="111" t="s">
        <v>655</v>
      </c>
      <c r="Y69" s="111" t="s">
        <v>703</v>
      </c>
      <c r="Z69" s="111" t="s">
        <v>830</v>
      </c>
      <c r="AA69" s="321"/>
      <c r="AB69" s="321"/>
      <c r="AC69" s="321"/>
      <c r="AD69" s="321"/>
      <c r="AE69" s="321"/>
      <c r="AF69" s="321"/>
      <c r="AG69" s="321"/>
      <c r="AH69" s="321"/>
      <c r="AI69" s="138">
        <v>50000000</v>
      </c>
      <c r="AJ69" s="138"/>
      <c r="AK69" s="338"/>
      <c r="AL69" s="158"/>
      <c r="AM69" s="158"/>
      <c r="AN69" s="321"/>
      <c r="AO69" s="321"/>
      <c r="AP69" s="160"/>
      <c r="AQ69" s="160"/>
      <c r="AR69" s="160"/>
      <c r="AS69" s="160"/>
      <c r="AT69" s="386"/>
      <c r="AU69" s="341"/>
      <c r="AV69" s="386"/>
      <c r="AW69" s="347"/>
      <c r="AX69" s="139"/>
      <c r="AY69" s="139"/>
      <c r="AZ69" s="139"/>
      <c r="BA69" s="139"/>
      <c r="BB69" s="139"/>
      <c r="BC69" s="139"/>
      <c r="BD69" s="194"/>
      <c r="BE69" s="139"/>
      <c r="BF69" s="194"/>
    </row>
    <row r="70" spans="1:58" ht="65.099999999999994" customHeight="1">
      <c r="A70" s="361"/>
      <c r="B70" s="397"/>
      <c r="C70" s="361"/>
      <c r="D70" s="322"/>
      <c r="E70" s="331"/>
      <c r="F70" s="363"/>
      <c r="G70" s="321"/>
      <c r="H70" s="322"/>
      <c r="I70" s="322"/>
      <c r="J70" s="125"/>
      <c r="K70" s="111" t="s">
        <v>860</v>
      </c>
      <c r="L70" s="111"/>
      <c r="M70" s="111" t="s">
        <v>852</v>
      </c>
      <c r="N70" s="111">
        <v>1</v>
      </c>
      <c r="O70" s="111">
        <v>1</v>
      </c>
      <c r="P70" s="111">
        <v>0</v>
      </c>
      <c r="Q70" s="125"/>
      <c r="R70" s="125"/>
      <c r="S70" s="125"/>
      <c r="T70" s="184">
        <f t="shared" si="13"/>
        <v>1</v>
      </c>
      <c r="U70" s="111" t="s">
        <v>702</v>
      </c>
      <c r="V70" s="111" t="s">
        <v>654</v>
      </c>
      <c r="W70" s="111">
        <v>270</v>
      </c>
      <c r="X70" s="111" t="s">
        <v>655</v>
      </c>
      <c r="Y70" s="111" t="s">
        <v>703</v>
      </c>
      <c r="Z70" s="111" t="s">
        <v>830</v>
      </c>
      <c r="AA70" s="321"/>
      <c r="AB70" s="321"/>
      <c r="AC70" s="321"/>
      <c r="AD70" s="321"/>
      <c r="AE70" s="321"/>
      <c r="AF70" s="321"/>
      <c r="AG70" s="321"/>
      <c r="AH70" s="321"/>
      <c r="AI70" s="138">
        <v>129100000</v>
      </c>
      <c r="AJ70" s="138"/>
      <c r="AK70" s="338"/>
      <c r="AL70" s="158"/>
      <c r="AM70" s="158"/>
      <c r="AN70" s="321"/>
      <c r="AO70" s="321"/>
      <c r="AP70" s="160"/>
      <c r="AQ70" s="160"/>
      <c r="AR70" s="160"/>
      <c r="AS70" s="160"/>
      <c r="AT70" s="386"/>
      <c r="AU70" s="341"/>
      <c r="AV70" s="386"/>
      <c r="AW70" s="347"/>
      <c r="AX70" s="139"/>
      <c r="AY70" s="139"/>
      <c r="AZ70" s="139"/>
      <c r="BA70" s="139"/>
      <c r="BB70" s="139"/>
      <c r="BC70" s="139"/>
      <c r="BD70" s="194"/>
      <c r="BE70" s="139"/>
      <c r="BF70" s="194"/>
    </row>
    <row r="71" spans="1:58" ht="65.099999999999994" customHeight="1">
      <c r="A71" s="361"/>
      <c r="B71" s="397"/>
      <c r="C71" s="361"/>
      <c r="D71" s="111" t="s">
        <v>861</v>
      </c>
      <c r="E71" s="331"/>
      <c r="F71" s="363"/>
      <c r="G71" s="321"/>
      <c r="H71" s="154"/>
      <c r="I71" s="111" t="s">
        <v>862</v>
      </c>
      <c r="J71" s="111"/>
      <c r="K71" s="111" t="s">
        <v>863</v>
      </c>
      <c r="L71" s="111"/>
      <c r="M71" s="111" t="s">
        <v>864</v>
      </c>
      <c r="N71" s="111" t="s">
        <v>179</v>
      </c>
      <c r="O71" s="111" t="s">
        <v>212</v>
      </c>
      <c r="P71" s="111" t="s">
        <v>212</v>
      </c>
      <c r="Q71" s="111"/>
      <c r="R71" s="111"/>
      <c r="S71" s="111"/>
      <c r="T71" s="111" t="s">
        <v>212</v>
      </c>
      <c r="U71" s="111" t="s">
        <v>682</v>
      </c>
      <c r="V71" s="111" t="s">
        <v>654</v>
      </c>
      <c r="W71" s="111">
        <f>30*5</f>
        <v>150</v>
      </c>
      <c r="X71" s="111" t="s">
        <v>655</v>
      </c>
      <c r="Y71" s="111" t="s">
        <v>703</v>
      </c>
      <c r="Z71" s="111" t="s">
        <v>830</v>
      </c>
      <c r="AA71" s="322"/>
      <c r="AB71" s="322"/>
      <c r="AC71" s="321"/>
      <c r="AD71" s="321"/>
      <c r="AE71" s="321"/>
      <c r="AF71" s="321"/>
      <c r="AG71" s="321"/>
      <c r="AH71" s="321"/>
      <c r="AI71" s="138">
        <v>250000000</v>
      </c>
      <c r="AJ71" s="138"/>
      <c r="AK71" s="338"/>
      <c r="AL71" s="158"/>
      <c r="AM71" s="158"/>
      <c r="AN71" s="321"/>
      <c r="AO71" s="321"/>
      <c r="AP71" s="160"/>
      <c r="AQ71" s="160"/>
      <c r="AR71" s="160"/>
      <c r="AS71" s="160"/>
      <c r="AT71" s="386"/>
      <c r="AU71" s="341"/>
      <c r="AV71" s="386"/>
      <c r="AW71" s="347"/>
      <c r="AX71" s="139"/>
      <c r="AY71" s="139"/>
      <c r="AZ71" s="139"/>
      <c r="BA71" s="139"/>
      <c r="BB71" s="139"/>
      <c r="BC71" s="139"/>
      <c r="BD71" s="154" t="s">
        <v>865</v>
      </c>
      <c r="BE71" s="139"/>
      <c r="BF71" s="154" t="s">
        <v>865</v>
      </c>
    </row>
    <row r="72" spans="1:58" ht="65.099999999999994" customHeight="1">
      <c r="A72" s="361"/>
      <c r="B72" s="397"/>
      <c r="C72" s="361"/>
      <c r="D72" s="325" t="s">
        <v>273</v>
      </c>
      <c r="E72" s="331"/>
      <c r="F72" s="363"/>
      <c r="G72" s="321"/>
      <c r="H72" s="325" t="s">
        <v>866</v>
      </c>
      <c r="I72" s="325" t="s">
        <v>867</v>
      </c>
      <c r="J72" s="136"/>
      <c r="K72" s="111" t="s">
        <v>868</v>
      </c>
      <c r="L72" s="111"/>
      <c r="M72" s="111" t="s">
        <v>869</v>
      </c>
      <c r="N72" s="111">
        <v>10</v>
      </c>
      <c r="O72" s="111">
        <v>1</v>
      </c>
      <c r="P72" s="111">
        <v>2</v>
      </c>
      <c r="Q72" s="125"/>
      <c r="R72" s="125"/>
      <c r="S72" s="125"/>
      <c r="T72" s="184">
        <f t="shared" si="13"/>
        <v>0.3</v>
      </c>
      <c r="U72" s="111" t="s">
        <v>702</v>
      </c>
      <c r="V72" s="111" t="s">
        <v>654</v>
      </c>
      <c r="W72" s="111">
        <f>10*30</f>
        <v>300</v>
      </c>
      <c r="X72" s="111" t="s">
        <v>655</v>
      </c>
      <c r="Y72" s="111" t="s">
        <v>703</v>
      </c>
      <c r="Z72" s="111" t="s">
        <v>830</v>
      </c>
      <c r="AA72" s="325" t="s">
        <v>853</v>
      </c>
      <c r="AB72" s="325" t="s">
        <v>854</v>
      </c>
      <c r="AC72" s="321"/>
      <c r="AD72" s="321"/>
      <c r="AE72" s="321"/>
      <c r="AF72" s="321"/>
      <c r="AG72" s="321"/>
      <c r="AH72" s="321"/>
      <c r="AI72" s="138">
        <v>122400000</v>
      </c>
      <c r="AJ72" s="138"/>
      <c r="AK72" s="338"/>
      <c r="AL72" s="158"/>
      <c r="AM72" s="158"/>
      <c r="AN72" s="321"/>
      <c r="AO72" s="321"/>
      <c r="AP72" s="160"/>
      <c r="AQ72" s="160"/>
      <c r="AR72" s="160"/>
      <c r="AS72" s="160"/>
      <c r="AT72" s="386"/>
      <c r="AU72" s="341"/>
      <c r="AV72" s="386"/>
      <c r="AW72" s="347"/>
      <c r="AX72" s="139"/>
      <c r="AY72" s="139"/>
      <c r="AZ72" s="139"/>
      <c r="BA72" s="139"/>
      <c r="BB72" s="139"/>
      <c r="BC72" s="139"/>
      <c r="BD72" s="154" t="s">
        <v>870</v>
      </c>
      <c r="BE72" s="139"/>
      <c r="BF72" s="154" t="s">
        <v>870</v>
      </c>
    </row>
    <row r="73" spans="1:58" ht="65.099999999999994" customHeight="1">
      <c r="A73" s="361"/>
      <c r="B73" s="397"/>
      <c r="C73" s="361"/>
      <c r="D73" s="321"/>
      <c r="E73" s="331"/>
      <c r="F73" s="363"/>
      <c r="G73" s="321"/>
      <c r="H73" s="321"/>
      <c r="I73" s="321"/>
      <c r="J73" s="160"/>
      <c r="K73" s="111" t="s">
        <v>871</v>
      </c>
      <c r="L73" s="111"/>
      <c r="M73" s="111" t="s">
        <v>872</v>
      </c>
      <c r="N73" s="111">
        <v>100</v>
      </c>
      <c r="O73" s="111">
        <v>43</v>
      </c>
      <c r="P73" s="111">
        <v>25</v>
      </c>
      <c r="Q73" s="125"/>
      <c r="R73" s="125"/>
      <c r="S73" s="125"/>
      <c r="T73" s="184">
        <f t="shared" si="13"/>
        <v>0.68</v>
      </c>
      <c r="U73" s="111" t="s">
        <v>702</v>
      </c>
      <c r="V73" s="111" t="s">
        <v>654</v>
      </c>
      <c r="W73" s="111">
        <f>10*30</f>
        <v>300</v>
      </c>
      <c r="X73" s="111" t="s">
        <v>655</v>
      </c>
      <c r="Y73" s="111" t="s">
        <v>703</v>
      </c>
      <c r="Z73" s="111" t="s">
        <v>830</v>
      </c>
      <c r="AA73" s="321"/>
      <c r="AB73" s="321"/>
      <c r="AC73" s="321"/>
      <c r="AD73" s="321"/>
      <c r="AE73" s="321"/>
      <c r="AF73" s="321"/>
      <c r="AG73" s="321"/>
      <c r="AH73" s="321"/>
      <c r="AI73" s="138">
        <v>98300000</v>
      </c>
      <c r="AJ73" s="138"/>
      <c r="AK73" s="338"/>
      <c r="AL73" s="158"/>
      <c r="AM73" s="158"/>
      <c r="AN73" s="321"/>
      <c r="AO73" s="321"/>
      <c r="AP73" s="160"/>
      <c r="AQ73" s="160"/>
      <c r="AR73" s="160"/>
      <c r="AS73" s="160"/>
      <c r="AT73" s="386"/>
      <c r="AU73" s="341"/>
      <c r="AV73" s="386"/>
      <c r="AW73" s="347"/>
      <c r="AX73" s="139"/>
      <c r="AY73" s="139"/>
      <c r="AZ73" s="139"/>
      <c r="BA73" s="139"/>
      <c r="BB73" s="139"/>
      <c r="BC73" s="139"/>
      <c r="BD73" s="194"/>
      <c r="BE73" s="139"/>
      <c r="BF73" s="194"/>
    </row>
    <row r="74" spans="1:58" ht="65.099999999999994" customHeight="1">
      <c r="A74" s="361"/>
      <c r="B74" s="397"/>
      <c r="C74" s="361"/>
      <c r="D74" s="321"/>
      <c r="E74" s="331"/>
      <c r="F74" s="363"/>
      <c r="G74" s="321"/>
      <c r="H74" s="321"/>
      <c r="I74" s="321"/>
      <c r="J74" s="160"/>
      <c r="K74" s="111" t="s">
        <v>873</v>
      </c>
      <c r="L74" s="111"/>
      <c r="M74" s="111" t="s">
        <v>874</v>
      </c>
      <c r="N74" s="111">
        <v>128</v>
      </c>
      <c r="O74" s="111">
        <v>8</v>
      </c>
      <c r="P74" s="111">
        <v>38</v>
      </c>
      <c r="Q74" s="125"/>
      <c r="R74" s="125"/>
      <c r="S74" s="125"/>
      <c r="T74" s="184">
        <f t="shared" si="13"/>
        <v>0.359375</v>
      </c>
      <c r="U74" s="111" t="s">
        <v>702</v>
      </c>
      <c r="V74" s="111" t="s">
        <v>654</v>
      </c>
      <c r="W74" s="111">
        <f t="shared" ref="W74:W81" si="14">10*30</f>
        <v>300</v>
      </c>
      <c r="X74" s="111" t="s">
        <v>655</v>
      </c>
      <c r="Y74" s="111" t="s">
        <v>703</v>
      </c>
      <c r="Z74" s="111" t="s">
        <v>830</v>
      </c>
      <c r="AA74" s="321"/>
      <c r="AB74" s="321"/>
      <c r="AC74" s="321"/>
      <c r="AD74" s="321"/>
      <c r="AE74" s="321"/>
      <c r="AF74" s="321"/>
      <c r="AG74" s="321"/>
      <c r="AH74" s="321"/>
      <c r="AI74" s="138">
        <v>252600000</v>
      </c>
      <c r="AJ74" s="138"/>
      <c r="AK74" s="338"/>
      <c r="AL74" s="158"/>
      <c r="AM74" s="158"/>
      <c r="AN74" s="321"/>
      <c r="AO74" s="321"/>
      <c r="AP74" s="160"/>
      <c r="AQ74" s="160"/>
      <c r="AR74" s="160"/>
      <c r="AS74" s="160"/>
      <c r="AT74" s="386"/>
      <c r="AU74" s="341"/>
      <c r="AV74" s="386"/>
      <c r="AW74" s="347"/>
      <c r="AX74" s="139"/>
      <c r="AY74" s="139"/>
      <c r="AZ74" s="139"/>
      <c r="BA74" s="139"/>
      <c r="BB74" s="139"/>
      <c r="BC74" s="139"/>
      <c r="BD74" s="194"/>
      <c r="BE74" s="139"/>
      <c r="BF74" s="194"/>
    </row>
    <row r="75" spans="1:58" ht="65.099999999999994" customHeight="1">
      <c r="A75" s="361"/>
      <c r="B75" s="397"/>
      <c r="C75" s="361"/>
      <c r="D75" s="321"/>
      <c r="E75" s="331"/>
      <c r="F75" s="363"/>
      <c r="G75" s="321"/>
      <c r="H75" s="321"/>
      <c r="I75" s="321"/>
      <c r="J75" s="160"/>
      <c r="K75" s="111" t="s">
        <v>875</v>
      </c>
      <c r="L75" s="111"/>
      <c r="M75" s="111" t="s">
        <v>876</v>
      </c>
      <c r="N75" s="111">
        <v>1</v>
      </c>
      <c r="O75" s="111">
        <v>0</v>
      </c>
      <c r="P75" s="111">
        <v>0</v>
      </c>
      <c r="Q75" s="125"/>
      <c r="R75" s="125"/>
      <c r="S75" s="125"/>
      <c r="T75" s="184">
        <f t="shared" si="13"/>
        <v>0</v>
      </c>
      <c r="U75" s="111" t="s">
        <v>702</v>
      </c>
      <c r="V75" s="111" t="s">
        <v>654</v>
      </c>
      <c r="W75" s="111">
        <f t="shared" si="14"/>
        <v>300</v>
      </c>
      <c r="X75" s="111" t="s">
        <v>655</v>
      </c>
      <c r="Y75" s="111" t="s">
        <v>703</v>
      </c>
      <c r="Z75" s="111" t="s">
        <v>830</v>
      </c>
      <c r="AA75" s="321"/>
      <c r="AB75" s="321"/>
      <c r="AC75" s="321"/>
      <c r="AD75" s="321"/>
      <c r="AE75" s="321"/>
      <c r="AF75" s="321"/>
      <c r="AG75" s="321"/>
      <c r="AH75" s="321"/>
      <c r="AI75" s="138">
        <v>53000000</v>
      </c>
      <c r="AJ75" s="138"/>
      <c r="AK75" s="338"/>
      <c r="AL75" s="158"/>
      <c r="AM75" s="158"/>
      <c r="AN75" s="321"/>
      <c r="AO75" s="321"/>
      <c r="AP75" s="160"/>
      <c r="AQ75" s="160"/>
      <c r="AR75" s="160"/>
      <c r="AS75" s="160"/>
      <c r="AT75" s="386"/>
      <c r="AU75" s="341"/>
      <c r="AV75" s="386"/>
      <c r="AW75" s="347"/>
      <c r="AX75" s="139"/>
      <c r="AY75" s="139"/>
      <c r="AZ75" s="139"/>
      <c r="BA75" s="139"/>
      <c r="BB75" s="139"/>
      <c r="BC75" s="139"/>
      <c r="BD75" s="194"/>
      <c r="BE75" s="139"/>
      <c r="BF75" s="194"/>
    </row>
    <row r="76" spans="1:58" ht="65.099999999999994" customHeight="1">
      <c r="A76" s="361"/>
      <c r="B76" s="397"/>
      <c r="C76" s="361"/>
      <c r="D76" s="321"/>
      <c r="E76" s="331"/>
      <c r="F76" s="363"/>
      <c r="G76" s="321"/>
      <c r="H76" s="321"/>
      <c r="I76" s="321"/>
      <c r="J76" s="160"/>
      <c r="K76" s="111" t="s">
        <v>877</v>
      </c>
      <c r="L76" s="111"/>
      <c r="M76" s="111" t="s">
        <v>878</v>
      </c>
      <c r="N76" s="111">
        <v>2</v>
      </c>
      <c r="O76" s="111">
        <v>0</v>
      </c>
      <c r="P76" s="111">
        <v>1</v>
      </c>
      <c r="Q76" s="125"/>
      <c r="R76" s="125"/>
      <c r="S76" s="125"/>
      <c r="T76" s="184">
        <f t="shared" si="13"/>
        <v>0.5</v>
      </c>
      <c r="U76" s="111" t="s">
        <v>702</v>
      </c>
      <c r="V76" s="111" t="s">
        <v>654</v>
      </c>
      <c r="W76" s="111">
        <f t="shared" si="14"/>
        <v>300</v>
      </c>
      <c r="X76" s="111" t="s">
        <v>655</v>
      </c>
      <c r="Y76" s="111" t="s">
        <v>703</v>
      </c>
      <c r="Z76" s="111" t="s">
        <v>830</v>
      </c>
      <c r="AA76" s="322"/>
      <c r="AB76" s="322"/>
      <c r="AC76" s="321"/>
      <c r="AD76" s="321"/>
      <c r="AE76" s="321"/>
      <c r="AF76" s="321"/>
      <c r="AG76" s="321"/>
      <c r="AH76" s="321"/>
      <c r="AI76" s="138">
        <v>151700000</v>
      </c>
      <c r="AJ76" s="138"/>
      <c r="AK76" s="338"/>
      <c r="AL76" s="140"/>
      <c r="AM76" s="140"/>
      <c r="AN76" s="322"/>
      <c r="AO76" s="322"/>
      <c r="AP76" s="125"/>
      <c r="AQ76" s="125"/>
      <c r="AR76" s="125"/>
      <c r="AS76" s="125"/>
      <c r="AT76" s="386"/>
      <c r="AU76" s="341"/>
      <c r="AV76" s="386"/>
      <c r="AW76" s="347"/>
      <c r="AX76" s="139"/>
      <c r="AY76" s="139"/>
      <c r="AZ76" s="139"/>
      <c r="BA76" s="139"/>
      <c r="BB76" s="139"/>
      <c r="BC76" s="139"/>
      <c r="BD76" s="194"/>
      <c r="BE76" s="139"/>
      <c r="BF76" s="194"/>
    </row>
    <row r="77" spans="1:58" ht="65.099999999999994" customHeight="1">
      <c r="A77" s="361"/>
      <c r="B77" s="397"/>
      <c r="C77" s="361"/>
      <c r="D77" s="321"/>
      <c r="E77" s="331"/>
      <c r="F77" s="363"/>
      <c r="G77" s="321"/>
      <c r="H77" s="321"/>
      <c r="I77" s="321"/>
      <c r="J77" s="160"/>
      <c r="K77" s="111" t="s">
        <v>879</v>
      </c>
      <c r="L77" s="111"/>
      <c r="M77" s="111" t="s">
        <v>880</v>
      </c>
      <c r="N77" s="111">
        <v>1</v>
      </c>
      <c r="O77" s="111">
        <v>0</v>
      </c>
      <c r="P77" s="111">
        <v>0</v>
      </c>
      <c r="Q77" s="125"/>
      <c r="R77" s="125"/>
      <c r="S77" s="125"/>
      <c r="T77" s="184">
        <f t="shared" si="13"/>
        <v>0</v>
      </c>
      <c r="U77" s="111" t="s">
        <v>702</v>
      </c>
      <c r="V77" s="111" t="s">
        <v>654</v>
      </c>
      <c r="W77" s="111">
        <f t="shared" si="14"/>
        <v>300</v>
      </c>
      <c r="X77" s="111" t="s">
        <v>655</v>
      </c>
      <c r="Y77" s="111" t="s">
        <v>703</v>
      </c>
      <c r="Z77" s="111" t="s">
        <v>830</v>
      </c>
      <c r="AA77" s="111" t="s">
        <v>881</v>
      </c>
      <c r="AB77" s="111" t="s">
        <v>882</v>
      </c>
      <c r="AC77" s="321"/>
      <c r="AD77" s="321"/>
      <c r="AE77" s="321"/>
      <c r="AF77" s="321"/>
      <c r="AG77" s="321"/>
      <c r="AH77" s="321"/>
      <c r="AI77" s="138">
        <v>142400000</v>
      </c>
      <c r="AJ77" s="138"/>
      <c r="AK77" s="338"/>
      <c r="AL77" s="137"/>
      <c r="AM77" s="137"/>
      <c r="AN77" s="399" t="s">
        <v>708</v>
      </c>
      <c r="AO77" s="399"/>
      <c r="AP77" s="198"/>
      <c r="AQ77" s="198"/>
      <c r="AR77" s="198"/>
      <c r="AS77" s="198"/>
      <c r="AT77" s="386"/>
      <c r="AU77" s="341"/>
      <c r="AV77" s="386"/>
      <c r="AW77" s="347"/>
      <c r="AX77" s="139"/>
      <c r="AY77" s="139"/>
      <c r="AZ77" s="139"/>
      <c r="BA77" s="139"/>
      <c r="BB77" s="139"/>
      <c r="BC77" s="139"/>
      <c r="BD77" s="154" t="s">
        <v>883</v>
      </c>
      <c r="BE77" s="139"/>
      <c r="BF77" s="154" t="s">
        <v>883</v>
      </c>
    </row>
    <row r="78" spans="1:58" ht="65.099999999999994" customHeight="1">
      <c r="A78" s="361"/>
      <c r="B78" s="397"/>
      <c r="C78" s="361"/>
      <c r="D78" s="321"/>
      <c r="E78" s="331"/>
      <c r="F78" s="363"/>
      <c r="G78" s="321"/>
      <c r="H78" s="321"/>
      <c r="I78" s="321"/>
      <c r="J78" s="160"/>
      <c r="K78" s="111" t="s">
        <v>884</v>
      </c>
      <c r="L78" s="111"/>
      <c r="M78" s="111" t="s">
        <v>885</v>
      </c>
      <c r="N78" s="111">
        <v>40</v>
      </c>
      <c r="O78" s="111">
        <v>0</v>
      </c>
      <c r="P78" s="111">
        <v>16</v>
      </c>
      <c r="Q78" s="125"/>
      <c r="R78" s="125"/>
      <c r="S78" s="125"/>
      <c r="T78" s="184">
        <f t="shared" si="13"/>
        <v>0.4</v>
      </c>
      <c r="U78" s="111" t="s">
        <v>702</v>
      </c>
      <c r="V78" s="111" t="s">
        <v>654</v>
      </c>
      <c r="W78" s="111">
        <f t="shared" si="14"/>
        <v>300</v>
      </c>
      <c r="X78" s="111" t="s">
        <v>655</v>
      </c>
      <c r="Y78" s="111" t="s">
        <v>703</v>
      </c>
      <c r="Z78" s="111" t="s">
        <v>830</v>
      </c>
      <c r="AA78" s="111" t="s">
        <v>853</v>
      </c>
      <c r="AB78" s="111" t="s">
        <v>854</v>
      </c>
      <c r="AC78" s="321"/>
      <c r="AD78" s="321"/>
      <c r="AE78" s="321"/>
      <c r="AF78" s="321"/>
      <c r="AG78" s="321"/>
      <c r="AH78" s="321"/>
      <c r="AI78" s="138">
        <v>32500000</v>
      </c>
      <c r="AJ78" s="138"/>
      <c r="AK78" s="338"/>
      <c r="AL78" s="158"/>
      <c r="AM78" s="158"/>
      <c r="AN78" s="400"/>
      <c r="AO78" s="400"/>
      <c r="AP78" s="201"/>
      <c r="AQ78" s="201"/>
      <c r="AR78" s="201"/>
      <c r="AS78" s="201"/>
      <c r="AT78" s="386"/>
      <c r="AU78" s="341"/>
      <c r="AV78" s="386"/>
      <c r="AW78" s="347"/>
      <c r="AX78" s="139"/>
      <c r="AY78" s="139"/>
      <c r="AZ78" s="139"/>
      <c r="BA78" s="139"/>
      <c r="BB78" s="139"/>
      <c r="BC78" s="139"/>
      <c r="BD78" s="194"/>
      <c r="BE78" s="139"/>
      <c r="BF78" s="194"/>
    </row>
    <row r="79" spans="1:58" ht="65.099999999999994" customHeight="1">
      <c r="A79" s="361"/>
      <c r="B79" s="397"/>
      <c r="C79" s="361"/>
      <c r="D79" s="321"/>
      <c r="E79" s="331"/>
      <c r="F79" s="363"/>
      <c r="G79" s="321"/>
      <c r="H79" s="321"/>
      <c r="I79" s="321"/>
      <c r="J79" s="160"/>
      <c r="K79" s="111" t="s">
        <v>886</v>
      </c>
      <c r="L79" s="111"/>
      <c r="M79" s="111" t="s">
        <v>179</v>
      </c>
      <c r="N79" s="111">
        <v>1</v>
      </c>
      <c r="O79" s="111" t="s">
        <v>212</v>
      </c>
      <c r="P79" s="111" t="s">
        <v>212</v>
      </c>
      <c r="Q79" s="125"/>
      <c r="R79" s="125"/>
      <c r="S79" s="125"/>
      <c r="T79" s="184" t="s">
        <v>212</v>
      </c>
      <c r="U79" s="111" t="s">
        <v>702</v>
      </c>
      <c r="V79" s="111" t="s">
        <v>654</v>
      </c>
      <c r="W79" s="111">
        <f t="shared" si="14"/>
        <v>300</v>
      </c>
      <c r="X79" s="111" t="s">
        <v>655</v>
      </c>
      <c r="Y79" s="111" t="s">
        <v>703</v>
      </c>
      <c r="Z79" s="111" t="s">
        <v>830</v>
      </c>
      <c r="AA79" s="111" t="s">
        <v>887</v>
      </c>
      <c r="AB79" s="111" t="s">
        <v>888</v>
      </c>
      <c r="AC79" s="321"/>
      <c r="AD79" s="321"/>
      <c r="AE79" s="321"/>
      <c r="AF79" s="321"/>
      <c r="AG79" s="321"/>
      <c r="AH79" s="321"/>
      <c r="AI79" s="138">
        <v>0</v>
      </c>
      <c r="AJ79" s="138"/>
      <c r="AK79" s="338"/>
      <c r="AL79" s="158"/>
      <c r="AM79" s="158"/>
      <c r="AN79" s="400"/>
      <c r="AO79" s="400"/>
      <c r="AP79" s="201"/>
      <c r="AQ79" s="201"/>
      <c r="AR79" s="201"/>
      <c r="AS79" s="201"/>
      <c r="AT79" s="386"/>
      <c r="AU79" s="341"/>
      <c r="AV79" s="386"/>
      <c r="AW79" s="347"/>
      <c r="AX79" s="139"/>
      <c r="AY79" s="139"/>
      <c r="AZ79" s="139"/>
      <c r="BA79" s="139"/>
      <c r="BB79" s="139"/>
      <c r="BC79" s="139"/>
      <c r="BD79" s="194"/>
      <c r="BE79" s="139"/>
      <c r="BF79" s="194"/>
    </row>
    <row r="80" spans="1:58" ht="65.099999999999994" customHeight="1">
      <c r="A80" s="361"/>
      <c r="B80" s="397"/>
      <c r="C80" s="361"/>
      <c r="D80" s="321"/>
      <c r="E80" s="331"/>
      <c r="F80" s="363"/>
      <c r="G80" s="321"/>
      <c r="H80" s="321"/>
      <c r="I80" s="321"/>
      <c r="J80" s="160"/>
      <c r="K80" s="111" t="s">
        <v>889</v>
      </c>
      <c r="L80" s="111"/>
      <c r="M80" s="111" t="s">
        <v>890</v>
      </c>
      <c r="N80" s="111">
        <v>60</v>
      </c>
      <c r="O80" s="111">
        <v>42</v>
      </c>
      <c r="P80" s="111">
        <v>11</v>
      </c>
      <c r="Q80" s="125"/>
      <c r="R80" s="125"/>
      <c r="S80" s="125"/>
      <c r="T80" s="184">
        <f t="shared" si="13"/>
        <v>0.8833333333333333</v>
      </c>
      <c r="U80" s="111" t="s">
        <v>702</v>
      </c>
      <c r="V80" s="111" t="s">
        <v>654</v>
      </c>
      <c r="W80" s="111">
        <f t="shared" si="14"/>
        <v>300</v>
      </c>
      <c r="X80" s="111" t="s">
        <v>655</v>
      </c>
      <c r="Y80" s="111" t="s">
        <v>703</v>
      </c>
      <c r="Z80" s="111" t="s">
        <v>830</v>
      </c>
      <c r="AA80" s="111" t="s">
        <v>853</v>
      </c>
      <c r="AB80" s="111" t="s">
        <v>854</v>
      </c>
      <c r="AC80" s="321"/>
      <c r="AD80" s="321"/>
      <c r="AE80" s="321"/>
      <c r="AF80" s="321"/>
      <c r="AG80" s="321"/>
      <c r="AH80" s="321"/>
      <c r="AI80" s="138">
        <v>97100000</v>
      </c>
      <c r="AJ80" s="138"/>
      <c r="AK80" s="338"/>
      <c r="AL80" s="158"/>
      <c r="AM80" s="158"/>
      <c r="AN80" s="400"/>
      <c r="AO80" s="400"/>
      <c r="AP80" s="201"/>
      <c r="AQ80" s="201"/>
      <c r="AR80" s="201"/>
      <c r="AS80" s="201"/>
      <c r="AT80" s="386"/>
      <c r="AU80" s="341"/>
      <c r="AV80" s="386"/>
      <c r="AW80" s="347"/>
      <c r="AX80" s="139"/>
      <c r="AY80" s="139"/>
      <c r="AZ80" s="139"/>
      <c r="BA80" s="139"/>
      <c r="BB80" s="139"/>
      <c r="BC80" s="139"/>
      <c r="BD80" s="194"/>
      <c r="BE80" s="139"/>
      <c r="BF80" s="194"/>
    </row>
    <row r="81" spans="1:58" ht="65.099999999999994" customHeight="1">
      <c r="A81" s="362"/>
      <c r="B81" s="398"/>
      <c r="C81" s="362"/>
      <c r="D81" s="322"/>
      <c r="E81" s="331"/>
      <c r="F81" s="363"/>
      <c r="G81" s="321"/>
      <c r="H81" s="321"/>
      <c r="I81" s="321"/>
      <c r="J81" s="160"/>
      <c r="K81" s="136" t="s">
        <v>891</v>
      </c>
      <c r="L81" s="136"/>
      <c r="M81" s="136" t="s">
        <v>892</v>
      </c>
      <c r="N81" s="136">
        <v>257</v>
      </c>
      <c r="O81" s="136">
        <v>176</v>
      </c>
      <c r="P81" s="136">
        <v>22</v>
      </c>
      <c r="Q81" s="160"/>
      <c r="R81" s="160"/>
      <c r="S81" s="160"/>
      <c r="T81" s="179">
        <f t="shared" si="13"/>
        <v>0.77042801556420237</v>
      </c>
      <c r="U81" s="136" t="s">
        <v>702</v>
      </c>
      <c r="V81" s="136" t="s">
        <v>654</v>
      </c>
      <c r="W81" s="136">
        <f t="shared" si="14"/>
        <v>300</v>
      </c>
      <c r="X81" s="136" t="s">
        <v>655</v>
      </c>
      <c r="Y81" s="136" t="s">
        <v>703</v>
      </c>
      <c r="Z81" s="136" t="s">
        <v>830</v>
      </c>
      <c r="AA81" s="136" t="s">
        <v>853</v>
      </c>
      <c r="AB81" s="136" t="s">
        <v>854</v>
      </c>
      <c r="AC81" s="321"/>
      <c r="AD81" s="321"/>
      <c r="AE81" s="321"/>
      <c r="AF81" s="321"/>
      <c r="AG81" s="321"/>
      <c r="AH81" s="321"/>
      <c r="AI81" s="138"/>
      <c r="AJ81" s="138"/>
      <c r="AK81" s="339"/>
      <c r="AL81" s="140"/>
      <c r="AM81" s="140"/>
      <c r="AN81" s="401"/>
      <c r="AO81" s="401"/>
      <c r="AP81" s="123"/>
      <c r="AQ81" s="123"/>
      <c r="AR81" s="123"/>
      <c r="AS81" s="123"/>
      <c r="AT81" s="387"/>
      <c r="AU81" s="342"/>
      <c r="AV81" s="387"/>
      <c r="AW81" s="348"/>
      <c r="AX81" s="139"/>
      <c r="AY81" s="139"/>
      <c r="AZ81" s="139"/>
      <c r="BA81" s="139"/>
      <c r="BB81" s="139"/>
      <c r="BC81" s="139"/>
      <c r="BD81" s="194"/>
      <c r="BE81" s="139"/>
      <c r="BF81" s="194"/>
    </row>
    <row r="82" spans="1:58" ht="65.099999999999994" customHeight="1">
      <c r="A82" s="364"/>
      <c r="B82" s="365"/>
      <c r="C82" s="365"/>
      <c r="D82" s="366"/>
      <c r="E82" s="332"/>
      <c r="F82" s="349" t="s">
        <v>893</v>
      </c>
      <c r="G82" s="349"/>
      <c r="H82" s="349"/>
      <c r="I82" s="349"/>
      <c r="J82" s="349"/>
      <c r="K82" s="349"/>
      <c r="L82" s="349"/>
      <c r="M82" s="349"/>
      <c r="N82" s="349"/>
      <c r="O82" s="349"/>
      <c r="P82" s="349"/>
      <c r="Q82" s="349"/>
      <c r="R82" s="349"/>
      <c r="S82" s="349"/>
      <c r="T82" s="164">
        <f>AVERAGE(T68:T81)</f>
        <v>0.47036986935257241</v>
      </c>
      <c r="U82" s="334"/>
      <c r="V82" s="334"/>
      <c r="W82" s="334"/>
      <c r="X82" s="334"/>
      <c r="Y82" s="334"/>
      <c r="Z82" s="334"/>
      <c r="AA82" s="334"/>
      <c r="AB82" s="334"/>
      <c r="AC82" s="334"/>
      <c r="AD82" s="334"/>
      <c r="AE82" s="334"/>
      <c r="AF82" s="334"/>
      <c r="AG82" s="334"/>
      <c r="AH82" s="334"/>
      <c r="AI82" s="328" t="s">
        <v>894</v>
      </c>
      <c r="AJ82" s="329"/>
      <c r="AK82" s="329"/>
      <c r="AL82" s="329"/>
      <c r="AM82" s="329"/>
      <c r="AN82" s="329"/>
      <c r="AO82" s="329"/>
      <c r="AP82" s="329"/>
      <c r="AQ82" s="329"/>
      <c r="AR82" s="329"/>
      <c r="AS82" s="329"/>
      <c r="AT82" s="206">
        <f>+AT68</f>
        <v>911400000</v>
      </c>
      <c r="AU82" s="156">
        <f>+AU68</f>
        <v>0.55236363703316804</v>
      </c>
      <c r="AV82" s="206">
        <f>+AV68</f>
        <v>377200000</v>
      </c>
      <c r="AW82" s="174">
        <f>+AW68</f>
        <v>0.22860606088315885</v>
      </c>
      <c r="AX82" s="139"/>
      <c r="AY82" s="139"/>
      <c r="AZ82" s="139"/>
      <c r="BA82" s="139"/>
      <c r="BB82" s="139"/>
      <c r="BC82" s="139"/>
      <c r="BD82" s="194"/>
      <c r="BE82" s="139"/>
      <c r="BF82" s="194"/>
    </row>
    <row r="83" spans="1:58" ht="65.099999999999994" customHeight="1">
      <c r="A83" s="325"/>
      <c r="B83" s="352" t="s">
        <v>278</v>
      </c>
      <c r="C83" s="352" t="s">
        <v>895</v>
      </c>
      <c r="D83" s="325" t="s">
        <v>896</v>
      </c>
      <c r="E83" s="403" t="s">
        <v>897</v>
      </c>
      <c r="F83" s="335">
        <v>2024130010271</v>
      </c>
      <c r="G83" s="335" t="s">
        <v>898</v>
      </c>
      <c r="H83" s="335" t="s">
        <v>899</v>
      </c>
      <c r="I83" s="335" t="s">
        <v>900</v>
      </c>
      <c r="J83" s="112"/>
      <c r="K83" s="111" t="s">
        <v>901</v>
      </c>
      <c r="L83" s="111"/>
      <c r="M83" s="111" t="s">
        <v>902</v>
      </c>
      <c r="N83" s="111" t="s">
        <v>903</v>
      </c>
      <c r="O83" s="111" t="s">
        <v>212</v>
      </c>
      <c r="P83" s="111">
        <v>0.02</v>
      </c>
      <c r="Q83" s="111"/>
      <c r="R83" s="111"/>
      <c r="S83" s="111"/>
      <c r="T83" s="115">
        <f>+P83/N83</f>
        <v>0.13333333333333333</v>
      </c>
      <c r="U83" s="111" t="s">
        <v>667</v>
      </c>
      <c r="V83" s="111" t="s">
        <v>668</v>
      </c>
      <c r="W83" s="111">
        <f>4*30</f>
        <v>120</v>
      </c>
      <c r="X83" s="207">
        <v>1059626</v>
      </c>
      <c r="Y83" s="111" t="s">
        <v>904</v>
      </c>
      <c r="Z83" s="334" t="s">
        <v>905</v>
      </c>
      <c r="AA83" s="334"/>
      <c r="AB83" s="334"/>
      <c r="AC83" s="334"/>
      <c r="AD83" s="334"/>
      <c r="AE83" s="334"/>
      <c r="AF83" s="334"/>
      <c r="AG83" s="334"/>
      <c r="AH83" s="334"/>
      <c r="AI83" s="138">
        <v>244000000</v>
      </c>
      <c r="AJ83" s="138"/>
      <c r="AK83" s="337">
        <v>350000000</v>
      </c>
      <c r="AL83" s="138"/>
      <c r="AM83" s="138"/>
      <c r="AN83" s="111" t="s">
        <v>906</v>
      </c>
      <c r="AO83" s="325" t="s">
        <v>907</v>
      </c>
      <c r="AP83" s="136"/>
      <c r="AQ83" s="136"/>
      <c r="AR83" s="136"/>
      <c r="AS83" s="136"/>
      <c r="AT83" s="337">
        <v>209000000</v>
      </c>
      <c r="AU83" s="340">
        <f>+AT83/AK83</f>
        <v>0.5971428571428572</v>
      </c>
      <c r="AV83" s="337">
        <v>9400000</v>
      </c>
      <c r="AW83" s="428">
        <f>+AV83/AK83</f>
        <v>2.6857142857142857E-2</v>
      </c>
      <c r="AX83" s="139"/>
      <c r="AY83" s="139"/>
      <c r="AZ83" s="139"/>
      <c r="BA83" s="139"/>
      <c r="BB83" s="139"/>
      <c r="BC83" s="139"/>
      <c r="BD83" s="399"/>
      <c r="BE83" s="139"/>
      <c r="BF83" s="399"/>
    </row>
    <row r="84" spans="1:58" ht="65.099999999999994" customHeight="1">
      <c r="A84" s="321"/>
      <c r="B84" s="353"/>
      <c r="C84" s="353"/>
      <c r="D84" s="321"/>
      <c r="E84" s="404"/>
      <c r="F84" s="335"/>
      <c r="G84" s="335"/>
      <c r="H84" s="335"/>
      <c r="I84" s="335"/>
      <c r="J84" s="112"/>
      <c r="K84" s="111" t="s">
        <v>908</v>
      </c>
      <c r="L84" s="111"/>
      <c r="M84" s="111" t="s">
        <v>909</v>
      </c>
      <c r="N84" s="111" t="s">
        <v>773</v>
      </c>
      <c r="O84" s="111" t="s">
        <v>212</v>
      </c>
      <c r="P84" s="111" t="s">
        <v>212</v>
      </c>
      <c r="Q84" s="111"/>
      <c r="R84" s="111"/>
      <c r="S84" s="111"/>
      <c r="T84" s="111" t="s">
        <v>212</v>
      </c>
      <c r="U84" s="111" t="s">
        <v>910</v>
      </c>
      <c r="V84" s="111" t="s">
        <v>654</v>
      </c>
      <c r="W84" s="111">
        <f>3*30</f>
        <v>90</v>
      </c>
      <c r="X84" s="207">
        <v>1059626</v>
      </c>
      <c r="Y84" s="111" t="s">
        <v>904</v>
      </c>
      <c r="Z84" s="334"/>
      <c r="AA84" s="334"/>
      <c r="AB84" s="334"/>
      <c r="AC84" s="334"/>
      <c r="AD84" s="334"/>
      <c r="AE84" s="334"/>
      <c r="AF84" s="334"/>
      <c r="AG84" s="334"/>
      <c r="AH84" s="334"/>
      <c r="AI84" s="138">
        <v>106000000</v>
      </c>
      <c r="AJ84" s="138"/>
      <c r="AK84" s="338"/>
      <c r="AL84" s="138"/>
      <c r="AM84" s="138"/>
      <c r="AN84" s="111" t="s">
        <v>906</v>
      </c>
      <c r="AO84" s="321"/>
      <c r="AP84" s="160"/>
      <c r="AQ84" s="160"/>
      <c r="AR84" s="160"/>
      <c r="AS84" s="160"/>
      <c r="AT84" s="338"/>
      <c r="AU84" s="341"/>
      <c r="AV84" s="338"/>
      <c r="AW84" s="434"/>
      <c r="AX84" s="139"/>
      <c r="AY84" s="139"/>
      <c r="AZ84" s="139"/>
      <c r="BA84" s="139"/>
      <c r="BB84" s="139"/>
      <c r="BC84" s="139"/>
      <c r="BD84" s="400"/>
      <c r="BE84" s="139"/>
      <c r="BF84" s="400"/>
    </row>
    <row r="85" spans="1:58" ht="65.099999999999994" customHeight="1">
      <c r="A85" s="321"/>
      <c r="B85" s="353"/>
      <c r="C85" s="353"/>
      <c r="D85" s="321"/>
      <c r="E85" s="404"/>
      <c r="F85" s="335"/>
      <c r="G85" s="335"/>
      <c r="H85" s="335"/>
      <c r="I85" s="335"/>
      <c r="J85" s="112"/>
      <c r="K85" s="111" t="s">
        <v>911</v>
      </c>
      <c r="L85" s="111"/>
      <c r="M85" s="111" t="s">
        <v>179</v>
      </c>
      <c r="N85" s="111" t="s">
        <v>179</v>
      </c>
      <c r="O85" s="111" t="s">
        <v>212</v>
      </c>
      <c r="P85" s="111" t="s">
        <v>212</v>
      </c>
      <c r="Q85" s="111"/>
      <c r="R85" s="111"/>
      <c r="S85" s="111"/>
      <c r="T85" s="111" t="s">
        <v>212</v>
      </c>
      <c r="U85" s="111" t="s">
        <v>179</v>
      </c>
      <c r="V85" s="111" t="s">
        <v>179</v>
      </c>
      <c r="W85" s="111" t="s">
        <v>179</v>
      </c>
      <c r="X85" s="111" t="s">
        <v>212</v>
      </c>
      <c r="Y85" s="111" t="s">
        <v>212</v>
      </c>
      <c r="Z85" s="334"/>
      <c r="AA85" s="334"/>
      <c r="AB85" s="334"/>
      <c r="AC85" s="334"/>
      <c r="AD85" s="334"/>
      <c r="AE85" s="334"/>
      <c r="AF85" s="334"/>
      <c r="AG85" s="334"/>
      <c r="AH85" s="334"/>
      <c r="AI85" s="111">
        <v>0</v>
      </c>
      <c r="AJ85" s="111"/>
      <c r="AK85" s="338"/>
      <c r="AL85" s="138"/>
      <c r="AM85" s="138"/>
      <c r="AN85" s="194"/>
      <c r="AO85" s="321"/>
      <c r="AP85" s="160"/>
      <c r="AQ85" s="160"/>
      <c r="AR85" s="160"/>
      <c r="AS85" s="160"/>
      <c r="AT85" s="338"/>
      <c r="AU85" s="341"/>
      <c r="AV85" s="338"/>
      <c r="AW85" s="434"/>
      <c r="AX85" s="139"/>
      <c r="AY85" s="139"/>
      <c r="AZ85" s="139"/>
      <c r="BA85" s="139"/>
      <c r="BB85" s="139"/>
      <c r="BC85" s="139"/>
      <c r="BD85" s="400"/>
      <c r="BE85" s="139"/>
      <c r="BF85" s="400"/>
    </row>
    <row r="86" spans="1:58" ht="65.099999999999994" customHeight="1">
      <c r="A86" s="321"/>
      <c r="B86" s="353"/>
      <c r="C86" s="353"/>
      <c r="D86" s="321"/>
      <c r="E86" s="404"/>
      <c r="F86" s="335"/>
      <c r="G86" s="335"/>
      <c r="H86" s="335"/>
      <c r="I86" s="335"/>
      <c r="J86" s="112"/>
      <c r="K86" s="111" t="s">
        <v>912</v>
      </c>
      <c r="L86" s="111"/>
      <c r="M86" s="111" t="s">
        <v>179</v>
      </c>
      <c r="N86" s="111" t="s">
        <v>179</v>
      </c>
      <c r="O86" s="111" t="s">
        <v>212</v>
      </c>
      <c r="P86" s="111" t="s">
        <v>212</v>
      </c>
      <c r="Q86" s="111"/>
      <c r="R86" s="111"/>
      <c r="S86" s="111"/>
      <c r="T86" s="111" t="s">
        <v>212</v>
      </c>
      <c r="U86" s="111" t="s">
        <v>179</v>
      </c>
      <c r="V86" s="111" t="s">
        <v>179</v>
      </c>
      <c r="W86" s="111" t="s">
        <v>179</v>
      </c>
      <c r="X86" s="111" t="s">
        <v>212</v>
      </c>
      <c r="Y86" s="111" t="s">
        <v>212</v>
      </c>
      <c r="Z86" s="334"/>
      <c r="AA86" s="334"/>
      <c r="AB86" s="334"/>
      <c r="AC86" s="334"/>
      <c r="AD86" s="334"/>
      <c r="AE86" s="334"/>
      <c r="AF86" s="334"/>
      <c r="AG86" s="334"/>
      <c r="AH86" s="334"/>
      <c r="AI86" s="111">
        <v>1</v>
      </c>
      <c r="AJ86" s="111"/>
      <c r="AK86" s="338"/>
      <c r="AL86" s="138"/>
      <c r="AM86" s="138"/>
      <c r="AN86" s="111" t="s">
        <v>906</v>
      </c>
      <c r="AO86" s="321"/>
      <c r="AP86" s="160"/>
      <c r="AQ86" s="160"/>
      <c r="AR86" s="160"/>
      <c r="AS86" s="160"/>
      <c r="AT86" s="338"/>
      <c r="AU86" s="341"/>
      <c r="AV86" s="338"/>
      <c r="AW86" s="434"/>
      <c r="AX86" s="139"/>
      <c r="AY86" s="139"/>
      <c r="AZ86" s="139"/>
      <c r="BA86" s="139"/>
      <c r="BB86" s="139"/>
      <c r="BC86" s="139"/>
      <c r="BD86" s="400"/>
      <c r="BE86" s="139"/>
      <c r="BF86" s="400"/>
    </row>
    <row r="87" spans="1:58" ht="65.099999999999994" customHeight="1">
      <c r="A87" s="321"/>
      <c r="B87" s="353"/>
      <c r="C87" s="353"/>
      <c r="D87" s="321"/>
      <c r="E87" s="404"/>
      <c r="F87" s="335"/>
      <c r="G87" s="335"/>
      <c r="H87" s="335"/>
      <c r="I87" s="335"/>
      <c r="J87" s="112"/>
      <c r="K87" s="111" t="s">
        <v>913</v>
      </c>
      <c r="L87" s="111"/>
      <c r="M87" s="111" t="s">
        <v>179</v>
      </c>
      <c r="N87" s="111" t="s">
        <v>179</v>
      </c>
      <c r="O87" s="111" t="s">
        <v>212</v>
      </c>
      <c r="P87" s="111" t="s">
        <v>212</v>
      </c>
      <c r="Q87" s="111"/>
      <c r="R87" s="111"/>
      <c r="S87" s="111"/>
      <c r="T87" s="111" t="s">
        <v>212</v>
      </c>
      <c r="U87" s="111" t="s">
        <v>179</v>
      </c>
      <c r="V87" s="111" t="s">
        <v>179</v>
      </c>
      <c r="W87" s="111" t="s">
        <v>179</v>
      </c>
      <c r="X87" s="111" t="s">
        <v>212</v>
      </c>
      <c r="Y87" s="111" t="s">
        <v>212</v>
      </c>
      <c r="Z87" s="334"/>
      <c r="AA87" s="334"/>
      <c r="AB87" s="334"/>
      <c r="AC87" s="334"/>
      <c r="AD87" s="334"/>
      <c r="AE87" s="334"/>
      <c r="AF87" s="334"/>
      <c r="AG87" s="334"/>
      <c r="AH87" s="334"/>
      <c r="AI87" s="111">
        <v>0</v>
      </c>
      <c r="AJ87" s="111"/>
      <c r="AK87" s="338"/>
      <c r="AL87" s="138"/>
      <c r="AM87" s="138"/>
      <c r="AN87" s="194"/>
      <c r="AO87" s="321"/>
      <c r="AP87" s="160"/>
      <c r="AQ87" s="160"/>
      <c r="AR87" s="160"/>
      <c r="AS87" s="160"/>
      <c r="AT87" s="338"/>
      <c r="AU87" s="341"/>
      <c r="AV87" s="338"/>
      <c r="AW87" s="434"/>
      <c r="AX87" s="139"/>
      <c r="AY87" s="139"/>
      <c r="AZ87" s="139"/>
      <c r="BA87" s="139"/>
      <c r="BB87" s="139"/>
      <c r="BC87" s="139"/>
      <c r="BD87" s="400"/>
      <c r="BE87" s="139"/>
      <c r="BF87" s="400"/>
    </row>
    <row r="88" spans="1:58" ht="65.099999999999994" customHeight="1">
      <c r="A88" s="321"/>
      <c r="B88" s="353"/>
      <c r="C88" s="353"/>
      <c r="D88" s="321"/>
      <c r="E88" s="404"/>
      <c r="F88" s="335"/>
      <c r="G88" s="335"/>
      <c r="H88" s="335"/>
      <c r="I88" s="335"/>
      <c r="J88" s="112"/>
      <c r="K88" s="111" t="s">
        <v>914</v>
      </c>
      <c r="L88" s="111"/>
      <c r="M88" s="111" t="s">
        <v>179</v>
      </c>
      <c r="N88" s="111" t="s">
        <v>179</v>
      </c>
      <c r="O88" s="111" t="s">
        <v>212</v>
      </c>
      <c r="P88" s="111" t="s">
        <v>212</v>
      </c>
      <c r="Q88" s="111"/>
      <c r="R88" s="111"/>
      <c r="S88" s="111"/>
      <c r="T88" s="111" t="s">
        <v>212</v>
      </c>
      <c r="U88" s="111" t="s">
        <v>179</v>
      </c>
      <c r="V88" s="111" t="s">
        <v>179</v>
      </c>
      <c r="W88" s="111" t="s">
        <v>179</v>
      </c>
      <c r="X88" s="111" t="s">
        <v>212</v>
      </c>
      <c r="Y88" s="111" t="s">
        <v>212</v>
      </c>
      <c r="Z88" s="334"/>
      <c r="AA88" s="334"/>
      <c r="AB88" s="334"/>
      <c r="AC88" s="334"/>
      <c r="AD88" s="334"/>
      <c r="AE88" s="334"/>
      <c r="AF88" s="334"/>
      <c r="AG88" s="334"/>
      <c r="AH88" s="334"/>
      <c r="AI88" s="111">
        <v>0</v>
      </c>
      <c r="AJ88" s="111"/>
      <c r="AK88" s="338"/>
      <c r="AL88" s="138"/>
      <c r="AM88" s="138"/>
      <c r="AN88" s="194"/>
      <c r="AO88" s="321"/>
      <c r="AP88" s="160"/>
      <c r="AQ88" s="160"/>
      <c r="AR88" s="160"/>
      <c r="AS88" s="160"/>
      <c r="AT88" s="338"/>
      <c r="AU88" s="341"/>
      <c r="AV88" s="338"/>
      <c r="AW88" s="434"/>
      <c r="AX88" s="139"/>
      <c r="AY88" s="139"/>
      <c r="AZ88" s="139"/>
      <c r="BA88" s="139"/>
      <c r="BB88" s="139"/>
      <c r="BC88" s="139"/>
      <c r="BD88" s="400"/>
      <c r="BE88" s="139"/>
      <c r="BF88" s="400"/>
    </row>
    <row r="89" spans="1:58" ht="65.099999999999994" customHeight="1">
      <c r="A89" s="321"/>
      <c r="B89" s="353"/>
      <c r="C89" s="353"/>
      <c r="D89" s="321"/>
      <c r="E89" s="404"/>
      <c r="F89" s="335"/>
      <c r="G89" s="335"/>
      <c r="H89" s="335"/>
      <c r="I89" s="335"/>
      <c r="J89" s="112"/>
      <c r="K89" s="111" t="s">
        <v>915</v>
      </c>
      <c r="L89" s="111"/>
      <c r="M89" s="111" t="s">
        <v>179</v>
      </c>
      <c r="N89" s="111" t="s">
        <v>179</v>
      </c>
      <c r="O89" s="111" t="s">
        <v>212</v>
      </c>
      <c r="P89" s="111" t="s">
        <v>212</v>
      </c>
      <c r="Q89" s="111"/>
      <c r="R89" s="111"/>
      <c r="S89" s="111"/>
      <c r="T89" s="111" t="s">
        <v>212</v>
      </c>
      <c r="U89" s="111" t="s">
        <v>179</v>
      </c>
      <c r="V89" s="111" t="s">
        <v>179</v>
      </c>
      <c r="W89" s="111" t="s">
        <v>179</v>
      </c>
      <c r="X89" s="111" t="s">
        <v>212</v>
      </c>
      <c r="Y89" s="111" t="s">
        <v>212</v>
      </c>
      <c r="Z89" s="334"/>
      <c r="AA89" s="334"/>
      <c r="AB89" s="334"/>
      <c r="AC89" s="334"/>
      <c r="AD89" s="334"/>
      <c r="AE89" s="334"/>
      <c r="AF89" s="334"/>
      <c r="AG89" s="334"/>
      <c r="AH89" s="334"/>
      <c r="AI89" s="111">
        <v>0</v>
      </c>
      <c r="AJ89" s="111"/>
      <c r="AK89" s="338"/>
      <c r="AL89" s="138"/>
      <c r="AM89" s="138"/>
      <c r="AN89" s="194"/>
      <c r="AO89" s="321"/>
      <c r="AP89" s="160"/>
      <c r="AQ89" s="160"/>
      <c r="AR89" s="160"/>
      <c r="AS89" s="160"/>
      <c r="AT89" s="338"/>
      <c r="AU89" s="341"/>
      <c r="AV89" s="338"/>
      <c r="AW89" s="434"/>
      <c r="AX89" s="139"/>
      <c r="AY89" s="139"/>
      <c r="AZ89" s="139"/>
      <c r="BA89" s="139"/>
      <c r="BB89" s="139"/>
      <c r="BC89" s="139"/>
      <c r="BD89" s="400"/>
      <c r="BE89" s="139"/>
      <c r="BF89" s="400"/>
    </row>
    <row r="90" spans="1:58" ht="65.099999999999994" customHeight="1">
      <c r="A90" s="322"/>
      <c r="B90" s="354"/>
      <c r="C90" s="354"/>
      <c r="D90" s="322"/>
      <c r="E90" s="404"/>
      <c r="F90" s="335"/>
      <c r="G90" s="335"/>
      <c r="H90" s="335"/>
      <c r="I90" s="335"/>
      <c r="J90" s="112"/>
      <c r="K90" s="111" t="s">
        <v>916</v>
      </c>
      <c r="L90" s="111"/>
      <c r="M90" s="111" t="s">
        <v>179</v>
      </c>
      <c r="N90" s="111" t="s">
        <v>179</v>
      </c>
      <c r="O90" s="111" t="s">
        <v>212</v>
      </c>
      <c r="P90" s="111" t="s">
        <v>212</v>
      </c>
      <c r="Q90" s="111"/>
      <c r="R90" s="111"/>
      <c r="S90" s="111"/>
      <c r="T90" s="111" t="s">
        <v>212</v>
      </c>
      <c r="U90" s="111" t="s">
        <v>179</v>
      </c>
      <c r="V90" s="111" t="s">
        <v>179</v>
      </c>
      <c r="W90" s="111" t="s">
        <v>179</v>
      </c>
      <c r="X90" s="111" t="s">
        <v>212</v>
      </c>
      <c r="Y90" s="111" t="s">
        <v>212</v>
      </c>
      <c r="Z90" s="334"/>
      <c r="AA90" s="334"/>
      <c r="AB90" s="334"/>
      <c r="AC90" s="334"/>
      <c r="AD90" s="334"/>
      <c r="AE90" s="334"/>
      <c r="AF90" s="334"/>
      <c r="AG90" s="334"/>
      <c r="AH90" s="334"/>
      <c r="AI90" s="111">
        <v>0</v>
      </c>
      <c r="AJ90" s="111"/>
      <c r="AK90" s="339"/>
      <c r="AL90" s="138"/>
      <c r="AM90" s="138"/>
      <c r="AN90" s="194"/>
      <c r="AO90" s="322"/>
      <c r="AP90" s="125"/>
      <c r="AQ90" s="125"/>
      <c r="AR90" s="125"/>
      <c r="AS90" s="125"/>
      <c r="AT90" s="339"/>
      <c r="AU90" s="342"/>
      <c r="AV90" s="339"/>
      <c r="AW90" s="429"/>
      <c r="AX90" s="139"/>
      <c r="AY90" s="139"/>
      <c r="AZ90" s="139"/>
      <c r="BA90" s="139"/>
      <c r="BB90" s="139"/>
      <c r="BC90" s="139"/>
      <c r="BD90" s="401"/>
      <c r="BE90" s="139"/>
      <c r="BF90" s="401"/>
    </row>
    <row r="91" spans="1:58" ht="65.099999999999994" customHeight="1">
      <c r="A91" s="350"/>
      <c r="B91" s="327"/>
      <c r="C91" s="327"/>
      <c r="D91" s="351"/>
      <c r="E91" s="405"/>
      <c r="F91" s="358" t="s">
        <v>917</v>
      </c>
      <c r="G91" s="358"/>
      <c r="H91" s="358"/>
      <c r="I91" s="358"/>
      <c r="J91" s="358"/>
      <c r="K91" s="358"/>
      <c r="L91" s="358"/>
      <c r="M91" s="358"/>
      <c r="N91" s="358"/>
      <c r="O91" s="358"/>
      <c r="P91" s="358"/>
      <c r="Q91" s="358"/>
      <c r="R91" s="358"/>
      <c r="S91" s="358"/>
      <c r="T91" s="164">
        <f>AVERAGE(T83:T90)</f>
        <v>0.13333333333333333</v>
      </c>
      <c r="U91" s="334"/>
      <c r="V91" s="334"/>
      <c r="W91" s="334"/>
      <c r="X91" s="334"/>
      <c r="Y91" s="334"/>
      <c r="Z91" s="334"/>
      <c r="AA91" s="334"/>
      <c r="AB91" s="334"/>
      <c r="AC91" s="334"/>
      <c r="AD91" s="334"/>
      <c r="AE91" s="334"/>
      <c r="AF91" s="334"/>
      <c r="AG91" s="334"/>
      <c r="AH91" s="334"/>
      <c r="AI91" s="328" t="s">
        <v>918</v>
      </c>
      <c r="AJ91" s="329"/>
      <c r="AK91" s="329"/>
      <c r="AL91" s="329"/>
      <c r="AM91" s="329"/>
      <c r="AN91" s="329"/>
      <c r="AO91" s="329"/>
      <c r="AP91" s="329"/>
      <c r="AQ91" s="329"/>
      <c r="AR91" s="329"/>
      <c r="AS91" s="329"/>
      <c r="AT91" s="209">
        <f t="shared" ref="AT91" si="15">+AT83</f>
        <v>209000000</v>
      </c>
      <c r="AU91" s="163">
        <f>+AU83</f>
        <v>0.5971428571428572</v>
      </c>
      <c r="AV91" s="209">
        <f>+AV83</f>
        <v>9400000</v>
      </c>
      <c r="AW91" s="174">
        <f>+AW83</f>
        <v>2.6857142857142857E-2</v>
      </c>
      <c r="AX91" s="139"/>
      <c r="AY91" s="139"/>
      <c r="AZ91" s="139"/>
      <c r="BA91" s="139"/>
      <c r="BB91" s="139"/>
      <c r="BC91" s="139"/>
      <c r="BD91" s="194"/>
      <c r="BE91" s="139"/>
      <c r="BF91" s="194"/>
    </row>
    <row r="92" spans="1:58" ht="65.099999999999994" customHeight="1">
      <c r="A92" s="325" t="s">
        <v>292</v>
      </c>
      <c r="B92" s="352" t="s">
        <v>293</v>
      </c>
      <c r="C92" s="325" t="s">
        <v>294</v>
      </c>
      <c r="D92" s="325" t="s">
        <v>296</v>
      </c>
      <c r="E92" s="330" t="s">
        <v>919</v>
      </c>
      <c r="F92" s="335">
        <v>2024130010224</v>
      </c>
      <c r="G92" s="334" t="s">
        <v>920</v>
      </c>
      <c r="H92" s="334" t="s">
        <v>920</v>
      </c>
      <c r="I92" s="334" t="s">
        <v>649</v>
      </c>
      <c r="J92" s="111"/>
      <c r="K92" s="111" t="s">
        <v>921</v>
      </c>
      <c r="L92" s="154"/>
      <c r="M92" s="111" t="s">
        <v>834</v>
      </c>
      <c r="N92" s="210">
        <v>0.05</v>
      </c>
      <c r="O92" s="210">
        <v>0.02</v>
      </c>
      <c r="P92" s="210">
        <v>0.02</v>
      </c>
      <c r="Q92" s="210"/>
      <c r="R92" s="210"/>
      <c r="S92" s="210"/>
      <c r="T92" s="211">
        <f>+(O92+P92)/N92</f>
        <v>0.79999999999999993</v>
      </c>
      <c r="U92" s="210" t="s">
        <v>748</v>
      </c>
      <c r="V92" s="210" t="s">
        <v>749</v>
      </c>
      <c r="W92" s="111">
        <v>90</v>
      </c>
      <c r="X92" s="111" t="s">
        <v>655</v>
      </c>
      <c r="Y92" s="111">
        <v>1</v>
      </c>
      <c r="Z92" s="334" t="s">
        <v>774</v>
      </c>
      <c r="AA92" s="334" t="s">
        <v>922</v>
      </c>
      <c r="AB92" s="334" t="s">
        <v>923</v>
      </c>
      <c r="AC92" s="334" t="s">
        <v>776</v>
      </c>
      <c r="AD92" s="334" t="s">
        <v>924</v>
      </c>
      <c r="AE92" s="370">
        <v>2500000000</v>
      </c>
      <c r="AF92" s="370" t="s">
        <v>811</v>
      </c>
      <c r="AG92" s="370" t="s">
        <v>690</v>
      </c>
      <c r="AH92" s="370"/>
      <c r="AI92" s="382">
        <v>2500000000</v>
      </c>
      <c r="AJ92" s="162"/>
      <c r="AK92" s="382">
        <v>2500000000</v>
      </c>
      <c r="AL92" s="162"/>
      <c r="AM92" s="162"/>
      <c r="AN92" s="382" t="s">
        <v>690</v>
      </c>
      <c r="AO92" s="325" t="s">
        <v>925</v>
      </c>
      <c r="AP92" s="136"/>
      <c r="AQ92" s="136"/>
      <c r="AR92" s="136"/>
      <c r="AS92" s="136"/>
      <c r="AT92" s="326">
        <v>33856000</v>
      </c>
      <c r="AU92" s="340">
        <f>+AT92/AK92</f>
        <v>1.35424E-2</v>
      </c>
      <c r="AV92" s="326">
        <v>12696000</v>
      </c>
      <c r="AW92" s="346">
        <f>+AV92/AK92</f>
        <v>5.0784000000000003E-3</v>
      </c>
      <c r="AX92" s="139"/>
      <c r="AY92" s="139"/>
      <c r="AZ92" s="139"/>
      <c r="BA92" s="139"/>
      <c r="BB92" s="139"/>
      <c r="BC92" s="139"/>
      <c r="BD92" s="325"/>
      <c r="BE92" s="139"/>
      <c r="BF92" s="325"/>
    </row>
    <row r="93" spans="1:58" ht="65.099999999999994" customHeight="1">
      <c r="A93" s="321"/>
      <c r="B93" s="353"/>
      <c r="C93" s="321"/>
      <c r="D93" s="321"/>
      <c r="E93" s="331"/>
      <c r="F93" s="335"/>
      <c r="G93" s="334"/>
      <c r="H93" s="334"/>
      <c r="I93" s="334"/>
      <c r="J93" s="111"/>
      <c r="K93" s="111" t="s">
        <v>926</v>
      </c>
      <c r="L93" s="154"/>
      <c r="M93" s="111" t="s">
        <v>927</v>
      </c>
      <c r="N93" s="210">
        <v>0.2</v>
      </c>
      <c r="O93" s="210" t="s">
        <v>212</v>
      </c>
      <c r="P93" s="210">
        <v>0.02</v>
      </c>
      <c r="Q93" s="210"/>
      <c r="R93" s="210"/>
      <c r="S93" s="210"/>
      <c r="T93" s="211">
        <f>+P93/N93</f>
        <v>9.9999999999999992E-2</v>
      </c>
      <c r="U93" s="210" t="s">
        <v>749</v>
      </c>
      <c r="V93" s="210" t="s">
        <v>668</v>
      </c>
      <c r="W93" s="111">
        <v>90</v>
      </c>
      <c r="X93" s="111" t="s">
        <v>655</v>
      </c>
      <c r="Y93" s="111">
        <v>1</v>
      </c>
      <c r="Z93" s="334"/>
      <c r="AA93" s="334"/>
      <c r="AB93" s="334"/>
      <c r="AC93" s="334"/>
      <c r="AD93" s="334"/>
      <c r="AE93" s="370"/>
      <c r="AF93" s="370"/>
      <c r="AG93" s="370"/>
      <c r="AH93" s="370"/>
      <c r="AI93" s="416"/>
      <c r="AJ93" s="159"/>
      <c r="AK93" s="416"/>
      <c r="AL93" s="159"/>
      <c r="AM93" s="159"/>
      <c r="AN93" s="416"/>
      <c r="AO93" s="321"/>
      <c r="AP93" s="160"/>
      <c r="AQ93" s="160"/>
      <c r="AR93" s="160"/>
      <c r="AS93" s="160"/>
      <c r="AT93" s="323"/>
      <c r="AU93" s="341"/>
      <c r="AV93" s="323"/>
      <c r="AW93" s="347"/>
      <c r="AX93" s="139"/>
      <c r="AY93" s="139"/>
      <c r="AZ93" s="139"/>
      <c r="BA93" s="139"/>
      <c r="BB93" s="139"/>
      <c r="BC93" s="139"/>
      <c r="BD93" s="321"/>
      <c r="BE93" s="139"/>
      <c r="BF93" s="321"/>
    </row>
    <row r="94" spans="1:58" ht="65.099999999999994" customHeight="1">
      <c r="A94" s="321"/>
      <c r="B94" s="353"/>
      <c r="C94" s="321"/>
      <c r="D94" s="321"/>
      <c r="E94" s="331"/>
      <c r="F94" s="335"/>
      <c r="G94" s="334"/>
      <c r="H94" s="334"/>
      <c r="I94" s="334"/>
      <c r="J94" s="111"/>
      <c r="K94" s="111" t="s">
        <v>928</v>
      </c>
      <c r="L94" s="154"/>
      <c r="M94" s="111" t="s">
        <v>929</v>
      </c>
      <c r="N94" s="210">
        <v>0.05</v>
      </c>
      <c r="O94" s="210" t="s">
        <v>212</v>
      </c>
      <c r="P94" s="210" t="s">
        <v>212</v>
      </c>
      <c r="Q94" s="210"/>
      <c r="R94" s="210"/>
      <c r="S94" s="210"/>
      <c r="T94" s="210" t="s">
        <v>212</v>
      </c>
      <c r="U94" s="210" t="s">
        <v>668</v>
      </c>
      <c r="V94" s="210" t="s">
        <v>654</v>
      </c>
      <c r="W94" s="111">
        <v>90</v>
      </c>
      <c r="X94" s="111" t="s">
        <v>655</v>
      </c>
      <c r="Y94" s="111">
        <v>1</v>
      </c>
      <c r="Z94" s="334"/>
      <c r="AA94" s="334"/>
      <c r="AB94" s="334"/>
      <c r="AC94" s="334"/>
      <c r="AD94" s="334"/>
      <c r="AE94" s="370"/>
      <c r="AF94" s="370"/>
      <c r="AG94" s="370"/>
      <c r="AH94" s="370"/>
      <c r="AI94" s="416"/>
      <c r="AJ94" s="159"/>
      <c r="AK94" s="416"/>
      <c r="AL94" s="159"/>
      <c r="AM94" s="159"/>
      <c r="AN94" s="416"/>
      <c r="AO94" s="321"/>
      <c r="AP94" s="160"/>
      <c r="AQ94" s="160"/>
      <c r="AR94" s="160"/>
      <c r="AS94" s="160"/>
      <c r="AT94" s="323"/>
      <c r="AU94" s="341"/>
      <c r="AV94" s="323"/>
      <c r="AW94" s="347"/>
      <c r="AX94" s="139"/>
      <c r="AY94" s="139"/>
      <c r="AZ94" s="139"/>
      <c r="BA94" s="139"/>
      <c r="BB94" s="139"/>
      <c r="BC94" s="139"/>
      <c r="BD94" s="321"/>
      <c r="BE94" s="139"/>
      <c r="BF94" s="321"/>
    </row>
    <row r="95" spans="1:58" ht="65.099999999999994" customHeight="1">
      <c r="A95" s="321"/>
      <c r="B95" s="353"/>
      <c r="C95" s="321"/>
      <c r="D95" s="321"/>
      <c r="E95" s="331"/>
      <c r="F95" s="335"/>
      <c r="G95" s="334"/>
      <c r="H95" s="334"/>
      <c r="I95" s="334"/>
      <c r="J95" s="111"/>
      <c r="K95" s="111" t="s">
        <v>930</v>
      </c>
      <c r="L95" s="154"/>
      <c r="M95" s="111" t="s">
        <v>931</v>
      </c>
      <c r="N95" s="210" t="s">
        <v>179</v>
      </c>
      <c r="O95" s="210" t="s">
        <v>212</v>
      </c>
      <c r="P95" s="210" t="s">
        <v>212</v>
      </c>
      <c r="Q95" s="210"/>
      <c r="R95" s="210"/>
      <c r="S95" s="210"/>
      <c r="T95" s="210" t="s">
        <v>212</v>
      </c>
      <c r="U95" s="210" t="s">
        <v>179</v>
      </c>
      <c r="V95" s="210" t="s">
        <v>179</v>
      </c>
      <c r="W95" s="111" t="s">
        <v>179</v>
      </c>
      <c r="X95" s="111" t="s">
        <v>655</v>
      </c>
      <c r="Y95" s="111">
        <v>1</v>
      </c>
      <c r="Z95" s="334"/>
      <c r="AA95" s="334"/>
      <c r="AB95" s="334"/>
      <c r="AC95" s="334"/>
      <c r="AD95" s="334"/>
      <c r="AE95" s="370"/>
      <c r="AF95" s="370"/>
      <c r="AG95" s="370"/>
      <c r="AH95" s="370"/>
      <c r="AI95" s="416"/>
      <c r="AJ95" s="159"/>
      <c r="AK95" s="416"/>
      <c r="AL95" s="159"/>
      <c r="AM95" s="159"/>
      <c r="AN95" s="416"/>
      <c r="AO95" s="321"/>
      <c r="AP95" s="160"/>
      <c r="AQ95" s="160"/>
      <c r="AR95" s="160"/>
      <c r="AS95" s="160"/>
      <c r="AT95" s="323"/>
      <c r="AU95" s="341"/>
      <c r="AV95" s="323"/>
      <c r="AW95" s="347"/>
      <c r="AX95" s="139"/>
      <c r="AY95" s="139"/>
      <c r="AZ95" s="139"/>
      <c r="BA95" s="139"/>
      <c r="BB95" s="139"/>
      <c r="BC95" s="139"/>
      <c r="BD95" s="321"/>
      <c r="BE95" s="139"/>
      <c r="BF95" s="321"/>
    </row>
    <row r="96" spans="1:58" ht="65.099999999999994" customHeight="1">
      <c r="A96" s="321"/>
      <c r="B96" s="353"/>
      <c r="C96" s="321"/>
      <c r="D96" s="321"/>
      <c r="E96" s="331"/>
      <c r="F96" s="335"/>
      <c r="G96" s="334"/>
      <c r="H96" s="334"/>
      <c r="I96" s="334"/>
      <c r="J96" s="111"/>
      <c r="K96" s="111" t="s">
        <v>932</v>
      </c>
      <c r="L96" s="154"/>
      <c r="M96" s="111" t="s">
        <v>933</v>
      </c>
      <c r="N96" s="210" t="s">
        <v>179</v>
      </c>
      <c r="O96" s="210" t="s">
        <v>212</v>
      </c>
      <c r="P96" s="210" t="s">
        <v>212</v>
      </c>
      <c r="Q96" s="210"/>
      <c r="R96" s="210"/>
      <c r="S96" s="210"/>
      <c r="T96" s="210" t="s">
        <v>212</v>
      </c>
      <c r="U96" s="210" t="s">
        <v>179</v>
      </c>
      <c r="V96" s="210" t="s">
        <v>179</v>
      </c>
      <c r="W96" s="111" t="s">
        <v>179</v>
      </c>
      <c r="X96" s="111" t="s">
        <v>655</v>
      </c>
      <c r="Y96" s="111">
        <v>1</v>
      </c>
      <c r="Z96" s="334"/>
      <c r="AA96" s="334"/>
      <c r="AB96" s="334"/>
      <c r="AC96" s="334"/>
      <c r="AD96" s="334"/>
      <c r="AE96" s="370"/>
      <c r="AF96" s="370"/>
      <c r="AG96" s="370"/>
      <c r="AH96" s="370"/>
      <c r="AI96" s="416"/>
      <c r="AJ96" s="159"/>
      <c r="AK96" s="416"/>
      <c r="AL96" s="159"/>
      <c r="AM96" s="159"/>
      <c r="AN96" s="416"/>
      <c r="AO96" s="321"/>
      <c r="AP96" s="160"/>
      <c r="AQ96" s="160"/>
      <c r="AR96" s="160"/>
      <c r="AS96" s="160"/>
      <c r="AT96" s="323"/>
      <c r="AU96" s="341"/>
      <c r="AV96" s="323"/>
      <c r="AW96" s="347"/>
      <c r="AX96" s="139"/>
      <c r="AY96" s="139"/>
      <c r="AZ96" s="139"/>
      <c r="BA96" s="139"/>
      <c r="BB96" s="139"/>
      <c r="BC96" s="139"/>
      <c r="BD96" s="321"/>
      <c r="BE96" s="139"/>
      <c r="BF96" s="321"/>
    </row>
    <row r="97" spans="1:58" ht="65.099999999999994" customHeight="1">
      <c r="A97" s="322"/>
      <c r="B97" s="354"/>
      <c r="C97" s="322"/>
      <c r="D97" s="322"/>
      <c r="E97" s="331"/>
      <c r="F97" s="335"/>
      <c r="G97" s="334"/>
      <c r="H97" s="334"/>
      <c r="I97" s="334"/>
      <c r="J97" s="111"/>
      <c r="K97" s="111" t="s">
        <v>934</v>
      </c>
      <c r="L97" s="154"/>
      <c r="M97" s="111" t="s">
        <v>935</v>
      </c>
      <c r="N97" s="210" t="s">
        <v>179</v>
      </c>
      <c r="O97" s="210" t="s">
        <v>212</v>
      </c>
      <c r="P97" s="210" t="s">
        <v>212</v>
      </c>
      <c r="Q97" s="210"/>
      <c r="R97" s="210"/>
      <c r="S97" s="210"/>
      <c r="T97" s="210" t="s">
        <v>212</v>
      </c>
      <c r="U97" s="210" t="s">
        <v>179</v>
      </c>
      <c r="V97" s="210" t="s">
        <v>179</v>
      </c>
      <c r="W97" s="111" t="s">
        <v>179</v>
      </c>
      <c r="X97" s="111" t="s">
        <v>655</v>
      </c>
      <c r="Y97" s="111">
        <v>1</v>
      </c>
      <c r="Z97" s="334"/>
      <c r="AA97" s="334"/>
      <c r="AB97" s="334"/>
      <c r="AC97" s="334"/>
      <c r="AD97" s="334"/>
      <c r="AE97" s="370"/>
      <c r="AF97" s="370"/>
      <c r="AG97" s="370"/>
      <c r="AH97" s="370"/>
      <c r="AI97" s="383"/>
      <c r="AJ97" s="161"/>
      <c r="AK97" s="383"/>
      <c r="AL97" s="161"/>
      <c r="AM97" s="161"/>
      <c r="AN97" s="383"/>
      <c r="AO97" s="322"/>
      <c r="AP97" s="125"/>
      <c r="AQ97" s="125"/>
      <c r="AR97" s="125"/>
      <c r="AS97" s="125"/>
      <c r="AT97" s="324"/>
      <c r="AU97" s="342"/>
      <c r="AV97" s="324"/>
      <c r="AW97" s="348"/>
      <c r="AX97" s="139"/>
      <c r="AY97" s="139"/>
      <c r="AZ97" s="139"/>
      <c r="BA97" s="139"/>
      <c r="BB97" s="139"/>
      <c r="BC97" s="139"/>
      <c r="BD97" s="322"/>
      <c r="BE97" s="139"/>
      <c r="BF97" s="322"/>
    </row>
    <row r="98" spans="1:58" ht="65.099999999999994" customHeight="1">
      <c r="A98" s="350"/>
      <c r="B98" s="327"/>
      <c r="C98" s="327"/>
      <c r="D98" s="351"/>
      <c r="E98" s="332"/>
      <c r="F98" s="358" t="s">
        <v>936</v>
      </c>
      <c r="G98" s="358"/>
      <c r="H98" s="358"/>
      <c r="I98" s="358"/>
      <c r="J98" s="358"/>
      <c r="K98" s="358"/>
      <c r="L98" s="358"/>
      <c r="M98" s="358"/>
      <c r="N98" s="358"/>
      <c r="O98" s="358"/>
      <c r="P98" s="358"/>
      <c r="Q98" s="358"/>
      <c r="R98" s="358"/>
      <c r="S98" s="358"/>
      <c r="T98" s="164">
        <f>AVERAGE(T92:T97)</f>
        <v>0.44999999999999996</v>
      </c>
      <c r="U98" s="334"/>
      <c r="V98" s="334"/>
      <c r="W98" s="334"/>
      <c r="X98" s="334"/>
      <c r="Y98" s="334"/>
      <c r="Z98" s="334"/>
      <c r="AA98" s="334"/>
      <c r="AB98" s="334"/>
      <c r="AC98" s="334"/>
      <c r="AD98" s="334"/>
      <c r="AE98" s="334"/>
      <c r="AF98" s="334"/>
      <c r="AG98" s="334"/>
      <c r="AH98" s="334"/>
      <c r="AI98" s="328" t="s">
        <v>937</v>
      </c>
      <c r="AJ98" s="329"/>
      <c r="AK98" s="329"/>
      <c r="AL98" s="329"/>
      <c r="AM98" s="329"/>
      <c r="AN98" s="329"/>
      <c r="AO98" s="329"/>
      <c r="AP98" s="329"/>
      <c r="AQ98" s="329"/>
      <c r="AR98" s="329"/>
      <c r="AS98" s="329"/>
      <c r="AT98" s="212">
        <f t="shared" ref="AT98" si="16">+AT92</f>
        <v>33856000</v>
      </c>
      <c r="AU98" s="173">
        <f>+AU92</f>
        <v>1.35424E-2</v>
      </c>
      <c r="AV98" s="212">
        <f>+AV92</f>
        <v>12696000</v>
      </c>
      <c r="AW98" s="213">
        <f>+AW92</f>
        <v>5.0784000000000003E-3</v>
      </c>
      <c r="AX98" s="139"/>
      <c r="AY98" s="139"/>
      <c r="AZ98" s="139"/>
      <c r="BA98" s="139"/>
      <c r="BB98" s="139"/>
      <c r="BC98" s="139"/>
      <c r="BD98" s="111"/>
      <c r="BE98" s="139"/>
      <c r="BF98" s="111"/>
    </row>
    <row r="99" spans="1:58" ht="65.099999999999994" customHeight="1">
      <c r="A99" s="325" t="s">
        <v>310</v>
      </c>
      <c r="B99" s="352" t="s">
        <v>298</v>
      </c>
      <c r="C99" s="352" t="s">
        <v>299</v>
      </c>
      <c r="D99" s="325" t="s">
        <v>301</v>
      </c>
      <c r="E99" s="330" t="s">
        <v>938</v>
      </c>
      <c r="F99" s="406">
        <v>2024130010221</v>
      </c>
      <c r="G99" s="321" t="s">
        <v>939</v>
      </c>
      <c r="H99" s="321" t="s">
        <v>940</v>
      </c>
      <c r="I99" s="321" t="s">
        <v>649</v>
      </c>
      <c r="J99" s="160"/>
      <c r="K99" s="125" t="s">
        <v>941</v>
      </c>
      <c r="L99" s="125"/>
      <c r="M99" s="125" t="s">
        <v>700</v>
      </c>
      <c r="N99" s="125" t="s">
        <v>179</v>
      </c>
      <c r="O99" s="125" t="s">
        <v>212</v>
      </c>
      <c r="P99" s="125" t="s">
        <v>212</v>
      </c>
      <c r="Q99" s="125"/>
      <c r="R99" s="125"/>
      <c r="S99" s="125"/>
      <c r="T99" s="184" t="s">
        <v>212</v>
      </c>
      <c r="U99" s="125" t="s">
        <v>179</v>
      </c>
      <c r="V99" s="125" t="s">
        <v>179</v>
      </c>
      <c r="W99" s="125" t="s">
        <v>179</v>
      </c>
      <c r="X99" s="125" t="s">
        <v>655</v>
      </c>
      <c r="Y99" s="205" t="s">
        <v>942</v>
      </c>
      <c r="Z99" s="321" t="s">
        <v>943</v>
      </c>
      <c r="AA99" s="321" t="s">
        <v>922</v>
      </c>
      <c r="AB99" s="321" t="s">
        <v>923</v>
      </c>
      <c r="AC99" s="321" t="s">
        <v>706</v>
      </c>
      <c r="AD99" s="321" t="s">
        <v>924</v>
      </c>
      <c r="AE99" s="323">
        <v>320000000</v>
      </c>
      <c r="AF99" s="321" t="s">
        <v>661</v>
      </c>
      <c r="AG99" s="321" t="s">
        <v>690</v>
      </c>
      <c r="AH99" s="321"/>
      <c r="AI99" s="138">
        <v>0</v>
      </c>
      <c r="AJ99" s="138"/>
      <c r="AK99" s="337">
        <v>800000000</v>
      </c>
      <c r="AL99" s="137"/>
      <c r="AM99" s="137"/>
      <c r="AN99" s="325" t="s">
        <v>690</v>
      </c>
      <c r="AO99" s="325" t="s">
        <v>944</v>
      </c>
      <c r="AP99" s="136"/>
      <c r="AQ99" s="136"/>
      <c r="AR99" s="136"/>
      <c r="AS99" s="136"/>
      <c r="AT99" s="326">
        <v>113471460</v>
      </c>
      <c r="AU99" s="340">
        <f>+AT99/AK99</f>
        <v>0.14183932499999999</v>
      </c>
      <c r="AV99" s="326">
        <v>14812000</v>
      </c>
      <c r="AW99" s="346">
        <f>+AV99/AK99</f>
        <v>1.8515E-2</v>
      </c>
      <c r="AX99" s="139"/>
      <c r="AY99" s="139"/>
      <c r="AZ99" s="139"/>
      <c r="BA99" s="139"/>
      <c r="BB99" s="139"/>
      <c r="BC99" s="139"/>
      <c r="BD99" s="399"/>
      <c r="BE99" s="139"/>
      <c r="BF99" s="399"/>
    </row>
    <row r="100" spans="1:58" ht="65.099999999999994" customHeight="1">
      <c r="A100" s="321"/>
      <c r="B100" s="353"/>
      <c r="C100" s="353"/>
      <c r="D100" s="321"/>
      <c r="E100" s="331"/>
      <c r="F100" s="406"/>
      <c r="G100" s="321"/>
      <c r="H100" s="321"/>
      <c r="I100" s="321"/>
      <c r="J100" s="160"/>
      <c r="K100" s="111" t="s">
        <v>945</v>
      </c>
      <c r="L100" s="154"/>
      <c r="M100" s="111" t="s">
        <v>946</v>
      </c>
      <c r="N100" s="111" t="s">
        <v>179</v>
      </c>
      <c r="O100" s="125" t="s">
        <v>212</v>
      </c>
      <c r="P100" s="125" t="s">
        <v>212</v>
      </c>
      <c r="Q100" s="125"/>
      <c r="R100" s="125"/>
      <c r="S100" s="125"/>
      <c r="T100" s="115" t="s">
        <v>212</v>
      </c>
      <c r="U100" s="111" t="s">
        <v>179</v>
      </c>
      <c r="V100" s="111" t="s">
        <v>179</v>
      </c>
      <c r="W100" s="111" t="s">
        <v>179</v>
      </c>
      <c r="X100" s="111" t="s">
        <v>655</v>
      </c>
      <c r="Y100" s="152" t="s">
        <v>942</v>
      </c>
      <c r="Z100" s="321"/>
      <c r="AA100" s="321"/>
      <c r="AB100" s="321"/>
      <c r="AC100" s="321"/>
      <c r="AD100" s="321"/>
      <c r="AE100" s="323"/>
      <c r="AF100" s="321"/>
      <c r="AG100" s="321"/>
      <c r="AH100" s="321"/>
      <c r="AI100" s="138">
        <v>0</v>
      </c>
      <c r="AJ100" s="138"/>
      <c r="AK100" s="338"/>
      <c r="AL100" s="158"/>
      <c r="AM100" s="158"/>
      <c r="AN100" s="321"/>
      <c r="AO100" s="321"/>
      <c r="AP100" s="160"/>
      <c r="AQ100" s="160"/>
      <c r="AR100" s="160"/>
      <c r="AS100" s="160"/>
      <c r="AT100" s="323"/>
      <c r="AU100" s="341"/>
      <c r="AV100" s="323"/>
      <c r="AW100" s="347"/>
      <c r="AX100" s="139"/>
      <c r="AY100" s="139"/>
      <c r="AZ100" s="139"/>
      <c r="BA100" s="139"/>
      <c r="BB100" s="139"/>
      <c r="BC100" s="139"/>
      <c r="BD100" s="400"/>
      <c r="BE100" s="139"/>
      <c r="BF100" s="400"/>
    </row>
    <row r="101" spans="1:58" ht="65.099999999999994" customHeight="1">
      <c r="A101" s="321"/>
      <c r="B101" s="353"/>
      <c r="C101" s="353"/>
      <c r="D101" s="321"/>
      <c r="E101" s="331"/>
      <c r="F101" s="406"/>
      <c r="G101" s="321"/>
      <c r="H101" s="321"/>
      <c r="I101" s="321"/>
      <c r="J101" s="160"/>
      <c r="K101" s="111" t="s">
        <v>947</v>
      </c>
      <c r="L101" s="154"/>
      <c r="M101" s="111" t="s">
        <v>948</v>
      </c>
      <c r="N101" s="111">
        <v>0.5</v>
      </c>
      <c r="O101" s="111">
        <v>0.05</v>
      </c>
      <c r="P101" s="111">
        <v>0.13</v>
      </c>
      <c r="Q101" s="111"/>
      <c r="R101" s="111"/>
      <c r="S101" s="111"/>
      <c r="T101" s="115">
        <f>+(O101+P101)/N101</f>
        <v>0.36</v>
      </c>
      <c r="U101" s="111" t="s">
        <v>702</v>
      </c>
      <c r="V101" s="111" t="s">
        <v>910</v>
      </c>
      <c r="W101" s="111">
        <v>365</v>
      </c>
      <c r="X101" s="111" t="s">
        <v>655</v>
      </c>
      <c r="Y101" s="152" t="s">
        <v>942</v>
      </c>
      <c r="Z101" s="321"/>
      <c r="AA101" s="321"/>
      <c r="AB101" s="321"/>
      <c r="AC101" s="321"/>
      <c r="AD101" s="321"/>
      <c r="AE101" s="323"/>
      <c r="AF101" s="321"/>
      <c r="AG101" s="321"/>
      <c r="AH101" s="321"/>
      <c r="AI101" s="138">
        <v>717500000</v>
      </c>
      <c r="AJ101" s="138"/>
      <c r="AK101" s="338"/>
      <c r="AL101" s="158"/>
      <c r="AM101" s="158"/>
      <c r="AN101" s="321"/>
      <c r="AO101" s="321"/>
      <c r="AP101" s="160"/>
      <c r="AQ101" s="160"/>
      <c r="AR101" s="160"/>
      <c r="AS101" s="160"/>
      <c r="AT101" s="323"/>
      <c r="AU101" s="341"/>
      <c r="AV101" s="323"/>
      <c r="AW101" s="347"/>
      <c r="AX101" s="139"/>
      <c r="AY101" s="139"/>
      <c r="AZ101" s="139"/>
      <c r="BA101" s="139"/>
      <c r="BB101" s="139"/>
      <c r="BC101" s="139"/>
      <c r="BD101" s="400"/>
      <c r="BE101" s="139"/>
      <c r="BF101" s="400"/>
    </row>
    <row r="102" spans="1:58" ht="65.099999999999994" customHeight="1">
      <c r="A102" s="321"/>
      <c r="B102" s="353"/>
      <c r="C102" s="353"/>
      <c r="D102" s="322"/>
      <c r="E102" s="331"/>
      <c r="F102" s="406"/>
      <c r="G102" s="321"/>
      <c r="H102" s="321"/>
      <c r="I102" s="321"/>
      <c r="J102" s="160"/>
      <c r="K102" s="111" t="s">
        <v>949</v>
      </c>
      <c r="L102" s="154"/>
      <c r="M102" s="111" t="s">
        <v>950</v>
      </c>
      <c r="N102" s="111">
        <v>0.08</v>
      </c>
      <c r="O102" s="111">
        <v>0.02</v>
      </c>
      <c r="P102" s="111">
        <v>0.02</v>
      </c>
      <c r="Q102" s="111"/>
      <c r="R102" s="111"/>
      <c r="S102" s="111"/>
      <c r="T102" s="115">
        <f>+(O102+P102)/N102</f>
        <v>0.5</v>
      </c>
      <c r="U102" s="111" t="s">
        <v>702</v>
      </c>
      <c r="V102" s="111" t="s">
        <v>910</v>
      </c>
      <c r="W102" s="111">
        <v>365</v>
      </c>
      <c r="X102" s="111" t="s">
        <v>655</v>
      </c>
      <c r="Y102" s="152" t="s">
        <v>942</v>
      </c>
      <c r="Z102" s="321"/>
      <c r="AA102" s="321"/>
      <c r="AB102" s="321"/>
      <c r="AC102" s="321"/>
      <c r="AD102" s="321"/>
      <c r="AE102" s="323"/>
      <c r="AF102" s="321"/>
      <c r="AG102" s="321"/>
      <c r="AH102" s="321"/>
      <c r="AI102" s="138">
        <v>82500000</v>
      </c>
      <c r="AJ102" s="138"/>
      <c r="AK102" s="338"/>
      <c r="AL102" s="158"/>
      <c r="AM102" s="158"/>
      <c r="AN102" s="321"/>
      <c r="AO102" s="321"/>
      <c r="AP102" s="160"/>
      <c r="AQ102" s="160"/>
      <c r="AR102" s="160"/>
      <c r="AS102" s="160"/>
      <c r="AT102" s="323"/>
      <c r="AU102" s="341"/>
      <c r="AV102" s="323"/>
      <c r="AW102" s="347"/>
      <c r="AX102" s="139"/>
      <c r="AY102" s="139"/>
      <c r="AZ102" s="139"/>
      <c r="BA102" s="139"/>
      <c r="BB102" s="139"/>
      <c r="BC102" s="139"/>
      <c r="BD102" s="400"/>
      <c r="BE102" s="139"/>
      <c r="BF102" s="400"/>
    </row>
    <row r="103" spans="1:58" ht="65.099999999999994" customHeight="1">
      <c r="A103" s="321"/>
      <c r="B103" s="353"/>
      <c r="C103" s="353"/>
      <c r="D103" s="325" t="s">
        <v>951</v>
      </c>
      <c r="E103" s="331"/>
      <c r="F103" s="406"/>
      <c r="G103" s="321"/>
      <c r="H103" s="321"/>
      <c r="I103" s="321"/>
      <c r="J103" s="160"/>
      <c r="K103" s="111" t="s">
        <v>941</v>
      </c>
      <c r="L103" s="154"/>
      <c r="M103" s="111" t="s">
        <v>834</v>
      </c>
      <c r="N103" s="111" t="s">
        <v>179</v>
      </c>
      <c r="O103" s="111" t="s">
        <v>179</v>
      </c>
      <c r="P103" s="111" t="s">
        <v>212</v>
      </c>
      <c r="Q103" s="111"/>
      <c r="R103" s="111"/>
      <c r="S103" s="111"/>
      <c r="T103" s="115" t="s">
        <v>212</v>
      </c>
      <c r="U103" s="111" t="s">
        <v>179</v>
      </c>
      <c r="V103" s="111" t="s">
        <v>179</v>
      </c>
      <c r="W103" s="111" t="s">
        <v>179</v>
      </c>
      <c r="X103" s="111" t="s">
        <v>655</v>
      </c>
      <c r="Y103" s="152" t="s">
        <v>942</v>
      </c>
      <c r="Z103" s="321"/>
      <c r="AA103" s="321"/>
      <c r="AB103" s="321"/>
      <c r="AC103" s="321"/>
      <c r="AD103" s="321"/>
      <c r="AE103" s="323"/>
      <c r="AF103" s="321"/>
      <c r="AG103" s="321"/>
      <c r="AH103" s="321"/>
      <c r="AI103" s="138"/>
      <c r="AJ103" s="138"/>
      <c r="AK103" s="338"/>
      <c r="AL103" s="158"/>
      <c r="AM103" s="158"/>
      <c r="AN103" s="321"/>
      <c r="AO103" s="321"/>
      <c r="AP103" s="160"/>
      <c r="AQ103" s="160"/>
      <c r="AR103" s="160"/>
      <c r="AS103" s="160"/>
      <c r="AT103" s="323"/>
      <c r="AU103" s="341"/>
      <c r="AV103" s="323"/>
      <c r="AW103" s="347"/>
      <c r="AX103" s="139"/>
      <c r="AY103" s="139"/>
      <c r="AZ103" s="139"/>
      <c r="BA103" s="139"/>
      <c r="BB103" s="139"/>
      <c r="BC103" s="139"/>
      <c r="BD103" s="400"/>
      <c r="BE103" s="139"/>
      <c r="BF103" s="400"/>
    </row>
    <row r="104" spans="1:58" ht="65.099999999999994" customHeight="1">
      <c r="A104" s="321"/>
      <c r="B104" s="353"/>
      <c r="C104" s="353"/>
      <c r="D104" s="321"/>
      <c r="E104" s="331"/>
      <c r="F104" s="406"/>
      <c r="G104" s="321"/>
      <c r="H104" s="321"/>
      <c r="I104" s="321"/>
      <c r="J104" s="160"/>
      <c r="K104" s="111" t="s">
        <v>945</v>
      </c>
      <c r="L104" s="154"/>
      <c r="M104" s="111" t="s">
        <v>952</v>
      </c>
      <c r="N104" s="111" t="s">
        <v>179</v>
      </c>
      <c r="O104" s="111" t="s">
        <v>179</v>
      </c>
      <c r="P104" s="111" t="s">
        <v>212</v>
      </c>
      <c r="Q104" s="111"/>
      <c r="R104" s="111"/>
      <c r="S104" s="111"/>
      <c r="T104" s="115" t="s">
        <v>212</v>
      </c>
      <c r="U104" s="111" t="s">
        <v>179</v>
      </c>
      <c r="V104" s="111" t="s">
        <v>179</v>
      </c>
      <c r="W104" s="111" t="s">
        <v>179</v>
      </c>
      <c r="X104" s="111" t="s">
        <v>655</v>
      </c>
      <c r="Y104" s="152" t="s">
        <v>942</v>
      </c>
      <c r="Z104" s="321"/>
      <c r="AA104" s="321"/>
      <c r="AB104" s="321"/>
      <c r="AC104" s="321"/>
      <c r="AD104" s="321"/>
      <c r="AE104" s="323"/>
      <c r="AF104" s="321"/>
      <c r="AG104" s="321"/>
      <c r="AH104" s="321"/>
      <c r="AI104" s="138"/>
      <c r="AJ104" s="138"/>
      <c r="AK104" s="338"/>
      <c r="AL104" s="158"/>
      <c r="AM104" s="158"/>
      <c r="AN104" s="321"/>
      <c r="AO104" s="321"/>
      <c r="AP104" s="160"/>
      <c r="AQ104" s="160"/>
      <c r="AR104" s="160"/>
      <c r="AS104" s="160"/>
      <c r="AT104" s="323"/>
      <c r="AU104" s="341"/>
      <c r="AV104" s="323"/>
      <c r="AW104" s="347"/>
      <c r="AX104" s="139"/>
      <c r="AY104" s="139"/>
      <c r="AZ104" s="139"/>
      <c r="BA104" s="139"/>
      <c r="BB104" s="139"/>
      <c r="BC104" s="139"/>
      <c r="BD104" s="400"/>
      <c r="BE104" s="139"/>
      <c r="BF104" s="400"/>
    </row>
    <row r="105" spans="1:58" ht="65.099999999999994" customHeight="1">
      <c r="A105" s="322"/>
      <c r="B105" s="354"/>
      <c r="C105" s="354"/>
      <c r="D105" s="322"/>
      <c r="E105" s="331"/>
      <c r="F105" s="406"/>
      <c r="G105" s="321"/>
      <c r="H105" s="321"/>
      <c r="I105" s="321"/>
      <c r="J105" s="160"/>
      <c r="K105" s="111" t="s">
        <v>947</v>
      </c>
      <c r="L105" s="154"/>
      <c r="M105" s="111" t="s">
        <v>948</v>
      </c>
      <c r="N105" s="111">
        <v>0.2</v>
      </c>
      <c r="O105" s="111">
        <v>0.05</v>
      </c>
      <c r="P105" s="111">
        <v>0.01</v>
      </c>
      <c r="Q105" s="111"/>
      <c r="R105" s="111"/>
      <c r="S105" s="111"/>
      <c r="T105" s="115">
        <f>+(O105+P105)/N105</f>
        <v>0.3</v>
      </c>
      <c r="U105" s="111" t="s">
        <v>748</v>
      </c>
      <c r="V105" s="111" t="s">
        <v>654</v>
      </c>
      <c r="W105" s="111">
        <v>365</v>
      </c>
      <c r="X105" s="111" t="s">
        <v>655</v>
      </c>
      <c r="Y105" s="152" t="s">
        <v>942</v>
      </c>
      <c r="Z105" s="321"/>
      <c r="AA105" s="321"/>
      <c r="AB105" s="321"/>
      <c r="AC105" s="321"/>
      <c r="AD105" s="321"/>
      <c r="AE105" s="323"/>
      <c r="AF105" s="321"/>
      <c r="AG105" s="321"/>
      <c r="AH105" s="321"/>
      <c r="AI105" s="138"/>
      <c r="AJ105" s="138"/>
      <c r="AK105" s="338"/>
      <c r="AL105" s="158"/>
      <c r="AM105" s="158"/>
      <c r="AN105" s="321"/>
      <c r="AO105" s="321"/>
      <c r="AP105" s="160"/>
      <c r="AQ105" s="160"/>
      <c r="AR105" s="160"/>
      <c r="AS105" s="160"/>
      <c r="AT105" s="323"/>
      <c r="AU105" s="341"/>
      <c r="AV105" s="323"/>
      <c r="AW105" s="347"/>
      <c r="AX105" s="139"/>
      <c r="AY105" s="139"/>
      <c r="AZ105" s="139"/>
      <c r="BA105" s="139"/>
      <c r="BB105" s="139"/>
      <c r="BC105" s="139"/>
      <c r="BD105" s="400"/>
      <c r="BE105" s="139"/>
      <c r="BF105" s="400"/>
    </row>
    <row r="106" spans="1:58" ht="65.099999999999994" customHeight="1">
      <c r="A106" s="350"/>
      <c r="B106" s="327"/>
      <c r="C106" s="327"/>
      <c r="D106" s="351"/>
      <c r="E106" s="331"/>
      <c r="F106" s="406"/>
      <c r="G106" s="321"/>
      <c r="H106" s="321"/>
      <c r="I106" s="321"/>
      <c r="J106" s="160"/>
      <c r="K106" s="136" t="s">
        <v>949</v>
      </c>
      <c r="L106" s="136"/>
      <c r="M106" s="136" t="s">
        <v>762</v>
      </c>
      <c r="N106" s="136">
        <v>0.05</v>
      </c>
      <c r="O106" s="136">
        <v>0</v>
      </c>
      <c r="P106" s="136">
        <v>0</v>
      </c>
      <c r="Q106" s="136"/>
      <c r="R106" s="136"/>
      <c r="S106" s="136"/>
      <c r="T106" s="177">
        <f>+P106/N106</f>
        <v>0</v>
      </c>
      <c r="U106" s="111" t="s">
        <v>748</v>
      </c>
      <c r="V106" s="111" t="s">
        <v>654</v>
      </c>
      <c r="W106" s="111">
        <v>365</v>
      </c>
      <c r="X106" s="111" t="s">
        <v>655</v>
      </c>
      <c r="Y106" s="152" t="s">
        <v>942</v>
      </c>
      <c r="Z106" s="322"/>
      <c r="AA106" s="322"/>
      <c r="AB106" s="322"/>
      <c r="AC106" s="322"/>
      <c r="AD106" s="322"/>
      <c r="AE106" s="324"/>
      <c r="AF106" s="322"/>
      <c r="AG106" s="322"/>
      <c r="AH106" s="322"/>
      <c r="AI106" s="138">
        <v>0</v>
      </c>
      <c r="AJ106" s="138"/>
      <c r="AK106" s="339"/>
      <c r="AL106" s="140"/>
      <c r="AM106" s="140"/>
      <c r="AN106" s="322"/>
      <c r="AO106" s="322"/>
      <c r="AP106" s="125"/>
      <c r="AQ106" s="125"/>
      <c r="AR106" s="125"/>
      <c r="AS106" s="125"/>
      <c r="AT106" s="324"/>
      <c r="AU106" s="342"/>
      <c r="AV106" s="324"/>
      <c r="AW106" s="348"/>
      <c r="AX106" s="139"/>
      <c r="AY106" s="139"/>
      <c r="AZ106" s="139"/>
      <c r="BA106" s="139"/>
      <c r="BB106" s="139"/>
      <c r="BC106" s="139"/>
      <c r="BD106" s="401"/>
      <c r="BE106" s="139"/>
      <c r="BF106" s="401"/>
    </row>
    <row r="107" spans="1:58" ht="65.099999999999994" customHeight="1">
      <c r="A107" s="214"/>
      <c r="B107" s="215"/>
      <c r="C107" s="215"/>
      <c r="D107" s="216"/>
      <c r="E107" s="332"/>
      <c r="F107" s="358" t="s">
        <v>953</v>
      </c>
      <c r="G107" s="358"/>
      <c r="H107" s="358"/>
      <c r="I107" s="358"/>
      <c r="J107" s="358"/>
      <c r="K107" s="358"/>
      <c r="L107" s="358"/>
      <c r="M107" s="358"/>
      <c r="N107" s="358"/>
      <c r="O107" s="358"/>
      <c r="P107" s="358"/>
      <c r="Q107" s="358"/>
      <c r="R107" s="358"/>
      <c r="S107" s="358"/>
      <c r="T107" s="164">
        <f>AVERAGE(T100:T106)</f>
        <v>0.28999999999999998</v>
      </c>
      <c r="U107" s="327"/>
      <c r="V107" s="327"/>
      <c r="W107" s="327"/>
      <c r="X107" s="327"/>
      <c r="Y107" s="327"/>
      <c r="Z107" s="327"/>
      <c r="AA107" s="327"/>
      <c r="AB107" s="327"/>
      <c r="AC107" s="327"/>
      <c r="AD107" s="327"/>
      <c r="AE107" s="327"/>
      <c r="AF107" s="327"/>
      <c r="AG107" s="327"/>
      <c r="AH107" s="327"/>
      <c r="AI107" s="328" t="s">
        <v>954</v>
      </c>
      <c r="AJ107" s="329"/>
      <c r="AK107" s="329"/>
      <c r="AL107" s="329"/>
      <c r="AM107" s="329"/>
      <c r="AN107" s="329"/>
      <c r="AO107" s="329"/>
      <c r="AP107" s="329"/>
      <c r="AQ107" s="329"/>
      <c r="AR107" s="329"/>
      <c r="AS107" s="329"/>
      <c r="AT107" s="217">
        <f>+AT99</f>
        <v>113471460</v>
      </c>
      <c r="AU107" s="218">
        <f>+AU99</f>
        <v>0.14183932499999999</v>
      </c>
      <c r="AV107" s="217">
        <f>+AV99</f>
        <v>14812000</v>
      </c>
      <c r="AW107" s="213">
        <f>+AW99</f>
        <v>1.8515E-2</v>
      </c>
      <c r="AX107" s="139"/>
      <c r="AY107" s="139"/>
      <c r="AZ107" s="139"/>
      <c r="BA107" s="139"/>
      <c r="BB107" s="139"/>
      <c r="BC107" s="139"/>
      <c r="BD107" s="194"/>
      <c r="BE107" s="139"/>
      <c r="BF107" s="194"/>
    </row>
    <row r="108" spans="1:58" ht="65.099999999999994" customHeight="1">
      <c r="A108" s="325" t="s">
        <v>329</v>
      </c>
      <c r="B108" s="325" t="s">
        <v>330</v>
      </c>
      <c r="C108" s="325" t="s">
        <v>331</v>
      </c>
      <c r="D108" s="154" t="s">
        <v>333</v>
      </c>
      <c r="E108" s="330" t="s">
        <v>955</v>
      </c>
      <c r="F108" s="335">
        <v>2024130010204</v>
      </c>
      <c r="G108" s="334" t="s">
        <v>956</v>
      </c>
      <c r="H108" s="111" t="s">
        <v>957</v>
      </c>
      <c r="I108" s="111" t="s">
        <v>958</v>
      </c>
      <c r="J108" s="111"/>
      <c r="K108" s="111" t="s">
        <v>959</v>
      </c>
      <c r="L108" s="111"/>
      <c r="M108" s="111" t="s">
        <v>960</v>
      </c>
      <c r="N108" s="111">
        <v>0.5</v>
      </c>
      <c r="O108" s="111" t="s">
        <v>179</v>
      </c>
      <c r="P108" s="111" t="s">
        <v>212</v>
      </c>
      <c r="Q108" s="111"/>
      <c r="R108" s="111"/>
      <c r="S108" s="111"/>
      <c r="T108" s="111" t="s">
        <v>212</v>
      </c>
      <c r="U108" s="208" t="s">
        <v>682</v>
      </c>
      <c r="V108" s="111" t="s">
        <v>654</v>
      </c>
      <c r="W108" s="111">
        <v>180</v>
      </c>
      <c r="X108" s="111" t="s">
        <v>655</v>
      </c>
      <c r="Y108" s="111" t="s">
        <v>703</v>
      </c>
      <c r="Z108" s="325" t="s">
        <v>961</v>
      </c>
      <c r="AA108" s="325" t="s">
        <v>962</v>
      </c>
      <c r="AB108" s="325" t="s">
        <v>963</v>
      </c>
      <c r="AC108" s="325" t="s">
        <v>706</v>
      </c>
      <c r="AD108" s="325" t="s">
        <v>964</v>
      </c>
      <c r="AE108" s="325">
        <v>0</v>
      </c>
      <c r="AF108" s="325" t="s">
        <v>661</v>
      </c>
      <c r="AG108" s="325" t="s">
        <v>662</v>
      </c>
      <c r="AH108" s="325"/>
      <c r="AI108" s="326">
        <v>181936000</v>
      </c>
      <c r="AJ108" s="187"/>
      <c r="AK108" s="326">
        <v>1</v>
      </c>
      <c r="AL108" s="187"/>
      <c r="AM108" s="187"/>
      <c r="AN108" s="325" t="s">
        <v>690</v>
      </c>
      <c r="AO108" s="325" t="s">
        <v>965</v>
      </c>
      <c r="AP108" s="136"/>
      <c r="AQ108" s="136"/>
      <c r="AR108" s="136"/>
      <c r="AS108" s="136"/>
      <c r="AT108" s="326">
        <v>0</v>
      </c>
      <c r="AU108" s="340">
        <v>0</v>
      </c>
      <c r="AV108" s="326">
        <v>0</v>
      </c>
      <c r="AW108" s="411"/>
      <c r="AX108" s="139"/>
      <c r="AY108" s="139"/>
      <c r="AZ108" s="139"/>
      <c r="BA108" s="139"/>
      <c r="BB108" s="139"/>
      <c r="BC108" s="139"/>
      <c r="BD108" s="325" t="s">
        <v>688</v>
      </c>
      <c r="BE108" s="139"/>
      <c r="BF108" s="325" t="s">
        <v>688</v>
      </c>
    </row>
    <row r="109" spans="1:58" ht="65.099999999999994" customHeight="1">
      <c r="A109" s="322"/>
      <c r="B109" s="322"/>
      <c r="C109" s="322"/>
      <c r="D109" s="154" t="s">
        <v>335</v>
      </c>
      <c r="E109" s="331"/>
      <c r="F109" s="335"/>
      <c r="G109" s="334"/>
      <c r="H109" s="111" t="s">
        <v>966</v>
      </c>
      <c r="I109" s="111" t="s">
        <v>806</v>
      </c>
      <c r="J109" s="111"/>
      <c r="K109" s="111" t="s">
        <v>967</v>
      </c>
      <c r="L109" s="111"/>
      <c r="M109" s="111" t="s">
        <v>960</v>
      </c>
      <c r="N109" s="111" t="s">
        <v>179</v>
      </c>
      <c r="O109" s="111" t="s">
        <v>179</v>
      </c>
      <c r="P109" s="111" t="s">
        <v>212</v>
      </c>
      <c r="Q109" s="111"/>
      <c r="R109" s="111"/>
      <c r="S109" s="111"/>
      <c r="T109" s="111" t="s">
        <v>212</v>
      </c>
      <c r="U109" s="208" t="s">
        <v>179</v>
      </c>
      <c r="V109" s="111" t="s">
        <v>179</v>
      </c>
      <c r="W109" s="111" t="s">
        <v>179</v>
      </c>
      <c r="X109" s="111" t="s">
        <v>179</v>
      </c>
      <c r="Y109" s="111" t="s">
        <v>179</v>
      </c>
      <c r="Z109" s="322"/>
      <c r="AA109" s="322"/>
      <c r="AB109" s="322"/>
      <c r="AC109" s="322"/>
      <c r="AD109" s="322"/>
      <c r="AE109" s="322"/>
      <c r="AF109" s="322"/>
      <c r="AG109" s="322"/>
      <c r="AH109" s="322"/>
      <c r="AI109" s="324">
        <v>0</v>
      </c>
      <c r="AJ109" s="188"/>
      <c r="AK109" s="324">
        <v>0</v>
      </c>
      <c r="AL109" s="188"/>
      <c r="AM109" s="188"/>
      <c r="AN109" s="322"/>
      <c r="AO109" s="322"/>
      <c r="AP109" s="125"/>
      <c r="AQ109" s="125"/>
      <c r="AR109" s="125"/>
      <c r="AS109" s="125"/>
      <c r="AT109" s="324"/>
      <c r="AU109" s="342"/>
      <c r="AV109" s="324"/>
      <c r="AW109" s="426"/>
      <c r="AX109" s="139"/>
      <c r="AY109" s="139"/>
      <c r="AZ109" s="139"/>
      <c r="BA109" s="139"/>
      <c r="BB109" s="139"/>
      <c r="BC109" s="139"/>
      <c r="BD109" s="322"/>
      <c r="BE109" s="139"/>
      <c r="BF109" s="322"/>
    </row>
    <row r="110" spans="1:58" ht="65.099999999999994" customHeight="1">
      <c r="A110" s="214"/>
      <c r="B110" s="215"/>
      <c r="C110" s="215"/>
      <c r="D110" s="216"/>
      <c r="E110" s="332"/>
      <c r="F110" s="357" t="s">
        <v>968</v>
      </c>
      <c r="G110" s="357"/>
      <c r="H110" s="357"/>
      <c r="I110" s="357"/>
      <c r="J110" s="357"/>
      <c r="K110" s="357"/>
      <c r="L110" s="357"/>
      <c r="M110" s="357"/>
      <c r="N110" s="357"/>
      <c r="O110" s="357"/>
      <c r="P110" s="357"/>
      <c r="Q110" s="219"/>
      <c r="R110" s="219"/>
      <c r="S110" s="219"/>
      <c r="T110" s="164" t="s">
        <v>212</v>
      </c>
      <c r="U110" s="220"/>
      <c r="V110" s="220"/>
      <c r="W110" s="220"/>
      <c r="X110" s="220"/>
      <c r="Y110" s="220"/>
      <c r="Z110" s="220"/>
      <c r="AA110" s="220"/>
      <c r="AB110" s="220"/>
      <c r="AC110" s="220"/>
      <c r="AD110" s="221"/>
      <c r="AE110" s="139"/>
      <c r="AF110" s="167"/>
      <c r="AG110" s="167"/>
      <c r="AH110" s="167"/>
      <c r="AI110" s="328" t="s">
        <v>969</v>
      </c>
      <c r="AJ110" s="329"/>
      <c r="AK110" s="329"/>
      <c r="AL110" s="329"/>
      <c r="AM110" s="329"/>
      <c r="AN110" s="329"/>
      <c r="AO110" s="329"/>
      <c r="AP110" s="329"/>
      <c r="AQ110" s="329"/>
      <c r="AR110" s="329"/>
      <c r="AS110" s="329"/>
      <c r="AT110" s="217">
        <v>0</v>
      </c>
      <c r="AU110" s="218">
        <v>0</v>
      </c>
      <c r="AV110" s="217">
        <v>0</v>
      </c>
      <c r="AW110" s="222">
        <v>0</v>
      </c>
      <c r="AX110" s="139"/>
      <c r="AY110" s="139"/>
      <c r="AZ110" s="139"/>
      <c r="BA110" s="139"/>
      <c r="BB110" s="139"/>
      <c r="BC110" s="139"/>
      <c r="BD110" s="194"/>
      <c r="BE110" s="139"/>
      <c r="BF110" s="194"/>
    </row>
    <row r="111" spans="1:58" ht="65.099999999999994" customHeight="1">
      <c r="A111" s="360" t="s">
        <v>342</v>
      </c>
      <c r="B111" s="360" t="s">
        <v>343</v>
      </c>
      <c r="C111" s="360" t="s">
        <v>344</v>
      </c>
      <c r="D111" s="136" t="s">
        <v>346</v>
      </c>
      <c r="E111" s="330" t="s">
        <v>970</v>
      </c>
      <c r="F111" s="335">
        <v>2024130010186</v>
      </c>
      <c r="G111" s="334" t="s">
        <v>971</v>
      </c>
      <c r="H111" s="334" t="s">
        <v>972</v>
      </c>
      <c r="I111" s="334" t="s">
        <v>973</v>
      </c>
      <c r="J111" s="111"/>
      <c r="K111" s="111" t="s">
        <v>974</v>
      </c>
      <c r="L111" s="111"/>
      <c r="M111" s="334" t="s">
        <v>975</v>
      </c>
      <c r="N111" s="111">
        <v>5</v>
      </c>
      <c r="O111" s="111">
        <v>3</v>
      </c>
      <c r="P111" s="111">
        <v>0</v>
      </c>
      <c r="Q111" s="111"/>
      <c r="R111" s="111"/>
      <c r="S111" s="111"/>
      <c r="T111" s="115">
        <f>+(O111+P111)/N111</f>
        <v>0.6</v>
      </c>
      <c r="U111" s="223" t="s">
        <v>701</v>
      </c>
      <c r="V111" s="136" t="s">
        <v>654</v>
      </c>
      <c r="W111" s="136">
        <f>11*30</f>
        <v>330</v>
      </c>
      <c r="X111" s="111" t="s">
        <v>655</v>
      </c>
      <c r="Y111" s="111" t="s">
        <v>703</v>
      </c>
      <c r="Z111" s="325" t="s">
        <v>961</v>
      </c>
      <c r="AA111" s="325" t="s">
        <v>976</v>
      </c>
      <c r="AB111" s="325" t="s">
        <v>977</v>
      </c>
      <c r="AC111" s="325" t="s">
        <v>776</v>
      </c>
      <c r="AD111" s="325" t="s">
        <v>978</v>
      </c>
      <c r="AE111" s="325">
        <v>825000000</v>
      </c>
      <c r="AF111" s="325" t="s">
        <v>811</v>
      </c>
      <c r="AG111" s="325" t="s">
        <v>662</v>
      </c>
      <c r="AH111" s="325"/>
      <c r="AI111" s="138">
        <v>470172000</v>
      </c>
      <c r="AJ111" s="138"/>
      <c r="AK111" s="337">
        <v>825000000</v>
      </c>
      <c r="AL111" s="137"/>
      <c r="AM111" s="137"/>
      <c r="AN111" s="325" t="s">
        <v>662</v>
      </c>
      <c r="AO111" s="325" t="s">
        <v>979</v>
      </c>
      <c r="AP111" s="136"/>
      <c r="AQ111" s="136"/>
      <c r="AR111" s="136"/>
      <c r="AS111" s="136"/>
      <c r="AT111" s="337">
        <v>336693680</v>
      </c>
      <c r="AU111" s="340">
        <f>+AT111/AK111</f>
        <v>0.4081135515151515</v>
      </c>
      <c r="AV111" s="407">
        <v>119567840</v>
      </c>
      <c r="AW111" s="346">
        <f>+AV111/AK111</f>
        <v>0.14493071515151515</v>
      </c>
      <c r="AX111" s="139"/>
      <c r="AY111" s="139"/>
      <c r="AZ111" s="139"/>
      <c r="BA111" s="139"/>
      <c r="BB111" s="139"/>
      <c r="BC111" s="139"/>
      <c r="BD111" s="399"/>
      <c r="BE111" s="139"/>
      <c r="BF111" s="399"/>
    </row>
    <row r="112" spans="1:58" ht="65.099999999999994" customHeight="1">
      <c r="A112" s="361"/>
      <c r="B112" s="361"/>
      <c r="C112" s="361"/>
      <c r="D112" s="111" t="s">
        <v>349</v>
      </c>
      <c r="E112" s="331"/>
      <c r="F112" s="335"/>
      <c r="G112" s="334"/>
      <c r="H112" s="334"/>
      <c r="I112" s="334"/>
      <c r="J112" s="111"/>
      <c r="K112" s="111" t="s">
        <v>980</v>
      </c>
      <c r="L112" s="111"/>
      <c r="M112" s="334"/>
      <c r="N112" s="111">
        <v>1</v>
      </c>
      <c r="O112" s="111">
        <v>0</v>
      </c>
      <c r="P112" s="111">
        <v>0</v>
      </c>
      <c r="Q112" s="111"/>
      <c r="R112" s="111"/>
      <c r="S112" s="111"/>
      <c r="T112" s="115">
        <f t="shared" ref="T112:T115" si="17">+(O112+P112)/N112</f>
        <v>0</v>
      </c>
      <c r="U112" s="208" t="s">
        <v>701</v>
      </c>
      <c r="V112" s="111" t="s">
        <v>654</v>
      </c>
      <c r="W112" s="111">
        <v>330</v>
      </c>
      <c r="X112" s="111" t="s">
        <v>655</v>
      </c>
      <c r="Y112" s="111" t="s">
        <v>703</v>
      </c>
      <c r="Z112" s="321"/>
      <c r="AA112" s="321"/>
      <c r="AB112" s="321"/>
      <c r="AC112" s="321"/>
      <c r="AD112" s="321"/>
      <c r="AE112" s="321"/>
      <c r="AF112" s="321"/>
      <c r="AG112" s="321"/>
      <c r="AH112" s="321"/>
      <c r="AI112" s="138">
        <v>0</v>
      </c>
      <c r="AJ112" s="138"/>
      <c r="AK112" s="338"/>
      <c r="AL112" s="224"/>
      <c r="AM112" s="224"/>
      <c r="AN112" s="321"/>
      <c r="AO112" s="321"/>
      <c r="AP112" s="160"/>
      <c r="AQ112" s="160"/>
      <c r="AR112" s="160"/>
      <c r="AS112" s="160"/>
      <c r="AT112" s="338"/>
      <c r="AU112" s="341"/>
      <c r="AV112" s="408"/>
      <c r="AW112" s="347"/>
      <c r="AX112" s="139"/>
      <c r="AY112" s="139"/>
      <c r="AZ112" s="139"/>
      <c r="BA112" s="139"/>
      <c r="BB112" s="139"/>
      <c r="BC112" s="139"/>
      <c r="BD112" s="400"/>
      <c r="BE112" s="139"/>
      <c r="BF112" s="400"/>
    </row>
    <row r="113" spans="1:58" ht="65.099999999999994" customHeight="1">
      <c r="A113" s="361"/>
      <c r="B113" s="361"/>
      <c r="C113" s="361"/>
      <c r="D113" s="111" t="s">
        <v>351</v>
      </c>
      <c r="E113" s="331"/>
      <c r="F113" s="335"/>
      <c r="G113" s="334"/>
      <c r="H113" s="334"/>
      <c r="I113" s="334" t="s">
        <v>981</v>
      </c>
      <c r="J113" s="111"/>
      <c r="K113" s="111" t="s">
        <v>982</v>
      </c>
      <c r="L113" s="111"/>
      <c r="M113" s="111" t="s">
        <v>983</v>
      </c>
      <c r="N113" s="111">
        <v>1</v>
      </c>
      <c r="O113" s="111">
        <v>1</v>
      </c>
      <c r="P113" s="111">
        <v>0</v>
      </c>
      <c r="Q113" s="111"/>
      <c r="R113" s="111"/>
      <c r="S113" s="111"/>
      <c r="T113" s="115">
        <f t="shared" si="17"/>
        <v>1</v>
      </c>
      <c r="U113" s="208" t="s">
        <v>701</v>
      </c>
      <c r="V113" s="111" t="s">
        <v>654</v>
      </c>
      <c r="W113" s="111">
        <v>330</v>
      </c>
      <c r="X113" s="111" t="s">
        <v>655</v>
      </c>
      <c r="Y113" s="111" t="s">
        <v>703</v>
      </c>
      <c r="Z113" s="321"/>
      <c r="AA113" s="321"/>
      <c r="AB113" s="321"/>
      <c r="AC113" s="321"/>
      <c r="AD113" s="321"/>
      <c r="AE113" s="321"/>
      <c r="AF113" s="321"/>
      <c r="AG113" s="321"/>
      <c r="AH113" s="321"/>
      <c r="AI113" s="138">
        <v>94828000</v>
      </c>
      <c r="AJ113" s="138"/>
      <c r="AK113" s="338"/>
      <c r="AL113" s="158"/>
      <c r="AM113" s="158"/>
      <c r="AN113" s="321"/>
      <c r="AO113" s="321"/>
      <c r="AP113" s="160"/>
      <c r="AQ113" s="160"/>
      <c r="AR113" s="160"/>
      <c r="AS113" s="160"/>
      <c r="AT113" s="338"/>
      <c r="AU113" s="341"/>
      <c r="AV113" s="408"/>
      <c r="AW113" s="347"/>
      <c r="AX113" s="139"/>
      <c r="AY113" s="139"/>
      <c r="AZ113" s="139"/>
      <c r="BA113" s="139"/>
      <c r="BB113" s="139"/>
      <c r="BC113" s="139"/>
      <c r="BD113" s="400"/>
      <c r="BE113" s="139"/>
      <c r="BF113" s="400"/>
    </row>
    <row r="114" spans="1:58" ht="65.099999999999994" customHeight="1">
      <c r="A114" s="361"/>
      <c r="B114" s="361"/>
      <c r="C114" s="361"/>
      <c r="D114" s="111" t="s">
        <v>354</v>
      </c>
      <c r="E114" s="331"/>
      <c r="F114" s="335"/>
      <c r="G114" s="334"/>
      <c r="H114" s="334"/>
      <c r="I114" s="334"/>
      <c r="J114" s="111"/>
      <c r="K114" s="111" t="s">
        <v>984</v>
      </c>
      <c r="L114" s="111"/>
      <c r="M114" s="111" t="s">
        <v>985</v>
      </c>
      <c r="N114" s="111">
        <v>3</v>
      </c>
      <c r="O114" s="111">
        <v>3</v>
      </c>
      <c r="P114" s="111">
        <v>0</v>
      </c>
      <c r="Q114" s="111"/>
      <c r="R114" s="111"/>
      <c r="S114" s="111"/>
      <c r="T114" s="115">
        <f t="shared" si="17"/>
        <v>1</v>
      </c>
      <c r="U114" s="208" t="s">
        <v>701</v>
      </c>
      <c r="V114" s="111" t="s">
        <v>654</v>
      </c>
      <c r="W114" s="111">
        <v>330</v>
      </c>
      <c r="X114" s="111" t="s">
        <v>655</v>
      </c>
      <c r="Y114" s="111" t="s">
        <v>703</v>
      </c>
      <c r="Z114" s="321"/>
      <c r="AA114" s="321"/>
      <c r="AB114" s="321"/>
      <c r="AC114" s="321"/>
      <c r="AD114" s="321"/>
      <c r="AE114" s="321"/>
      <c r="AF114" s="321"/>
      <c r="AG114" s="321"/>
      <c r="AH114" s="321"/>
      <c r="AI114" s="138">
        <f>AK114</f>
        <v>0</v>
      </c>
      <c r="AJ114" s="138"/>
      <c r="AK114" s="338"/>
      <c r="AL114" s="224"/>
      <c r="AM114" s="224"/>
      <c r="AN114" s="321"/>
      <c r="AO114" s="321"/>
      <c r="AP114" s="160"/>
      <c r="AQ114" s="160"/>
      <c r="AR114" s="160"/>
      <c r="AS114" s="160"/>
      <c r="AT114" s="338"/>
      <c r="AU114" s="341"/>
      <c r="AV114" s="408"/>
      <c r="AW114" s="347"/>
      <c r="AX114" s="139"/>
      <c r="AY114" s="139"/>
      <c r="AZ114" s="139"/>
      <c r="BA114" s="139"/>
      <c r="BB114" s="139"/>
      <c r="BC114" s="139"/>
      <c r="BD114" s="400"/>
      <c r="BE114" s="139"/>
      <c r="BF114" s="400"/>
    </row>
    <row r="115" spans="1:58" ht="65.099999999999994" customHeight="1">
      <c r="A115" s="361"/>
      <c r="B115" s="361"/>
      <c r="C115" s="361"/>
      <c r="D115" s="325" t="s">
        <v>356</v>
      </c>
      <c r="E115" s="331"/>
      <c r="F115" s="335"/>
      <c r="G115" s="334"/>
      <c r="H115" s="334" t="s">
        <v>986</v>
      </c>
      <c r="I115" s="111" t="s">
        <v>987</v>
      </c>
      <c r="J115" s="111"/>
      <c r="K115" s="111" t="s">
        <v>988</v>
      </c>
      <c r="L115" s="111"/>
      <c r="M115" s="111" t="s">
        <v>989</v>
      </c>
      <c r="N115" s="111">
        <v>3</v>
      </c>
      <c r="O115" s="111">
        <v>0</v>
      </c>
      <c r="P115" s="111">
        <v>3</v>
      </c>
      <c r="Q115" s="111"/>
      <c r="R115" s="111"/>
      <c r="S115" s="111"/>
      <c r="T115" s="115">
        <f t="shared" si="17"/>
        <v>1</v>
      </c>
      <c r="U115" s="208" t="s">
        <v>701</v>
      </c>
      <c r="V115" s="111" t="s">
        <v>654</v>
      </c>
      <c r="W115" s="111">
        <v>330</v>
      </c>
      <c r="X115" s="111" t="s">
        <v>655</v>
      </c>
      <c r="Y115" s="111" t="s">
        <v>703</v>
      </c>
      <c r="Z115" s="321"/>
      <c r="AA115" s="322"/>
      <c r="AB115" s="322"/>
      <c r="AC115" s="322"/>
      <c r="AD115" s="322"/>
      <c r="AE115" s="322"/>
      <c r="AF115" s="322"/>
      <c r="AG115" s="322"/>
      <c r="AH115" s="322"/>
      <c r="AI115" s="138">
        <v>0</v>
      </c>
      <c r="AJ115" s="138"/>
      <c r="AK115" s="338"/>
      <c r="AL115" s="225"/>
      <c r="AM115" s="225"/>
      <c r="AN115" s="322"/>
      <c r="AO115" s="321"/>
      <c r="AP115" s="160"/>
      <c r="AQ115" s="160"/>
      <c r="AR115" s="160"/>
      <c r="AS115" s="160"/>
      <c r="AT115" s="338"/>
      <c r="AU115" s="341"/>
      <c r="AV115" s="408"/>
      <c r="AW115" s="347"/>
      <c r="AX115" s="139"/>
      <c r="AY115" s="139"/>
      <c r="AZ115" s="139"/>
      <c r="BA115" s="139"/>
      <c r="BB115" s="139"/>
      <c r="BC115" s="139"/>
      <c r="BD115" s="400"/>
      <c r="BE115" s="139"/>
      <c r="BF115" s="400"/>
    </row>
    <row r="116" spans="1:58" ht="65.099999999999994" customHeight="1">
      <c r="A116" s="362"/>
      <c r="B116" s="362"/>
      <c r="C116" s="362"/>
      <c r="D116" s="322"/>
      <c r="E116" s="331"/>
      <c r="F116" s="335"/>
      <c r="G116" s="334"/>
      <c r="H116" s="334"/>
      <c r="I116" s="111" t="s">
        <v>990</v>
      </c>
      <c r="J116" s="111"/>
      <c r="K116" s="111" t="s">
        <v>991</v>
      </c>
      <c r="L116" s="111"/>
      <c r="M116" s="111" t="s">
        <v>992</v>
      </c>
      <c r="N116" s="111">
        <v>0.5</v>
      </c>
      <c r="O116" s="111" t="s">
        <v>212</v>
      </c>
      <c r="P116" s="111" t="s">
        <v>212</v>
      </c>
      <c r="Q116" s="111"/>
      <c r="R116" s="111"/>
      <c r="S116" s="111"/>
      <c r="T116" s="115" t="s">
        <v>212</v>
      </c>
      <c r="U116" s="208" t="s">
        <v>682</v>
      </c>
      <c r="V116" s="111" t="s">
        <v>654</v>
      </c>
      <c r="W116" s="104">
        <v>180</v>
      </c>
      <c r="X116" s="111" t="s">
        <v>655</v>
      </c>
      <c r="Y116" s="111" t="s">
        <v>703</v>
      </c>
      <c r="Z116" s="322"/>
      <c r="AA116" s="111" t="s">
        <v>993</v>
      </c>
      <c r="AB116" s="111" t="s">
        <v>994</v>
      </c>
      <c r="AC116" s="111" t="s">
        <v>776</v>
      </c>
      <c r="AD116" s="111" t="s">
        <v>978</v>
      </c>
      <c r="AE116" s="118">
        <v>825000000</v>
      </c>
      <c r="AF116" s="111" t="s">
        <v>811</v>
      </c>
      <c r="AG116" s="111" t="s">
        <v>690</v>
      </c>
      <c r="AH116" s="111"/>
      <c r="AI116" s="138">
        <f>AK116</f>
        <v>0</v>
      </c>
      <c r="AJ116" s="138"/>
      <c r="AK116" s="339"/>
      <c r="AL116" s="226"/>
      <c r="AM116" s="226"/>
      <c r="AN116" s="111" t="s">
        <v>690</v>
      </c>
      <c r="AO116" s="322"/>
      <c r="AP116" s="125"/>
      <c r="AQ116" s="125"/>
      <c r="AR116" s="125"/>
      <c r="AS116" s="125"/>
      <c r="AT116" s="339"/>
      <c r="AU116" s="342"/>
      <c r="AV116" s="409"/>
      <c r="AW116" s="348"/>
      <c r="AX116" s="139"/>
      <c r="AY116" s="139"/>
      <c r="AZ116" s="139"/>
      <c r="BA116" s="139"/>
      <c r="BB116" s="139"/>
      <c r="BC116" s="139"/>
      <c r="BD116" s="401"/>
      <c r="BE116" s="139"/>
      <c r="BF116" s="401"/>
    </row>
    <row r="117" spans="1:58" ht="65.099999999999994" customHeight="1">
      <c r="A117" s="350"/>
      <c r="B117" s="327"/>
      <c r="C117" s="327"/>
      <c r="D117" s="351"/>
      <c r="E117" s="332"/>
      <c r="F117" s="358" t="s">
        <v>995</v>
      </c>
      <c r="G117" s="358"/>
      <c r="H117" s="358"/>
      <c r="I117" s="358"/>
      <c r="J117" s="358"/>
      <c r="K117" s="358"/>
      <c r="L117" s="358"/>
      <c r="M117" s="358"/>
      <c r="N117" s="358"/>
      <c r="O117" s="358"/>
      <c r="P117" s="358"/>
      <c r="Q117" s="358"/>
      <c r="R117" s="358"/>
      <c r="S117" s="358"/>
      <c r="T117" s="164">
        <f>AVERAGE(T111:T116)</f>
        <v>0.72</v>
      </c>
      <c r="U117" s="327"/>
      <c r="V117" s="327"/>
      <c r="W117" s="327"/>
      <c r="X117" s="327"/>
      <c r="Y117" s="327"/>
      <c r="Z117" s="327"/>
      <c r="AA117" s="327"/>
      <c r="AB117" s="327"/>
      <c r="AC117" s="327"/>
      <c r="AD117" s="327"/>
      <c r="AE117" s="327"/>
      <c r="AF117" s="327"/>
      <c r="AG117" s="327"/>
      <c r="AH117" s="327"/>
      <c r="AI117" s="328" t="s">
        <v>996</v>
      </c>
      <c r="AJ117" s="329"/>
      <c r="AK117" s="329"/>
      <c r="AL117" s="329"/>
      <c r="AM117" s="329"/>
      <c r="AN117" s="329"/>
      <c r="AO117" s="329"/>
      <c r="AP117" s="329"/>
      <c r="AQ117" s="329"/>
      <c r="AR117" s="329"/>
      <c r="AS117" s="329"/>
      <c r="AT117" s="227">
        <f>+AT111</f>
        <v>336693680</v>
      </c>
      <c r="AU117" s="164">
        <f>+AU111</f>
        <v>0.4081135515151515</v>
      </c>
      <c r="AV117" s="227">
        <f>+AV111</f>
        <v>119567840</v>
      </c>
      <c r="AW117" s="213">
        <f>+AW111</f>
        <v>0.14493071515151515</v>
      </c>
      <c r="AX117" s="139"/>
      <c r="AY117" s="139"/>
      <c r="AZ117" s="139"/>
      <c r="BA117" s="139"/>
      <c r="BB117" s="139"/>
      <c r="BC117" s="139"/>
      <c r="BD117" s="194"/>
      <c r="BE117" s="139"/>
      <c r="BF117" s="194"/>
    </row>
    <row r="118" spans="1:58" ht="65.099999999999994" customHeight="1">
      <c r="A118" s="410"/>
      <c r="B118" s="410" t="s">
        <v>359</v>
      </c>
      <c r="C118" s="410" t="s">
        <v>360</v>
      </c>
      <c r="D118" s="334" t="s">
        <v>362</v>
      </c>
      <c r="E118" s="334" t="s">
        <v>997</v>
      </c>
      <c r="F118" s="335">
        <v>2024130010159</v>
      </c>
      <c r="G118" s="334" t="s">
        <v>998</v>
      </c>
      <c r="H118" s="334" t="s">
        <v>999</v>
      </c>
      <c r="I118" s="334" t="s">
        <v>1000</v>
      </c>
      <c r="J118" s="111"/>
      <c r="K118" s="111" t="s">
        <v>1001</v>
      </c>
      <c r="L118" s="111"/>
      <c r="M118" s="111" t="s">
        <v>1002</v>
      </c>
      <c r="N118" s="111">
        <v>6.0000000000000001E-3</v>
      </c>
      <c r="O118" s="111">
        <v>0</v>
      </c>
      <c r="P118" s="111">
        <v>6.0000000000000001E-3</v>
      </c>
      <c r="Q118" s="111"/>
      <c r="R118" s="111"/>
      <c r="S118" s="111"/>
      <c r="T118" s="115">
        <f>+(P118+O118)/N118</f>
        <v>1</v>
      </c>
      <c r="U118" s="208" t="s">
        <v>1003</v>
      </c>
      <c r="V118" s="111" t="s">
        <v>654</v>
      </c>
      <c r="W118" s="111">
        <f>11*30</f>
        <v>330</v>
      </c>
      <c r="X118" s="111" t="s">
        <v>655</v>
      </c>
      <c r="Y118" s="111" t="s">
        <v>703</v>
      </c>
      <c r="Z118" s="325" t="s">
        <v>1004</v>
      </c>
      <c r="AA118" s="325" t="s">
        <v>1005</v>
      </c>
      <c r="AB118" s="325" t="s">
        <v>1006</v>
      </c>
      <c r="AC118" s="325" t="s">
        <v>776</v>
      </c>
      <c r="AD118" s="325"/>
      <c r="AE118" s="325"/>
      <c r="AF118" s="325"/>
      <c r="AG118" s="325" t="s">
        <v>662</v>
      </c>
      <c r="AH118" s="325"/>
      <c r="AI118" s="138">
        <v>18150000</v>
      </c>
      <c r="AJ118" s="138"/>
      <c r="AK118" s="337">
        <v>1450000000</v>
      </c>
      <c r="AL118" s="137"/>
      <c r="AM118" s="137"/>
      <c r="AN118" s="325" t="s">
        <v>1007</v>
      </c>
      <c r="AO118" s="325" t="s">
        <v>1008</v>
      </c>
      <c r="AP118" s="136"/>
      <c r="AQ118" s="136"/>
      <c r="AR118" s="136"/>
      <c r="AS118" s="136"/>
      <c r="AT118" s="337">
        <v>502273600</v>
      </c>
      <c r="AU118" s="340">
        <f>+AT118/AK118</f>
        <v>0.34639558620689653</v>
      </c>
      <c r="AV118" s="337">
        <v>188775800</v>
      </c>
      <c r="AW118" s="346">
        <f>+AV118/AK118</f>
        <v>0.13019020689655172</v>
      </c>
      <c r="AX118" s="139"/>
      <c r="AY118" s="139"/>
      <c r="AZ118" s="139"/>
      <c r="BA118" s="139"/>
      <c r="BB118" s="139"/>
      <c r="BC118" s="139"/>
      <c r="BD118" s="399"/>
      <c r="BE118" s="139"/>
      <c r="BF118" s="399"/>
    </row>
    <row r="119" spans="1:58" ht="65.099999999999994" customHeight="1">
      <c r="A119" s="410"/>
      <c r="B119" s="410"/>
      <c r="C119" s="410"/>
      <c r="D119" s="334"/>
      <c r="E119" s="334"/>
      <c r="F119" s="335"/>
      <c r="G119" s="334"/>
      <c r="H119" s="334"/>
      <c r="I119" s="334"/>
      <c r="J119" s="111"/>
      <c r="K119" s="111" t="s">
        <v>1009</v>
      </c>
      <c r="L119" s="111"/>
      <c r="M119" s="111" t="s">
        <v>1010</v>
      </c>
      <c r="N119" s="111">
        <v>1.2999999999999999E-2</v>
      </c>
      <c r="O119" s="111">
        <v>0</v>
      </c>
      <c r="P119" s="111">
        <v>6.0000000000000001E-3</v>
      </c>
      <c r="Q119" s="111"/>
      <c r="R119" s="111"/>
      <c r="S119" s="111"/>
      <c r="T119" s="115">
        <f t="shared" ref="T119:T129" si="18">+(P119+O119)/N119</f>
        <v>0.46153846153846156</v>
      </c>
      <c r="U119" s="208" t="s">
        <v>1003</v>
      </c>
      <c r="V119" s="111" t="s">
        <v>654</v>
      </c>
      <c r="W119" s="111">
        <f t="shared" ref="W119:W129" si="19">11*30</f>
        <v>330</v>
      </c>
      <c r="X119" s="111" t="s">
        <v>655</v>
      </c>
      <c r="Y119" s="111" t="s">
        <v>703</v>
      </c>
      <c r="Z119" s="321"/>
      <c r="AA119" s="321"/>
      <c r="AB119" s="321"/>
      <c r="AC119" s="321"/>
      <c r="AD119" s="321"/>
      <c r="AE119" s="321"/>
      <c r="AF119" s="321"/>
      <c r="AG119" s="321"/>
      <c r="AH119" s="321"/>
      <c r="AI119" s="138">
        <v>164350000</v>
      </c>
      <c r="AJ119" s="138"/>
      <c r="AK119" s="338"/>
      <c r="AL119" s="158"/>
      <c r="AM119" s="158"/>
      <c r="AN119" s="321"/>
      <c r="AO119" s="321"/>
      <c r="AP119" s="160"/>
      <c r="AQ119" s="160"/>
      <c r="AR119" s="160"/>
      <c r="AS119" s="160"/>
      <c r="AT119" s="338"/>
      <c r="AU119" s="341"/>
      <c r="AV119" s="338"/>
      <c r="AW119" s="347"/>
      <c r="AX119" s="139"/>
      <c r="AY119" s="139"/>
      <c r="AZ119" s="139"/>
      <c r="BA119" s="139"/>
      <c r="BB119" s="139"/>
      <c r="BC119" s="139"/>
      <c r="BD119" s="400"/>
      <c r="BE119" s="139"/>
      <c r="BF119" s="400"/>
    </row>
    <row r="120" spans="1:58" ht="65.099999999999994" customHeight="1">
      <c r="A120" s="410"/>
      <c r="B120" s="410"/>
      <c r="C120" s="410"/>
      <c r="D120" s="334"/>
      <c r="E120" s="334"/>
      <c r="F120" s="335"/>
      <c r="G120" s="334"/>
      <c r="H120" s="334"/>
      <c r="I120" s="334"/>
      <c r="J120" s="111"/>
      <c r="K120" s="111" t="s">
        <v>1011</v>
      </c>
      <c r="L120" s="111"/>
      <c r="M120" s="111" t="s">
        <v>1012</v>
      </c>
      <c r="N120" s="111">
        <v>3.2000000000000001E-2</v>
      </c>
      <c r="O120" s="111">
        <v>8.0000000000000002E-3</v>
      </c>
      <c r="P120" s="111">
        <v>6.0000000000000001E-3</v>
      </c>
      <c r="Q120" s="111"/>
      <c r="R120" s="111"/>
      <c r="S120" s="111"/>
      <c r="T120" s="115">
        <f t="shared" si="18"/>
        <v>0.4375</v>
      </c>
      <c r="U120" s="208" t="s">
        <v>1003</v>
      </c>
      <c r="V120" s="111" t="s">
        <v>654</v>
      </c>
      <c r="W120" s="111">
        <f t="shared" si="19"/>
        <v>330</v>
      </c>
      <c r="X120" s="111" t="s">
        <v>655</v>
      </c>
      <c r="Y120" s="111" t="s">
        <v>703</v>
      </c>
      <c r="Z120" s="321"/>
      <c r="AA120" s="321"/>
      <c r="AB120" s="322"/>
      <c r="AC120" s="322"/>
      <c r="AD120" s="322"/>
      <c r="AE120" s="322"/>
      <c r="AF120" s="322"/>
      <c r="AG120" s="321"/>
      <c r="AH120" s="322"/>
      <c r="AI120" s="138">
        <v>391490000</v>
      </c>
      <c r="AJ120" s="138"/>
      <c r="AK120" s="338"/>
      <c r="AL120" s="158"/>
      <c r="AM120" s="158"/>
      <c r="AN120" s="321"/>
      <c r="AO120" s="321"/>
      <c r="AP120" s="160"/>
      <c r="AQ120" s="160"/>
      <c r="AR120" s="160"/>
      <c r="AS120" s="160"/>
      <c r="AT120" s="338"/>
      <c r="AU120" s="341"/>
      <c r="AV120" s="338"/>
      <c r="AW120" s="347"/>
      <c r="AX120" s="139"/>
      <c r="AY120" s="139"/>
      <c r="AZ120" s="139"/>
      <c r="BA120" s="139"/>
      <c r="BB120" s="139"/>
      <c r="BC120" s="139"/>
      <c r="BD120" s="400"/>
      <c r="BE120" s="139"/>
      <c r="BF120" s="400"/>
    </row>
    <row r="121" spans="1:58" ht="65.099999999999994" customHeight="1">
      <c r="A121" s="410"/>
      <c r="B121" s="410"/>
      <c r="C121" s="410"/>
      <c r="D121" s="334"/>
      <c r="E121" s="334"/>
      <c r="F121" s="335"/>
      <c r="G121" s="334"/>
      <c r="H121" s="334"/>
      <c r="I121" s="334"/>
      <c r="J121" s="111"/>
      <c r="K121" s="111" t="s">
        <v>1013</v>
      </c>
      <c r="L121" s="111"/>
      <c r="M121" s="111" t="s">
        <v>1014</v>
      </c>
      <c r="N121" s="111">
        <v>4.4999999999999998E-2</v>
      </c>
      <c r="O121" s="111">
        <v>1.2E-2</v>
      </c>
      <c r="P121" s="111">
        <v>8.9999999999999993E-3</v>
      </c>
      <c r="Q121" s="111"/>
      <c r="R121" s="111"/>
      <c r="S121" s="111"/>
      <c r="T121" s="115">
        <f t="shared" si="18"/>
        <v>0.46666666666666662</v>
      </c>
      <c r="U121" s="208" t="s">
        <v>1003</v>
      </c>
      <c r="V121" s="111" t="s">
        <v>654</v>
      </c>
      <c r="W121" s="111">
        <f t="shared" si="19"/>
        <v>330</v>
      </c>
      <c r="X121" s="111" t="s">
        <v>655</v>
      </c>
      <c r="Y121" s="111" t="s">
        <v>703</v>
      </c>
      <c r="Z121" s="321"/>
      <c r="AA121" s="321"/>
      <c r="AB121" s="325" t="s">
        <v>1015</v>
      </c>
      <c r="AC121" s="325" t="s">
        <v>776</v>
      </c>
      <c r="AD121" s="325"/>
      <c r="AE121" s="325"/>
      <c r="AF121" s="325"/>
      <c r="AG121" s="321"/>
      <c r="AH121" s="325"/>
      <c r="AI121" s="138">
        <v>218500000</v>
      </c>
      <c r="AJ121" s="138"/>
      <c r="AK121" s="338"/>
      <c r="AL121" s="158"/>
      <c r="AM121" s="158"/>
      <c r="AN121" s="321"/>
      <c r="AO121" s="321"/>
      <c r="AP121" s="160"/>
      <c r="AQ121" s="160"/>
      <c r="AR121" s="160"/>
      <c r="AS121" s="160"/>
      <c r="AT121" s="338"/>
      <c r="AU121" s="341"/>
      <c r="AV121" s="338"/>
      <c r="AW121" s="347"/>
      <c r="AX121" s="139"/>
      <c r="AY121" s="139"/>
      <c r="AZ121" s="139"/>
      <c r="BA121" s="139"/>
      <c r="BB121" s="139"/>
      <c r="BC121" s="139"/>
      <c r="BD121" s="400"/>
      <c r="BE121" s="139"/>
      <c r="BF121" s="400"/>
    </row>
    <row r="122" spans="1:58" ht="65.099999999999994" customHeight="1">
      <c r="A122" s="410"/>
      <c r="B122" s="410"/>
      <c r="C122" s="410"/>
      <c r="D122" s="334"/>
      <c r="E122" s="334"/>
      <c r="F122" s="335"/>
      <c r="G122" s="334"/>
      <c r="H122" s="334"/>
      <c r="I122" s="334"/>
      <c r="J122" s="111"/>
      <c r="K122" s="111" t="s">
        <v>1016</v>
      </c>
      <c r="L122" s="111"/>
      <c r="M122" s="111" t="s">
        <v>1017</v>
      </c>
      <c r="N122" s="111">
        <v>1.4999999999999999E-2</v>
      </c>
      <c r="O122" s="111">
        <v>4.0000000000000001E-3</v>
      </c>
      <c r="P122" s="111">
        <v>3.0000000000000001E-3</v>
      </c>
      <c r="Q122" s="111"/>
      <c r="R122" s="111"/>
      <c r="S122" s="111"/>
      <c r="T122" s="115">
        <f t="shared" si="18"/>
        <v>0.46666666666666667</v>
      </c>
      <c r="U122" s="208" t="s">
        <v>1003</v>
      </c>
      <c r="V122" s="111" t="s">
        <v>654</v>
      </c>
      <c r="W122" s="111">
        <f t="shared" si="19"/>
        <v>330</v>
      </c>
      <c r="X122" s="111" t="s">
        <v>655</v>
      </c>
      <c r="Y122" s="111" t="s">
        <v>703</v>
      </c>
      <c r="Z122" s="321"/>
      <c r="AA122" s="321"/>
      <c r="AB122" s="321"/>
      <c r="AC122" s="321" t="s">
        <v>776</v>
      </c>
      <c r="AD122" s="321"/>
      <c r="AE122" s="321"/>
      <c r="AF122" s="321"/>
      <c r="AG122" s="321"/>
      <c r="AH122" s="321"/>
      <c r="AI122" s="138">
        <v>60500000</v>
      </c>
      <c r="AJ122" s="138"/>
      <c r="AK122" s="338"/>
      <c r="AL122" s="158"/>
      <c r="AM122" s="158"/>
      <c r="AN122" s="321"/>
      <c r="AO122" s="321"/>
      <c r="AP122" s="160"/>
      <c r="AQ122" s="160"/>
      <c r="AR122" s="160"/>
      <c r="AS122" s="160"/>
      <c r="AT122" s="338"/>
      <c r="AU122" s="341"/>
      <c r="AV122" s="338"/>
      <c r="AW122" s="347"/>
      <c r="AX122" s="139"/>
      <c r="AY122" s="139"/>
      <c r="AZ122" s="139"/>
      <c r="BA122" s="139"/>
      <c r="BB122" s="139"/>
      <c r="BC122" s="139"/>
      <c r="BD122" s="400"/>
      <c r="BE122" s="139"/>
      <c r="BF122" s="400"/>
    </row>
    <row r="123" spans="1:58" ht="65.099999999999994" customHeight="1">
      <c r="A123" s="410"/>
      <c r="B123" s="410"/>
      <c r="C123" s="410"/>
      <c r="D123" s="334"/>
      <c r="E123" s="334"/>
      <c r="F123" s="335"/>
      <c r="G123" s="334"/>
      <c r="H123" s="334"/>
      <c r="I123" s="334"/>
      <c r="J123" s="111"/>
      <c r="K123" s="111" t="s">
        <v>1018</v>
      </c>
      <c r="L123" s="111"/>
      <c r="M123" s="111" t="s">
        <v>835</v>
      </c>
      <c r="N123" s="111">
        <v>2.5999999999999999E-2</v>
      </c>
      <c r="O123" s="111">
        <v>0</v>
      </c>
      <c r="P123" s="111">
        <v>0</v>
      </c>
      <c r="Q123" s="111"/>
      <c r="R123" s="111"/>
      <c r="S123" s="111"/>
      <c r="T123" s="115">
        <f t="shared" si="18"/>
        <v>0</v>
      </c>
      <c r="U123" s="208"/>
      <c r="V123" s="111"/>
      <c r="W123" s="111"/>
      <c r="X123" s="111"/>
      <c r="Y123" s="111"/>
      <c r="Z123" s="321"/>
      <c r="AA123" s="321"/>
      <c r="AB123" s="322"/>
      <c r="AC123" s="322"/>
      <c r="AD123" s="322"/>
      <c r="AE123" s="322"/>
      <c r="AF123" s="322"/>
      <c r="AG123" s="321"/>
      <c r="AH123" s="322"/>
      <c r="AI123" s="138"/>
      <c r="AJ123" s="138"/>
      <c r="AK123" s="338"/>
      <c r="AL123" s="158"/>
      <c r="AM123" s="158"/>
      <c r="AN123" s="321"/>
      <c r="AO123" s="321"/>
      <c r="AP123" s="160"/>
      <c r="AQ123" s="160"/>
      <c r="AR123" s="160"/>
      <c r="AS123" s="160"/>
      <c r="AT123" s="338"/>
      <c r="AU123" s="341"/>
      <c r="AV123" s="338"/>
      <c r="AW123" s="347"/>
      <c r="AX123" s="139"/>
      <c r="AY123" s="139"/>
      <c r="AZ123" s="139"/>
      <c r="BA123" s="139"/>
      <c r="BB123" s="139"/>
      <c r="BC123" s="139"/>
      <c r="BD123" s="400"/>
      <c r="BE123" s="139"/>
      <c r="BF123" s="400"/>
    </row>
    <row r="124" spans="1:58" ht="65.099999999999994" customHeight="1">
      <c r="A124" s="410"/>
      <c r="B124" s="410"/>
      <c r="C124" s="410"/>
      <c r="D124" s="334" t="s">
        <v>365</v>
      </c>
      <c r="E124" s="334"/>
      <c r="F124" s="335"/>
      <c r="G124" s="334"/>
      <c r="H124" s="334" t="s">
        <v>1019</v>
      </c>
      <c r="I124" s="334" t="s">
        <v>1020</v>
      </c>
      <c r="J124" s="111"/>
      <c r="K124" s="111" t="s">
        <v>1021</v>
      </c>
      <c r="L124" s="111"/>
      <c r="M124" s="111" t="s">
        <v>1022</v>
      </c>
      <c r="N124" s="111">
        <v>5.0000000000000001E-3</v>
      </c>
      <c r="O124" s="111">
        <v>5.0000000000000001E-3</v>
      </c>
      <c r="P124" s="111">
        <v>0</v>
      </c>
      <c r="Q124" s="111"/>
      <c r="R124" s="111"/>
      <c r="S124" s="111"/>
      <c r="T124" s="115">
        <f t="shared" si="18"/>
        <v>1</v>
      </c>
      <c r="U124" s="208" t="s">
        <v>1003</v>
      </c>
      <c r="V124" s="111" t="s">
        <v>654</v>
      </c>
      <c r="W124" s="111">
        <f t="shared" si="19"/>
        <v>330</v>
      </c>
      <c r="X124" s="111" t="s">
        <v>655</v>
      </c>
      <c r="Y124" s="111" t="s">
        <v>703</v>
      </c>
      <c r="Z124" s="321"/>
      <c r="AA124" s="321"/>
      <c r="AB124" s="325" t="s">
        <v>1006</v>
      </c>
      <c r="AC124" s="325" t="s">
        <v>776</v>
      </c>
      <c r="AD124" s="325"/>
      <c r="AE124" s="325"/>
      <c r="AF124" s="325"/>
      <c r="AG124" s="321"/>
      <c r="AH124" s="325"/>
      <c r="AI124" s="138">
        <v>452360000</v>
      </c>
      <c r="AJ124" s="138"/>
      <c r="AK124" s="338"/>
      <c r="AL124" s="158"/>
      <c r="AM124" s="158"/>
      <c r="AN124" s="321"/>
      <c r="AO124" s="321"/>
      <c r="AP124" s="160"/>
      <c r="AQ124" s="160"/>
      <c r="AR124" s="160"/>
      <c r="AS124" s="160"/>
      <c r="AT124" s="338"/>
      <c r="AU124" s="341"/>
      <c r="AV124" s="338"/>
      <c r="AW124" s="347"/>
      <c r="AX124" s="139"/>
      <c r="AY124" s="139"/>
      <c r="AZ124" s="139"/>
      <c r="BA124" s="139"/>
      <c r="BB124" s="139"/>
      <c r="BC124" s="139"/>
      <c r="BD124" s="400"/>
      <c r="BE124" s="139"/>
      <c r="BF124" s="400"/>
    </row>
    <row r="125" spans="1:58" ht="65.099999999999994" customHeight="1">
      <c r="A125" s="410"/>
      <c r="B125" s="410"/>
      <c r="C125" s="410"/>
      <c r="D125" s="334"/>
      <c r="E125" s="334"/>
      <c r="F125" s="335"/>
      <c r="G125" s="334"/>
      <c r="H125" s="334"/>
      <c r="I125" s="334"/>
      <c r="J125" s="111"/>
      <c r="K125" s="111" t="s">
        <v>1023</v>
      </c>
      <c r="L125" s="111"/>
      <c r="M125" s="111" t="s">
        <v>1024</v>
      </c>
      <c r="N125" s="111">
        <v>7.5999999999999998E-2</v>
      </c>
      <c r="O125" s="111">
        <v>0.02</v>
      </c>
      <c r="P125" s="111">
        <v>0.02</v>
      </c>
      <c r="Q125" s="111"/>
      <c r="R125" s="111"/>
      <c r="S125" s="111"/>
      <c r="T125" s="115">
        <f t="shared" si="18"/>
        <v>0.52631578947368418</v>
      </c>
      <c r="U125" s="208" t="s">
        <v>1003</v>
      </c>
      <c r="V125" s="111" t="s">
        <v>654</v>
      </c>
      <c r="W125" s="111">
        <f t="shared" si="19"/>
        <v>330</v>
      </c>
      <c r="X125" s="111" t="s">
        <v>655</v>
      </c>
      <c r="Y125" s="111" t="s">
        <v>703</v>
      </c>
      <c r="Z125" s="321"/>
      <c r="AA125" s="321"/>
      <c r="AB125" s="322"/>
      <c r="AC125" s="322" t="s">
        <v>776</v>
      </c>
      <c r="AD125" s="322"/>
      <c r="AE125" s="322"/>
      <c r="AF125" s="322"/>
      <c r="AG125" s="321"/>
      <c r="AH125" s="322"/>
      <c r="AI125" s="138">
        <v>30250000</v>
      </c>
      <c r="AJ125" s="138"/>
      <c r="AK125" s="338"/>
      <c r="AL125" s="158"/>
      <c r="AM125" s="158"/>
      <c r="AN125" s="321"/>
      <c r="AO125" s="321"/>
      <c r="AP125" s="160"/>
      <c r="AQ125" s="160"/>
      <c r="AR125" s="160"/>
      <c r="AS125" s="160"/>
      <c r="AT125" s="338"/>
      <c r="AU125" s="341"/>
      <c r="AV125" s="338"/>
      <c r="AW125" s="347"/>
      <c r="AX125" s="139"/>
      <c r="AY125" s="139"/>
      <c r="AZ125" s="139"/>
      <c r="BA125" s="139"/>
      <c r="BB125" s="139"/>
      <c r="BC125" s="139"/>
      <c r="BD125" s="400"/>
      <c r="BE125" s="139"/>
      <c r="BF125" s="400"/>
    </row>
    <row r="126" spans="1:58" ht="65.099999999999994" customHeight="1">
      <c r="A126" s="410"/>
      <c r="B126" s="410"/>
      <c r="C126" s="410"/>
      <c r="D126" s="334"/>
      <c r="E126" s="334"/>
      <c r="F126" s="335"/>
      <c r="G126" s="334"/>
      <c r="H126" s="334"/>
      <c r="I126" s="334"/>
      <c r="J126" s="111"/>
      <c r="K126" s="111" t="s">
        <v>1025</v>
      </c>
      <c r="L126" s="111"/>
      <c r="M126" s="111" t="s">
        <v>1026</v>
      </c>
      <c r="N126" s="111">
        <v>0.02</v>
      </c>
      <c r="O126" s="111">
        <v>4.0000000000000001E-3</v>
      </c>
      <c r="P126" s="111">
        <v>8.0000000000000002E-3</v>
      </c>
      <c r="Q126" s="111"/>
      <c r="R126" s="111"/>
      <c r="S126" s="111"/>
      <c r="T126" s="115">
        <f t="shared" si="18"/>
        <v>0.6</v>
      </c>
      <c r="U126" s="208" t="s">
        <v>1003</v>
      </c>
      <c r="V126" s="111" t="s">
        <v>654</v>
      </c>
      <c r="W126" s="111">
        <f t="shared" si="19"/>
        <v>330</v>
      </c>
      <c r="X126" s="111" t="s">
        <v>655</v>
      </c>
      <c r="Y126" s="111" t="s">
        <v>703</v>
      </c>
      <c r="Z126" s="321"/>
      <c r="AA126" s="321"/>
      <c r="AB126" s="325" t="s">
        <v>1015</v>
      </c>
      <c r="AC126" s="325" t="s">
        <v>776</v>
      </c>
      <c r="AD126" s="325"/>
      <c r="AE126" s="325"/>
      <c r="AF126" s="325"/>
      <c r="AG126" s="321"/>
      <c r="AH126" s="325"/>
      <c r="AI126" s="138">
        <v>62700000</v>
      </c>
      <c r="AJ126" s="138"/>
      <c r="AK126" s="338"/>
      <c r="AL126" s="158"/>
      <c r="AM126" s="158"/>
      <c r="AN126" s="321"/>
      <c r="AO126" s="321"/>
      <c r="AP126" s="160"/>
      <c r="AQ126" s="160"/>
      <c r="AR126" s="160"/>
      <c r="AS126" s="160"/>
      <c r="AT126" s="338"/>
      <c r="AU126" s="341"/>
      <c r="AV126" s="338"/>
      <c r="AW126" s="347"/>
      <c r="AX126" s="139"/>
      <c r="AY126" s="139"/>
      <c r="AZ126" s="139"/>
      <c r="BA126" s="139"/>
      <c r="BB126" s="139"/>
      <c r="BC126" s="139"/>
      <c r="BD126" s="400"/>
      <c r="BE126" s="139"/>
      <c r="BF126" s="400"/>
    </row>
    <row r="127" spans="1:58" ht="65.099999999999994" customHeight="1">
      <c r="A127" s="410"/>
      <c r="B127" s="410"/>
      <c r="C127" s="410"/>
      <c r="D127" s="334" t="s">
        <v>372</v>
      </c>
      <c r="E127" s="334"/>
      <c r="F127" s="335"/>
      <c r="G127" s="334"/>
      <c r="H127" s="334" t="s">
        <v>1027</v>
      </c>
      <c r="I127" s="334" t="s">
        <v>1028</v>
      </c>
      <c r="J127" s="111"/>
      <c r="K127" s="111" t="s">
        <v>1029</v>
      </c>
      <c r="L127" s="111"/>
      <c r="M127" s="111" t="s">
        <v>1030</v>
      </c>
      <c r="N127" s="111">
        <v>4.4999999999999997E-3</v>
      </c>
      <c r="O127" s="111">
        <v>3.0000000000000001E-3</v>
      </c>
      <c r="P127" s="111">
        <v>0</v>
      </c>
      <c r="Q127" s="111"/>
      <c r="R127" s="111"/>
      <c r="S127" s="111"/>
      <c r="T127" s="115">
        <f t="shared" si="18"/>
        <v>0.66666666666666674</v>
      </c>
      <c r="U127" s="208" t="s">
        <v>1003</v>
      </c>
      <c r="V127" s="111" t="s">
        <v>654</v>
      </c>
      <c r="W127" s="111">
        <f t="shared" si="19"/>
        <v>330</v>
      </c>
      <c r="X127" s="111" t="s">
        <v>655</v>
      </c>
      <c r="Y127" s="111" t="s">
        <v>703</v>
      </c>
      <c r="Z127" s="321"/>
      <c r="AA127" s="321"/>
      <c r="AB127" s="321"/>
      <c r="AC127" s="321"/>
      <c r="AD127" s="321"/>
      <c r="AE127" s="321"/>
      <c r="AF127" s="321"/>
      <c r="AG127" s="321"/>
      <c r="AH127" s="321"/>
      <c r="AI127" s="138">
        <v>18150000</v>
      </c>
      <c r="AJ127" s="138"/>
      <c r="AK127" s="338"/>
      <c r="AL127" s="158"/>
      <c r="AM127" s="158"/>
      <c r="AN127" s="321"/>
      <c r="AO127" s="321"/>
      <c r="AP127" s="160"/>
      <c r="AQ127" s="160"/>
      <c r="AR127" s="160"/>
      <c r="AS127" s="160"/>
      <c r="AT127" s="338"/>
      <c r="AU127" s="341"/>
      <c r="AV127" s="338"/>
      <c r="AW127" s="347"/>
      <c r="AX127" s="139"/>
      <c r="AY127" s="139"/>
      <c r="AZ127" s="139"/>
      <c r="BA127" s="139"/>
      <c r="BB127" s="139"/>
      <c r="BC127" s="139"/>
      <c r="BD127" s="400"/>
      <c r="BE127" s="139"/>
      <c r="BF127" s="400"/>
    </row>
    <row r="128" spans="1:58" ht="65.099999999999994" customHeight="1">
      <c r="A128" s="410"/>
      <c r="B128" s="410"/>
      <c r="C128" s="410"/>
      <c r="D128" s="334"/>
      <c r="E128" s="334"/>
      <c r="F128" s="335"/>
      <c r="G128" s="334"/>
      <c r="H128" s="334"/>
      <c r="I128" s="334"/>
      <c r="J128" s="111"/>
      <c r="K128" s="111" t="s">
        <v>1031</v>
      </c>
      <c r="L128" s="111"/>
      <c r="M128" s="111" t="s">
        <v>1032</v>
      </c>
      <c r="N128" s="111">
        <v>0.09</v>
      </c>
      <c r="O128" s="111">
        <v>3.0000000000000001E-3</v>
      </c>
      <c r="P128" s="111">
        <v>0</v>
      </c>
      <c r="Q128" s="111"/>
      <c r="R128" s="111"/>
      <c r="S128" s="111"/>
      <c r="T128" s="115">
        <f t="shared" si="18"/>
        <v>3.3333333333333333E-2</v>
      </c>
      <c r="U128" s="208" t="s">
        <v>1003</v>
      </c>
      <c r="V128" s="111" t="s">
        <v>654</v>
      </c>
      <c r="W128" s="111">
        <f t="shared" si="19"/>
        <v>330</v>
      </c>
      <c r="X128" s="111" t="s">
        <v>655</v>
      </c>
      <c r="Y128" s="111" t="s">
        <v>703</v>
      </c>
      <c r="Z128" s="321"/>
      <c r="AA128" s="321"/>
      <c r="AB128" s="321"/>
      <c r="AC128" s="321"/>
      <c r="AD128" s="321"/>
      <c r="AE128" s="321"/>
      <c r="AF128" s="321"/>
      <c r="AG128" s="321"/>
      <c r="AH128" s="321"/>
      <c r="AI128" s="138">
        <v>15400000</v>
      </c>
      <c r="AJ128" s="138"/>
      <c r="AK128" s="338"/>
      <c r="AL128" s="158"/>
      <c r="AM128" s="158"/>
      <c r="AN128" s="321"/>
      <c r="AO128" s="321"/>
      <c r="AP128" s="160"/>
      <c r="AQ128" s="160"/>
      <c r="AR128" s="160"/>
      <c r="AS128" s="160"/>
      <c r="AT128" s="338"/>
      <c r="AU128" s="341"/>
      <c r="AV128" s="338"/>
      <c r="AW128" s="347"/>
      <c r="AX128" s="139"/>
      <c r="AY128" s="139"/>
      <c r="AZ128" s="139"/>
      <c r="BA128" s="139"/>
      <c r="BB128" s="139"/>
      <c r="BC128" s="139"/>
      <c r="BD128" s="400"/>
      <c r="BE128" s="139"/>
      <c r="BF128" s="400"/>
    </row>
    <row r="129" spans="1:58" ht="65.099999999999994" customHeight="1">
      <c r="A129" s="410"/>
      <c r="B129" s="410"/>
      <c r="C129" s="410"/>
      <c r="D129" s="334"/>
      <c r="E129" s="334"/>
      <c r="F129" s="335"/>
      <c r="G129" s="334"/>
      <c r="H129" s="334"/>
      <c r="I129" s="334"/>
      <c r="J129" s="111"/>
      <c r="K129" s="111" t="s">
        <v>1033</v>
      </c>
      <c r="L129" s="111"/>
      <c r="M129" s="111" t="s">
        <v>1034</v>
      </c>
      <c r="N129" s="111">
        <v>0.01</v>
      </c>
      <c r="O129" s="111">
        <v>5.0000000000000001E-3</v>
      </c>
      <c r="P129" s="111">
        <v>0</v>
      </c>
      <c r="Q129" s="111"/>
      <c r="R129" s="111"/>
      <c r="S129" s="111"/>
      <c r="T129" s="115">
        <f t="shared" si="18"/>
        <v>0.5</v>
      </c>
      <c r="U129" s="208" t="s">
        <v>1003</v>
      </c>
      <c r="V129" s="111" t="s">
        <v>654</v>
      </c>
      <c r="W129" s="111">
        <f t="shared" si="19"/>
        <v>330</v>
      </c>
      <c r="X129" s="111" t="s">
        <v>655</v>
      </c>
      <c r="Y129" s="111" t="s">
        <v>703</v>
      </c>
      <c r="Z129" s="322"/>
      <c r="AA129" s="322"/>
      <c r="AB129" s="322"/>
      <c r="AC129" s="322"/>
      <c r="AD129" s="322"/>
      <c r="AE129" s="322"/>
      <c r="AF129" s="322"/>
      <c r="AG129" s="322"/>
      <c r="AH129" s="322"/>
      <c r="AI129" s="138">
        <v>18150000</v>
      </c>
      <c r="AJ129" s="138"/>
      <c r="AK129" s="339"/>
      <c r="AL129" s="140"/>
      <c r="AM129" s="140"/>
      <c r="AN129" s="322"/>
      <c r="AO129" s="322"/>
      <c r="AP129" s="125"/>
      <c r="AQ129" s="125"/>
      <c r="AR129" s="125"/>
      <c r="AS129" s="125"/>
      <c r="AT129" s="339"/>
      <c r="AU129" s="342"/>
      <c r="AV129" s="339"/>
      <c r="AW129" s="348"/>
      <c r="AX129" s="139"/>
      <c r="AY129" s="139"/>
      <c r="AZ129" s="139"/>
      <c r="BA129" s="139"/>
      <c r="BB129" s="139"/>
      <c r="BC129" s="139"/>
      <c r="BD129" s="401"/>
      <c r="BE129" s="139"/>
      <c r="BF129" s="401"/>
    </row>
    <row r="130" spans="1:58" ht="65.099999999999994" customHeight="1">
      <c r="A130" s="410"/>
      <c r="B130" s="410"/>
      <c r="C130" s="410"/>
      <c r="D130" s="334"/>
      <c r="E130" s="334"/>
      <c r="F130" s="358" t="s">
        <v>1035</v>
      </c>
      <c r="G130" s="358"/>
      <c r="H130" s="358"/>
      <c r="I130" s="358"/>
      <c r="J130" s="358"/>
      <c r="K130" s="358"/>
      <c r="L130" s="358"/>
      <c r="M130" s="358"/>
      <c r="N130" s="358"/>
      <c r="O130" s="358"/>
      <c r="P130" s="358"/>
      <c r="Q130" s="358"/>
      <c r="R130" s="358"/>
      <c r="S130" s="358"/>
      <c r="T130" s="164">
        <f>AVERAGE(T118:T129)</f>
        <v>0.51322396536212322</v>
      </c>
      <c r="U130" s="327"/>
      <c r="V130" s="327"/>
      <c r="W130" s="327"/>
      <c r="X130" s="327"/>
      <c r="Y130" s="327"/>
      <c r="Z130" s="327"/>
      <c r="AA130" s="327"/>
      <c r="AB130" s="327"/>
      <c r="AC130" s="327"/>
      <c r="AD130" s="327"/>
      <c r="AE130" s="327"/>
      <c r="AF130" s="327"/>
      <c r="AG130" s="327"/>
      <c r="AH130" s="327"/>
      <c r="AI130" s="328" t="s">
        <v>1036</v>
      </c>
      <c r="AJ130" s="329"/>
      <c r="AK130" s="329"/>
      <c r="AL130" s="329"/>
      <c r="AM130" s="329"/>
      <c r="AN130" s="329"/>
      <c r="AO130" s="329"/>
      <c r="AP130" s="329"/>
      <c r="AQ130" s="329"/>
      <c r="AR130" s="329"/>
      <c r="AS130" s="329"/>
      <c r="AT130" s="227">
        <f t="shared" ref="AT130" si="20">+AT118</f>
        <v>502273600</v>
      </c>
      <c r="AU130" s="171">
        <f>+AU118</f>
        <v>0.34639558620689653</v>
      </c>
      <c r="AV130" s="227">
        <f>+AV118</f>
        <v>188775800</v>
      </c>
      <c r="AW130" s="174">
        <f>+AW118</f>
        <v>0.13019020689655172</v>
      </c>
      <c r="AX130" s="139"/>
      <c r="AY130" s="139"/>
      <c r="AZ130" s="139"/>
      <c r="BA130" s="139"/>
      <c r="BB130" s="139"/>
      <c r="BC130" s="139"/>
      <c r="BD130" s="194"/>
      <c r="BE130" s="139"/>
      <c r="BF130" s="194"/>
    </row>
    <row r="131" spans="1:58" ht="65.099999999999994" customHeight="1">
      <c r="A131" s="410"/>
      <c r="B131" s="410"/>
      <c r="C131" s="410"/>
      <c r="D131" s="334" t="s">
        <v>369</v>
      </c>
      <c r="E131" s="334" t="s">
        <v>1037</v>
      </c>
      <c r="F131" s="335">
        <v>2024130010203</v>
      </c>
      <c r="G131" s="334" t="s">
        <v>1038</v>
      </c>
      <c r="H131" s="334" t="s">
        <v>1039</v>
      </c>
      <c r="I131" s="334" t="s">
        <v>370</v>
      </c>
      <c r="J131" s="111"/>
      <c r="K131" s="111" t="s">
        <v>1040</v>
      </c>
      <c r="L131" s="111"/>
      <c r="M131" s="111" t="s">
        <v>1041</v>
      </c>
      <c r="N131" s="111">
        <v>4</v>
      </c>
      <c r="O131" s="111">
        <v>1</v>
      </c>
      <c r="P131" s="111">
        <v>1</v>
      </c>
      <c r="Q131" s="111"/>
      <c r="R131" s="111"/>
      <c r="S131" s="111"/>
      <c r="T131" s="115">
        <f>+(O131+P131)/N131</f>
        <v>0.5</v>
      </c>
      <c r="U131" s="208" t="s">
        <v>748</v>
      </c>
      <c r="V131" s="111" t="s">
        <v>701</v>
      </c>
      <c r="W131" s="111">
        <v>364</v>
      </c>
      <c r="X131" s="111" t="s">
        <v>655</v>
      </c>
      <c r="Y131" s="111" t="s">
        <v>703</v>
      </c>
      <c r="Z131" s="325" t="s">
        <v>1042</v>
      </c>
      <c r="AA131" s="325" t="s">
        <v>1005</v>
      </c>
      <c r="AB131" s="325" t="s">
        <v>1006</v>
      </c>
      <c r="AC131" s="325" t="s">
        <v>776</v>
      </c>
      <c r="AD131" s="325" t="s">
        <v>978</v>
      </c>
      <c r="AE131" s="326">
        <v>1680525139</v>
      </c>
      <c r="AF131" s="325" t="s">
        <v>661</v>
      </c>
      <c r="AG131" s="325" t="s">
        <v>662</v>
      </c>
      <c r="AH131" s="325"/>
      <c r="AI131" s="138">
        <v>277252176</v>
      </c>
      <c r="AJ131" s="138"/>
      <c r="AK131" s="337">
        <v>2372130449.4400001</v>
      </c>
      <c r="AL131" s="137"/>
      <c r="AM131" s="137"/>
      <c r="AN131" s="325" t="s">
        <v>662</v>
      </c>
      <c r="AO131" s="325" t="s">
        <v>1043</v>
      </c>
      <c r="AP131" s="136"/>
      <c r="AQ131" s="136"/>
      <c r="AR131" s="136"/>
      <c r="AS131" s="136"/>
      <c r="AT131" s="326">
        <v>325374400</v>
      </c>
      <c r="AU131" s="340">
        <f>+AT131/AK131</f>
        <v>0.13716547505927115</v>
      </c>
      <c r="AV131" s="326">
        <v>136847800</v>
      </c>
      <c r="AW131" s="346">
        <f>+AV131/AK131</f>
        <v>5.7689829002577117E-2</v>
      </c>
      <c r="AX131" s="139"/>
      <c r="AY131" s="139"/>
      <c r="AZ131" s="139"/>
      <c r="BA131" s="139"/>
      <c r="BB131" s="139"/>
      <c r="BC131" s="139"/>
      <c r="BD131" s="154" t="s">
        <v>1044</v>
      </c>
      <c r="BE131" s="139"/>
      <c r="BF131" s="154" t="s">
        <v>1044</v>
      </c>
    </row>
    <row r="132" spans="1:58" ht="65.099999999999994" customHeight="1">
      <c r="A132" s="410"/>
      <c r="B132" s="410"/>
      <c r="C132" s="410"/>
      <c r="D132" s="334"/>
      <c r="E132" s="334"/>
      <c r="F132" s="335"/>
      <c r="G132" s="334"/>
      <c r="H132" s="334"/>
      <c r="I132" s="334"/>
      <c r="J132" s="111"/>
      <c r="K132" s="111" t="s">
        <v>1045</v>
      </c>
      <c r="L132" s="111"/>
      <c r="M132" s="111" t="s">
        <v>1046</v>
      </c>
      <c r="N132" s="111">
        <v>7</v>
      </c>
      <c r="O132" s="111">
        <v>2</v>
      </c>
      <c r="P132" s="111">
        <v>1</v>
      </c>
      <c r="Q132" s="111"/>
      <c r="R132" s="111"/>
      <c r="S132" s="111"/>
      <c r="T132" s="115">
        <f t="shared" ref="T132:T135" si="21">+(O132+P132)/N132</f>
        <v>0.42857142857142855</v>
      </c>
      <c r="U132" s="208" t="s">
        <v>748</v>
      </c>
      <c r="V132" s="111" t="s">
        <v>701</v>
      </c>
      <c r="W132" s="111">
        <v>364</v>
      </c>
      <c r="X132" s="111" t="s">
        <v>655</v>
      </c>
      <c r="Y132" s="111" t="s">
        <v>703</v>
      </c>
      <c r="Z132" s="321"/>
      <c r="AA132" s="321"/>
      <c r="AB132" s="321"/>
      <c r="AC132" s="321"/>
      <c r="AD132" s="321"/>
      <c r="AE132" s="323"/>
      <c r="AF132" s="321"/>
      <c r="AG132" s="321"/>
      <c r="AH132" s="321"/>
      <c r="AI132" s="138">
        <v>350480485.44</v>
      </c>
      <c r="AJ132" s="138"/>
      <c r="AK132" s="338"/>
      <c r="AL132" s="158"/>
      <c r="AM132" s="158"/>
      <c r="AN132" s="321"/>
      <c r="AO132" s="321"/>
      <c r="AP132" s="160"/>
      <c r="AQ132" s="160"/>
      <c r="AR132" s="160"/>
      <c r="AS132" s="160"/>
      <c r="AT132" s="323"/>
      <c r="AU132" s="341"/>
      <c r="AV132" s="323"/>
      <c r="AW132" s="347"/>
      <c r="AX132" s="139"/>
      <c r="AY132" s="139"/>
      <c r="AZ132" s="139"/>
      <c r="BA132" s="139"/>
      <c r="BB132" s="139"/>
      <c r="BC132" s="139"/>
      <c r="BD132" s="154" t="s">
        <v>1047</v>
      </c>
      <c r="BE132" s="139"/>
      <c r="BF132" s="154" t="s">
        <v>1047</v>
      </c>
    </row>
    <row r="133" spans="1:58" ht="65.099999999999994" customHeight="1">
      <c r="A133" s="410"/>
      <c r="B133" s="410"/>
      <c r="C133" s="410"/>
      <c r="D133" s="334"/>
      <c r="E133" s="334"/>
      <c r="F133" s="335"/>
      <c r="G133" s="334"/>
      <c r="H133" s="334"/>
      <c r="I133" s="334"/>
      <c r="J133" s="111"/>
      <c r="K133" s="111" t="s">
        <v>1048</v>
      </c>
      <c r="L133" s="111"/>
      <c r="M133" s="111" t="s">
        <v>1049</v>
      </c>
      <c r="N133" s="111">
        <v>12</v>
      </c>
      <c r="O133" s="111">
        <v>2</v>
      </c>
      <c r="P133" s="111">
        <v>3</v>
      </c>
      <c r="Q133" s="111"/>
      <c r="R133" s="111"/>
      <c r="S133" s="111"/>
      <c r="T133" s="115">
        <f t="shared" si="21"/>
        <v>0.41666666666666669</v>
      </c>
      <c r="U133" s="208" t="s">
        <v>748</v>
      </c>
      <c r="V133" s="111" t="s">
        <v>701</v>
      </c>
      <c r="W133" s="111">
        <v>364</v>
      </c>
      <c r="X133" s="111" t="s">
        <v>655</v>
      </c>
      <c r="Y133" s="111" t="s">
        <v>703</v>
      </c>
      <c r="Z133" s="321"/>
      <c r="AA133" s="321"/>
      <c r="AB133" s="321"/>
      <c r="AC133" s="321"/>
      <c r="AD133" s="321"/>
      <c r="AE133" s="323"/>
      <c r="AF133" s="321"/>
      <c r="AG133" s="321"/>
      <c r="AH133" s="321"/>
      <c r="AI133" s="138">
        <v>94050365</v>
      </c>
      <c r="AJ133" s="138"/>
      <c r="AK133" s="338"/>
      <c r="AL133" s="158"/>
      <c r="AM133" s="158"/>
      <c r="AN133" s="321"/>
      <c r="AO133" s="321"/>
      <c r="AP133" s="160"/>
      <c r="AQ133" s="160"/>
      <c r="AR133" s="160"/>
      <c r="AS133" s="160"/>
      <c r="AT133" s="323"/>
      <c r="AU133" s="341"/>
      <c r="AV133" s="323"/>
      <c r="AW133" s="347"/>
      <c r="AX133" s="139"/>
      <c r="AY133" s="139"/>
      <c r="AZ133" s="139"/>
      <c r="BA133" s="139"/>
      <c r="BB133" s="139"/>
      <c r="BC133" s="139"/>
      <c r="BD133" s="154" t="s">
        <v>1050</v>
      </c>
      <c r="BE133" s="139"/>
      <c r="BF133" s="154" t="s">
        <v>1050</v>
      </c>
    </row>
    <row r="134" spans="1:58" ht="65.099999999999994" customHeight="1">
      <c r="A134" s="410"/>
      <c r="B134" s="410"/>
      <c r="C134" s="410"/>
      <c r="D134" s="334"/>
      <c r="E134" s="334"/>
      <c r="F134" s="335"/>
      <c r="G134" s="334"/>
      <c r="H134" s="334"/>
      <c r="I134" s="334"/>
      <c r="J134" s="111"/>
      <c r="K134" s="111" t="s">
        <v>1051</v>
      </c>
      <c r="L134" s="111"/>
      <c r="M134" s="111" t="s">
        <v>1052</v>
      </c>
      <c r="N134" s="111">
        <v>2</v>
      </c>
      <c r="O134" s="111">
        <v>0</v>
      </c>
      <c r="P134" s="111">
        <v>1</v>
      </c>
      <c r="Q134" s="111"/>
      <c r="R134" s="111"/>
      <c r="S134" s="111"/>
      <c r="T134" s="115">
        <f t="shared" si="21"/>
        <v>0.5</v>
      </c>
      <c r="U134" s="208" t="s">
        <v>748</v>
      </c>
      <c r="V134" s="111" t="s">
        <v>701</v>
      </c>
      <c r="W134" s="111">
        <v>364</v>
      </c>
      <c r="X134" s="111" t="s">
        <v>655</v>
      </c>
      <c r="Y134" s="111" t="s">
        <v>703</v>
      </c>
      <c r="Z134" s="321"/>
      <c r="AA134" s="321"/>
      <c r="AB134" s="321"/>
      <c r="AC134" s="321"/>
      <c r="AD134" s="321"/>
      <c r="AE134" s="323"/>
      <c r="AF134" s="321"/>
      <c r="AG134" s="321"/>
      <c r="AH134" s="321"/>
      <c r="AI134" s="138">
        <v>112800000</v>
      </c>
      <c r="AJ134" s="138"/>
      <c r="AK134" s="338"/>
      <c r="AL134" s="158"/>
      <c r="AM134" s="158"/>
      <c r="AN134" s="321"/>
      <c r="AO134" s="321"/>
      <c r="AP134" s="160"/>
      <c r="AQ134" s="160"/>
      <c r="AR134" s="160"/>
      <c r="AS134" s="160"/>
      <c r="AT134" s="323"/>
      <c r="AU134" s="341"/>
      <c r="AV134" s="323"/>
      <c r="AW134" s="347"/>
      <c r="AX134" s="139"/>
      <c r="AY134" s="139"/>
      <c r="AZ134" s="139"/>
      <c r="BA134" s="139"/>
      <c r="BB134" s="139"/>
      <c r="BC134" s="139"/>
      <c r="BD134" s="154" t="s">
        <v>1053</v>
      </c>
      <c r="BE134" s="139"/>
      <c r="BF134" s="154" t="s">
        <v>1053</v>
      </c>
    </row>
    <row r="135" spans="1:58" ht="65.099999999999994" customHeight="1">
      <c r="A135" s="410"/>
      <c r="B135" s="410"/>
      <c r="C135" s="410"/>
      <c r="D135" s="334"/>
      <c r="E135" s="334"/>
      <c r="F135" s="335"/>
      <c r="G135" s="334"/>
      <c r="H135" s="334"/>
      <c r="I135" s="334"/>
      <c r="J135" s="111"/>
      <c r="K135" s="111" t="s">
        <v>1054</v>
      </c>
      <c r="L135" s="111"/>
      <c r="M135" s="111" t="s">
        <v>1055</v>
      </c>
      <c r="N135" s="111">
        <v>1</v>
      </c>
      <c r="O135" s="111">
        <v>0</v>
      </c>
      <c r="P135" s="111">
        <v>0</v>
      </c>
      <c r="Q135" s="111"/>
      <c r="R135" s="111"/>
      <c r="S135" s="111"/>
      <c r="T135" s="115">
        <f t="shared" si="21"/>
        <v>0</v>
      </c>
      <c r="U135" s="208" t="s">
        <v>701</v>
      </c>
      <c r="V135" s="111" t="s">
        <v>1056</v>
      </c>
      <c r="W135" s="111">
        <v>182</v>
      </c>
      <c r="X135" s="111" t="s">
        <v>655</v>
      </c>
      <c r="Y135" s="111" t="s">
        <v>703</v>
      </c>
      <c r="Z135" s="322"/>
      <c r="AA135" s="322"/>
      <c r="AB135" s="322"/>
      <c r="AC135" s="322"/>
      <c r="AD135" s="322"/>
      <c r="AE135" s="324"/>
      <c r="AF135" s="322"/>
      <c r="AG135" s="322"/>
      <c r="AH135" s="322"/>
      <c r="AI135" s="138">
        <v>845942112.55999994</v>
      </c>
      <c r="AJ135" s="138"/>
      <c r="AK135" s="339"/>
      <c r="AL135" s="140"/>
      <c r="AM135" s="140"/>
      <c r="AN135" s="322"/>
      <c r="AO135" s="322"/>
      <c r="AP135" s="125"/>
      <c r="AQ135" s="125"/>
      <c r="AR135" s="125"/>
      <c r="AS135" s="125"/>
      <c r="AT135" s="324"/>
      <c r="AU135" s="342"/>
      <c r="AV135" s="324"/>
      <c r="AW135" s="348"/>
      <c r="AX135" s="139"/>
      <c r="AY135" s="139"/>
      <c r="AZ135" s="139"/>
      <c r="BA135" s="139"/>
      <c r="BB135" s="139"/>
      <c r="BC135" s="139"/>
      <c r="BD135" s="194" t="s">
        <v>1057</v>
      </c>
      <c r="BE135" s="139"/>
      <c r="BF135" s="194" t="s">
        <v>1057</v>
      </c>
    </row>
    <row r="136" spans="1:58" ht="65.099999999999994" customHeight="1">
      <c r="A136" s="410"/>
      <c r="B136" s="410"/>
      <c r="C136" s="410"/>
      <c r="D136" s="334"/>
      <c r="E136" s="334"/>
      <c r="F136" s="358" t="s">
        <v>1058</v>
      </c>
      <c r="G136" s="358"/>
      <c r="H136" s="358"/>
      <c r="I136" s="358"/>
      <c r="J136" s="358"/>
      <c r="K136" s="358"/>
      <c r="L136" s="358"/>
      <c r="M136" s="358"/>
      <c r="N136" s="358"/>
      <c r="O136" s="358"/>
      <c r="P136" s="358"/>
      <c r="Q136" s="358"/>
      <c r="R136" s="358"/>
      <c r="S136" s="358"/>
      <c r="T136" s="164">
        <f>AVERAGE(T131:T135)</f>
        <v>0.36904761904761907</v>
      </c>
      <c r="U136" s="327"/>
      <c r="V136" s="327"/>
      <c r="W136" s="327"/>
      <c r="X136" s="327"/>
      <c r="Y136" s="327"/>
      <c r="Z136" s="327"/>
      <c r="AA136" s="327"/>
      <c r="AB136" s="327"/>
      <c r="AC136" s="327"/>
      <c r="AD136" s="327"/>
      <c r="AE136" s="327"/>
      <c r="AF136" s="327"/>
      <c r="AG136" s="327"/>
      <c r="AH136" s="327"/>
      <c r="AI136" s="328" t="s">
        <v>1059</v>
      </c>
      <c r="AJ136" s="329"/>
      <c r="AK136" s="329"/>
      <c r="AL136" s="329"/>
      <c r="AM136" s="329"/>
      <c r="AN136" s="329"/>
      <c r="AO136" s="329"/>
      <c r="AP136" s="329"/>
      <c r="AQ136" s="329"/>
      <c r="AR136" s="329"/>
      <c r="AS136" s="329"/>
      <c r="AT136" s="227">
        <f t="shared" ref="AT136:AU136" si="22">+AT131</f>
        <v>325374400</v>
      </c>
      <c r="AU136" s="171">
        <f t="shared" si="22"/>
        <v>0.13716547505927115</v>
      </c>
      <c r="AV136" s="227">
        <f>+AV131</f>
        <v>136847800</v>
      </c>
      <c r="AW136" s="174">
        <f>+AW131</f>
        <v>5.7689829002577117E-2</v>
      </c>
      <c r="AX136" s="139"/>
      <c r="AY136" s="139"/>
      <c r="AZ136" s="139"/>
      <c r="BA136" s="139"/>
      <c r="BB136" s="139"/>
      <c r="BC136" s="139"/>
      <c r="BD136" s="194"/>
      <c r="BE136" s="139"/>
      <c r="BF136" s="194"/>
    </row>
    <row r="137" spans="1:58" ht="65.099999999999994" customHeight="1">
      <c r="A137" s="410"/>
      <c r="B137" s="410"/>
      <c r="C137" s="410"/>
      <c r="D137" s="334" t="s">
        <v>376</v>
      </c>
      <c r="E137" s="334" t="s">
        <v>1060</v>
      </c>
      <c r="F137" s="335">
        <v>2024130010200</v>
      </c>
      <c r="G137" s="334" t="s">
        <v>1061</v>
      </c>
      <c r="H137" s="334" t="s">
        <v>1062</v>
      </c>
      <c r="I137" s="334" t="s">
        <v>1063</v>
      </c>
      <c r="J137" s="111"/>
      <c r="K137" s="111" t="s">
        <v>1064</v>
      </c>
      <c r="L137" s="111"/>
      <c r="M137" s="111" t="s">
        <v>1065</v>
      </c>
      <c r="N137" s="111">
        <v>8000</v>
      </c>
      <c r="O137" s="111">
        <v>1015</v>
      </c>
      <c r="P137" s="111">
        <v>4871</v>
      </c>
      <c r="Q137" s="111"/>
      <c r="R137" s="111"/>
      <c r="S137" s="111"/>
      <c r="T137" s="115">
        <f>+(O137+P137)/N137</f>
        <v>0.73575000000000002</v>
      </c>
      <c r="U137" s="208" t="s">
        <v>748</v>
      </c>
      <c r="V137" s="111" t="s">
        <v>654</v>
      </c>
      <c r="W137" s="111">
        <v>365</v>
      </c>
      <c r="X137" s="111" t="s">
        <v>655</v>
      </c>
      <c r="Y137" s="111" t="s">
        <v>703</v>
      </c>
      <c r="Z137" s="325" t="s">
        <v>1066</v>
      </c>
      <c r="AA137" s="325" t="s">
        <v>1067</v>
      </c>
      <c r="AB137" s="325" t="s">
        <v>1068</v>
      </c>
      <c r="AC137" s="325" t="s">
        <v>776</v>
      </c>
      <c r="AD137" s="325" t="s">
        <v>978</v>
      </c>
      <c r="AE137" s="326">
        <v>2100000000</v>
      </c>
      <c r="AF137" s="325" t="s">
        <v>811</v>
      </c>
      <c r="AG137" s="325" t="s">
        <v>662</v>
      </c>
      <c r="AH137" s="325"/>
      <c r="AI137" s="138">
        <v>1170000000</v>
      </c>
      <c r="AJ137" s="138"/>
      <c r="AK137" s="337">
        <v>2100000000</v>
      </c>
      <c r="AL137" s="137"/>
      <c r="AM137" s="137"/>
      <c r="AN137" s="325" t="s">
        <v>1007</v>
      </c>
      <c r="AO137" s="325" t="s">
        <v>1069</v>
      </c>
      <c r="AP137" s="136"/>
      <c r="AQ137" s="136"/>
      <c r="AR137" s="136"/>
      <c r="AS137" s="136"/>
      <c r="AT137" s="337">
        <v>1632726060.5</v>
      </c>
      <c r="AU137" s="340">
        <f>+AT137/AK137</f>
        <v>0.77748860023809518</v>
      </c>
      <c r="AV137" s="337">
        <v>556605660.5</v>
      </c>
      <c r="AW137" s="346">
        <f>+AV137/AK137</f>
        <v>0.2650503145238095</v>
      </c>
      <c r="AX137" s="139"/>
      <c r="AY137" s="139"/>
      <c r="AZ137" s="139"/>
      <c r="BA137" s="139"/>
      <c r="BB137" s="139"/>
      <c r="BC137" s="139"/>
      <c r="BD137" s="154" t="s">
        <v>1070</v>
      </c>
      <c r="BE137" s="139"/>
      <c r="BF137" s="154" t="s">
        <v>1070</v>
      </c>
    </row>
    <row r="138" spans="1:58" ht="65.099999999999994" customHeight="1">
      <c r="A138" s="410"/>
      <c r="B138" s="410"/>
      <c r="C138" s="410"/>
      <c r="D138" s="334"/>
      <c r="E138" s="334"/>
      <c r="F138" s="335"/>
      <c r="G138" s="334"/>
      <c r="H138" s="334"/>
      <c r="I138" s="334"/>
      <c r="J138" s="111"/>
      <c r="K138" s="111" t="s">
        <v>1071</v>
      </c>
      <c r="L138" s="111"/>
      <c r="M138" s="111" t="s">
        <v>1072</v>
      </c>
      <c r="N138" s="111">
        <v>7000</v>
      </c>
      <c r="O138" s="111">
        <v>1246</v>
      </c>
      <c r="P138" s="111">
        <v>1358</v>
      </c>
      <c r="Q138" s="111"/>
      <c r="R138" s="111"/>
      <c r="S138" s="111"/>
      <c r="T138" s="115">
        <f t="shared" ref="T138:T143" si="23">+(O138+P138)/N138</f>
        <v>0.372</v>
      </c>
      <c r="U138" s="208" t="s">
        <v>701</v>
      </c>
      <c r="V138" s="111" t="s">
        <v>654</v>
      </c>
      <c r="W138" s="111">
        <v>330</v>
      </c>
      <c r="X138" s="111" t="s">
        <v>655</v>
      </c>
      <c r="Y138" s="111" t="s">
        <v>703</v>
      </c>
      <c r="Z138" s="321"/>
      <c r="AA138" s="321"/>
      <c r="AB138" s="321"/>
      <c r="AC138" s="321" t="s">
        <v>776</v>
      </c>
      <c r="AD138" s="321"/>
      <c r="AE138" s="323"/>
      <c r="AF138" s="321"/>
      <c r="AG138" s="321"/>
      <c r="AH138" s="321"/>
      <c r="AI138" s="138">
        <v>200000000</v>
      </c>
      <c r="AJ138" s="138"/>
      <c r="AK138" s="338"/>
      <c r="AL138" s="158"/>
      <c r="AM138" s="158"/>
      <c r="AN138" s="321"/>
      <c r="AO138" s="321"/>
      <c r="AP138" s="160"/>
      <c r="AQ138" s="160"/>
      <c r="AR138" s="160"/>
      <c r="AS138" s="160"/>
      <c r="AT138" s="338"/>
      <c r="AU138" s="341"/>
      <c r="AV138" s="338"/>
      <c r="AW138" s="347"/>
      <c r="AX138" s="139"/>
      <c r="AY138" s="139"/>
      <c r="AZ138" s="139"/>
      <c r="BA138" s="139"/>
      <c r="BB138" s="139"/>
      <c r="BC138" s="139"/>
      <c r="BD138" s="194"/>
      <c r="BE138" s="139"/>
      <c r="BF138" s="194"/>
    </row>
    <row r="139" spans="1:58" ht="65.099999999999994" customHeight="1">
      <c r="A139" s="410"/>
      <c r="B139" s="410"/>
      <c r="C139" s="410"/>
      <c r="D139" s="334"/>
      <c r="E139" s="334"/>
      <c r="F139" s="335"/>
      <c r="G139" s="334"/>
      <c r="H139" s="334"/>
      <c r="I139" s="334"/>
      <c r="J139" s="111"/>
      <c r="K139" s="111" t="s">
        <v>1073</v>
      </c>
      <c r="L139" s="111"/>
      <c r="M139" s="111" t="s">
        <v>1074</v>
      </c>
      <c r="N139" s="111">
        <v>150</v>
      </c>
      <c r="O139" s="111">
        <v>5</v>
      </c>
      <c r="P139" s="111">
        <v>10</v>
      </c>
      <c r="Q139" s="111"/>
      <c r="R139" s="111"/>
      <c r="S139" s="111"/>
      <c r="T139" s="115">
        <f t="shared" si="23"/>
        <v>0.1</v>
      </c>
      <c r="U139" s="208" t="s">
        <v>702</v>
      </c>
      <c r="V139" s="111" t="s">
        <v>654</v>
      </c>
      <c r="W139" s="111">
        <v>300</v>
      </c>
      <c r="X139" s="111" t="s">
        <v>655</v>
      </c>
      <c r="Y139" s="111" t="s">
        <v>703</v>
      </c>
      <c r="Z139" s="321"/>
      <c r="AA139" s="321"/>
      <c r="AB139" s="321"/>
      <c r="AC139" s="321" t="s">
        <v>776</v>
      </c>
      <c r="AD139" s="321"/>
      <c r="AE139" s="323"/>
      <c r="AF139" s="321"/>
      <c r="AG139" s="321"/>
      <c r="AH139" s="321"/>
      <c r="AI139" s="138">
        <v>150000000</v>
      </c>
      <c r="AJ139" s="138"/>
      <c r="AK139" s="338"/>
      <c r="AL139" s="158"/>
      <c r="AM139" s="158"/>
      <c r="AN139" s="321"/>
      <c r="AO139" s="321"/>
      <c r="AP139" s="160"/>
      <c r="AQ139" s="160"/>
      <c r="AR139" s="160"/>
      <c r="AS139" s="160"/>
      <c r="AT139" s="338"/>
      <c r="AU139" s="341"/>
      <c r="AV139" s="338"/>
      <c r="AW139" s="347"/>
      <c r="AX139" s="139"/>
      <c r="AY139" s="139"/>
      <c r="AZ139" s="139"/>
      <c r="BA139" s="139"/>
      <c r="BB139" s="139"/>
      <c r="BC139" s="139"/>
      <c r="BD139" s="194"/>
      <c r="BE139" s="139"/>
      <c r="BF139" s="194"/>
    </row>
    <row r="140" spans="1:58" ht="65.099999999999994" customHeight="1">
      <c r="A140" s="410"/>
      <c r="B140" s="410"/>
      <c r="C140" s="410"/>
      <c r="D140" s="334"/>
      <c r="E140" s="334"/>
      <c r="F140" s="335"/>
      <c r="G140" s="334"/>
      <c r="H140" s="334"/>
      <c r="I140" s="334"/>
      <c r="J140" s="111"/>
      <c r="K140" s="111" t="s">
        <v>1075</v>
      </c>
      <c r="L140" s="111"/>
      <c r="M140" s="111" t="s">
        <v>1076</v>
      </c>
      <c r="N140" s="111">
        <v>150</v>
      </c>
      <c r="O140" s="111">
        <v>22</v>
      </c>
      <c r="P140" s="111">
        <v>66</v>
      </c>
      <c r="Q140" s="111"/>
      <c r="R140" s="111"/>
      <c r="S140" s="111"/>
      <c r="T140" s="115">
        <f t="shared" si="23"/>
        <v>0.58666666666666667</v>
      </c>
      <c r="U140" s="208" t="s">
        <v>701</v>
      </c>
      <c r="V140" s="111" t="s">
        <v>654</v>
      </c>
      <c r="W140" s="111">
        <v>330</v>
      </c>
      <c r="X140" s="111" t="s">
        <v>655</v>
      </c>
      <c r="Y140" s="111" t="s">
        <v>703</v>
      </c>
      <c r="Z140" s="321"/>
      <c r="AA140" s="321"/>
      <c r="AB140" s="321"/>
      <c r="AC140" s="321" t="s">
        <v>776</v>
      </c>
      <c r="AD140" s="321"/>
      <c r="AE140" s="323"/>
      <c r="AF140" s="321"/>
      <c r="AG140" s="321"/>
      <c r="AH140" s="321"/>
      <c r="AI140" s="138">
        <v>200000000</v>
      </c>
      <c r="AJ140" s="138"/>
      <c r="AK140" s="338"/>
      <c r="AL140" s="158"/>
      <c r="AM140" s="158"/>
      <c r="AN140" s="321"/>
      <c r="AO140" s="321"/>
      <c r="AP140" s="160"/>
      <c r="AQ140" s="160"/>
      <c r="AR140" s="160"/>
      <c r="AS140" s="160"/>
      <c r="AT140" s="338"/>
      <c r="AU140" s="341"/>
      <c r="AV140" s="338"/>
      <c r="AW140" s="347"/>
      <c r="AX140" s="139"/>
      <c r="AY140" s="139"/>
      <c r="AZ140" s="139"/>
      <c r="BA140" s="139"/>
      <c r="BB140" s="139"/>
      <c r="BC140" s="139"/>
      <c r="BD140" s="154" t="s">
        <v>1077</v>
      </c>
      <c r="BE140" s="139"/>
      <c r="BF140" s="154" t="s">
        <v>1077</v>
      </c>
    </row>
    <row r="141" spans="1:58" ht="65.099999999999994" customHeight="1">
      <c r="A141" s="410"/>
      <c r="B141" s="410"/>
      <c r="C141" s="410"/>
      <c r="D141" s="334"/>
      <c r="E141" s="334"/>
      <c r="F141" s="335"/>
      <c r="G141" s="334"/>
      <c r="H141" s="334"/>
      <c r="I141" s="334"/>
      <c r="J141" s="111"/>
      <c r="K141" s="111" t="s">
        <v>1078</v>
      </c>
      <c r="L141" s="111"/>
      <c r="M141" s="111" t="s">
        <v>1079</v>
      </c>
      <c r="N141" s="111">
        <v>50</v>
      </c>
      <c r="O141" s="111">
        <v>10</v>
      </c>
      <c r="P141" s="111">
        <v>37</v>
      </c>
      <c r="Q141" s="111"/>
      <c r="R141" s="111"/>
      <c r="S141" s="111"/>
      <c r="T141" s="115">
        <f t="shared" si="23"/>
        <v>0.94</v>
      </c>
      <c r="U141" s="208" t="s">
        <v>701</v>
      </c>
      <c r="V141" s="111" t="s">
        <v>654</v>
      </c>
      <c r="W141" s="111">
        <v>330</v>
      </c>
      <c r="X141" s="111" t="s">
        <v>655</v>
      </c>
      <c r="Y141" s="111" t="s">
        <v>703</v>
      </c>
      <c r="Z141" s="321"/>
      <c r="AA141" s="321"/>
      <c r="AB141" s="321"/>
      <c r="AC141" s="321" t="s">
        <v>776</v>
      </c>
      <c r="AD141" s="321"/>
      <c r="AE141" s="323"/>
      <c r="AF141" s="321"/>
      <c r="AG141" s="321"/>
      <c r="AH141" s="321"/>
      <c r="AI141" s="138">
        <v>100000000</v>
      </c>
      <c r="AJ141" s="138"/>
      <c r="AK141" s="338"/>
      <c r="AL141" s="158"/>
      <c r="AM141" s="158"/>
      <c r="AN141" s="321"/>
      <c r="AO141" s="321"/>
      <c r="AP141" s="160"/>
      <c r="AQ141" s="160"/>
      <c r="AR141" s="160"/>
      <c r="AS141" s="160"/>
      <c r="AT141" s="338"/>
      <c r="AU141" s="341"/>
      <c r="AV141" s="338"/>
      <c r="AW141" s="347"/>
      <c r="AX141" s="139"/>
      <c r="AY141" s="139"/>
      <c r="AZ141" s="139"/>
      <c r="BA141" s="139"/>
      <c r="BB141" s="139"/>
      <c r="BC141" s="139"/>
      <c r="BD141" s="194"/>
      <c r="BE141" s="139"/>
      <c r="BF141" s="194"/>
    </row>
    <row r="142" spans="1:58" ht="65.099999999999994" customHeight="1">
      <c r="A142" s="410"/>
      <c r="B142" s="410"/>
      <c r="C142" s="410"/>
      <c r="D142" s="334" t="s">
        <v>380</v>
      </c>
      <c r="E142" s="334"/>
      <c r="F142" s="335"/>
      <c r="G142" s="334"/>
      <c r="H142" s="334" t="s">
        <v>1080</v>
      </c>
      <c r="I142" s="334" t="s">
        <v>1081</v>
      </c>
      <c r="J142" s="111"/>
      <c r="K142" s="111" t="s">
        <v>1082</v>
      </c>
      <c r="L142" s="111"/>
      <c r="M142" s="111" t="s">
        <v>1083</v>
      </c>
      <c r="N142" s="111">
        <v>11</v>
      </c>
      <c r="O142" s="111">
        <v>5</v>
      </c>
      <c r="P142" s="111">
        <f>7-O142</f>
        <v>2</v>
      </c>
      <c r="Q142" s="111"/>
      <c r="R142" s="111"/>
      <c r="S142" s="111"/>
      <c r="T142" s="115">
        <f t="shared" si="23"/>
        <v>0.63636363636363635</v>
      </c>
      <c r="U142" s="208" t="s">
        <v>702</v>
      </c>
      <c r="V142" s="111" t="s">
        <v>654</v>
      </c>
      <c r="W142" s="111">
        <v>300</v>
      </c>
      <c r="X142" s="111" t="s">
        <v>655</v>
      </c>
      <c r="Y142" s="111" t="s">
        <v>703</v>
      </c>
      <c r="Z142" s="321"/>
      <c r="AA142" s="321"/>
      <c r="AB142" s="321"/>
      <c r="AC142" s="321" t="s">
        <v>776</v>
      </c>
      <c r="AD142" s="321"/>
      <c r="AE142" s="323"/>
      <c r="AF142" s="321"/>
      <c r="AG142" s="321"/>
      <c r="AH142" s="321"/>
      <c r="AI142" s="138">
        <v>160000000</v>
      </c>
      <c r="AJ142" s="138"/>
      <c r="AK142" s="338"/>
      <c r="AL142" s="158"/>
      <c r="AM142" s="158"/>
      <c r="AN142" s="321"/>
      <c r="AO142" s="321"/>
      <c r="AP142" s="160"/>
      <c r="AQ142" s="160"/>
      <c r="AR142" s="160"/>
      <c r="AS142" s="160"/>
      <c r="AT142" s="338"/>
      <c r="AU142" s="341"/>
      <c r="AV142" s="338"/>
      <c r="AW142" s="347"/>
      <c r="AX142" s="139"/>
      <c r="AY142" s="139"/>
      <c r="AZ142" s="139"/>
      <c r="BA142" s="139"/>
      <c r="BB142" s="139"/>
      <c r="BC142" s="139"/>
      <c r="BD142" s="194"/>
      <c r="BE142" s="139"/>
      <c r="BF142" s="194"/>
    </row>
    <row r="143" spans="1:58" ht="65.099999999999994" customHeight="1">
      <c r="A143" s="410"/>
      <c r="B143" s="410"/>
      <c r="C143" s="410"/>
      <c r="D143" s="334"/>
      <c r="E143" s="334"/>
      <c r="F143" s="335"/>
      <c r="G143" s="334"/>
      <c r="H143" s="334"/>
      <c r="I143" s="334"/>
      <c r="J143" s="111"/>
      <c r="K143" s="111" t="s">
        <v>1084</v>
      </c>
      <c r="L143" s="111"/>
      <c r="M143" s="111" t="s">
        <v>1085</v>
      </c>
      <c r="N143" s="111">
        <v>1</v>
      </c>
      <c r="O143" s="111">
        <v>1</v>
      </c>
      <c r="P143" s="111">
        <v>0</v>
      </c>
      <c r="Q143" s="111"/>
      <c r="R143" s="111"/>
      <c r="S143" s="111"/>
      <c r="T143" s="115">
        <f t="shared" si="23"/>
        <v>1</v>
      </c>
      <c r="U143" s="208" t="s">
        <v>702</v>
      </c>
      <c r="V143" s="111" t="s">
        <v>654</v>
      </c>
      <c r="W143" s="111">
        <v>300</v>
      </c>
      <c r="X143" s="111" t="s">
        <v>655</v>
      </c>
      <c r="Y143" s="111" t="s">
        <v>703</v>
      </c>
      <c r="Z143" s="322"/>
      <c r="AA143" s="322"/>
      <c r="AB143" s="322"/>
      <c r="AC143" s="322" t="s">
        <v>776</v>
      </c>
      <c r="AD143" s="322"/>
      <c r="AE143" s="324"/>
      <c r="AF143" s="322"/>
      <c r="AG143" s="322"/>
      <c r="AH143" s="322"/>
      <c r="AI143" s="138">
        <v>120000000</v>
      </c>
      <c r="AJ143" s="138"/>
      <c r="AK143" s="339"/>
      <c r="AL143" s="140"/>
      <c r="AM143" s="140"/>
      <c r="AN143" s="322"/>
      <c r="AO143" s="322"/>
      <c r="AP143" s="125"/>
      <c r="AQ143" s="125"/>
      <c r="AR143" s="125"/>
      <c r="AS143" s="125"/>
      <c r="AT143" s="339"/>
      <c r="AU143" s="342"/>
      <c r="AV143" s="339"/>
      <c r="AW143" s="348"/>
      <c r="AX143" s="139"/>
      <c r="AY143" s="139"/>
      <c r="AZ143" s="139"/>
      <c r="BA143" s="139"/>
      <c r="BB143" s="139"/>
      <c r="BC143" s="139"/>
      <c r="BD143" s="194"/>
      <c r="BE143" s="139"/>
      <c r="BF143" s="194"/>
    </row>
    <row r="144" spans="1:58" ht="65.099999999999994" customHeight="1">
      <c r="A144" s="410"/>
      <c r="B144" s="410"/>
      <c r="C144" s="410"/>
      <c r="D144" s="334"/>
      <c r="E144" s="334"/>
      <c r="F144" s="358" t="s">
        <v>1086</v>
      </c>
      <c r="G144" s="358"/>
      <c r="H144" s="358"/>
      <c r="I144" s="358"/>
      <c r="J144" s="358"/>
      <c r="K144" s="358"/>
      <c r="L144" s="358"/>
      <c r="M144" s="358"/>
      <c r="N144" s="358"/>
      <c r="O144" s="358"/>
      <c r="P144" s="358"/>
      <c r="Q144" s="358"/>
      <c r="R144" s="358"/>
      <c r="S144" s="358"/>
      <c r="T144" s="164">
        <f>AVERAGE(T137:T143)</f>
        <v>0.62439718614718609</v>
      </c>
      <c r="U144" s="327"/>
      <c r="V144" s="327"/>
      <c r="W144" s="327"/>
      <c r="X144" s="327"/>
      <c r="Y144" s="327"/>
      <c r="Z144" s="327"/>
      <c r="AA144" s="327"/>
      <c r="AB144" s="327"/>
      <c r="AC144" s="327"/>
      <c r="AD144" s="327"/>
      <c r="AE144" s="327"/>
      <c r="AF144" s="327"/>
      <c r="AG144" s="327"/>
      <c r="AH144" s="327"/>
      <c r="AI144" s="328" t="s">
        <v>1087</v>
      </c>
      <c r="AJ144" s="329"/>
      <c r="AK144" s="329"/>
      <c r="AL144" s="329"/>
      <c r="AM144" s="329"/>
      <c r="AN144" s="329"/>
      <c r="AO144" s="329"/>
      <c r="AP144" s="329"/>
      <c r="AQ144" s="329"/>
      <c r="AR144" s="329"/>
      <c r="AS144" s="329"/>
      <c r="AT144" s="227">
        <f t="shared" ref="AT144:AU144" si="24">+AT137</f>
        <v>1632726060.5</v>
      </c>
      <c r="AU144" s="171">
        <f t="shared" si="24"/>
        <v>0.77748860023809518</v>
      </c>
      <c r="AV144" s="227">
        <f>+AV137</f>
        <v>556605660.5</v>
      </c>
      <c r="AW144" s="174">
        <f>+AW137</f>
        <v>0.2650503145238095</v>
      </c>
      <c r="AX144" s="139"/>
      <c r="AY144" s="139"/>
      <c r="AZ144" s="139"/>
      <c r="BA144" s="139"/>
      <c r="BB144" s="139"/>
      <c r="BC144" s="139"/>
      <c r="BD144" s="194"/>
      <c r="BE144" s="139"/>
      <c r="BF144" s="194"/>
    </row>
    <row r="145" spans="1:58" ht="65.099999999999994" customHeight="1">
      <c r="A145" s="350"/>
      <c r="B145" s="327"/>
      <c r="C145" s="351"/>
      <c r="D145" s="349" t="s">
        <v>1088</v>
      </c>
      <c r="E145" s="349"/>
      <c r="F145" s="349"/>
      <c r="G145" s="349"/>
      <c r="H145" s="349"/>
      <c r="I145" s="349"/>
      <c r="J145" s="349"/>
      <c r="K145" s="349"/>
      <c r="L145" s="349"/>
      <c r="M145" s="349"/>
      <c r="N145" s="349"/>
      <c r="O145" s="349"/>
      <c r="P145" s="349"/>
      <c r="Q145" s="349"/>
      <c r="R145" s="349"/>
      <c r="S145" s="349"/>
      <c r="T145" s="164">
        <f>AVERAGE(T130,T136,T144)</f>
        <v>0.50222292351897613</v>
      </c>
      <c r="U145" s="327"/>
      <c r="V145" s="327"/>
      <c r="W145" s="327"/>
      <c r="X145" s="327"/>
      <c r="Y145" s="327"/>
      <c r="Z145" s="327"/>
      <c r="AA145" s="327"/>
      <c r="AB145" s="327"/>
      <c r="AC145" s="327"/>
      <c r="AD145" s="327"/>
      <c r="AE145" s="327"/>
      <c r="AF145" s="327"/>
      <c r="AG145" s="327"/>
      <c r="AH145" s="327"/>
      <c r="AI145" s="328" t="s">
        <v>1089</v>
      </c>
      <c r="AJ145" s="329"/>
      <c r="AK145" s="329"/>
      <c r="AL145" s="329"/>
      <c r="AM145" s="329"/>
      <c r="AN145" s="329"/>
      <c r="AO145" s="329"/>
      <c r="AP145" s="329"/>
      <c r="AQ145" s="329"/>
      <c r="AR145" s="329"/>
      <c r="AS145" s="329"/>
      <c r="AT145" s="227">
        <v>2460374060.5</v>
      </c>
      <c r="AU145" s="171">
        <f>+AT145/5922130449</f>
        <v>0.4154542156219227</v>
      </c>
      <c r="AV145" s="227">
        <f>+AV130+AV136+AV144</f>
        <v>882229260.5</v>
      </c>
      <c r="AW145" s="174">
        <f>+AV145/5922130449</f>
        <v>0.14897160204381713</v>
      </c>
      <c r="AX145" s="139"/>
      <c r="AY145" s="139"/>
      <c r="AZ145" s="139"/>
      <c r="BA145" s="139"/>
      <c r="BB145" s="139"/>
      <c r="BC145" s="139"/>
      <c r="BD145" s="194"/>
      <c r="BE145" s="139"/>
      <c r="BF145" s="194"/>
    </row>
    <row r="146" spans="1:58" ht="65.099999999999994" customHeight="1">
      <c r="A146" s="411"/>
      <c r="B146" s="352" t="s">
        <v>384</v>
      </c>
      <c r="C146" s="352"/>
      <c r="D146" s="321" t="s">
        <v>391</v>
      </c>
      <c r="E146" s="331" t="s">
        <v>1090</v>
      </c>
      <c r="F146" s="363">
        <v>2024130010011</v>
      </c>
      <c r="G146" s="321" t="s">
        <v>1091</v>
      </c>
      <c r="H146" s="321" t="s">
        <v>1092</v>
      </c>
      <c r="I146" s="321" t="s">
        <v>1093</v>
      </c>
      <c r="J146" s="160"/>
      <c r="K146" s="125" t="s">
        <v>1094</v>
      </c>
      <c r="L146" s="125"/>
      <c r="M146" s="125" t="s">
        <v>1095</v>
      </c>
      <c r="N146" s="125">
        <v>23</v>
      </c>
      <c r="O146" s="125">
        <v>20</v>
      </c>
      <c r="P146" s="125">
        <v>23</v>
      </c>
      <c r="Q146" s="125"/>
      <c r="R146" s="125"/>
      <c r="S146" s="125"/>
      <c r="T146" s="184">
        <f>+P146/N146</f>
        <v>1</v>
      </c>
      <c r="U146" s="111" t="s">
        <v>748</v>
      </c>
      <c r="V146" s="111" t="s">
        <v>654</v>
      </c>
      <c r="W146" s="111">
        <v>365</v>
      </c>
      <c r="X146" s="111" t="s">
        <v>655</v>
      </c>
      <c r="Y146" s="111" t="s">
        <v>703</v>
      </c>
      <c r="Z146" s="325" t="s">
        <v>1096</v>
      </c>
      <c r="AA146" s="325" t="s">
        <v>1097</v>
      </c>
      <c r="AB146" s="325" t="s">
        <v>1098</v>
      </c>
      <c r="AC146" s="325" t="s">
        <v>810</v>
      </c>
      <c r="AD146" s="111" t="s">
        <v>1099</v>
      </c>
      <c r="AE146" s="111">
        <v>23250000</v>
      </c>
      <c r="AF146" s="111" t="s">
        <v>1100</v>
      </c>
      <c r="AG146" s="111" t="s">
        <v>1101</v>
      </c>
      <c r="AH146" s="186">
        <v>45717</v>
      </c>
      <c r="AI146" s="138">
        <v>55000000</v>
      </c>
      <c r="AJ146" s="138"/>
      <c r="AK146" s="413">
        <v>800000000</v>
      </c>
      <c r="AL146" s="116"/>
      <c r="AM146" s="116"/>
      <c r="AN146" s="111" t="s">
        <v>1101</v>
      </c>
      <c r="AO146" s="325" t="s">
        <v>1102</v>
      </c>
      <c r="AP146" s="136"/>
      <c r="AQ146" s="136"/>
      <c r="AR146" s="136"/>
      <c r="AS146" s="136"/>
      <c r="AT146" s="413">
        <v>459349600</v>
      </c>
      <c r="AU146" s="340">
        <f>+AT146/AK146</f>
        <v>0.574187</v>
      </c>
      <c r="AV146" s="413">
        <v>202865100</v>
      </c>
      <c r="AW146" s="346">
        <f>+AV146/AK146</f>
        <v>0.253581375</v>
      </c>
      <c r="AX146" s="139"/>
      <c r="AY146" s="139"/>
      <c r="AZ146" s="139"/>
      <c r="BA146" s="139"/>
      <c r="BB146" s="139"/>
      <c r="BC146" s="139"/>
      <c r="BD146" s="194"/>
      <c r="BE146" s="139"/>
      <c r="BF146" s="194"/>
    </row>
    <row r="147" spans="1:58" ht="65.099999999999994" customHeight="1">
      <c r="A147" s="412"/>
      <c r="B147" s="353"/>
      <c r="C147" s="353"/>
      <c r="D147" s="321"/>
      <c r="E147" s="331"/>
      <c r="F147" s="363"/>
      <c r="G147" s="321"/>
      <c r="H147" s="321"/>
      <c r="I147" s="321"/>
      <c r="J147" s="160"/>
      <c r="K147" s="111" t="s">
        <v>1103</v>
      </c>
      <c r="L147" s="111"/>
      <c r="M147" s="111" t="s">
        <v>1104</v>
      </c>
      <c r="N147" s="111">
        <v>1</v>
      </c>
      <c r="O147" s="111">
        <v>1</v>
      </c>
      <c r="P147" s="111">
        <v>1</v>
      </c>
      <c r="Q147" s="111"/>
      <c r="R147" s="111"/>
      <c r="S147" s="111"/>
      <c r="T147" s="115">
        <f t="shared" ref="T147:T160" si="25">+P147/N147</f>
        <v>1</v>
      </c>
      <c r="U147" s="111" t="s">
        <v>748</v>
      </c>
      <c r="V147" s="111" t="s">
        <v>654</v>
      </c>
      <c r="W147" s="111">
        <v>365</v>
      </c>
      <c r="X147" s="111" t="s">
        <v>655</v>
      </c>
      <c r="Y147" s="111" t="s">
        <v>703</v>
      </c>
      <c r="Z147" s="321"/>
      <c r="AA147" s="321"/>
      <c r="AB147" s="321" t="s">
        <v>1098</v>
      </c>
      <c r="AC147" s="321" t="s">
        <v>810</v>
      </c>
      <c r="AD147" s="111" t="s">
        <v>978</v>
      </c>
      <c r="AE147" s="111">
        <v>57961538.461538464</v>
      </c>
      <c r="AF147" s="111" t="s">
        <v>1105</v>
      </c>
      <c r="AG147" s="111" t="s">
        <v>1101</v>
      </c>
      <c r="AH147" s="186">
        <v>45658</v>
      </c>
      <c r="AI147" s="138">
        <v>60500000</v>
      </c>
      <c r="AJ147" s="138"/>
      <c r="AK147" s="414"/>
      <c r="AL147" s="116"/>
      <c r="AM147" s="116"/>
      <c r="AN147" s="111" t="s">
        <v>1101</v>
      </c>
      <c r="AO147" s="321"/>
      <c r="AP147" s="160"/>
      <c r="AQ147" s="160"/>
      <c r="AR147" s="160"/>
      <c r="AS147" s="160"/>
      <c r="AT147" s="414"/>
      <c r="AU147" s="341"/>
      <c r="AV147" s="414"/>
      <c r="AW147" s="347"/>
      <c r="AX147" s="139"/>
      <c r="AY147" s="139"/>
      <c r="AZ147" s="139"/>
      <c r="BA147" s="139"/>
      <c r="BB147" s="139"/>
      <c r="BC147" s="139"/>
      <c r="BD147" s="194"/>
      <c r="BE147" s="139"/>
      <c r="BF147" s="194"/>
    </row>
    <row r="148" spans="1:58" ht="65.099999999999994" customHeight="1">
      <c r="A148" s="412"/>
      <c r="B148" s="353"/>
      <c r="C148" s="353"/>
      <c r="D148" s="321"/>
      <c r="E148" s="331"/>
      <c r="F148" s="363"/>
      <c r="G148" s="321"/>
      <c r="H148" s="321"/>
      <c r="I148" s="321"/>
      <c r="J148" s="160"/>
      <c r="K148" s="111" t="s">
        <v>1106</v>
      </c>
      <c r="L148" s="111"/>
      <c r="M148" s="111" t="s">
        <v>1107</v>
      </c>
      <c r="N148" s="111">
        <v>12</v>
      </c>
      <c r="O148" s="111">
        <v>3</v>
      </c>
      <c r="P148" s="111">
        <v>6</v>
      </c>
      <c r="Q148" s="111"/>
      <c r="R148" s="111"/>
      <c r="S148" s="111"/>
      <c r="T148" s="115">
        <f t="shared" si="25"/>
        <v>0.5</v>
      </c>
      <c r="U148" s="111" t="s">
        <v>748</v>
      </c>
      <c r="V148" s="111" t="s">
        <v>654</v>
      </c>
      <c r="W148" s="111">
        <v>365</v>
      </c>
      <c r="X148" s="111" t="s">
        <v>655</v>
      </c>
      <c r="Y148" s="111" t="s">
        <v>703</v>
      </c>
      <c r="Z148" s="321"/>
      <c r="AA148" s="321"/>
      <c r="AB148" s="321" t="s">
        <v>1108</v>
      </c>
      <c r="AC148" s="321" t="s">
        <v>810</v>
      </c>
      <c r="AD148" s="111" t="s">
        <v>978</v>
      </c>
      <c r="AE148" s="111">
        <v>57961538.461538464</v>
      </c>
      <c r="AF148" s="111" t="s">
        <v>1105</v>
      </c>
      <c r="AG148" s="111" t="s">
        <v>1101</v>
      </c>
      <c r="AH148" s="186">
        <v>45658</v>
      </c>
      <c r="AI148" s="138">
        <v>49500000</v>
      </c>
      <c r="AJ148" s="138"/>
      <c r="AK148" s="414"/>
      <c r="AL148" s="116"/>
      <c r="AM148" s="116"/>
      <c r="AN148" s="111" t="s">
        <v>1101</v>
      </c>
      <c r="AO148" s="321"/>
      <c r="AP148" s="160"/>
      <c r="AQ148" s="160"/>
      <c r="AR148" s="160"/>
      <c r="AS148" s="160"/>
      <c r="AT148" s="414"/>
      <c r="AU148" s="341"/>
      <c r="AV148" s="414"/>
      <c r="AW148" s="347"/>
      <c r="AX148" s="139"/>
      <c r="AY148" s="139"/>
      <c r="AZ148" s="139"/>
      <c r="BA148" s="139"/>
      <c r="BB148" s="139"/>
      <c r="BC148" s="139"/>
      <c r="BD148" s="194"/>
      <c r="BE148" s="139"/>
      <c r="BF148" s="194"/>
    </row>
    <row r="149" spans="1:58" ht="65.099999999999994" customHeight="1">
      <c r="A149" s="412"/>
      <c r="B149" s="353"/>
      <c r="C149" s="353"/>
      <c r="D149" s="321"/>
      <c r="E149" s="331"/>
      <c r="F149" s="363"/>
      <c r="G149" s="321"/>
      <c r="H149" s="321"/>
      <c r="I149" s="321"/>
      <c r="J149" s="160"/>
      <c r="K149" s="111" t="s">
        <v>1109</v>
      </c>
      <c r="L149" s="111"/>
      <c r="M149" s="111" t="s">
        <v>1110</v>
      </c>
      <c r="N149" s="111">
        <v>1</v>
      </c>
      <c r="O149" s="111">
        <v>1</v>
      </c>
      <c r="P149" s="111">
        <v>1</v>
      </c>
      <c r="Q149" s="111"/>
      <c r="R149" s="111"/>
      <c r="S149" s="111"/>
      <c r="T149" s="115">
        <f t="shared" si="25"/>
        <v>1</v>
      </c>
      <c r="U149" s="111" t="s">
        <v>748</v>
      </c>
      <c r="V149" s="111" t="s">
        <v>654</v>
      </c>
      <c r="W149" s="111">
        <v>365</v>
      </c>
      <c r="X149" s="111" t="s">
        <v>655</v>
      </c>
      <c r="Y149" s="111" t="s">
        <v>703</v>
      </c>
      <c r="Z149" s="321"/>
      <c r="AA149" s="321"/>
      <c r="AB149" s="321" t="s">
        <v>1111</v>
      </c>
      <c r="AC149" s="321" t="s">
        <v>810</v>
      </c>
      <c r="AD149" s="111" t="s">
        <v>978</v>
      </c>
      <c r="AE149" s="111">
        <v>57961538.461538464</v>
      </c>
      <c r="AF149" s="111" t="s">
        <v>1105</v>
      </c>
      <c r="AG149" s="111" t="s">
        <v>1101</v>
      </c>
      <c r="AH149" s="186">
        <v>45658</v>
      </c>
      <c r="AI149" s="138">
        <v>30250000</v>
      </c>
      <c r="AJ149" s="138"/>
      <c r="AK149" s="414"/>
      <c r="AL149" s="116"/>
      <c r="AM149" s="116"/>
      <c r="AN149" s="111" t="s">
        <v>1101</v>
      </c>
      <c r="AO149" s="321"/>
      <c r="AP149" s="160"/>
      <c r="AQ149" s="160"/>
      <c r="AR149" s="160"/>
      <c r="AS149" s="160"/>
      <c r="AT149" s="414"/>
      <c r="AU149" s="341"/>
      <c r="AV149" s="414"/>
      <c r="AW149" s="347"/>
      <c r="AX149" s="139"/>
      <c r="AY149" s="139"/>
      <c r="AZ149" s="139"/>
      <c r="BA149" s="139"/>
      <c r="BB149" s="139"/>
      <c r="BC149" s="139"/>
      <c r="BD149" s="194"/>
      <c r="BE149" s="139"/>
      <c r="BF149" s="194"/>
    </row>
    <row r="150" spans="1:58" ht="65.099999999999994" customHeight="1">
      <c r="A150" s="412"/>
      <c r="B150" s="353"/>
      <c r="C150" s="353"/>
      <c r="D150" s="321"/>
      <c r="E150" s="331"/>
      <c r="F150" s="363"/>
      <c r="G150" s="321"/>
      <c r="H150" s="321"/>
      <c r="I150" s="321"/>
      <c r="J150" s="160"/>
      <c r="K150" s="111" t="s">
        <v>1112</v>
      </c>
      <c r="L150" s="111"/>
      <c r="M150" s="111" t="s">
        <v>1107</v>
      </c>
      <c r="N150" s="111">
        <v>1</v>
      </c>
      <c r="O150" s="111">
        <v>1</v>
      </c>
      <c r="P150" s="111">
        <v>1</v>
      </c>
      <c r="Q150" s="111"/>
      <c r="R150" s="111"/>
      <c r="S150" s="111"/>
      <c r="T150" s="115">
        <f t="shared" si="25"/>
        <v>1</v>
      </c>
      <c r="U150" s="111" t="s">
        <v>748</v>
      </c>
      <c r="V150" s="111" t="s">
        <v>654</v>
      </c>
      <c r="W150" s="111">
        <v>365</v>
      </c>
      <c r="X150" s="111" t="s">
        <v>655</v>
      </c>
      <c r="Y150" s="111" t="s">
        <v>703</v>
      </c>
      <c r="Z150" s="321"/>
      <c r="AA150" s="321"/>
      <c r="AB150" s="321" t="s">
        <v>1108</v>
      </c>
      <c r="AC150" s="321" t="s">
        <v>810</v>
      </c>
      <c r="AD150" s="111" t="s">
        <v>978</v>
      </c>
      <c r="AE150" s="111">
        <v>57961538.461538464</v>
      </c>
      <c r="AF150" s="111" t="s">
        <v>1105</v>
      </c>
      <c r="AG150" s="111" t="s">
        <v>1101</v>
      </c>
      <c r="AH150" s="186">
        <v>45658</v>
      </c>
      <c r="AI150" s="138">
        <v>60500000</v>
      </c>
      <c r="AJ150" s="138"/>
      <c r="AK150" s="414"/>
      <c r="AL150" s="116"/>
      <c r="AM150" s="116"/>
      <c r="AN150" s="111" t="s">
        <v>1101</v>
      </c>
      <c r="AO150" s="321"/>
      <c r="AP150" s="160"/>
      <c r="AQ150" s="160"/>
      <c r="AR150" s="160"/>
      <c r="AS150" s="160"/>
      <c r="AT150" s="414"/>
      <c r="AU150" s="341"/>
      <c r="AV150" s="414"/>
      <c r="AW150" s="347"/>
      <c r="AX150" s="139"/>
      <c r="AY150" s="139"/>
      <c r="AZ150" s="139"/>
      <c r="BA150" s="139"/>
      <c r="BB150" s="139"/>
      <c r="BC150" s="139"/>
      <c r="BD150" s="194"/>
      <c r="BE150" s="139"/>
      <c r="BF150" s="194"/>
    </row>
    <row r="151" spans="1:58" ht="65.099999999999994" customHeight="1">
      <c r="A151" s="412"/>
      <c r="B151" s="353"/>
      <c r="C151" s="353"/>
      <c r="D151" s="321"/>
      <c r="E151" s="331"/>
      <c r="F151" s="363"/>
      <c r="G151" s="321"/>
      <c r="H151" s="321"/>
      <c r="I151" s="321"/>
      <c r="J151" s="160"/>
      <c r="K151" s="111" t="s">
        <v>1113</v>
      </c>
      <c r="L151" s="111"/>
      <c r="M151" s="111" t="s">
        <v>1107</v>
      </c>
      <c r="N151" s="111">
        <v>1</v>
      </c>
      <c r="O151" s="111">
        <v>0</v>
      </c>
      <c r="P151" s="111">
        <v>0</v>
      </c>
      <c r="Q151" s="111"/>
      <c r="R151" s="111"/>
      <c r="S151" s="111"/>
      <c r="T151" s="115">
        <f t="shared" si="25"/>
        <v>0</v>
      </c>
      <c r="U151" s="111" t="s">
        <v>748</v>
      </c>
      <c r="V151" s="111" t="s">
        <v>654</v>
      </c>
      <c r="W151" s="111">
        <v>365</v>
      </c>
      <c r="X151" s="111" t="s">
        <v>655</v>
      </c>
      <c r="Y151" s="111" t="s">
        <v>703</v>
      </c>
      <c r="Z151" s="321"/>
      <c r="AA151" s="321"/>
      <c r="AB151" s="321" t="s">
        <v>1111</v>
      </c>
      <c r="AC151" s="321" t="s">
        <v>810</v>
      </c>
      <c r="AD151" s="111" t="s">
        <v>978</v>
      </c>
      <c r="AE151" s="111">
        <v>57961538.461538464</v>
      </c>
      <c r="AF151" s="111" t="s">
        <v>1105</v>
      </c>
      <c r="AG151" s="111" t="s">
        <v>1101</v>
      </c>
      <c r="AH151" s="186">
        <v>45658</v>
      </c>
      <c r="AI151" s="138">
        <v>60500000</v>
      </c>
      <c r="AJ151" s="138"/>
      <c r="AK151" s="414"/>
      <c r="AL151" s="116"/>
      <c r="AM151" s="116"/>
      <c r="AN151" s="111" t="s">
        <v>1101</v>
      </c>
      <c r="AO151" s="321"/>
      <c r="AP151" s="160"/>
      <c r="AQ151" s="160"/>
      <c r="AR151" s="160"/>
      <c r="AS151" s="160"/>
      <c r="AT151" s="414"/>
      <c r="AU151" s="341"/>
      <c r="AV151" s="414"/>
      <c r="AW151" s="347"/>
      <c r="AX151" s="139"/>
      <c r="AY151" s="139"/>
      <c r="AZ151" s="139"/>
      <c r="BA151" s="139"/>
      <c r="BB151" s="139"/>
      <c r="BC151" s="139"/>
      <c r="BD151" s="194"/>
      <c r="BE151" s="139"/>
      <c r="BF151" s="194"/>
    </row>
    <row r="152" spans="1:58" ht="65.099999999999994" customHeight="1">
      <c r="A152" s="412"/>
      <c r="B152" s="353"/>
      <c r="C152" s="353"/>
      <c r="D152" s="321"/>
      <c r="E152" s="331"/>
      <c r="F152" s="363"/>
      <c r="G152" s="321"/>
      <c r="H152" s="321"/>
      <c r="I152" s="321"/>
      <c r="J152" s="160"/>
      <c r="K152" s="111" t="s">
        <v>1114</v>
      </c>
      <c r="L152" s="111"/>
      <c r="M152" s="111" t="s">
        <v>1115</v>
      </c>
      <c r="N152" s="111">
        <v>1</v>
      </c>
      <c r="O152" s="111">
        <v>0</v>
      </c>
      <c r="P152" s="111">
        <v>0</v>
      </c>
      <c r="Q152" s="111"/>
      <c r="R152" s="111"/>
      <c r="S152" s="111"/>
      <c r="T152" s="115">
        <f t="shared" si="25"/>
        <v>0</v>
      </c>
      <c r="U152" s="111" t="s">
        <v>748</v>
      </c>
      <c r="V152" s="111" t="s">
        <v>654</v>
      </c>
      <c r="W152" s="111">
        <v>365</v>
      </c>
      <c r="X152" s="111" t="s">
        <v>655</v>
      </c>
      <c r="Y152" s="111" t="s">
        <v>703</v>
      </c>
      <c r="Z152" s="321"/>
      <c r="AA152" s="321"/>
      <c r="AB152" s="321" t="s">
        <v>1111</v>
      </c>
      <c r="AC152" s="321" t="s">
        <v>810</v>
      </c>
      <c r="AD152" s="111" t="s">
        <v>978</v>
      </c>
      <c r="AE152" s="111">
        <v>57961538.461538464</v>
      </c>
      <c r="AF152" s="111" t="s">
        <v>1105</v>
      </c>
      <c r="AG152" s="111" t="s">
        <v>1101</v>
      </c>
      <c r="AH152" s="186">
        <v>45658</v>
      </c>
      <c r="AI152" s="138">
        <v>0</v>
      </c>
      <c r="AJ152" s="138"/>
      <c r="AK152" s="414"/>
      <c r="AL152" s="116"/>
      <c r="AM152" s="116"/>
      <c r="AN152" s="111" t="s">
        <v>1101</v>
      </c>
      <c r="AO152" s="321"/>
      <c r="AP152" s="160"/>
      <c r="AQ152" s="160"/>
      <c r="AR152" s="160"/>
      <c r="AS152" s="160"/>
      <c r="AT152" s="414"/>
      <c r="AU152" s="341"/>
      <c r="AV152" s="414"/>
      <c r="AW152" s="347"/>
      <c r="AX152" s="139"/>
      <c r="AY152" s="139"/>
      <c r="AZ152" s="139"/>
      <c r="BA152" s="139"/>
      <c r="BB152" s="139"/>
      <c r="BC152" s="139"/>
      <c r="BD152" s="194"/>
      <c r="BE152" s="139"/>
      <c r="BF152" s="194"/>
    </row>
    <row r="153" spans="1:58" ht="65.099999999999994" customHeight="1">
      <c r="A153" s="412"/>
      <c r="B153" s="353"/>
      <c r="C153" s="353"/>
      <c r="D153" s="321"/>
      <c r="E153" s="331"/>
      <c r="F153" s="363"/>
      <c r="G153" s="321"/>
      <c r="H153" s="321"/>
      <c r="I153" s="321"/>
      <c r="J153" s="160"/>
      <c r="K153" s="111" t="s">
        <v>1116</v>
      </c>
      <c r="L153" s="111"/>
      <c r="M153" s="111" t="s">
        <v>1117</v>
      </c>
      <c r="N153" s="111">
        <v>1</v>
      </c>
      <c r="O153" s="111">
        <v>1</v>
      </c>
      <c r="P153" s="111">
        <v>1</v>
      </c>
      <c r="Q153" s="111"/>
      <c r="R153" s="111"/>
      <c r="S153" s="111"/>
      <c r="T153" s="115">
        <f t="shared" si="25"/>
        <v>1</v>
      </c>
      <c r="U153" s="111" t="s">
        <v>748</v>
      </c>
      <c r="V153" s="111" t="s">
        <v>654</v>
      </c>
      <c r="W153" s="111">
        <v>365</v>
      </c>
      <c r="X153" s="111" t="s">
        <v>655</v>
      </c>
      <c r="Y153" s="111" t="s">
        <v>703</v>
      </c>
      <c r="Z153" s="321"/>
      <c r="AA153" s="321"/>
      <c r="AB153" s="321" t="s">
        <v>1111</v>
      </c>
      <c r="AC153" s="321" t="s">
        <v>810</v>
      </c>
      <c r="AD153" s="111" t="s">
        <v>978</v>
      </c>
      <c r="AE153" s="111">
        <v>57961538.461538464</v>
      </c>
      <c r="AF153" s="111" t="s">
        <v>1105</v>
      </c>
      <c r="AG153" s="111" t="s">
        <v>1101</v>
      </c>
      <c r="AH153" s="186">
        <v>45658</v>
      </c>
      <c r="AI153" s="138">
        <v>52800000</v>
      </c>
      <c r="AJ153" s="138"/>
      <c r="AK153" s="414"/>
      <c r="AL153" s="116"/>
      <c r="AM153" s="116"/>
      <c r="AN153" s="111" t="s">
        <v>1101</v>
      </c>
      <c r="AO153" s="321"/>
      <c r="AP153" s="160"/>
      <c r="AQ153" s="160"/>
      <c r="AR153" s="160"/>
      <c r="AS153" s="160"/>
      <c r="AT153" s="414"/>
      <c r="AU153" s="341"/>
      <c r="AV153" s="414"/>
      <c r="AW153" s="347"/>
      <c r="AX153" s="139"/>
      <c r="AY153" s="139"/>
      <c r="AZ153" s="139"/>
      <c r="BA153" s="139"/>
      <c r="BB153" s="139"/>
      <c r="BC153" s="139"/>
      <c r="BD153" s="194"/>
      <c r="BE153" s="139"/>
      <c r="BF153" s="194"/>
    </row>
    <row r="154" spans="1:58" ht="65.099999999999994" customHeight="1">
      <c r="A154" s="412"/>
      <c r="B154" s="353"/>
      <c r="C154" s="353"/>
      <c r="D154" s="321"/>
      <c r="E154" s="331"/>
      <c r="F154" s="363"/>
      <c r="G154" s="321"/>
      <c r="H154" s="321"/>
      <c r="I154" s="321"/>
      <c r="J154" s="160"/>
      <c r="K154" s="111" t="s">
        <v>1118</v>
      </c>
      <c r="L154" s="111"/>
      <c r="M154" s="111" t="s">
        <v>1119</v>
      </c>
      <c r="N154" s="111">
        <v>1</v>
      </c>
      <c r="O154" s="111">
        <v>1</v>
      </c>
      <c r="P154" s="111">
        <v>1</v>
      </c>
      <c r="Q154" s="111"/>
      <c r="R154" s="111"/>
      <c r="S154" s="111"/>
      <c r="T154" s="115">
        <f t="shared" si="25"/>
        <v>1</v>
      </c>
      <c r="U154" s="111" t="s">
        <v>748</v>
      </c>
      <c r="V154" s="111" t="s">
        <v>654</v>
      </c>
      <c r="W154" s="111">
        <v>365</v>
      </c>
      <c r="X154" s="111" t="s">
        <v>655</v>
      </c>
      <c r="Y154" s="111" t="s">
        <v>703</v>
      </c>
      <c r="Z154" s="321"/>
      <c r="AA154" s="321"/>
      <c r="AB154" s="321" t="s">
        <v>1111</v>
      </c>
      <c r="AC154" s="321" t="s">
        <v>810</v>
      </c>
      <c r="AD154" s="111" t="s">
        <v>978</v>
      </c>
      <c r="AE154" s="111">
        <v>57961538.461538464</v>
      </c>
      <c r="AF154" s="111" t="s">
        <v>1105</v>
      </c>
      <c r="AG154" s="111" t="s">
        <v>1101</v>
      </c>
      <c r="AH154" s="186">
        <v>45658</v>
      </c>
      <c r="AI154" s="138">
        <v>38500000</v>
      </c>
      <c r="AJ154" s="138"/>
      <c r="AK154" s="414"/>
      <c r="AL154" s="116"/>
      <c r="AM154" s="116"/>
      <c r="AN154" s="111" t="s">
        <v>1101</v>
      </c>
      <c r="AO154" s="321"/>
      <c r="AP154" s="160"/>
      <c r="AQ154" s="160"/>
      <c r="AR154" s="160"/>
      <c r="AS154" s="160"/>
      <c r="AT154" s="414"/>
      <c r="AU154" s="341"/>
      <c r="AV154" s="414"/>
      <c r="AW154" s="347"/>
      <c r="AX154" s="139"/>
      <c r="AY154" s="139"/>
      <c r="AZ154" s="139"/>
      <c r="BA154" s="139"/>
      <c r="BB154" s="139"/>
      <c r="BC154" s="139"/>
      <c r="BD154" s="194"/>
      <c r="BE154" s="139"/>
      <c r="BF154" s="194"/>
    </row>
    <row r="155" spans="1:58" ht="65.099999999999994" customHeight="1">
      <c r="A155" s="412"/>
      <c r="B155" s="353"/>
      <c r="C155" s="353"/>
      <c r="D155" s="321"/>
      <c r="E155" s="331"/>
      <c r="F155" s="363"/>
      <c r="G155" s="321"/>
      <c r="H155" s="321"/>
      <c r="I155" s="321"/>
      <c r="J155" s="160"/>
      <c r="K155" s="111" t="s">
        <v>1120</v>
      </c>
      <c r="L155" s="111"/>
      <c r="M155" s="111" t="s">
        <v>1107</v>
      </c>
      <c r="N155" s="111">
        <v>12</v>
      </c>
      <c r="O155" s="111">
        <v>3</v>
      </c>
      <c r="P155" s="111">
        <v>6</v>
      </c>
      <c r="Q155" s="111"/>
      <c r="R155" s="111"/>
      <c r="S155" s="111"/>
      <c r="T155" s="115">
        <f t="shared" si="25"/>
        <v>0.5</v>
      </c>
      <c r="U155" s="111" t="s">
        <v>748</v>
      </c>
      <c r="V155" s="111" t="s">
        <v>654</v>
      </c>
      <c r="W155" s="111">
        <v>365</v>
      </c>
      <c r="X155" s="111" t="s">
        <v>655</v>
      </c>
      <c r="Y155" s="111" t="s">
        <v>703</v>
      </c>
      <c r="Z155" s="321"/>
      <c r="AA155" s="321"/>
      <c r="AB155" s="321" t="s">
        <v>1111</v>
      </c>
      <c r="AC155" s="321" t="s">
        <v>810</v>
      </c>
      <c r="AD155" s="111" t="s">
        <v>978</v>
      </c>
      <c r="AE155" s="111">
        <v>57961538.461538464</v>
      </c>
      <c r="AF155" s="111" t="s">
        <v>1105</v>
      </c>
      <c r="AG155" s="111" t="s">
        <v>1101</v>
      </c>
      <c r="AH155" s="186">
        <v>45658</v>
      </c>
      <c r="AI155" s="138">
        <v>28750000</v>
      </c>
      <c r="AJ155" s="138"/>
      <c r="AK155" s="414"/>
      <c r="AL155" s="116"/>
      <c r="AM155" s="116"/>
      <c r="AN155" s="111" t="s">
        <v>1101</v>
      </c>
      <c r="AO155" s="321"/>
      <c r="AP155" s="160"/>
      <c r="AQ155" s="160"/>
      <c r="AR155" s="160"/>
      <c r="AS155" s="160"/>
      <c r="AT155" s="414"/>
      <c r="AU155" s="341"/>
      <c r="AV155" s="414"/>
      <c r="AW155" s="347"/>
      <c r="AX155" s="139"/>
      <c r="AY155" s="139"/>
      <c r="AZ155" s="139"/>
      <c r="BA155" s="139"/>
      <c r="BB155" s="139"/>
      <c r="BC155" s="139"/>
      <c r="BD155" s="194"/>
      <c r="BE155" s="139"/>
      <c r="BF155" s="194"/>
    </row>
    <row r="156" spans="1:58" ht="65.099999999999994" customHeight="1">
      <c r="A156" s="412"/>
      <c r="B156" s="353"/>
      <c r="C156" s="353"/>
      <c r="D156" s="321"/>
      <c r="E156" s="331"/>
      <c r="F156" s="363"/>
      <c r="G156" s="321"/>
      <c r="H156" s="321"/>
      <c r="I156" s="321"/>
      <c r="J156" s="160"/>
      <c r="K156" s="111" t="s">
        <v>1121</v>
      </c>
      <c r="L156" s="111"/>
      <c r="M156" s="111" t="s">
        <v>1122</v>
      </c>
      <c r="N156" s="111">
        <v>1</v>
      </c>
      <c r="O156" s="111">
        <v>1</v>
      </c>
      <c r="P156" s="111">
        <v>1</v>
      </c>
      <c r="Q156" s="111"/>
      <c r="R156" s="111"/>
      <c r="S156" s="111"/>
      <c r="T156" s="115">
        <f t="shared" si="25"/>
        <v>1</v>
      </c>
      <c r="U156" s="111" t="s">
        <v>748</v>
      </c>
      <c r="V156" s="111" t="s">
        <v>654</v>
      </c>
      <c r="W156" s="111">
        <v>365</v>
      </c>
      <c r="X156" s="111" t="s">
        <v>655</v>
      </c>
      <c r="Y156" s="111" t="s">
        <v>703</v>
      </c>
      <c r="Z156" s="321"/>
      <c r="AA156" s="321"/>
      <c r="AB156" s="321" t="s">
        <v>1123</v>
      </c>
      <c r="AC156" s="321" t="s">
        <v>810</v>
      </c>
      <c r="AD156" s="111" t="s">
        <v>978</v>
      </c>
      <c r="AE156" s="111">
        <v>57961538.461538464</v>
      </c>
      <c r="AF156" s="111" t="s">
        <v>1105</v>
      </c>
      <c r="AG156" s="111" t="s">
        <v>1101</v>
      </c>
      <c r="AH156" s="186">
        <v>45658</v>
      </c>
      <c r="AI156" s="138">
        <v>57200000</v>
      </c>
      <c r="AJ156" s="138"/>
      <c r="AK156" s="414"/>
      <c r="AL156" s="116"/>
      <c r="AM156" s="116"/>
      <c r="AN156" s="111" t="s">
        <v>1101</v>
      </c>
      <c r="AO156" s="321"/>
      <c r="AP156" s="160"/>
      <c r="AQ156" s="160"/>
      <c r="AR156" s="160"/>
      <c r="AS156" s="160"/>
      <c r="AT156" s="414"/>
      <c r="AU156" s="341"/>
      <c r="AV156" s="414"/>
      <c r="AW156" s="347"/>
      <c r="AX156" s="139"/>
      <c r="AY156" s="139"/>
      <c r="AZ156" s="139"/>
      <c r="BA156" s="139"/>
      <c r="BB156" s="139"/>
      <c r="BC156" s="139"/>
      <c r="BD156" s="194"/>
      <c r="BE156" s="139"/>
      <c r="BF156" s="194"/>
    </row>
    <row r="157" spans="1:58" ht="65.099999999999994" customHeight="1">
      <c r="A157" s="412"/>
      <c r="B157" s="353"/>
      <c r="C157" s="353"/>
      <c r="D157" s="322"/>
      <c r="E157" s="331"/>
      <c r="F157" s="363"/>
      <c r="G157" s="321"/>
      <c r="H157" s="322"/>
      <c r="I157" s="322"/>
      <c r="J157" s="125"/>
      <c r="K157" s="111" t="s">
        <v>1124</v>
      </c>
      <c r="L157" s="111"/>
      <c r="M157" s="111" t="s">
        <v>1107</v>
      </c>
      <c r="N157" s="111">
        <v>1</v>
      </c>
      <c r="O157" s="111">
        <v>1</v>
      </c>
      <c r="P157" s="111">
        <v>1</v>
      </c>
      <c r="Q157" s="111"/>
      <c r="R157" s="111"/>
      <c r="S157" s="111"/>
      <c r="T157" s="115">
        <f t="shared" si="25"/>
        <v>1</v>
      </c>
      <c r="U157" s="111" t="s">
        <v>748</v>
      </c>
      <c r="V157" s="111" t="s">
        <v>654</v>
      </c>
      <c r="W157" s="111">
        <v>365</v>
      </c>
      <c r="X157" s="111" t="s">
        <v>655</v>
      </c>
      <c r="Y157" s="111" t="s">
        <v>703</v>
      </c>
      <c r="Z157" s="321"/>
      <c r="AA157" s="321"/>
      <c r="AB157" s="321" t="s">
        <v>1108</v>
      </c>
      <c r="AC157" s="321" t="s">
        <v>810</v>
      </c>
      <c r="AD157" s="111" t="s">
        <v>978</v>
      </c>
      <c r="AE157" s="111">
        <v>57961538.461538464</v>
      </c>
      <c r="AF157" s="111" t="s">
        <v>1105</v>
      </c>
      <c r="AG157" s="111" t="s">
        <v>1101</v>
      </c>
      <c r="AH157" s="186">
        <v>45658</v>
      </c>
      <c r="AI157" s="138">
        <v>60500000</v>
      </c>
      <c r="AJ157" s="138"/>
      <c r="AK157" s="414"/>
      <c r="AL157" s="116"/>
      <c r="AM157" s="116"/>
      <c r="AN157" s="111" t="s">
        <v>1101</v>
      </c>
      <c r="AO157" s="321"/>
      <c r="AP157" s="160"/>
      <c r="AQ157" s="160"/>
      <c r="AR157" s="160"/>
      <c r="AS157" s="160"/>
      <c r="AT157" s="414"/>
      <c r="AU157" s="341"/>
      <c r="AV157" s="414"/>
      <c r="AW157" s="347"/>
      <c r="AX157" s="139"/>
      <c r="AY157" s="139"/>
      <c r="AZ157" s="139"/>
      <c r="BA157" s="139"/>
      <c r="BB157" s="139"/>
      <c r="BC157" s="139"/>
      <c r="BD157" s="194"/>
      <c r="BE157" s="139"/>
      <c r="BF157" s="194"/>
    </row>
    <row r="158" spans="1:58" ht="65.099999999999994" customHeight="1">
      <c r="A158" s="412"/>
      <c r="B158" s="353"/>
      <c r="C158" s="353"/>
      <c r="D158" s="325" t="s">
        <v>395</v>
      </c>
      <c r="E158" s="331"/>
      <c r="F158" s="363"/>
      <c r="G158" s="321"/>
      <c r="H158" s="325" t="s">
        <v>1125</v>
      </c>
      <c r="I158" s="325" t="s">
        <v>268</v>
      </c>
      <c r="J158" s="136"/>
      <c r="K158" s="111" t="s">
        <v>1126</v>
      </c>
      <c r="L158" s="111"/>
      <c r="M158" s="111" t="s">
        <v>1127</v>
      </c>
      <c r="N158" s="111">
        <v>1</v>
      </c>
      <c r="O158" s="111">
        <v>1</v>
      </c>
      <c r="P158" s="111">
        <v>1</v>
      </c>
      <c r="Q158" s="111"/>
      <c r="R158" s="111"/>
      <c r="S158" s="111"/>
      <c r="T158" s="115">
        <f t="shared" si="25"/>
        <v>1</v>
      </c>
      <c r="U158" s="111" t="s">
        <v>748</v>
      </c>
      <c r="V158" s="111" t="s">
        <v>654</v>
      </c>
      <c r="W158" s="111">
        <v>365</v>
      </c>
      <c r="X158" s="111" t="s">
        <v>655</v>
      </c>
      <c r="Y158" s="111" t="s">
        <v>703</v>
      </c>
      <c r="Z158" s="321"/>
      <c r="AA158" s="321"/>
      <c r="AB158" s="321" t="s">
        <v>1123</v>
      </c>
      <c r="AC158" s="321" t="s">
        <v>810</v>
      </c>
      <c r="AD158" s="111" t="s">
        <v>978</v>
      </c>
      <c r="AE158" s="111">
        <v>57961538.461538464</v>
      </c>
      <c r="AF158" s="111" t="s">
        <v>1105</v>
      </c>
      <c r="AG158" s="111" t="s">
        <v>1101</v>
      </c>
      <c r="AH158" s="186">
        <v>45658</v>
      </c>
      <c r="AI158" s="138">
        <v>104800000</v>
      </c>
      <c r="AJ158" s="138"/>
      <c r="AK158" s="414"/>
      <c r="AL158" s="116"/>
      <c r="AM158" s="116"/>
      <c r="AN158" s="111" t="s">
        <v>1101</v>
      </c>
      <c r="AO158" s="321"/>
      <c r="AP158" s="160"/>
      <c r="AQ158" s="160"/>
      <c r="AR158" s="160"/>
      <c r="AS158" s="160"/>
      <c r="AT158" s="414"/>
      <c r="AU158" s="341"/>
      <c r="AV158" s="414"/>
      <c r="AW158" s="347"/>
      <c r="AX158" s="139"/>
      <c r="AY158" s="139"/>
      <c r="AZ158" s="139"/>
      <c r="BA158" s="139"/>
      <c r="BB158" s="139"/>
      <c r="BC158" s="139"/>
      <c r="BD158" s="194"/>
      <c r="BE158" s="139"/>
      <c r="BF158" s="194"/>
    </row>
    <row r="159" spans="1:58" ht="65.099999999999994" customHeight="1">
      <c r="A159" s="412"/>
      <c r="B159" s="353"/>
      <c r="C159" s="353"/>
      <c r="D159" s="321"/>
      <c r="E159" s="331"/>
      <c r="F159" s="363"/>
      <c r="G159" s="321"/>
      <c r="H159" s="321"/>
      <c r="I159" s="321"/>
      <c r="J159" s="160"/>
      <c r="K159" s="111" t="s">
        <v>1128</v>
      </c>
      <c r="L159" s="111"/>
      <c r="M159" s="111" t="s">
        <v>1129</v>
      </c>
      <c r="N159" s="111">
        <v>375</v>
      </c>
      <c r="O159" s="111">
        <v>80</v>
      </c>
      <c r="P159" s="111">
        <v>197</v>
      </c>
      <c r="Q159" s="111"/>
      <c r="R159" s="111"/>
      <c r="S159" s="111"/>
      <c r="T159" s="115">
        <f t="shared" si="25"/>
        <v>0.52533333333333332</v>
      </c>
      <c r="U159" s="111" t="s">
        <v>748</v>
      </c>
      <c r="V159" s="111" t="s">
        <v>654</v>
      </c>
      <c r="W159" s="111">
        <v>365</v>
      </c>
      <c r="X159" s="111" t="s">
        <v>655</v>
      </c>
      <c r="Y159" s="111" t="s">
        <v>703</v>
      </c>
      <c r="Z159" s="321"/>
      <c r="AA159" s="321"/>
      <c r="AB159" s="321" t="s">
        <v>1098</v>
      </c>
      <c r="AC159" s="321" t="s">
        <v>810</v>
      </c>
      <c r="AD159" s="111" t="s">
        <v>1099</v>
      </c>
      <c r="AE159" s="111">
        <v>23250000</v>
      </c>
      <c r="AF159" s="111" t="s">
        <v>1100</v>
      </c>
      <c r="AG159" s="111" t="s">
        <v>1101</v>
      </c>
      <c r="AH159" s="186">
        <v>45717</v>
      </c>
      <c r="AI159" s="138">
        <v>62000000</v>
      </c>
      <c r="AJ159" s="138"/>
      <c r="AK159" s="414"/>
      <c r="AL159" s="116"/>
      <c r="AM159" s="116"/>
      <c r="AN159" s="111" t="s">
        <v>1101</v>
      </c>
      <c r="AO159" s="321"/>
      <c r="AP159" s="160"/>
      <c r="AQ159" s="160"/>
      <c r="AR159" s="160"/>
      <c r="AS159" s="160"/>
      <c r="AT159" s="414"/>
      <c r="AU159" s="341"/>
      <c r="AV159" s="414"/>
      <c r="AW159" s="347"/>
      <c r="AX159" s="139"/>
      <c r="AY159" s="139"/>
      <c r="AZ159" s="139"/>
      <c r="BA159" s="139"/>
      <c r="BB159" s="139"/>
      <c r="BC159" s="139"/>
      <c r="BD159" s="194"/>
      <c r="BE159" s="139"/>
      <c r="BF159" s="194"/>
    </row>
    <row r="160" spans="1:58" ht="65.099999999999994" customHeight="1">
      <c r="A160" s="412"/>
      <c r="B160" s="353"/>
      <c r="C160" s="353"/>
      <c r="D160" s="321"/>
      <c r="E160" s="331"/>
      <c r="F160" s="363"/>
      <c r="G160" s="321"/>
      <c r="H160" s="321"/>
      <c r="I160" s="321"/>
      <c r="J160" s="160"/>
      <c r="K160" s="136" t="s">
        <v>1130</v>
      </c>
      <c r="L160" s="136"/>
      <c r="M160" s="136" t="s">
        <v>1131</v>
      </c>
      <c r="N160" s="136">
        <v>1</v>
      </c>
      <c r="O160" s="136">
        <v>1</v>
      </c>
      <c r="P160" s="136">
        <v>1</v>
      </c>
      <c r="Q160" s="136"/>
      <c r="R160" s="136"/>
      <c r="S160" s="136"/>
      <c r="T160" s="177">
        <f t="shared" si="25"/>
        <v>1</v>
      </c>
      <c r="U160" s="111" t="s">
        <v>748</v>
      </c>
      <c r="V160" s="111" t="s">
        <v>654</v>
      </c>
      <c r="W160" s="111">
        <v>365</v>
      </c>
      <c r="X160" s="111" t="s">
        <v>655</v>
      </c>
      <c r="Y160" s="111" t="s">
        <v>703</v>
      </c>
      <c r="Z160" s="322"/>
      <c r="AA160" s="322"/>
      <c r="AB160" s="322" t="s">
        <v>1111</v>
      </c>
      <c r="AC160" s="322" t="s">
        <v>810</v>
      </c>
      <c r="AD160" s="111" t="s">
        <v>978</v>
      </c>
      <c r="AE160" s="111">
        <v>57961538.461538464</v>
      </c>
      <c r="AF160" s="111" t="s">
        <v>1105</v>
      </c>
      <c r="AG160" s="111" t="s">
        <v>1101</v>
      </c>
      <c r="AH160" s="186">
        <v>45658</v>
      </c>
      <c r="AI160" s="138">
        <v>79200000</v>
      </c>
      <c r="AJ160" s="138"/>
      <c r="AK160" s="415"/>
      <c r="AL160" s="116"/>
      <c r="AM160" s="116"/>
      <c r="AN160" s="111" t="s">
        <v>1101</v>
      </c>
      <c r="AO160" s="322"/>
      <c r="AP160" s="125"/>
      <c r="AQ160" s="125"/>
      <c r="AR160" s="125"/>
      <c r="AS160" s="125"/>
      <c r="AT160" s="415"/>
      <c r="AU160" s="342"/>
      <c r="AV160" s="415"/>
      <c r="AW160" s="348"/>
      <c r="AX160" s="139"/>
      <c r="AY160" s="139"/>
      <c r="AZ160" s="139"/>
      <c r="BA160" s="139"/>
      <c r="BB160" s="139"/>
      <c r="BC160" s="139"/>
      <c r="BD160" s="194"/>
      <c r="BE160" s="139"/>
      <c r="BF160" s="194"/>
    </row>
    <row r="161" spans="1:58" ht="65.099999999999994" customHeight="1" thickBot="1">
      <c r="A161" s="412"/>
      <c r="B161" s="353"/>
      <c r="C161" s="353"/>
      <c r="D161" s="322"/>
      <c r="E161" s="427"/>
      <c r="F161" s="358" t="s">
        <v>1132</v>
      </c>
      <c r="G161" s="358"/>
      <c r="H161" s="358"/>
      <c r="I161" s="358"/>
      <c r="J161" s="358"/>
      <c r="K161" s="358"/>
      <c r="L161" s="358"/>
      <c r="M161" s="358"/>
      <c r="N161" s="358"/>
      <c r="O161" s="358"/>
      <c r="P161" s="358"/>
      <c r="Q161" s="358"/>
      <c r="R161" s="358"/>
      <c r="S161" s="358"/>
      <c r="T161" s="164">
        <f>AVERAGE(T146:T160)</f>
        <v>0.76835555555555557</v>
      </c>
      <c r="U161" s="327"/>
      <c r="V161" s="327"/>
      <c r="W161" s="327"/>
      <c r="X161" s="327"/>
      <c r="Y161" s="327"/>
      <c r="Z161" s="327"/>
      <c r="AA161" s="327"/>
      <c r="AB161" s="327"/>
      <c r="AC161" s="327"/>
      <c r="AD161" s="327"/>
      <c r="AE161" s="327"/>
      <c r="AF161" s="327"/>
      <c r="AG161" s="327"/>
      <c r="AH161" s="327"/>
      <c r="AI161" s="328" t="s">
        <v>1133</v>
      </c>
      <c r="AJ161" s="329"/>
      <c r="AK161" s="329"/>
      <c r="AL161" s="329"/>
      <c r="AM161" s="329"/>
      <c r="AN161" s="329"/>
      <c r="AO161" s="329"/>
      <c r="AP161" s="329"/>
      <c r="AQ161" s="329"/>
      <c r="AR161" s="329"/>
      <c r="AS161" s="329"/>
      <c r="AT161" s="228">
        <f t="shared" ref="AT161:AU161" si="26">+AT146</f>
        <v>459349600</v>
      </c>
      <c r="AU161" s="171">
        <f t="shared" si="26"/>
        <v>0.574187</v>
      </c>
      <c r="AV161" s="228">
        <f>+AV146</f>
        <v>202865100</v>
      </c>
      <c r="AW161" s="213">
        <f>+AW146</f>
        <v>0.253581375</v>
      </c>
      <c r="AX161" s="139"/>
      <c r="AY161" s="139"/>
      <c r="AZ161" s="139"/>
      <c r="BA161" s="139"/>
      <c r="BB161" s="139"/>
      <c r="BC161" s="139"/>
      <c r="BD161" s="194"/>
      <c r="BE161" s="139"/>
      <c r="BF161" s="194"/>
    </row>
    <row r="162" spans="1:58" ht="65.099999999999994" customHeight="1">
      <c r="A162" s="412"/>
      <c r="B162" s="353"/>
      <c r="C162" s="353"/>
      <c r="D162" s="325" t="s">
        <v>388</v>
      </c>
      <c r="E162" s="333" t="s">
        <v>1134</v>
      </c>
      <c r="F162" s="335">
        <v>2024130010225</v>
      </c>
      <c r="G162" s="334" t="s">
        <v>1135</v>
      </c>
      <c r="H162" s="334" t="s">
        <v>1136</v>
      </c>
      <c r="I162" s="334" t="s">
        <v>389</v>
      </c>
      <c r="J162" s="111"/>
      <c r="K162" s="111" t="s">
        <v>1137</v>
      </c>
      <c r="L162" s="111"/>
      <c r="M162" s="111" t="s">
        <v>1138</v>
      </c>
      <c r="N162" s="111">
        <v>5</v>
      </c>
      <c r="O162" s="111">
        <v>1</v>
      </c>
      <c r="P162" s="111">
        <v>0</v>
      </c>
      <c r="Q162" s="111"/>
      <c r="R162" s="111"/>
      <c r="S162" s="111"/>
      <c r="T162" s="115">
        <f>+(P162+O162)/N162</f>
        <v>0.2</v>
      </c>
      <c r="U162" s="229">
        <v>45689</v>
      </c>
      <c r="V162" s="230">
        <v>45992</v>
      </c>
      <c r="W162" s="111">
        <v>330</v>
      </c>
      <c r="X162" s="111" t="s">
        <v>655</v>
      </c>
      <c r="Y162" s="111" t="s">
        <v>703</v>
      </c>
      <c r="Z162" s="325" t="s">
        <v>1139</v>
      </c>
      <c r="AA162" s="325" t="s">
        <v>1140</v>
      </c>
      <c r="AB162" s="325" t="s">
        <v>1141</v>
      </c>
      <c r="AC162" s="325" t="s">
        <v>810</v>
      </c>
      <c r="AD162" s="325" t="s">
        <v>1142</v>
      </c>
      <c r="AE162" s="231">
        <v>66000000</v>
      </c>
      <c r="AF162" s="111" t="s">
        <v>1105</v>
      </c>
      <c r="AG162" s="111" t="s">
        <v>1101</v>
      </c>
      <c r="AH162" s="352"/>
      <c r="AI162" s="138">
        <v>66000000</v>
      </c>
      <c r="AJ162" s="138"/>
      <c r="AK162" s="337">
        <v>1650000000</v>
      </c>
      <c r="AL162" s="138"/>
      <c r="AM162" s="138"/>
      <c r="AN162" s="104" t="s">
        <v>690</v>
      </c>
      <c r="AO162" s="325" t="s">
        <v>1143</v>
      </c>
      <c r="AP162" s="136"/>
      <c r="AQ162" s="136"/>
      <c r="AR162" s="136"/>
      <c r="AS162" s="136"/>
      <c r="AT162" s="382">
        <v>1034456600</v>
      </c>
      <c r="AU162" s="346">
        <f>+AT162/AK162</f>
        <v>0.62694339393939391</v>
      </c>
      <c r="AV162" s="382">
        <v>429596700</v>
      </c>
      <c r="AW162" s="346">
        <f>+AV162/AK162</f>
        <v>0.26036163636363635</v>
      </c>
      <c r="AX162" s="139"/>
      <c r="AY162" s="139"/>
      <c r="AZ162" s="139"/>
      <c r="BA162" s="139"/>
      <c r="BB162" s="139"/>
      <c r="BC162" s="139"/>
      <c r="BD162" s="154" t="s">
        <v>1144</v>
      </c>
      <c r="BE162" s="139"/>
      <c r="BF162" s="154" t="s">
        <v>1144</v>
      </c>
    </row>
    <row r="163" spans="1:58" ht="65.099999999999994" customHeight="1">
      <c r="A163" s="412"/>
      <c r="B163" s="353"/>
      <c r="C163" s="353"/>
      <c r="D163" s="321"/>
      <c r="E163" s="331"/>
      <c r="F163" s="335"/>
      <c r="G163" s="334"/>
      <c r="H163" s="334"/>
      <c r="I163" s="334"/>
      <c r="J163" s="111"/>
      <c r="K163" s="111" t="s">
        <v>1145</v>
      </c>
      <c r="L163" s="111"/>
      <c r="M163" s="111" t="s">
        <v>1146</v>
      </c>
      <c r="N163" s="111">
        <v>3</v>
      </c>
      <c r="O163" s="111">
        <v>1</v>
      </c>
      <c r="P163" s="111">
        <v>0</v>
      </c>
      <c r="Q163" s="111"/>
      <c r="R163" s="111"/>
      <c r="S163" s="111"/>
      <c r="T163" s="115">
        <f t="shared" ref="T163:T178" si="27">+(P163+O163)/N163</f>
        <v>0.33333333333333331</v>
      </c>
      <c r="U163" s="229">
        <v>45689</v>
      </c>
      <c r="V163" s="230">
        <v>45992</v>
      </c>
      <c r="W163" s="111">
        <v>330</v>
      </c>
      <c r="X163" s="111" t="s">
        <v>655</v>
      </c>
      <c r="Y163" s="111" t="s">
        <v>703</v>
      </c>
      <c r="Z163" s="321"/>
      <c r="AA163" s="321"/>
      <c r="AB163" s="321"/>
      <c r="AC163" s="321" t="s">
        <v>810</v>
      </c>
      <c r="AD163" s="321" t="s">
        <v>1142</v>
      </c>
      <c r="AE163" s="231">
        <v>55000000</v>
      </c>
      <c r="AF163" s="111" t="s">
        <v>1105</v>
      </c>
      <c r="AG163" s="111" t="s">
        <v>1101</v>
      </c>
      <c r="AH163" s="353"/>
      <c r="AI163" s="138">
        <v>55000000</v>
      </c>
      <c r="AJ163" s="138"/>
      <c r="AK163" s="338"/>
      <c r="AL163" s="138"/>
      <c r="AM163" s="138"/>
      <c r="AN163" s="104" t="s">
        <v>690</v>
      </c>
      <c r="AO163" s="321"/>
      <c r="AP163" s="160"/>
      <c r="AQ163" s="160"/>
      <c r="AR163" s="160"/>
      <c r="AS163" s="160"/>
      <c r="AT163" s="416"/>
      <c r="AU163" s="347"/>
      <c r="AV163" s="416"/>
      <c r="AW163" s="347"/>
      <c r="AX163" s="139"/>
      <c r="AY163" s="139"/>
      <c r="AZ163" s="139"/>
      <c r="BA163" s="139"/>
      <c r="BB163" s="139"/>
      <c r="BC163" s="139"/>
      <c r="BD163" s="194"/>
      <c r="BE163" s="139"/>
      <c r="BF163" s="194"/>
    </row>
    <row r="164" spans="1:58" ht="65.099999999999994" customHeight="1">
      <c r="A164" s="412"/>
      <c r="B164" s="353"/>
      <c r="C164" s="353"/>
      <c r="D164" s="321"/>
      <c r="E164" s="331"/>
      <c r="F164" s="335"/>
      <c r="G164" s="334"/>
      <c r="H164" s="334"/>
      <c r="I164" s="334"/>
      <c r="J164" s="111"/>
      <c r="K164" s="111" t="s">
        <v>1147</v>
      </c>
      <c r="L164" s="111"/>
      <c r="M164" s="111" t="s">
        <v>1148</v>
      </c>
      <c r="N164" s="111">
        <v>4</v>
      </c>
      <c r="O164" s="111">
        <v>1</v>
      </c>
      <c r="P164" s="111">
        <v>0</v>
      </c>
      <c r="Q164" s="111"/>
      <c r="R164" s="111"/>
      <c r="S164" s="111"/>
      <c r="T164" s="115">
        <f t="shared" si="27"/>
        <v>0.25</v>
      </c>
      <c r="U164" s="229">
        <v>45689</v>
      </c>
      <c r="V164" s="230">
        <v>45992</v>
      </c>
      <c r="W164" s="111">
        <v>330</v>
      </c>
      <c r="X164" s="111" t="s">
        <v>655</v>
      </c>
      <c r="Y164" s="111" t="s">
        <v>703</v>
      </c>
      <c r="Z164" s="321"/>
      <c r="AA164" s="321"/>
      <c r="AB164" s="321"/>
      <c r="AC164" s="321" t="s">
        <v>810</v>
      </c>
      <c r="AD164" s="321" t="s">
        <v>1142</v>
      </c>
      <c r="AE164" s="231">
        <v>55000000</v>
      </c>
      <c r="AF164" s="111" t="s">
        <v>1105</v>
      </c>
      <c r="AG164" s="111" t="s">
        <v>1101</v>
      </c>
      <c r="AH164" s="353"/>
      <c r="AI164" s="138">
        <v>55000000</v>
      </c>
      <c r="AJ164" s="138"/>
      <c r="AK164" s="338"/>
      <c r="AL164" s="138"/>
      <c r="AM164" s="138"/>
      <c r="AN164" s="104" t="s">
        <v>690</v>
      </c>
      <c r="AO164" s="321"/>
      <c r="AP164" s="160"/>
      <c r="AQ164" s="160"/>
      <c r="AR164" s="160"/>
      <c r="AS164" s="160"/>
      <c r="AT164" s="416"/>
      <c r="AU164" s="347"/>
      <c r="AV164" s="416"/>
      <c r="AW164" s="347"/>
      <c r="AX164" s="139"/>
      <c r="AY164" s="139"/>
      <c r="AZ164" s="139"/>
      <c r="BA164" s="139"/>
      <c r="BB164" s="139"/>
      <c r="BC164" s="139"/>
      <c r="BD164" s="194"/>
      <c r="BE164" s="139"/>
      <c r="BF164" s="194"/>
    </row>
    <row r="165" spans="1:58" ht="65.099999999999994" customHeight="1">
      <c r="A165" s="412"/>
      <c r="B165" s="353"/>
      <c r="C165" s="353"/>
      <c r="D165" s="321"/>
      <c r="E165" s="331"/>
      <c r="F165" s="335"/>
      <c r="G165" s="334"/>
      <c r="H165" s="334"/>
      <c r="I165" s="334"/>
      <c r="J165" s="111"/>
      <c r="K165" s="111" t="s">
        <v>1149</v>
      </c>
      <c r="L165" s="111"/>
      <c r="M165" s="111" t="s">
        <v>1150</v>
      </c>
      <c r="N165" s="111">
        <v>4</v>
      </c>
      <c r="O165" s="111">
        <v>1</v>
      </c>
      <c r="P165" s="111">
        <v>0</v>
      </c>
      <c r="Q165" s="111"/>
      <c r="R165" s="111"/>
      <c r="S165" s="111"/>
      <c r="T165" s="115">
        <f t="shared" si="27"/>
        <v>0.25</v>
      </c>
      <c r="U165" s="229">
        <v>45689</v>
      </c>
      <c r="V165" s="230">
        <v>45992</v>
      </c>
      <c r="W165" s="111">
        <v>330</v>
      </c>
      <c r="X165" s="111" t="s">
        <v>655</v>
      </c>
      <c r="Y165" s="111" t="s">
        <v>703</v>
      </c>
      <c r="Z165" s="321"/>
      <c r="AA165" s="321"/>
      <c r="AB165" s="321"/>
      <c r="AC165" s="321" t="s">
        <v>810</v>
      </c>
      <c r="AD165" s="321" t="s">
        <v>1142</v>
      </c>
      <c r="AE165" s="231">
        <v>55000000</v>
      </c>
      <c r="AF165" s="111" t="s">
        <v>1105</v>
      </c>
      <c r="AG165" s="111" t="s">
        <v>1101</v>
      </c>
      <c r="AH165" s="353"/>
      <c r="AI165" s="138">
        <v>55000000</v>
      </c>
      <c r="AJ165" s="138"/>
      <c r="AK165" s="338"/>
      <c r="AL165" s="138"/>
      <c r="AM165" s="138"/>
      <c r="AN165" s="104" t="s">
        <v>690</v>
      </c>
      <c r="AO165" s="321"/>
      <c r="AP165" s="160"/>
      <c r="AQ165" s="160"/>
      <c r="AR165" s="160"/>
      <c r="AS165" s="160"/>
      <c r="AT165" s="416"/>
      <c r="AU165" s="347"/>
      <c r="AV165" s="416"/>
      <c r="AW165" s="347"/>
      <c r="AX165" s="139"/>
      <c r="AY165" s="139"/>
      <c r="AZ165" s="139"/>
      <c r="BA165" s="139"/>
      <c r="BB165" s="139"/>
      <c r="BC165" s="139"/>
      <c r="BD165" s="194"/>
      <c r="BE165" s="139"/>
      <c r="BF165" s="194"/>
    </row>
    <row r="166" spans="1:58" ht="65.099999999999994" customHeight="1">
      <c r="A166" s="412"/>
      <c r="B166" s="353"/>
      <c r="C166" s="353"/>
      <c r="D166" s="321"/>
      <c r="E166" s="331"/>
      <c r="F166" s="335"/>
      <c r="G166" s="334"/>
      <c r="H166" s="334" t="s">
        <v>1151</v>
      </c>
      <c r="I166" s="334" t="s">
        <v>1152</v>
      </c>
      <c r="J166" s="111"/>
      <c r="K166" s="111" t="s">
        <v>1153</v>
      </c>
      <c r="L166" s="111"/>
      <c r="M166" s="111" t="s">
        <v>1154</v>
      </c>
      <c r="N166" s="111">
        <v>5</v>
      </c>
      <c r="O166" s="111">
        <v>1</v>
      </c>
      <c r="P166" s="111">
        <v>1</v>
      </c>
      <c r="Q166" s="111"/>
      <c r="R166" s="111"/>
      <c r="S166" s="111"/>
      <c r="T166" s="115">
        <f t="shared" si="27"/>
        <v>0.4</v>
      </c>
      <c r="U166" s="229">
        <v>45689</v>
      </c>
      <c r="V166" s="230">
        <v>45992</v>
      </c>
      <c r="W166" s="111">
        <v>330</v>
      </c>
      <c r="X166" s="111" t="s">
        <v>655</v>
      </c>
      <c r="Y166" s="111" t="s">
        <v>703</v>
      </c>
      <c r="Z166" s="321"/>
      <c r="AA166" s="321"/>
      <c r="AB166" s="321"/>
      <c r="AC166" s="321" t="s">
        <v>810</v>
      </c>
      <c r="AD166" s="321" t="s">
        <v>1142</v>
      </c>
      <c r="AE166" s="231">
        <v>118800000</v>
      </c>
      <c r="AF166" s="111" t="s">
        <v>1105</v>
      </c>
      <c r="AG166" s="111" t="s">
        <v>1101</v>
      </c>
      <c r="AH166" s="353"/>
      <c r="AI166" s="138">
        <v>118800000</v>
      </c>
      <c r="AJ166" s="138"/>
      <c r="AK166" s="338"/>
      <c r="AL166" s="138"/>
      <c r="AM166" s="138"/>
      <c r="AN166" s="111" t="s">
        <v>690</v>
      </c>
      <c r="AO166" s="321"/>
      <c r="AP166" s="160"/>
      <c r="AQ166" s="160"/>
      <c r="AR166" s="160"/>
      <c r="AS166" s="160"/>
      <c r="AT166" s="416"/>
      <c r="AU166" s="347"/>
      <c r="AV166" s="416"/>
      <c r="AW166" s="347"/>
      <c r="AX166" s="139"/>
      <c r="AY166" s="139"/>
      <c r="AZ166" s="139"/>
      <c r="BA166" s="139"/>
      <c r="BB166" s="139"/>
      <c r="BC166" s="139"/>
      <c r="BD166" s="154" t="s">
        <v>1155</v>
      </c>
      <c r="BE166" s="139"/>
      <c r="BF166" s="154" t="s">
        <v>1155</v>
      </c>
    </row>
    <row r="167" spans="1:58" ht="65.099999999999994" customHeight="1">
      <c r="A167" s="412"/>
      <c r="B167" s="353"/>
      <c r="C167" s="353"/>
      <c r="D167" s="322"/>
      <c r="E167" s="331"/>
      <c r="F167" s="335"/>
      <c r="G167" s="334"/>
      <c r="H167" s="334"/>
      <c r="I167" s="334"/>
      <c r="J167" s="111"/>
      <c r="K167" s="111" t="s">
        <v>1156</v>
      </c>
      <c r="L167" s="111"/>
      <c r="M167" s="111" t="s">
        <v>1157</v>
      </c>
      <c r="N167" s="111">
        <v>5</v>
      </c>
      <c r="O167" s="111">
        <v>3</v>
      </c>
      <c r="P167" s="111">
        <v>1</v>
      </c>
      <c r="Q167" s="111"/>
      <c r="R167" s="111"/>
      <c r="S167" s="111"/>
      <c r="T167" s="115">
        <f t="shared" si="27"/>
        <v>0.8</v>
      </c>
      <c r="U167" s="229">
        <v>45689</v>
      </c>
      <c r="V167" s="230">
        <v>45992</v>
      </c>
      <c r="W167" s="111">
        <v>330</v>
      </c>
      <c r="X167" s="111" t="s">
        <v>655</v>
      </c>
      <c r="Y167" s="111" t="s">
        <v>703</v>
      </c>
      <c r="Z167" s="321"/>
      <c r="AA167" s="321"/>
      <c r="AB167" s="321"/>
      <c r="AC167" s="321" t="s">
        <v>810</v>
      </c>
      <c r="AD167" s="321" t="s">
        <v>1142</v>
      </c>
      <c r="AE167" s="231">
        <v>178200000</v>
      </c>
      <c r="AF167" s="111" t="s">
        <v>1105</v>
      </c>
      <c r="AG167" s="111" t="s">
        <v>1101</v>
      </c>
      <c r="AH167" s="353"/>
      <c r="AI167" s="138">
        <v>178200000</v>
      </c>
      <c r="AJ167" s="138"/>
      <c r="AK167" s="338"/>
      <c r="AL167" s="138"/>
      <c r="AM167" s="138"/>
      <c r="AN167" s="111" t="s">
        <v>690</v>
      </c>
      <c r="AO167" s="321"/>
      <c r="AP167" s="160"/>
      <c r="AQ167" s="160"/>
      <c r="AR167" s="160"/>
      <c r="AS167" s="160"/>
      <c r="AT167" s="416"/>
      <c r="AU167" s="347"/>
      <c r="AV167" s="416"/>
      <c r="AW167" s="347"/>
      <c r="AX167" s="139"/>
      <c r="AY167" s="139"/>
      <c r="AZ167" s="139"/>
      <c r="BA167" s="139"/>
      <c r="BB167" s="139"/>
      <c r="BC167" s="139"/>
      <c r="BD167" s="154" t="s">
        <v>1158</v>
      </c>
      <c r="BE167" s="139"/>
      <c r="BF167" s="154" t="s">
        <v>1158</v>
      </c>
    </row>
    <row r="168" spans="1:58" ht="65.099999999999994" customHeight="1">
      <c r="A168" s="412"/>
      <c r="B168" s="353"/>
      <c r="C168" s="353"/>
      <c r="D168" s="325" t="s">
        <v>398</v>
      </c>
      <c r="E168" s="331"/>
      <c r="F168" s="335"/>
      <c r="G168" s="334"/>
      <c r="H168" s="334"/>
      <c r="I168" s="334"/>
      <c r="J168" s="111"/>
      <c r="K168" s="111" t="s">
        <v>1159</v>
      </c>
      <c r="L168" s="111"/>
      <c r="M168" s="111" t="s">
        <v>1160</v>
      </c>
      <c r="N168" s="111">
        <v>4</v>
      </c>
      <c r="O168" s="111">
        <v>0</v>
      </c>
      <c r="P168" s="111">
        <v>1</v>
      </c>
      <c r="Q168" s="111"/>
      <c r="R168" s="111"/>
      <c r="S168" s="111"/>
      <c r="T168" s="115">
        <f t="shared" si="27"/>
        <v>0.25</v>
      </c>
      <c r="U168" s="229">
        <v>45689</v>
      </c>
      <c r="V168" s="230">
        <v>45992</v>
      </c>
      <c r="W168" s="111">
        <v>330</v>
      </c>
      <c r="X168" s="111" t="s">
        <v>655</v>
      </c>
      <c r="Y168" s="111" t="s">
        <v>703</v>
      </c>
      <c r="Z168" s="321"/>
      <c r="AA168" s="321"/>
      <c r="AB168" s="321"/>
      <c r="AC168" s="321" t="s">
        <v>810</v>
      </c>
      <c r="AD168" s="321" t="s">
        <v>1161</v>
      </c>
      <c r="AE168" s="231">
        <v>100000000</v>
      </c>
      <c r="AF168" s="111" t="s">
        <v>1105</v>
      </c>
      <c r="AG168" s="111" t="s">
        <v>1101</v>
      </c>
      <c r="AH168" s="353"/>
      <c r="AI168" s="138">
        <v>150000000</v>
      </c>
      <c r="AJ168" s="138"/>
      <c r="AK168" s="338"/>
      <c r="AL168" s="138"/>
      <c r="AM168" s="138"/>
      <c r="AN168" s="111" t="s">
        <v>1162</v>
      </c>
      <c r="AO168" s="321"/>
      <c r="AP168" s="160"/>
      <c r="AQ168" s="160"/>
      <c r="AR168" s="160"/>
      <c r="AS168" s="160"/>
      <c r="AT168" s="416"/>
      <c r="AU168" s="347"/>
      <c r="AV168" s="416"/>
      <c r="AW168" s="347"/>
      <c r="AX168" s="139"/>
      <c r="AY168" s="139"/>
      <c r="AZ168" s="139"/>
      <c r="BA168" s="139"/>
      <c r="BB168" s="139"/>
      <c r="BC168" s="139"/>
      <c r="BD168" s="154" t="s">
        <v>1163</v>
      </c>
      <c r="BE168" s="139"/>
      <c r="BF168" s="154" t="s">
        <v>1163</v>
      </c>
    </row>
    <row r="169" spans="1:58" ht="65.099999999999994" customHeight="1">
      <c r="A169" s="412"/>
      <c r="B169" s="353"/>
      <c r="C169" s="353"/>
      <c r="D169" s="321"/>
      <c r="E169" s="331"/>
      <c r="F169" s="335"/>
      <c r="G169" s="334"/>
      <c r="H169" s="334"/>
      <c r="I169" s="334"/>
      <c r="J169" s="111"/>
      <c r="K169" s="111" t="s">
        <v>1164</v>
      </c>
      <c r="L169" s="111"/>
      <c r="M169" s="111" t="s">
        <v>1165</v>
      </c>
      <c r="N169" s="111">
        <v>7</v>
      </c>
      <c r="O169" s="111">
        <v>3</v>
      </c>
      <c r="P169" s="111">
        <v>1</v>
      </c>
      <c r="Q169" s="111"/>
      <c r="R169" s="111"/>
      <c r="S169" s="111"/>
      <c r="T169" s="115">
        <f t="shared" si="27"/>
        <v>0.5714285714285714</v>
      </c>
      <c r="U169" s="229">
        <v>45689</v>
      </c>
      <c r="V169" s="230">
        <v>45992</v>
      </c>
      <c r="W169" s="111">
        <v>330</v>
      </c>
      <c r="X169" s="111" t="s">
        <v>655</v>
      </c>
      <c r="Y169" s="111" t="s">
        <v>703</v>
      </c>
      <c r="Z169" s="321"/>
      <c r="AA169" s="321"/>
      <c r="AB169" s="321"/>
      <c r="AC169" s="321" t="s">
        <v>810</v>
      </c>
      <c r="AD169" s="321" t="s">
        <v>1142</v>
      </c>
      <c r="AE169" s="111">
        <v>55000000</v>
      </c>
      <c r="AF169" s="111" t="s">
        <v>1105</v>
      </c>
      <c r="AG169" s="111" t="s">
        <v>1101</v>
      </c>
      <c r="AH169" s="353"/>
      <c r="AI169" s="138">
        <v>55000000</v>
      </c>
      <c r="AJ169" s="138"/>
      <c r="AK169" s="338"/>
      <c r="AL169" s="138"/>
      <c r="AM169" s="138"/>
      <c r="AN169" s="111" t="s">
        <v>690</v>
      </c>
      <c r="AO169" s="321"/>
      <c r="AP169" s="160"/>
      <c r="AQ169" s="160"/>
      <c r="AR169" s="160"/>
      <c r="AS169" s="160"/>
      <c r="AT169" s="416"/>
      <c r="AU169" s="347"/>
      <c r="AV169" s="416"/>
      <c r="AW169" s="347"/>
      <c r="AX169" s="139"/>
      <c r="AY169" s="139"/>
      <c r="AZ169" s="139"/>
      <c r="BA169" s="139"/>
      <c r="BB169" s="139"/>
      <c r="BC169" s="139"/>
      <c r="BD169" s="154" t="s">
        <v>1166</v>
      </c>
      <c r="BE169" s="139"/>
      <c r="BF169" s="154" t="s">
        <v>1166</v>
      </c>
    </row>
    <row r="170" spans="1:58" ht="65.099999999999994" customHeight="1">
      <c r="A170" s="412"/>
      <c r="B170" s="353"/>
      <c r="C170" s="353"/>
      <c r="D170" s="321"/>
      <c r="E170" s="331"/>
      <c r="F170" s="335"/>
      <c r="G170" s="334"/>
      <c r="H170" s="334" t="s">
        <v>1167</v>
      </c>
      <c r="I170" s="334" t="s">
        <v>402</v>
      </c>
      <c r="J170" s="111"/>
      <c r="K170" s="111" t="s">
        <v>1168</v>
      </c>
      <c r="L170" s="111"/>
      <c r="M170" s="111" t="s">
        <v>1160</v>
      </c>
      <c r="N170" s="111">
        <v>4</v>
      </c>
      <c r="O170" s="111">
        <v>0</v>
      </c>
      <c r="P170" s="111">
        <v>1</v>
      </c>
      <c r="Q170" s="111"/>
      <c r="R170" s="111"/>
      <c r="S170" s="111"/>
      <c r="T170" s="115">
        <f t="shared" si="27"/>
        <v>0.25</v>
      </c>
      <c r="U170" s="229">
        <v>45689</v>
      </c>
      <c r="V170" s="230">
        <v>45992</v>
      </c>
      <c r="W170" s="111">
        <v>330</v>
      </c>
      <c r="X170" s="111" t="s">
        <v>655</v>
      </c>
      <c r="Y170" s="111" t="s">
        <v>703</v>
      </c>
      <c r="Z170" s="321"/>
      <c r="AA170" s="321"/>
      <c r="AB170" s="321"/>
      <c r="AC170" s="321" t="s">
        <v>810</v>
      </c>
      <c r="AD170" s="321" t="s">
        <v>1142</v>
      </c>
      <c r="AE170" s="111">
        <v>118800000</v>
      </c>
      <c r="AF170" s="111" t="s">
        <v>1105</v>
      </c>
      <c r="AG170" s="111" t="s">
        <v>1101</v>
      </c>
      <c r="AH170" s="353"/>
      <c r="AI170" s="138">
        <f>118800000+ 150000000</f>
        <v>268800000</v>
      </c>
      <c r="AJ170" s="138"/>
      <c r="AK170" s="338"/>
      <c r="AL170" s="138"/>
      <c r="AM170" s="138"/>
      <c r="AN170" s="111" t="s">
        <v>690</v>
      </c>
      <c r="AO170" s="321"/>
      <c r="AP170" s="160"/>
      <c r="AQ170" s="160"/>
      <c r="AR170" s="160"/>
      <c r="AS170" s="160"/>
      <c r="AT170" s="416"/>
      <c r="AU170" s="347"/>
      <c r="AV170" s="416"/>
      <c r="AW170" s="347"/>
      <c r="AX170" s="139"/>
      <c r="AY170" s="139"/>
      <c r="AZ170" s="139"/>
      <c r="BA170" s="139"/>
      <c r="BB170" s="139"/>
      <c r="BC170" s="139"/>
      <c r="BD170" s="154" t="s">
        <v>1169</v>
      </c>
      <c r="BE170" s="139"/>
      <c r="BF170" s="154" t="s">
        <v>1169</v>
      </c>
    </row>
    <row r="171" spans="1:58" ht="65.099999999999994" customHeight="1">
      <c r="A171" s="412"/>
      <c r="B171" s="353"/>
      <c r="C171" s="353"/>
      <c r="D171" s="322"/>
      <c r="E171" s="331"/>
      <c r="F171" s="335"/>
      <c r="G171" s="334"/>
      <c r="H171" s="334"/>
      <c r="I171" s="334"/>
      <c r="J171" s="111"/>
      <c r="K171" s="111" t="s">
        <v>1170</v>
      </c>
      <c r="L171" s="111"/>
      <c r="M171" s="111" t="s">
        <v>1171</v>
      </c>
      <c r="N171" s="111">
        <v>2</v>
      </c>
      <c r="O171" s="111">
        <v>0</v>
      </c>
      <c r="P171" s="111">
        <v>0</v>
      </c>
      <c r="Q171" s="111"/>
      <c r="R171" s="111"/>
      <c r="S171" s="111"/>
      <c r="T171" s="115">
        <f t="shared" si="27"/>
        <v>0</v>
      </c>
      <c r="U171" s="229" t="s">
        <v>212</v>
      </c>
      <c r="V171" s="230" t="s">
        <v>212</v>
      </c>
      <c r="W171" s="111" t="s">
        <v>212</v>
      </c>
      <c r="X171" s="111" t="s">
        <v>655</v>
      </c>
      <c r="Y171" s="111" t="s">
        <v>703</v>
      </c>
      <c r="Z171" s="321"/>
      <c r="AA171" s="321"/>
      <c r="AB171" s="321"/>
      <c r="AC171" s="321" t="s">
        <v>810</v>
      </c>
      <c r="AD171" s="321" t="s">
        <v>1161</v>
      </c>
      <c r="AE171" s="111">
        <v>150000000</v>
      </c>
      <c r="AF171" s="111" t="s">
        <v>1105</v>
      </c>
      <c r="AG171" s="111" t="s">
        <v>1101</v>
      </c>
      <c r="AH171" s="353"/>
      <c r="AI171" s="138">
        <v>0</v>
      </c>
      <c r="AJ171" s="138"/>
      <c r="AK171" s="338"/>
      <c r="AL171" s="138"/>
      <c r="AM171" s="138"/>
      <c r="AN171" s="111" t="s">
        <v>690</v>
      </c>
      <c r="AO171" s="321"/>
      <c r="AP171" s="160"/>
      <c r="AQ171" s="160"/>
      <c r="AR171" s="160"/>
      <c r="AS171" s="160"/>
      <c r="AT171" s="416"/>
      <c r="AU171" s="347"/>
      <c r="AV171" s="416"/>
      <c r="AW171" s="347"/>
      <c r="AX171" s="139"/>
      <c r="AY171" s="139"/>
      <c r="AZ171" s="139"/>
      <c r="BA171" s="139"/>
      <c r="BB171" s="139"/>
      <c r="BC171" s="139"/>
      <c r="BD171" s="194" t="s">
        <v>1172</v>
      </c>
      <c r="BE171" s="139"/>
      <c r="BF171" s="194" t="s">
        <v>1172</v>
      </c>
    </row>
    <row r="172" spans="1:58" ht="65.099999999999994" customHeight="1">
      <c r="A172" s="412"/>
      <c r="B172" s="353"/>
      <c r="C172" s="353"/>
      <c r="D172" s="325" t="s">
        <v>401</v>
      </c>
      <c r="E172" s="331"/>
      <c r="F172" s="335"/>
      <c r="G172" s="334"/>
      <c r="H172" s="334" t="s">
        <v>1173</v>
      </c>
      <c r="I172" s="334" t="s">
        <v>405</v>
      </c>
      <c r="J172" s="111"/>
      <c r="K172" s="111" t="s">
        <v>1174</v>
      </c>
      <c r="L172" s="111"/>
      <c r="M172" s="111" t="s">
        <v>1175</v>
      </c>
      <c r="N172" s="111">
        <v>11</v>
      </c>
      <c r="O172" s="111">
        <v>1</v>
      </c>
      <c r="P172" s="111">
        <v>3</v>
      </c>
      <c r="Q172" s="111"/>
      <c r="R172" s="111"/>
      <c r="S172" s="111"/>
      <c r="T172" s="115">
        <f t="shared" si="27"/>
        <v>0.36363636363636365</v>
      </c>
      <c r="U172" s="229">
        <v>45689</v>
      </c>
      <c r="V172" s="230">
        <v>45992</v>
      </c>
      <c r="W172" s="111">
        <v>330</v>
      </c>
      <c r="X172" s="111" t="s">
        <v>655</v>
      </c>
      <c r="Y172" s="111" t="s">
        <v>703</v>
      </c>
      <c r="Z172" s="321"/>
      <c r="AA172" s="321"/>
      <c r="AB172" s="321"/>
      <c r="AC172" s="321" t="s">
        <v>810</v>
      </c>
      <c r="AD172" s="321" t="s">
        <v>1142</v>
      </c>
      <c r="AE172" s="111">
        <v>165000000</v>
      </c>
      <c r="AF172" s="111" t="s">
        <v>1105</v>
      </c>
      <c r="AG172" s="111" t="s">
        <v>1101</v>
      </c>
      <c r="AH172" s="353"/>
      <c r="AI172" s="138">
        <v>165000000</v>
      </c>
      <c r="AJ172" s="138"/>
      <c r="AK172" s="338"/>
      <c r="AL172" s="138"/>
      <c r="AM172" s="138"/>
      <c r="AN172" s="111" t="s">
        <v>690</v>
      </c>
      <c r="AO172" s="321"/>
      <c r="AP172" s="160"/>
      <c r="AQ172" s="160"/>
      <c r="AR172" s="160"/>
      <c r="AS172" s="160"/>
      <c r="AT172" s="416"/>
      <c r="AU172" s="347"/>
      <c r="AV172" s="416"/>
      <c r="AW172" s="347"/>
      <c r="AX172" s="139"/>
      <c r="AY172" s="139"/>
      <c r="AZ172" s="139"/>
      <c r="BA172" s="139"/>
      <c r="BB172" s="139"/>
      <c r="BC172" s="139"/>
      <c r="BD172" s="154" t="s">
        <v>1176</v>
      </c>
      <c r="BE172" s="139"/>
      <c r="BF172" s="154" t="s">
        <v>1176</v>
      </c>
    </row>
    <row r="173" spans="1:58" ht="65.099999999999994" customHeight="1">
      <c r="A173" s="412"/>
      <c r="B173" s="353"/>
      <c r="C173" s="353"/>
      <c r="D173" s="321"/>
      <c r="E173" s="331"/>
      <c r="F173" s="335"/>
      <c r="G173" s="334"/>
      <c r="H173" s="334"/>
      <c r="I173" s="334"/>
      <c r="J173" s="111"/>
      <c r="K173" s="111" t="s">
        <v>1177</v>
      </c>
      <c r="L173" s="111"/>
      <c r="M173" s="111" t="s">
        <v>1178</v>
      </c>
      <c r="N173" s="111">
        <v>4</v>
      </c>
      <c r="O173" s="111">
        <v>1</v>
      </c>
      <c r="P173" s="111">
        <v>1</v>
      </c>
      <c r="Q173" s="111"/>
      <c r="R173" s="111"/>
      <c r="S173" s="111"/>
      <c r="T173" s="115">
        <f t="shared" si="27"/>
        <v>0.5</v>
      </c>
      <c r="U173" s="229">
        <v>45689</v>
      </c>
      <c r="V173" s="230">
        <v>45992</v>
      </c>
      <c r="W173" s="111">
        <v>330</v>
      </c>
      <c r="X173" s="111" t="s">
        <v>655</v>
      </c>
      <c r="Y173" s="111" t="s">
        <v>703</v>
      </c>
      <c r="Z173" s="321"/>
      <c r="AA173" s="321"/>
      <c r="AB173" s="321"/>
      <c r="AC173" s="321" t="s">
        <v>810</v>
      </c>
      <c r="AD173" s="321" t="s">
        <v>1142</v>
      </c>
      <c r="AE173" s="111">
        <v>118800000</v>
      </c>
      <c r="AF173" s="111" t="s">
        <v>1105</v>
      </c>
      <c r="AG173" s="111" t="s">
        <v>1101</v>
      </c>
      <c r="AH173" s="353"/>
      <c r="AI173" s="138">
        <v>118800000</v>
      </c>
      <c r="AJ173" s="138"/>
      <c r="AK173" s="338"/>
      <c r="AL173" s="138"/>
      <c r="AM173" s="138"/>
      <c r="AN173" s="111" t="s">
        <v>690</v>
      </c>
      <c r="AO173" s="321"/>
      <c r="AP173" s="160"/>
      <c r="AQ173" s="160"/>
      <c r="AR173" s="160"/>
      <c r="AS173" s="160"/>
      <c r="AT173" s="416"/>
      <c r="AU173" s="347"/>
      <c r="AV173" s="416"/>
      <c r="AW173" s="347"/>
      <c r="AX173" s="139"/>
      <c r="AY173" s="139"/>
      <c r="AZ173" s="139"/>
      <c r="BA173" s="139"/>
      <c r="BB173" s="139"/>
      <c r="BC173" s="139"/>
      <c r="BD173" s="194" t="s">
        <v>1179</v>
      </c>
      <c r="BE173" s="139"/>
      <c r="BF173" s="194" t="s">
        <v>1179</v>
      </c>
    </row>
    <row r="174" spans="1:58" ht="65.099999999999994" customHeight="1">
      <c r="A174" s="412"/>
      <c r="B174" s="353"/>
      <c r="C174" s="353"/>
      <c r="D174" s="321"/>
      <c r="E174" s="331"/>
      <c r="F174" s="335"/>
      <c r="G174" s="334"/>
      <c r="H174" s="334"/>
      <c r="I174" s="334"/>
      <c r="J174" s="111"/>
      <c r="K174" s="111" t="s">
        <v>1180</v>
      </c>
      <c r="L174" s="111"/>
      <c r="M174" s="111" t="s">
        <v>1181</v>
      </c>
      <c r="N174" s="111">
        <v>4</v>
      </c>
      <c r="O174" s="111">
        <v>1</v>
      </c>
      <c r="P174" s="111">
        <v>1</v>
      </c>
      <c r="Q174" s="111"/>
      <c r="R174" s="111"/>
      <c r="S174" s="111"/>
      <c r="T174" s="115">
        <f t="shared" si="27"/>
        <v>0.5</v>
      </c>
      <c r="U174" s="229">
        <v>45689</v>
      </c>
      <c r="V174" s="230">
        <v>45992</v>
      </c>
      <c r="W174" s="111">
        <v>330</v>
      </c>
      <c r="X174" s="111" t="s">
        <v>655</v>
      </c>
      <c r="Y174" s="111" t="s">
        <v>703</v>
      </c>
      <c r="Z174" s="321"/>
      <c r="AA174" s="321"/>
      <c r="AB174" s="321"/>
      <c r="AC174" s="321" t="s">
        <v>810</v>
      </c>
      <c r="AD174" s="321" t="s">
        <v>1142</v>
      </c>
      <c r="AE174" s="111">
        <v>99000000</v>
      </c>
      <c r="AF174" s="111" t="s">
        <v>1105</v>
      </c>
      <c r="AG174" s="111" t="s">
        <v>1101</v>
      </c>
      <c r="AH174" s="353"/>
      <c r="AI174" s="138">
        <v>99000000</v>
      </c>
      <c r="AJ174" s="138"/>
      <c r="AK174" s="338"/>
      <c r="AL174" s="138"/>
      <c r="AM174" s="138"/>
      <c r="AN174" s="111" t="s">
        <v>690</v>
      </c>
      <c r="AO174" s="321"/>
      <c r="AP174" s="160"/>
      <c r="AQ174" s="160"/>
      <c r="AR174" s="160"/>
      <c r="AS174" s="160"/>
      <c r="AT174" s="416"/>
      <c r="AU174" s="347"/>
      <c r="AV174" s="416"/>
      <c r="AW174" s="347"/>
      <c r="AX174" s="139"/>
      <c r="AY174" s="139"/>
      <c r="AZ174" s="139"/>
      <c r="BA174" s="139"/>
      <c r="BB174" s="139"/>
      <c r="BC174" s="139"/>
      <c r="BD174" s="154" t="s">
        <v>1182</v>
      </c>
      <c r="BE174" s="139"/>
      <c r="BF174" s="154" t="s">
        <v>1182</v>
      </c>
    </row>
    <row r="175" spans="1:58" ht="65.099999999999994" customHeight="1">
      <c r="A175" s="412"/>
      <c r="B175" s="353"/>
      <c r="C175" s="353"/>
      <c r="D175" s="322"/>
      <c r="E175" s="331"/>
      <c r="F175" s="335"/>
      <c r="G175" s="334"/>
      <c r="H175" s="334"/>
      <c r="I175" s="334"/>
      <c r="J175" s="111"/>
      <c r="K175" s="111" t="s">
        <v>1183</v>
      </c>
      <c r="L175" s="111"/>
      <c r="M175" s="111" t="s">
        <v>1184</v>
      </c>
      <c r="N175" s="111">
        <v>12</v>
      </c>
      <c r="O175" s="111">
        <v>1</v>
      </c>
      <c r="P175" s="111">
        <v>3</v>
      </c>
      <c r="Q175" s="111"/>
      <c r="R175" s="111"/>
      <c r="S175" s="111"/>
      <c r="T175" s="115">
        <f t="shared" si="27"/>
        <v>0.33333333333333331</v>
      </c>
      <c r="U175" s="229">
        <v>45689</v>
      </c>
      <c r="V175" s="230">
        <v>45992</v>
      </c>
      <c r="W175" s="111">
        <v>330</v>
      </c>
      <c r="X175" s="111" t="s">
        <v>655</v>
      </c>
      <c r="Y175" s="111" t="s">
        <v>703</v>
      </c>
      <c r="Z175" s="321"/>
      <c r="AA175" s="321"/>
      <c r="AB175" s="321"/>
      <c r="AC175" s="321" t="s">
        <v>810</v>
      </c>
      <c r="AD175" s="321" t="s">
        <v>1142</v>
      </c>
      <c r="AE175" s="111">
        <v>57200000</v>
      </c>
      <c r="AF175" s="111" t="s">
        <v>1105</v>
      </c>
      <c r="AG175" s="111" t="s">
        <v>1101</v>
      </c>
      <c r="AH175" s="353"/>
      <c r="AI175" s="138">
        <v>57200000</v>
      </c>
      <c r="AJ175" s="138"/>
      <c r="AK175" s="338"/>
      <c r="AL175" s="138"/>
      <c r="AM175" s="138"/>
      <c r="AN175" s="111" t="s">
        <v>690</v>
      </c>
      <c r="AO175" s="321"/>
      <c r="AP175" s="160"/>
      <c r="AQ175" s="160"/>
      <c r="AR175" s="160"/>
      <c r="AS175" s="160"/>
      <c r="AT175" s="416"/>
      <c r="AU175" s="347"/>
      <c r="AV175" s="416"/>
      <c r="AW175" s="347"/>
      <c r="AX175" s="139"/>
      <c r="AY175" s="139"/>
      <c r="AZ175" s="139"/>
      <c r="BA175" s="139"/>
      <c r="BB175" s="139"/>
      <c r="BC175" s="139"/>
      <c r="BD175" s="154" t="s">
        <v>1185</v>
      </c>
      <c r="BE175" s="139"/>
      <c r="BF175" s="154" t="s">
        <v>1185</v>
      </c>
    </row>
    <row r="176" spans="1:58" ht="65.099999999999994" customHeight="1">
      <c r="A176" s="412"/>
      <c r="B176" s="353"/>
      <c r="C176" s="353"/>
      <c r="D176" s="325" t="s">
        <v>404</v>
      </c>
      <c r="E176" s="331"/>
      <c r="F176" s="335"/>
      <c r="G176" s="334"/>
      <c r="H176" s="334"/>
      <c r="I176" s="334"/>
      <c r="J176" s="111"/>
      <c r="K176" s="111" t="s">
        <v>1186</v>
      </c>
      <c r="L176" s="111"/>
      <c r="M176" s="111" t="s">
        <v>1187</v>
      </c>
      <c r="N176" s="111">
        <v>4</v>
      </c>
      <c r="O176" s="111">
        <v>0</v>
      </c>
      <c r="P176" s="111">
        <v>1</v>
      </c>
      <c r="Q176" s="111"/>
      <c r="R176" s="111"/>
      <c r="S176" s="111"/>
      <c r="T176" s="115">
        <f t="shared" si="27"/>
        <v>0.25</v>
      </c>
      <c r="U176" s="229">
        <v>45689</v>
      </c>
      <c r="V176" s="230">
        <v>45992</v>
      </c>
      <c r="W176" s="111">
        <v>330</v>
      </c>
      <c r="X176" s="111" t="s">
        <v>655</v>
      </c>
      <c r="Y176" s="111" t="s">
        <v>703</v>
      </c>
      <c r="Z176" s="321"/>
      <c r="AA176" s="321"/>
      <c r="AB176" s="321"/>
      <c r="AC176" s="321" t="s">
        <v>810</v>
      </c>
      <c r="AD176" s="321" t="s">
        <v>1142</v>
      </c>
      <c r="AE176" s="111">
        <v>59400000</v>
      </c>
      <c r="AF176" s="111" t="s">
        <v>1105</v>
      </c>
      <c r="AG176" s="111" t="s">
        <v>1101</v>
      </c>
      <c r="AH176" s="353"/>
      <c r="AI176" s="138">
        <v>59400000</v>
      </c>
      <c r="AJ176" s="138"/>
      <c r="AK176" s="338"/>
      <c r="AL176" s="138"/>
      <c r="AM176" s="138"/>
      <c r="AN176" s="111" t="s">
        <v>690</v>
      </c>
      <c r="AO176" s="321"/>
      <c r="AP176" s="160"/>
      <c r="AQ176" s="160"/>
      <c r="AR176" s="160"/>
      <c r="AS176" s="160"/>
      <c r="AT176" s="416"/>
      <c r="AU176" s="347"/>
      <c r="AV176" s="416"/>
      <c r="AW176" s="347"/>
      <c r="AX176" s="139"/>
      <c r="AY176" s="139"/>
      <c r="AZ176" s="139"/>
      <c r="BA176" s="139"/>
      <c r="BB176" s="139"/>
      <c r="BC176" s="139"/>
      <c r="BD176" s="154" t="s">
        <v>1188</v>
      </c>
      <c r="BE176" s="139"/>
      <c r="BF176" s="154" t="s">
        <v>1188</v>
      </c>
    </row>
    <row r="177" spans="1:158" ht="65.099999999999994" customHeight="1">
      <c r="A177" s="412"/>
      <c r="B177" s="353"/>
      <c r="C177" s="353"/>
      <c r="D177" s="321"/>
      <c r="E177" s="331"/>
      <c r="F177" s="335"/>
      <c r="G177" s="334"/>
      <c r="H177" s="334"/>
      <c r="I177" s="334"/>
      <c r="J177" s="111"/>
      <c r="K177" s="111" t="s">
        <v>1189</v>
      </c>
      <c r="L177" s="111"/>
      <c r="M177" s="111" t="s">
        <v>1190</v>
      </c>
      <c r="N177" s="111">
        <v>12</v>
      </c>
      <c r="O177" s="111">
        <v>1</v>
      </c>
      <c r="P177" s="111">
        <v>1</v>
      </c>
      <c r="Q177" s="111"/>
      <c r="R177" s="111"/>
      <c r="S177" s="111"/>
      <c r="T177" s="115">
        <f t="shared" si="27"/>
        <v>0.16666666666666666</v>
      </c>
      <c r="U177" s="229">
        <v>45689</v>
      </c>
      <c r="V177" s="230">
        <v>45992</v>
      </c>
      <c r="W177" s="111">
        <v>330</v>
      </c>
      <c r="X177" s="111" t="s">
        <v>655</v>
      </c>
      <c r="Y177" s="111" t="s">
        <v>703</v>
      </c>
      <c r="Z177" s="321"/>
      <c r="AA177" s="321"/>
      <c r="AB177" s="321"/>
      <c r="AC177" s="321" t="s">
        <v>810</v>
      </c>
      <c r="AD177" s="321" t="s">
        <v>1142</v>
      </c>
      <c r="AE177" s="111">
        <v>77000000</v>
      </c>
      <c r="AF177" s="111" t="s">
        <v>1105</v>
      </c>
      <c r="AG177" s="111" t="s">
        <v>1101</v>
      </c>
      <c r="AH177" s="353"/>
      <c r="AI177" s="138">
        <v>77000000</v>
      </c>
      <c r="AJ177" s="138"/>
      <c r="AK177" s="338"/>
      <c r="AL177" s="138"/>
      <c r="AM177" s="138"/>
      <c r="AN177" s="111" t="s">
        <v>690</v>
      </c>
      <c r="AO177" s="321"/>
      <c r="AP177" s="160"/>
      <c r="AQ177" s="160"/>
      <c r="AR177" s="160"/>
      <c r="AS177" s="160"/>
      <c r="AT177" s="416"/>
      <c r="AU177" s="347"/>
      <c r="AV177" s="416"/>
      <c r="AW177" s="347"/>
      <c r="AX177" s="139"/>
      <c r="AY177" s="139"/>
      <c r="AZ177" s="139"/>
      <c r="BA177" s="139"/>
      <c r="BB177" s="139"/>
      <c r="BC177" s="139"/>
      <c r="BD177" s="194" t="s">
        <v>1191</v>
      </c>
      <c r="BE177" s="139"/>
      <c r="BF177" s="194" t="s">
        <v>1191</v>
      </c>
    </row>
    <row r="178" spans="1:158" ht="65.099999999999994" customHeight="1">
      <c r="A178" s="412"/>
      <c r="B178" s="353"/>
      <c r="C178" s="353"/>
      <c r="D178" s="321"/>
      <c r="E178" s="331"/>
      <c r="F178" s="336"/>
      <c r="G178" s="325"/>
      <c r="H178" s="325"/>
      <c r="I178" s="325"/>
      <c r="J178" s="136"/>
      <c r="K178" s="136" t="s">
        <v>1192</v>
      </c>
      <c r="L178" s="136"/>
      <c r="M178" s="136" t="s">
        <v>1193</v>
      </c>
      <c r="N178" s="136">
        <v>5</v>
      </c>
      <c r="O178" s="136">
        <v>1</v>
      </c>
      <c r="P178" s="136">
        <v>1</v>
      </c>
      <c r="Q178" s="136"/>
      <c r="R178" s="136"/>
      <c r="S178" s="136"/>
      <c r="T178" s="177">
        <f t="shared" si="27"/>
        <v>0.4</v>
      </c>
      <c r="U178" s="232">
        <v>45689</v>
      </c>
      <c r="V178" s="233">
        <v>45992</v>
      </c>
      <c r="W178" s="136">
        <v>330</v>
      </c>
      <c r="X178" s="136" t="s">
        <v>655</v>
      </c>
      <c r="Y178" s="136" t="s">
        <v>703</v>
      </c>
      <c r="Z178" s="321"/>
      <c r="AA178" s="321"/>
      <c r="AB178" s="321"/>
      <c r="AC178" s="321" t="s">
        <v>810</v>
      </c>
      <c r="AD178" s="321" t="s">
        <v>1194</v>
      </c>
      <c r="AE178" s="136">
        <v>71800000</v>
      </c>
      <c r="AF178" s="136" t="s">
        <v>1105</v>
      </c>
      <c r="AG178" s="136" t="s">
        <v>1101</v>
      </c>
      <c r="AH178" s="353"/>
      <c r="AI178" s="138">
        <v>71800000</v>
      </c>
      <c r="AJ178" s="138"/>
      <c r="AK178" s="339"/>
      <c r="AL178" s="138"/>
      <c r="AM178" s="138"/>
      <c r="AN178" s="111" t="s">
        <v>690</v>
      </c>
      <c r="AO178" s="322"/>
      <c r="AP178" s="125"/>
      <c r="AQ178" s="125"/>
      <c r="AR178" s="125"/>
      <c r="AS178" s="125"/>
      <c r="AT178" s="383"/>
      <c r="AU178" s="348"/>
      <c r="AV178" s="383"/>
      <c r="AW178" s="348"/>
      <c r="AX178" s="139"/>
      <c r="AY178" s="139"/>
      <c r="AZ178" s="139"/>
      <c r="BA178" s="139"/>
      <c r="BB178" s="139"/>
      <c r="BC178" s="139"/>
      <c r="BD178" s="194" t="s">
        <v>1195</v>
      </c>
      <c r="BE178" s="139"/>
      <c r="BF178" s="194" t="s">
        <v>1195</v>
      </c>
    </row>
    <row r="179" spans="1:158" ht="65.099999999999994" customHeight="1">
      <c r="A179" s="139"/>
      <c r="B179" s="139"/>
      <c r="C179" s="139"/>
      <c r="D179" s="139"/>
      <c r="E179" s="154"/>
      <c r="F179" s="358" t="s">
        <v>1196</v>
      </c>
      <c r="G179" s="358"/>
      <c r="H179" s="358"/>
      <c r="I179" s="358"/>
      <c r="J179" s="358"/>
      <c r="K179" s="358"/>
      <c r="L179" s="358"/>
      <c r="M179" s="358"/>
      <c r="N179" s="358"/>
      <c r="O179" s="358"/>
      <c r="P179" s="358"/>
      <c r="Q179" s="358"/>
      <c r="R179" s="358"/>
      <c r="S179" s="358"/>
      <c r="T179" s="164">
        <f>AVERAGE(T162:T178)</f>
        <v>0.34225872167048643</v>
      </c>
      <c r="U179" s="334"/>
      <c r="V179" s="334"/>
      <c r="W179" s="334"/>
      <c r="X179" s="334"/>
      <c r="Y179" s="334"/>
      <c r="Z179" s="334"/>
      <c r="AA179" s="334"/>
      <c r="AB179" s="334"/>
      <c r="AC179" s="334"/>
      <c r="AD179" s="334"/>
      <c r="AE179" s="334"/>
      <c r="AF179" s="334"/>
      <c r="AG179" s="334"/>
      <c r="AH179" s="334"/>
      <c r="AI179" s="328" t="s">
        <v>1197</v>
      </c>
      <c r="AJ179" s="329"/>
      <c r="AK179" s="329"/>
      <c r="AL179" s="329"/>
      <c r="AM179" s="329"/>
      <c r="AN179" s="329"/>
      <c r="AO179" s="329"/>
      <c r="AP179" s="329"/>
      <c r="AQ179" s="329"/>
      <c r="AR179" s="329"/>
      <c r="AS179" s="329"/>
      <c r="AT179" s="227">
        <f t="shared" ref="AT179:AU179" si="28">+AT162</f>
        <v>1034456600</v>
      </c>
      <c r="AU179" s="171">
        <f t="shared" si="28"/>
        <v>0.62694339393939391</v>
      </c>
      <c r="AV179" s="227">
        <f>+AV162</f>
        <v>429596700</v>
      </c>
      <c r="AW179" s="213">
        <f>+AW162</f>
        <v>0.26036163636363635</v>
      </c>
      <c r="AX179" s="139"/>
      <c r="AY179" s="139"/>
      <c r="AZ179" s="139"/>
      <c r="BA179" s="139"/>
      <c r="BB179" s="139"/>
      <c r="BC179" s="139"/>
      <c r="BD179" s="194"/>
      <c r="BE179" s="139"/>
      <c r="BF179" s="194"/>
    </row>
    <row r="180" spans="1:158" ht="65.099999999999994" customHeight="1">
      <c r="A180" s="154"/>
      <c r="B180" s="154"/>
      <c r="C180" s="154"/>
      <c r="D180" s="349" t="s">
        <v>1198</v>
      </c>
      <c r="E180" s="349"/>
      <c r="F180" s="349"/>
      <c r="G180" s="349"/>
      <c r="H180" s="349"/>
      <c r="I180" s="349"/>
      <c r="J180" s="349"/>
      <c r="K180" s="349"/>
      <c r="L180" s="349"/>
      <c r="M180" s="349"/>
      <c r="N180" s="349"/>
      <c r="O180" s="349"/>
      <c r="P180" s="349"/>
      <c r="Q180" s="349"/>
      <c r="R180" s="349"/>
      <c r="S180" s="349"/>
      <c r="T180" s="164">
        <f>AVERAGE(T161,T179)</f>
        <v>0.55530713861302106</v>
      </c>
      <c r="U180" s="334"/>
      <c r="V180" s="334"/>
      <c r="W180" s="334"/>
      <c r="X180" s="334"/>
      <c r="Y180" s="334"/>
      <c r="Z180" s="334"/>
      <c r="AA180" s="334"/>
      <c r="AB180" s="334"/>
      <c r="AC180" s="334"/>
      <c r="AD180" s="334"/>
      <c r="AE180" s="334"/>
      <c r="AF180" s="334"/>
      <c r="AG180" s="334"/>
      <c r="AH180" s="334"/>
      <c r="AI180" s="328" t="s">
        <v>1199</v>
      </c>
      <c r="AJ180" s="329"/>
      <c r="AK180" s="329"/>
      <c r="AL180" s="329"/>
      <c r="AM180" s="329"/>
      <c r="AN180" s="329"/>
      <c r="AO180" s="329"/>
      <c r="AP180" s="329"/>
      <c r="AQ180" s="329"/>
      <c r="AR180" s="329"/>
      <c r="AS180" s="329"/>
      <c r="AT180" s="227">
        <f t="shared" ref="AT180" si="29">+AT161+AT179</f>
        <v>1493806200</v>
      </c>
      <c r="AU180" s="171">
        <f>+AT180/2450000000</f>
        <v>0.60971681632653063</v>
      </c>
      <c r="AV180" s="227">
        <f>+AV161+AV179</f>
        <v>632461800</v>
      </c>
      <c r="AW180" s="174">
        <f>+AV180/2450000000</f>
        <v>0.25814767346938777</v>
      </c>
      <c r="AX180" s="139"/>
      <c r="AY180" s="139"/>
      <c r="AZ180" s="139"/>
      <c r="BA180" s="139"/>
      <c r="BB180" s="139"/>
      <c r="BC180" s="139"/>
      <c r="BD180" s="194"/>
      <c r="BE180" s="139"/>
      <c r="BF180" s="194"/>
    </row>
    <row r="181" spans="1:158" ht="65.099999999999994" customHeight="1">
      <c r="A181" s="402"/>
      <c r="B181" s="410" t="s">
        <v>410</v>
      </c>
      <c r="C181" s="355" t="s">
        <v>411</v>
      </c>
      <c r="D181" s="334" t="s">
        <v>414</v>
      </c>
      <c r="E181" s="334" t="s">
        <v>1200</v>
      </c>
      <c r="F181" s="335">
        <v>2024130010261</v>
      </c>
      <c r="G181" s="334" t="s">
        <v>1201</v>
      </c>
      <c r="H181" s="334" t="s">
        <v>1202</v>
      </c>
      <c r="I181" s="334" t="s">
        <v>1203</v>
      </c>
      <c r="J181" s="111"/>
      <c r="K181" s="111" t="s">
        <v>1204</v>
      </c>
      <c r="L181" s="111"/>
      <c r="M181" s="111" t="s">
        <v>1205</v>
      </c>
      <c r="N181" s="111">
        <v>100</v>
      </c>
      <c r="O181" s="111">
        <v>15</v>
      </c>
      <c r="P181" s="111">
        <v>20</v>
      </c>
      <c r="Q181" s="111"/>
      <c r="R181" s="111"/>
      <c r="S181" s="111"/>
      <c r="T181" s="115">
        <f>+(P181+O181)/N181</f>
        <v>0.35</v>
      </c>
      <c r="U181" s="111" t="s">
        <v>701</v>
      </c>
      <c r="V181" s="111" t="s">
        <v>654</v>
      </c>
      <c r="W181" s="111">
        <v>333</v>
      </c>
      <c r="X181" s="111" t="s">
        <v>655</v>
      </c>
      <c r="Y181" s="111" t="s">
        <v>703</v>
      </c>
      <c r="Z181" s="334" t="s">
        <v>1139</v>
      </c>
      <c r="AA181" s="111" t="s">
        <v>1206</v>
      </c>
      <c r="AB181" s="111" t="s">
        <v>1207</v>
      </c>
      <c r="AC181" s="111" t="s">
        <v>776</v>
      </c>
      <c r="AD181" s="111" t="s">
        <v>978</v>
      </c>
      <c r="AE181" s="118">
        <v>370000000</v>
      </c>
      <c r="AF181" s="111" t="s">
        <v>661</v>
      </c>
      <c r="AG181" s="111"/>
      <c r="AH181" s="186">
        <v>45659</v>
      </c>
      <c r="AI181" s="118">
        <v>376300000</v>
      </c>
      <c r="AJ181" s="118"/>
      <c r="AK181" s="326">
        <v>1000000000</v>
      </c>
      <c r="AL181" s="118"/>
      <c r="AM181" s="118"/>
      <c r="AN181" s="111" t="s">
        <v>1208</v>
      </c>
      <c r="AO181" s="325" t="s">
        <v>1209</v>
      </c>
      <c r="AP181" s="136"/>
      <c r="AQ181" s="136"/>
      <c r="AR181" s="136"/>
      <c r="AS181" s="136"/>
      <c r="AT181" s="326">
        <v>454922000</v>
      </c>
      <c r="AU181" s="340">
        <f>+AT181/AK181</f>
        <v>0.45492199999999999</v>
      </c>
      <c r="AV181" s="326">
        <v>124916000</v>
      </c>
      <c r="AW181" s="346">
        <f>+AV181/AK181</f>
        <v>0.124916</v>
      </c>
      <c r="AX181" s="139"/>
      <c r="AY181" s="139"/>
      <c r="AZ181" s="139"/>
      <c r="BA181" s="139"/>
      <c r="BB181" s="139"/>
      <c r="BC181" s="139"/>
      <c r="BD181" s="234" t="s">
        <v>1210</v>
      </c>
      <c r="BE181" s="139"/>
      <c r="BF181" s="234" t="s">
        <v>1210</v>
      </c>
    </row>
    <row r="182" spans="1:158" ht="65.099999999999994" customHeight="1">
      <c r="A182" s="402"/>
      <c r="B182" s="410"/>
      <c r="C182" s="355"/>
      <c r="D182" s="334"/>
      <c r="E182" s="334"/>
      <c r="F182" s="335"/>
      <c r="G182" s="334"/>
      <c r="H182" s="334"/>
      <c r="I182" s="334"/>
      <c r="J182" s="111"/>
      <c r="K182" s="111" t="s">
        <v>1211</v>
      </c>
      <c r="L182" s="111"/>
      <c r="M182" s="142" t="s">
        <v>1212</v>
      </c>
      <c r="N182" s="111">
        <v>3</v>
      </c>
      <c r="O182" s="111">
        <v>0</v>
      </c>
      <c r="P182" s="111">
        <v>1</v>
      </c>
      <c r="Q182" s="111"/>
      <c r="R182" s="111"/>
      <c r="S182" s="111"/>
      <c r="T182" s="115">
        <f t="shared" ref="T182:T183" si="30">+(P182+O182)/N182</f>
        <v>0.33333333333333331</v>
      </c>
      <c r="U182" s="111" t="s">
        <v>701</v>
      </c>
      <c r="V182" s="111" t="s">
        <v>654</v>
      </c>
      <c r="W182" s="111">
        <v>333</v>
      </c>
      <c r="X182" s="111" t="s">
        <v>655</v>
      </c>
      <c r="Y182" s="111" t="s">
        <v>703</v>
      </c>
      <c r="Z182" s="334"/>
      <c r="AA182" s="111" t="s">
        <v>1206</v>
      </c>
      <c r="AB182" s="111" t="s">
        <v>1207</v>
      </c>
      <c r="AC182" s="111" t="s">
        <v>776</v>
      </c>
      <c r="AD182" s="111" t="s">
        <v>978</v>
      </c>
      <c r="AE182" s="118">
        <v>60000000</v>
      </c>
      <c r="AF182" s="111" t="s">
        <v>661</v>
      </c>
      <c r="AG182" s="111"/>
      <c r="AH182" s="186">
        <v>45659</v>
      </c>
      <c r="AI182" s="118">
        <v>59700000</v>
      </c>
      <c r="AJ182" s="118"/>
      <c r="AK182" s="323"/>
      <c r="AL182" s="118"/>
      <c r="AM182" s="118"/>
      <c r="AN182" s="111" t="s">
        <v>1208</v>
      </c>
      <c r="AO182" s="321"/>
      <c r="AP182" s="160"/>
      <c r="AQ182" s="160"/>
      <c r="AR182" s="160"/>
      <c r="AS182" s="160"/>
      <c r="AT182" s="323"/>
      <c r="AU182" s="341"/>
      <c r="AV182" s="323"/>
      <c r="AW182" s="347"/>
      <c r="AX182" s="139"/>
      <c r="AY182" s="139"/>
      <c r="AZ182" s="139"/>
      <c r="BA182" s="139"/>
      <c r="BB182" s="139"/>
      <c r="BC182" s="139"/>
      <c r="BD182" s="154" t="s">
        <v>1213</v>
      </c>
      <c r="BE182" s="139"/>
      <c r="BF182" s="154" t="s">
        <v>1213</v>
      </c>
    </row>
    <row r="183" spans="1:158" ht="65.099999999999994" customHeight="1">
      <c r="A183" s="402"/>
      <c r="B183" s="410"/>
      <c r="C183" s="355"/>
      <c r="D183" s="111" t="s">
        <v>416</v>
      </c>
      <c r="E183" s="334"/>
      <c r="F183" s="335"/>
      <c r="G183" s="334"/>
      <c r="H183" s="334"/>
      <c r="I183" s="334"/>
      <c r="J183" s="111"/>
      <c r="K183" s="111" t="s">
        <v>1214</v>
      </c>
      <c r="L183" s="111"/>
      <c r="M183" s="142" t="s">
        <v>1215</v>
      </c>
      <c r="N183" s="111">
        <v>4</v>
      </c>
      <c r="O183" s="111">
        <v>0</v>
      </c>
      <c r="P183" s="111">
        <v>2</v>
      </c>
      <c r="Q183" s="111"/>
      <c r="R183" s="111"/>
      <c r="S183" s="111"/>
      <c r="T183" s="115">
        <f t="shared" si="30"/>
        <v>0.5</v>
      </c>
      <c r="U183" s="111" t="s">
        <v>701</v>
      </c>
      <c r="V183" s="111" t="s">
        <v>654</v>
      </c>
      <c r="W183" s="111">
        <v>333</v>
      </c>
      <c r="X183" s="111" t="s">
        <v>655</v>
      </c>
      <c r="Y183" s="111" t="s">
        <v>703</v>
      </c>
      <c r="Z183" s="334"/>
      <c r="AA183" s="111" t="s">
        <v>1216</v>
      </c>
      <c r="AB183" s="111" t="s">
        <v>1207</v>
      </c>
      <c r="AC183" s="111" t="s">
        <v>776</v>
      </c>
      <c r="AD183" s="111" t="s">
        <v>978</v>
      </c>
      <c r="AE183" s="118">
        <v>570000000</v>
      </c>
      <c r="AF183" s="111" t="s">
        <v>661</v>
      </c>
      <c r="AG183" s="111"/>
      <c r="AH183" s="186">
        <v>45659</v>
      </c>
      <c r="AI183" s="118">
        <v>570000000</v>
      </c>
      <c r="AJ183" s="118"/>
      <c r="AK183" s="324"/>
      <c r="AL183" s="118"/>
      <c r="AM183" s="118"/>
      <c r="AN183" s="111" t="s">
        <v>1208</v>
      </c>
      <c r="AO183" s="322"/>
      <c r="AP183" s="125"/>
      <c r="AQ183" s="125"/>
      <c r="AR183" s="125"/>
      <c r="AS183" s="125"/>
      <c r="AT183" s="324"/>
      <c r="AU183" s="342"/>
      <c r="AV183" s="324"/>
      <c r="AW183" s="348"/>
      <c r="AX183" s="139"/>
      <c r="AY183" s="139"/>
      <c r="AZ183" s="139"/>
      <c r="BA183" s="139"/>
      <c r="BB183" s="139"/>
      <c r="BC183" s="139"/>
      <c r="BD183" s="154"/>
      <c r="BE183" s="139"/>
      <c r="BF183" s="154"/>
    </row>
    <row r="184" spans="1:158" ht="65.099999999999994" customHeight="1">
      <c r="A184" s="402"/>
      <c r="B184" s="402"/>
      <c r="C184" s="402"/>
      <c r="D184" s="402"/>
      <c r="E184" s="334"/>
      <c r="F184" s="358" t="s">
        <v>1217</v>
      </c>
      <c r="G184" s="358"/>
      <c r="H184" s="358"/>
      <c r="I184" s="358"/>
      <c r="J184" s="358"/>
      <c r="K184" s="358"/>
      <c r="L184" s="358"/>
      <c r="M184" s="358"/>
      <c r="N184" s="358"/>
      <c r="O184" s="358"/>
      <c r="P184" s="358"/>
      <c r="Q184" s="358"/>
      <c r="R184" s="358"/>
      <c r="S184" s="358"/>
      <c r="T184" s="164">
        <f>AVERAGE(T181:T183)</f>
        <v>0.39444444444444443</v>
      </c>
      <c r="U184" s="334"/>
      <c r="V184" s="334"/>
      <c r="W184" s="334"/>
      <c r="X184" s="334"/>
      <c r="Y184" s="334"/>
      <c r="Z184" s="334"/>
      <c r="AA184" s="334"/>
      <c r="AB184" s="334"/>
      <c r="AC184" s="334"/>
      <c r="AD184" s="334"/>
      <c r="AE184" s="334"/>
      <c r="AF184" s="334"/>
      <c r="AG184" s="334"/>
      <c r="AH184" s="334"/>
      <c r="AI184" s="328" t="s">
        <v>1218</v>
      </c>
      <c r="AJ184" s="329"/>
      <c r="AK184" s="329"/>
      <c r="AL184" s="329"/>
      <c r="AM184" s="329"/>
      <c r="AN184" s="329"/>
      <c r="AO184" s="329"/>
      <c r="AP184" s="329"/>
      <c r="AQ184" s="329"/>
      <c r="AR184" s="329"/>
      <c r="AS184" s="329"/>
      <c r="AT184" s="193">
        <f t="shared" ref="AT184:AU184" si="31">+AT181</f>
        <v>454922000</v>
      </c>
      <c r="AU184" s="171">
        <f t="shared" si="31"/>
        <v>0.45492199999999999</v>
      </c>
      <c r="AV184" s="193">
        <f>+AV181</f>
        <v>124916000</v>
      </c>
      <c r="AW184" s="213">
        <f>+AW181</f>
        <v>0.124916</v>
      </c>
      <c r="AX184" s="139"/>
      <c r="AY184" s="139"/>
      <c r="AZ184" s="139"/>
      <c r="BA184" s="139"/>
      <c r="BB184" s="139"/>
      <c r="BC184" s="139"/>
      <c r="BD184" s="194"/>
      <c r="BE184" s="139"/>
      <c r="BF184" s="194"/>
    </row>
    <row r="185" spans="1:158" ht="65.099999999999994" customHeight="1">
      <c r="A185" s="235"/>
      <c r="B185" s="353" t="s">
        <v>418</v>
      </c>
      <c r="C185" s="353" t="s">
        <v>419</v>
      </c>
      <c r="D185" s="321" t="s">
        <v>429</v>
      </c>
      <c r="E185" s="331" t="s">
        <v>1219</v>
      </c>
      <c r="F185" s="363">
        <v>2024130010260</v>
      </c>
      <c r="G185" s="321" t="s">
        <v>1220</v>
      </c>
      <c r="H185" s="321" t="s">
        <v>429</v>
      </c>
      <c r="I185" s="321" t="s">
        <v>862</v>
      </c>
      <c r="J185" s="160"/>
      <c r="K185" s="125" t="s">
        <v>1221</v>
      </c>
      <c r="L185" s="125"/>
      <c r="M185" s="125" t="s">
        <v>1222</v>
      </c>
      <c r="N185" s="125">
        <v>1</v>
      </c>
      <c r="O185" s="125">
        <v>0</v>
      </c>
      <c r="P185" s="125">
        <v>0</v>
      </c>
      <c r="Q185" s="125"/>
      <c r="R185" s="125"/>
      <c r="S185" s="125"/>
      <c r="T185" s="184">
        <f>+(P185+O185)/N185</f>
        <v>0</v>
      </c>
      <c r="U185" s="125" t="s">
        <v>701</v>
      </c>
      <c r="V185" s="125" t="s">
        <v>654</v>
      </c>
      <c r="W185" s="125">
        <v>330</v>
      </c>
      <c r="X185" s="125" t="s">
        <v>655</v>
      </c>
      <c r="Y185" s="125" t="s">
        <v>703</v>
      </c>
      <c r="Z185" s="321" t="s">
        <v>1139</v>
      </c>
      <c r="AA185" s="321" t="s">
        <v>1223</v>
      </c>
      <c r="AB185" s="321" t="s">
        <v>1224</v>
      </c>
      <c r="AC185" s="321" t="s">
        <v>776</v>
      </c>
      <c r="AD185" s="321" t="s">
        <v>978</v>
      </c>
      <c r="AE185" s="323">
        <v>400000000</v>
      </c>
      <c r="AF185" s="321" t="s">
        <v>1225</v>
      </c>
      <c r="AG185" s="321" t="s">
        <v>662</v>
      </c>
      <c r="AH185" s="321"/>
      <c r="AI185" s="138">
        <v>15000000</v>
      </c>
      <c r="AJ185" s="138"/>
      <c r="AK185" s="337">
        <v>520000000</v>
      </c>
      <c r="AL185" s="138"/>
      <c r="AM185" s="138"/>
      <c r="AN185" s="111" t="s">
        <v>663</v>
      </c>
      <c r="AO185" s="325" t="s">
        <v>1226</v>
      </c>
      <c r="AP185" s="136"/>
      <c r="AQ185" s="136"/>
      <c r="AR185" s="136"/>
      <c r="AS185" s="136"/>
      <c r="AT185" s="337">
        <v>188387600</v>
      </c>
      <c r="AU185" s="340">
        <f>+AT185/AK185</f>
        <v>0.36228384615384618</v>
      </c>
      <c r="AV185" s="337">
        <v>70535600</v>
      </c>
      <c r="AW185" s="346">
        <f>+AV185/AK185</f>
        <v>0.13564538461538461</v>
      </c>
      <c r="AX185" s="139"/>
      <c r="AY185" s="139"/>
      <c r="AZ185" s="139"/>
      <c r="BA185" s="139"/>
      <c r="BB185" s="139"/>
      <c r="BC185" s="139"/>
      <c r="BD185" s="194"/>
      <c r="BE185" s="139"/>
      <c r="BF185" s="194"/>
    </row>
    <row r="186" spans="1:158" ht="65.099999999999994" customHeight="1">
      <c r="A186" s="139"/>
      <c r="B186" s="353"/>
      <c r="C186" s="353"/>
      <c r="D186" s="321"/>
      <c r="E186" s="331"/>
      <c r="F186" s="363"/>
      <c r="G186" s="321"/>
      <c r="H186" s="321"/>
      <c r="I186" s="321"/>
      <c r="J186" s="160"/>
      <c r="K186" s="111" t="s">
        <v>1227</v>
      </c>
      <c r="L186" s="111"/>
      <c r="M186" s="111" t="s">
        <v>1228</v>
      </c>
      <c r="N186" s="111">
        <v>9</v>
      </c>
      <c r="O186" s="111">
        <v>1</v>
      </c>
      <c r="P186" s="111">
        <v>1</v>
      </c>
      <c r="Q186" s="125"/>
      <c r="R186" s="125"/>
      <c r="S186" s="125"/>
      <c r="T186" s="184">
        <f t="shared" ref="T186:T190" si="32">+(P186+O186)/N186</f>
        <v>0.22222222222222221</v>
      </c>
      <c r="U186" s="111" t="s">
        <v>701</v>
      </c>
      <c r="V186" s="111" t="s">
        <v>654</v>
      </c>
      <c r="W186" s="111">
        <v>330</v>
      </c>
      <c r="X186" s="111" t="s">
        <v>655</v>
      </c>
      <c r="Y186" s="111" t="s">
        <v>703</v>
      </c>
      <c r="Z186" s="321"/>
      <c r="AA186" s="321"/>
      <c r="AB186" s="321"/>
      <c r="AC186" s="321"/>
      <c r="AD186" s="321"/>
      <c r="AE186" s="323"/>
      <c r="AF186" s="321"/>
      <c r="AG186" s="321"/>
      <c r="AH186" s="321"/>
      <c r="AI186" s="138">
        <v>90000000</v>
      </c>
      <c r="AJ186" s="138"/>
      <c r="AK186" s="338"/>
      <c r="AL186" s="138"/>
      <c r="AM186" s="138"/>
      <c r="AN186" s="111" t="s">
        <v>663</v>
      </c>
      <c r="AO186" s="321"/>
      <c r="AP186" s="160"/>
      <c r="AQ186" s="160"/>
      <c r="AR186" s="160"/>
      <c r="AS186" s="160"/>
      <c r="AT186" s="338"/>
      <c r="AU186" s="341"/>
      <c r="AV186" s="338"/>
      <c r="AW186" s="347"/>
      <c r="AX186" s="139"/>
      <c r="AY186" s="139"/>
      <c r="AZ186" s="139"/>
      <c r="BA186" s="139"/>
      <c r="BB186" s="139"/>
      <c r="BC186" s="139"/>
      <c r="BD186" s="194"/>
      <c r="BE186" s="139"/>
      <c r="BF186" s="194"/>
    </row>
    <row r="187" spans="1:158" ht="65.099999999999994" customHeight="1">
      <c r="A187" s="139"/>
      <c r="B187" s="353"/>
      <c r="C187" s="353"/>
      <c r="D187" s="321"/>
      <c r="E187" s="331"/>
      <c r="F187" s="363"/>
      <c r="G187" s="321"/>
      <c r="H187" s="321"/>
      <c r="I187" s="321"/>
      <c r="J187" s="160"/>
      <c r="K187" s="111" t="s">
        <v>1229</v>
      </c>
      <c r="L187" s="111"/>
      <c r="M187" s="111" t="s">
        <v>1230</v>
      </c>
      <c r="N187" s="111">
        <v>3</v>
      </c>
      <c r="O187" s="111">
        <v>0</v>
      </c>
      <c r="P187" s="111">
        <v>1</v>
      </c>
      <c r="Q187" s="125"/>
      <c r="R187" s="125"/>
      <c r="S187" s="125"/>
      <c r="T187" s="184">
        <f t="shared" si="32"/>
        <v>0.33333333333333331</v>
      </c>
      <c r="U187" s="111" t="s">
        <v>701</v>
      </c>
      <c r="V187" s="111" t="s">
        <v>654</v>
      </c>
      <c r="W187" s="111">
        <v>330</v>
      </c>
      <c r="X187" s="111" t="s">
        <v>655</v>
      </c>
      <c r="Y187" s="111" t="s">
        <v>703</v>
      </c>
      <c r="Z187" s="321"/>
      <c r="AA187" s="321"/>
      <c r="AB187" s="321"/>
      <c r="AC187" s="321"/>
      <c r="AD187" s="321"/>
      <c r="AE187" s="323"/>
      <c r="AF187" s="321"/>
      <c r="AG187" s="321"/>
      <c r="AH187" s="321"/>
      <c r="AI187" s="138">
        <v>108000000</v>
      </c>
      <c r="AJ187" s="138"/>
      <c r="AK187" s="338"/>
      <c r="AL187" s="138"/>
      <c r="AM187" s="138"/>
      <c r="AN187" s="111" t="s">
        <v>663</v>
      </c>
      <c r="AO187" s="321"/>
      <c r="AP187" s="160"/>
      <c r="AQ187" s="160"/>
      <c r="AR187" s="160"/>
      <c r="AS187" s="160"/>
      <c r="AT187" s="338"/>
      <c r="AU187" s="341"/>
      <c r="AV187" s="338"/>
      <c r="AW187" s="347"/>
      <c r="AX187" s="139"/>
      <c r="AY187" s="139"/>
      <c r="AZ187" s="139"/>
      <c r="BA187" s="139"/>
      <c r="BB187" s="139"/>
      <c r="BC187" s="139"/>
      <c r="BD187" s="194"/>
      <c r="BE187" s="139"/>
      <c r="BF187" s="194"/>
    </row>
    <row r="188" spans="1:158" ht="65.099999999999994" customHeight="1">
      <c r="A188" s="139"/>
      <c r="B188" s="353"/>
      <c r="C188" s="353"/>
      <c r="D188" s="321"/>
      <c r="E188" s="331"/>
      <c r="F188" s="363"/>
      <c r="G188" s="321"/>
      <c r="H188" s="321"/>
      <c r="I188" s="321"/>
      <c r="J188" s="160"/>
      <c r="K188" s="111" t="s">
        <v>1231</v>
      </c>
      <c r="L188" s="111"/>
      <c r="M188" s="125" t="s">
        <v>1222</v>
      </c>
      <c r="N188" s="111">
        <v>1</v>
      </c>
      <c r="O188" s="111">
        <v>1</v>
      </c>
      <c r="P188" s="111">
        <v>0</v>
      </c>
      <c r="Q188" s="125"/>
      <c r="R188" s="125"/>
      <c r="S188" s="125"/>
      <c r="T188" s="184">
        <f t="shared" si="32"/>
        <v>1</v>
      </c>
      <c r="U188" s="111" t="s">
        <v>701</v>
      </c>
      <c r="V188" s="111" t="s">
        <v>654</v>
      </c>
      <c r="W188" s="111">
        <v>330</v>
      </c>
      <c r="X188" s="111" t="s">
        <v>655</v>
      </c>
      <c r="Y188" s="111" t="s">
        <v>703</v>
      </c>
      <c r="Z188" s="321"/>
      <c r="AA188" s="321"/>
      <c r="AB188" s="321"/>
      <c r="AC188" s="321"/>
      <c r="AD188" s="321"/>
      <c r="AE188" s="323"/>
      <c r="AF188" s="321"/>
      <c r="AG188" s="321"/>
      <c r="AH188" s="321"/>
      <c r="AI188" s="138">
        <v>90000000</v>
      </c>
      <c r="AJ188" s="138"/>
      <c r="AK188" s="338"/>
      <c r="AL188" s="138"/>
      <c r="AM188" s="138"/>
      <c r="AN188" s="111" t="s">
        <v>663</v>
      </c>
      <c r="AO188" s="321"/>
      <c r="AP188" s="160"/>
      <c r="AQ188" s="160"/>
      <c r="AR188" s="160"/>
      <c r="AS188" s="160"/>
      <c r="AT188" s="338"/>
      <c r="AU188" s="341"/>
      <c r="AV188" s="338"/>
      <c r="AW188" s="347"/>
      <c r="AX188" s="139"/>
      <c r="AY188" s="139"/>
      <c r="AZ188" s="139"/>
      <c r="BA188" s="139"/>
      <c r="BB188" s="139"/>
      <c r="BC188" s="139"/>
      <c r="BD188" s="194"/>
      <c r="BE188" s="139"/>
      <c r="BF188" s="194"/>
    </row>
    <row r="189" spans="1:158" ht="65.099999999999994" customHeight="1">
      <c r="A189" s="139"/>
      <c r="B189" s="353"/>
      <c r="C189" s="353"/>
      <c r="D189" s="321"/>
      <c r="E189" s="331"/>
      <c r="F189" s="363"/>
      <c r="G189" s="321"/>
      <c r="H189" s="321"/>
      <c r="I189" s="321"/>
      <c r="J189" s="160"/>
      <c r="K189" s="111" t="s">
        <v>1232</v>
      </c>
      <c r="L189" s="111"/>
      <c r="M189" s="111" t="s">
        <v>1233</v>
      </c>
      <c r="N189" s="111">
        <v>1</v>
      </c>
      <c r="O189" s="111">
        <v>0</v>
      </c>
      <c r="P189" s="111">
        <v>0</v>
      </c>
      <c r="Q189" s="125"/>
      <c r="R189" s="125"/>
      <c r="S189" s="125"/>
      <c r="T189" s="184">
        <f t="shared" si="32"/>
        <v>0</v>
      </c>
      <c r="U189" s="111" t="s">
        <v>701</v>
      </c>
      <c r="V189" s="111" t="s">
        <v>654</v>
      </c>
      <c r="W189" s="111">
        <v>330</v>
      </c>
      <c r="X189" s="111" t="s">
        <v>655</v>
      </c>
      <c r="Y189" s="111" t="s">
        <v>703</v>
      </c>
      <c r="Z189" s="321"/>
      <c r="AA189" s="321"/>
      <c r="AB189" s="321"/>
      <c r="AC189" s="321"/>
      <c r="AD189" s="321"/>
      <c r="AE189" s="323"/>
      <c r="AF189" s="321"/>
      <c r="AG189" s="321"/>
      <c r="AH189" s="321"/>
      <c r="AI189" s="138">
        <v>17000000</v>
      </c>
      <c r="AJ189" s="138"/>
      <c r="AK189" s="338"/>
      <c r="AL189" s="138"/>
      <c r="AM189" s="138"/>
      <c r="AN189" s="111" t="s">
        <v>663</v>
      </c>
      <c r="AO189" s="321"/>
      <c r="AP189" s="160"/>
      <c r="AQ189" s="160"/>
      <c r="AR189" s="160"/>
      <c r="AS189" s="160"/>
      <c r="AT189" s="338"/>
      <c r="AU189" s="341"/>
      <c r="AV189" s="338"/>
      <c r="AW189" s="347"/>
      <c r="AX189" s="139"/>
      <c r="AY189" s="139"/>
      <c r="AZ189" s="139"/>
      <c r="BA189" s="139"/>
      <c r="BB189" s="139"/>
      <c r="BC189" s="139"/>
      <c r="BD189" s="194"/>
      <c r="BE189" s="139"/>
      <c r="BF189" s="194"/>
    </row>
    <row r="190" spans="1:158" ht="65.099999999999994" customHeight="1">
      <c r="A190" s="139"/>
      <c r="B190" s="354"/>
      <c r="C190" s="354"/>
      <c r="D190" s="322"/>
      <c r="E190" s="331"/>
      <c r="F190" s="363"/>
      <c r="G190" s="321"/>
      <c r="H190" s="321"/>
      <c r="I190" s="321"/>
      <c r="J190" s="160"/>
      <c r="K190" s="136" t="s">
        <v>1234</v>
      </c>
      <c r="L190" s="136"/>
      <c r="M190" s="136" t="s">
        <v>1235</v>
      </c>
      <c r="N190" s="136">
        <v>1</v>
      </c>
      <c r="O190" s="136">
        <v>0</v>
      </c>
      <c r="P190" s="136">
        <v>0</v>
      </c>
      <c r="Q190" s="160"/>
      <c r="R190" s="160"/>
      <c r="S190" s="160"/>
      <c r="T190" s="179">
        <f t="shared" si="32"/>
        <v>0</v>
      </c>
      <c r="U190" s="111" t="s">
        <v>701</v>
      </c>
      <c r="V190" s="111" t="s">
        <v>654</v>
      </c>
      <c r="W190" s="111">
        <v>330</v>
      </c>
      <c r="X190" s="111" t="s">
        <v>655</v>
      </c>
      <c r="Y190" s="111" t="s">
        <v>703</v>
      </c>
      <c r="Z190" s="322"/>
      <c r="AA190" s="322"/>
      <c r="AB190" s="322"/>
      <c r="AC190" s="322"/>
      <c r="AD190" s="322"/>
      <c r="AE190" s="324"/>
      <c r="AF190" s="322"/>
      <c r="AG190" s="322"/>
      <c r="AH190" s="322"/>
      <c r="AI190" s="138">
        <v>80000000</v>
      </c>
      <c r="AJ190" s="138"/>
      <c r="AK190" s="339"/>
      <c r="AL190" s="138"/>
      <c r="AM190" s="138"/>
      <c r="AN190" s="111" t="s">
        <v>663</v>
      </c>
      <c r="AO190" s="322"/>
      <c r="AP190" s="125"/>
      <c r="AQ190" s="125"/>
      <c r="AR190" s="125"/>
      <c r="AS190" s="125"/>
      <c r="AT190" s="339"/>
      <c r="AU190" s="342"/>
      <c r="AV190" s="339"/>
      <c r="AW190" s="348"/>
      <c r="AX190" s="139"/>
      <c r="AY190" s="139"/>
      <c r="AZ190" s="139"/>
      <c r="BA190" s="139"/>
      <c r="BB190" s="139"/>
      <c r="BC190" s="139"/>
      <c r="BD190" s="194"/>
      <c r="BE190" s="139"/>
      <c r="BF190" s="194"/>
    </row>
    <row r="191" spans="1:158" s="244" customFormat="1" ht="65.099999999999994" customHeight="1">
      <c r="A191" s="236"/>
      <c r="B191" s="237"/>
      <c r="C191" s="237"/>
      <c r="D191" s="238"/>
      <c r="E191" s="332"/>
      <c r="F191" s="358" t="s">
        <v>1236</v>
      </c>
      <c r="G191" s="358"/>
      <c r="H191" s="358"/>
      <c r="I191" s="358"/>
      <c r="J191" s="358"/>
      <c r="K191" s="358"/>
      <c r="L191" s="358"/>
      <c r="M191" s="358"/>
      <c r="N191" s="358"/>
      <c r="O191" s="358"/>
      <c r="P191" s="358"/>
      <c r="Q191" s="358"/>
      <c r="R191" s="358"/>
      <c r="S191" s="358"/>
      <c r="T191" s="164">
        <f>AVERAGE(T185:T190)</f>
        <v>0.25925925925925924</v>
      </c>
      <c r="U191" s="327"/>
      <c r="V191" s="327"/>
      <c r="W191" s="327"/>
      <c r="X191" s="327"/>
      <c r="Y191" s="327"/>
      <c r="Z191" s="327"/>
      <c r="AA191" s="327"/>
      <c r="AB191" s="327"/>
      <c r="AC191" s="327"/>
      <c r="AD191" s="327"/>
      <c r="AE191" s="327"/>
      <c r="AF191" s="327"/>
      <c r="AG191" s="327"/>
      <c r="AH191" s="327"/>
      <c r="AI191" s="328" t="s">
        <v>1237</v>
      </c>
      <c r="AJ191" s="329"/>
      <c r="AK191" s="329"/>
      <c r="AL191" s="329"/>
      <c r="AM191" s="329"/>
      <c r="AN191" s="329"/>
      <c r="AO191" s="329"/>
      <c r="AP191" s="329"/>
      <c r="AQ191" s="329"/>
      <c r="AR191" s="329"/>
      <c r="AS191" s="329"/>
      <c r="AT191" s="239">
        <f t="shared" ref="AT191:AU191" si="33">+AT185</f>
        <v>188387600</v>
      </c>
      <c r="AU191" s="156">
        <f t="shared" si="33"/>
        <v>0.36228384615384618</v>
      </c>
      <c r="AV191" s="239">
        <f>+AV185</f>
        <v>70535600</v>
      </c>
      <c r="AW191" s="240">
        <f>+AW185</f>
        <v>0.13564538461538461</v>
      </c>
      <c r="AX191" s="241"/>
      <c r="AY191" s="241"/>
      <c r="AZ191" s="241"/>
      <c r="BA191" s="241"/>
      <c r="BB191" s="241"/>
      <c r="BC191" s="241"/>
      <c r="BD191" s="242"/>
      <c r="BE191" s="241"/>
      <c r="BF191" s="242"/>
      <c r="BG191" s="92"/>
      <c r="BH191" s="92"/>
      <c r="BI191" s="92"/>
      <c r="BJ191" s="92"/>
      <c r="BK191" s="92"/>
      <c r="BL191" s="92"/>
      <c r="BM191" s="92"/>
      <c r="BN191" s="92"/>
      <c r="BO191" s="92"/>
      <c r="BP191" s="92"/>
      <c r="BQ191" s="92"/>
      <c r="BR191" s="92"/>
      <c r="BS191" s="92"/>
      <c r="BT191" s="92"/>
      <c r="BU191" s="92"/>
      <c r="BV191" s="92"/>
      <c r="BW191" s="92"/>
      <c r="BX191" s="92"/>
      <c r="BY191" s="92"/>
      <c r="BZ191" s="92"/>
      <c r="CA191" s="92"/>
      <c r="CB191" s="92"/>
      <c r="CC191" s="92"/>
      <c r="CD191" s="92"/>
      <c r="CE191" s="92"/>
      <c r="CF191" s="92"/>
      <c r="CG191" s="92"/>
      <c r="CH191" s="92"/>
      <c r="CI191" s="92"/>
      <c r="CJ191" s="92"/>
      <c r="CK191" s="92"/>
      <c r="CL191" s="92"/>
      <c r="CM191" s="92"/>
      <c r="CN191" s="92"/>
      <c r="CO191" s="92"/>
      <c r="CP191" s="92"/>
      <c r="CQ191" s="92"/>
      <c r="CR191" s="92"/>
      <c r="CS191" s="92"/>
      <c r="CT191" s="92"/>
      <c r="CU191" s="92"/>
      <c r="CV191" s="92"/>
      <c r="CW191" s="92"/>
      <c r="CX191" s="92"/>
      <c r="CY191" s="92"/>
      <c r="CZ191" s="92"/>
      <c r="DA191" s="92"/>
      <c r="DB191" s="92"/>
      <c r="DC191" s="92"/>
      <c r="DD191" s="92"/>
      <c r="DE191" s="92"/>
      <c r="DF191" s="92"/>
      <c r="DG191" s="92"/>
      <c r="DH191" s="92"/>
      <c r="DI191" s="92"/>
      <c r="DJ191" s="92"/>
      <c r="DK191" s="92"/>
      <c r="DL191" s="92"/>
      <c r="DM191" s="92"/>
      <c r="DN191" s="92"/>
      <c r="DO191" s="92"/>
      <c r="DP191" s="92"/>
      <c r="DQ191" s="92"/>
      <c r="DR191" s="92"/>
      <c r="DS191" s="92"/>
      <c r="DT191" s="92"/>
      <c r="DU191" s="92"/>
      <c r="DV191" s="92"/>
      <c r="DW191" s="92"/>
      <c r="DX191" s="92"/>
      <c r="DY191" s="92"/>
      <c r="DZ191" s="92"/>
      <c r="EA191" s="92"/>
      <c r="EB191" s="92"/>
      <c r="EC191" s="92"/>
      <c r="ED191" s="92"/>
      <c r="EE191" s="92"/>
      <c r="EF191" s="92"/>
      <c r="EG191" s="92"/>
      <c r="EH191" s="92"/>
      <c r="EI191" s="92"/>
      <c r="EJ191" s="92"/>
      <c r="EK191" s="92"/>
      <c r="EL191" s="92"/>
      <c r="EM191" s="92"/>
      <c r="EN191" s="92"/>
      <c r="EO191" s="92"/>
      <c r="EP191" s="92"/>
      <c r="EQ191" s="92"/>
      <c r="ER191" s="92"/>
      <c r="ES191" s="92"/>
      <c r="ET191" s="92"/>
      <c r="EU191" s="92"/>
      <c r="EV191" s="92"/>
      <c r="EW191" s="92"/>
      <c r="EX191" s="92"/>
      <c r="EY191" s="92"/>
      <c r="EZ191" s="92"/>
      <c r="FA191" s="92"/>
      <c r="FB191" s="243"/>
    </row>
    <row r="192" spans="1:158" ht="65.099999999999994" customHeight="1">
      <c r="A192" s="325"/>
      <c r="B192" s="352" t="s">
        <v>431</v>
      </c>
      <c r="C192" s="352" t="s">
        <v>432</v>
      </c>
      <c r="D192" s="325" t="s">
        <v>433</v>
      </c>
      <c r="E192" s="330" t="s">
        <v>1238</v>
      </c>
      <c r="F192" s="335">
        <v>2024130010132</v>
      </c>
      <c r="G192" s="334" t="s">
        <v>1239</v>
      </c>
      <c r="H192" s="334" t="s">
        <v>1240</v>
      </c>
      <c r="I192" s="334" t="s">
        <v>1241</v>
      </c>
      <c r="J192" s="111"/>
      <c r="K192" s="111" t="s">
        <v>1242</v>
      </c>
      <c r="L192" s="111" t="s">
        <v>651</v>
      </c>
      <c r="M192" s="142" t="s">
        <v>1243</v>
      </c>
      <c r="N192" s="142">
        <v>1</v>
      </c>
      <c r="O192" s="142">
        <v>1</v>
      </c>
      <c r="P192" s="142">
        <v>0</v>
      </c>
      <c r="Q192" s="142"/>
      <c r="R192" s="142"/>
      <c r="S192" s="142"/>
      <c r="T192" s="119">
        <f>+(O192+P192)/N192</f>
        <v>1</v>
      </c>
      <c r="U192" s="208" t="s">
        <v>748</v>
      </c>
      <c r="V192" s="111" t="s">
        <v>654</v>
      </c>
      <c r="W192" s="111">
        <v>365</v>
      </c>
      <c r="X192" s="111" t="s">
        <v>655</v>
      </c>
      <c r="Y192" s="111" t="s">
        <v>703</v>
      </c>
      <c r="Z192" s="325" t="s">
        <v>1004</v>
      </c>
      <c r="AA192" s="325" t="s">
        <v>1244</v>
      </c>
      <c r="AB192" s="325" t="s">
        <v>1245</v>
      </c>
      <c r="AC192" s="325" t="s">
        <v>706</v>
      </c>
      <c r="AD192" s="111" t="s">
        <v>1246</v>
      </c>
      <c r="AE192" s="245">
        <v>1400000000</v>
      </c>
      <c r="AF192" s="111" t="s">
        <v>1247</v>
      </c>
      <c r="AG192" s="325" t="s">
        <v>662</v>
      </c>
      <c r="AH192" s="325"/>
      <c r="AI192" s="343">
        <v>8000000000</v>
      </c>
      <c r="AJ192" s="247"/>
      <c r="AK192" s="343">
        <v>8000000000</v>
      </c>
      <c r="AL192" s="246"/>
      <c r="AM192" s="246"/>
      <c r="AN192" s="325" t="s">
        <v>1007</v>
      </c>
      <c r="AO192" s="325" t="s">
        <v>1248</v>
      </c>
      <c r="AP192" s="136"/>
      <c r="AQ192" s="136"/>
      <c r="AR192" s="136"/>
      <c r="AS192" s="136"/>
      <c r="AT192" s="343">
        <v>7809200000</v>
      </c>
      <c r="AU192" s="346">
        <f>+AT192/AK192</f>
        <v>0.97614999999999996</v>
      </c>
      <c r="AV192" s="343">
        <v>2224700000</v>
      </c>
      <c r="AW192" s="346">
        <f>+AV192/AK192</f>
        <v>0.27808749999999999</v>
      </c>
      <c r="AX192" s="139"/>
      <c r="AY192" s="139"/>
      <c r="AZ192" s="139"/>
      <c r="BA192" s="139"/>
      <c r="BB192" s="139"/>
      <c r="BC192" s="139"/>
      <c r="BD192" s="154" t="s">
        <v>1249</v>
      </c>
      <c r="BE192" s="139"/>
      <c r="BF192" s="154" t="s">
        <v>1249</v>
      </c>
    </row>
    <row r="193" spans="1:158" ht="65.099999999999994" customHeight="1">
      <c r="A193" s="321"/>
      <c r="B193" s="353"/>
      <c r="C193" s="353"/>
      <c r="D193" s="321"/>
      <c r="E193" s="331"/>
      <c r="F193" s="335"/>
      <c r="G193" s="334"/>
      <c r="H193" s="334"/>
      <c r="I193" s="334"/>
      <c r="J193" s="111"/>
      <c r="K193" s="111" t="s">
        <v>1250</v>
      </c>
      <c r="L193" s="111" t="s">
        <v>651</v>
      </c>
      <c r="M193" s="142" t="s">
        <v>1085</v>
      </c>
      <c r="N193" s="142">
        <v>1</v>
      </c>
      <c r="O193" s="142" t="s">
        <v>212</v>
      </c>
      <c r="P193" s="142" t="s">
        <v>212</v>
      </c>
      <c r="Q193" s="142"/>
      <c r="R193" s="142"/>
      <c r="S193" s="142"/>
      <c r="T193" s="119" t="s">
        <v>212</v>
      </c>
      <c r="U193" s="208" t="s">
        <v>682</v>
      </c>
      <c r="V193" s="111" t="s">
        <v>654</v>
      </c>
      <c r="W193" s="111">
        <v>180</v>
      </c>
      <c r="X193" s="111" t="s">
        <v>655</v>
      </c>
      <c r="Y193" s="111" t="s">
        <v>703</v>
      </c>
      <c r="Z193" s="321"/>
      <c r="AA193" s="322"/>
      <c r="AB193" s="322"/>
      <c r="AC193" s="322"/>
      <c r="AD193" s="111" t="s">
        <v>1251</v>
      </c>
      <c r="AE193" s="245">
        <v>600000000</v>
      </c>
      <c r="AF193" s="111" t="s">
        <v>1247</v>
      </c>
      <c r="AG193" s="321"/>
      <c r="AH193" s="321"/>
      <c r="AI193" s="344"/>
      <c r="AJ193" s="247"/>
      <c r="AK193" s="344"/>
      <c r="AL193" s="248"/>
      <c r="AM193" s="248"/>
      <c r="AN193" s="321"/>
      <c r="AO193" s="321"/>
      <c r="AP193" s="160"/>
      <c r="AQ193" s="160"/>
      <c r="AR193" s="160"/>
      <c r="AS193" s="160"/>
      <c r="AT193" s="344"/>
      <c r="AU193" s="347"/>
      <c r="AV193" s="344"/>
      <c r="AW193" s="347"/>
      <c r="AX193" s="139"/>
      <c r="AY193" s="139"/>
      <c r="AZ193" s="139"/>
      <c r="BA193" s="139"/>
      <c r="BB193" s="139"/>
      <c r="BC193" s="139"/>
      <c r="BD193" s="154" t="s">
        <v>1252</v>
      </c>
      <c r="BE193" s="139"/>
      <c r="BF193" s="154" t="s">
        <v>1252</v>
      </c>
    </row>
    <row r="194" spans="1:158" ht="65.099999999999994" customHeight="1">
      <c r="A194" s="321"/>
      <c r="B194" s="353"/>
      <c r="C194" s="353"/>
      <c r="D194" s="321"/>
      <c r="E194" s="331"/>
      <c r="F194" s="335"/>
      <c r="G194" s="334"/>
      <c r="H194" s="334"/>
      <c r="I194" s="334" t="s">
        <v>1253</v>
      </c>
      <c r="J194" s="111"/>
      <c r="K194" s="111" t="s">
        <v>1254</v>
      </c>
      <c r="L194" s="111" t="s">
        <v>651</v>
      </c>
      <c r="M194" s="142" t="s">
        <v>1085</v>
      </c>
      <c r="N194" s="142">
        <v>1</v>
      </c>
      <c r="O194" s="142">
        <v>1</v>
      </c>
      <c r="P194" s="142">
        <v>0</v>
      </c>
      <c r="Q194" s="142"/>
      <c r="R194" s="142"/>
      <c r="S194" s="142"/>
      <c r="T194" s="119">
        <f t="shared" ref="T194:T199" si="34">+(O194+P194)/N194</f>
        <v>1</v>
      </c>
      <c r="U194" s="208" t="s">
        <v>748</v>
      </c>
      <c r="V194" s="111" t="s">
        <v>654</v>
      </c>
      <c r="W194" s="111">
        <v>365</v>
      </c>
      <c r="X194" s="111" t="s">
        <v>655</v>
      </c>
      <c r="Y194" s="111" t="s">
        <v>703</v>
      </c>
      <c r="Z194" s="321"/>
      <c r="AA194" s="325" t="s">
        <v>1255</v>
      </c>
      <c r="AB194" s="325" t="s">
        <v>1256</v>
      </c>
      <c r="AC194" s="325"/>
      <c r="AD194" s="111" t="s">
        <v>1257</v>
      </c>
      <c r="AE194" s="245">
        <v>1530000000</v>
      </c>
      <c r="AF194" s="111" t="s">
        <v>1142</v>
      </c>
      <c r="AG194" s="321"/>
      <c r="AH194" s="321"/>
      <c r="AI194" s="344"/>
      <c r="AJ194" s="247"/>
      <c r="AK194" s="344"/>
      <c r="AL194" s="248"/>
      <c r="AM194" s="248"/>
      <c r="AN194" s="321"/>
      <c r="AO194" s="321"/>
      <c r="AP194" s="160"/>
      <c r="AQ194" s="160"/>
      <c r="AR194" s="160"/>
      <c r="AS194" s="160"/>
      <c r="AT194" s="344"/>
      <c r="AU194" s="347"/>
      <c r="AV194" s="344"/>
      <c r="AW194" s="347"/>
      <c r="AX194" s="139"/>
      <c r="AY194" s="139"/>
      <c r="AZ194" s="139"/>
      <c r="BA194" s="139"/>
      <c r="BB194" s="139"/>
      <c r="BC194" s="139"/>
      <c r="BD194" s="154" t="s">
        <v>1258</v>
      </c>
      <c r="BE194" s="139"/>
      <c r="BF194" s="154" t="s">
        <v>1258</v>
      </c>
    </row>
    <row r="195" spans="1:158" ht="65.099999999999994" customHeight="1">
      <c r="A195" s="321"/>
      <c r="B195" s="353"/>
      <c r="C195" s="353"/>
      <c r="D195" s="321"/>
      <c r="E195" s="331"/>
      <c r="F195" s="335"/>
      <c r="G195" s="334"/>
      <c r="H195" s="334"/>
      <c r="I195" s="334"/>
      <c r="J195" s="111"/>
      <c r="K195" s="111" t="s">
        <v>1259</v>
      </c>
      <c r="L195" s="111" t="s">
        <v>651</v>
      </c>
      <c r="M195" s="111" t="s">
        <v>1085</v>
      </c>
      <c r="N195" s="111">
        <v>1</v>
      </c>
      <c r="O195" s="111">
        <v>0.25</v>
      </c>
      <c r="P195" s="111">
        <v>0.25</v>
      </c>
      <c r="Q195" s="111"/>
      <c r="R195" s="111"/>
      <c r="S195" s="111"/>
      <c r="T195" s="119">
        <f t="shared" si="34"/>
        <v>0.5</v>
      </c>
      <c r="U195" s="208" t="s">
        <v>748</v>
      </c>
      <c r="V195" s="111" t="s">
        <v>654</v>
      </c>
      <c r="W195" s="111">
        <v>365</v>
      </c>
      <c r="X195" s="111" t="s">
        <v>655</v>
      </c>
      <c r="Y195" s="111" t="s">
        <v>703</v>
      </c>
      <c r="Z195" s="321"/>
      <c r="AA195" s="321"/>
      <c r="AB195" s="321"/>
      <c r="AC195" s="321"/>
      <c r="AD195" s="325" t="s">
        <v>1246</v>
      </c>
      <c r="AE195" s="326">
        <v>3825000000</v>
      </c>
      <c r="AF195" s="325" t="s">
        <v>1247</v>
      </c>
      <c r="AG195" s="321"/>
      <c r="AH195" s="321"/>
      <c r="AI195" s="344"/>
      <c r="AJ195" s="247"/>
      <c r="AK195" s="344"/>
      <c r="AL195" s="248"/>
      <c r="AM195" s="248"/>
      <c r="AN195" s="321"/>
      <c r="AO195" s="321"/>
      <c r="AP195" s="160"/>
      <c r="AQ195" s="160"/>
      <c r="AR195" s="160"/>
      <c r="AS195" s="160"/>
      <c r="AT195" s="344"/>
      <c r="AU195" s="347"/>
      <c r="AV195" s="344"/>
      <c r="AW195" s="347"/>
      <c r="AX195" s="139"/>
      <c r="AY195" s="139"/>
      <c r="AZ195" s="139"/>
      <c r="BA195" s="139"/>
      <c r="BB195" s="139"/>
      <c r="BC195" s="139"/>
      <c r="BD195" s="154" t="s">
        <v>1258</v>
      </c>
      <c r="BE195" s="139"/>
      <c r="BF195" s="154" t="s">
        <v>1258</v>
      </c>
    </row>
    <row r="196" spans="1:158" ht="65.099999999999994" customHeight="1">
      <c r="A196" s="321"/>
      <c r="B196" s="353"/>
      <c r="C196" s="353"/>
      <c r="D196" s="321"/>
      <c r="E196" s="331"/>
      <c r="F196" s="335"/>
      <c r="G196" s="334"/>
      <c r="H196" s="334"/>
      <c r="I196" s="334"/>
      <c r="J196" s="111"/>
      <c r="K196" s="111" t="s">
        <v>1260</v>
      </c>
      <c r="L196" s="111" t="s">
        <v>651</v>
      </c>
      <c r="M196" s="142" t="s">
        <v>1085</v>
      </c>
      <c r="N196" s="111">
        <v>6</v>
      </c>
      <c r="O196" s="112">
        <v>1</v>
      </c>
      <c r="P196" s="111">
        <v>1</v>
      </c>
      <c r="Q196" s="111"/>
      <c r="R196" s="111"/>
      <c r="S196" s="111"/>
      <c r="T196" s="119">
        <f t="shared" si="34"/>
        <v>0.33333333333333331</v>
      </c>
      <c r="U196" s="208" t="s">
        <v>748</v>
      </c>
      <c r="V196" s="111" t="s">
        <v>654</v>
      </c>
      <c r="W196" s="111">
        <v>365</v>
      </c>
      <c r="X196" s="111" t="s">
        <v>655</v>
      </c>
      <c r="Y196" s="111" t="s">
        <v>703</v>
      </c>
      <c r="Z196" s="321"/>
      <c r="AA196" s="322"/>
      <c r="AB196" s="322"/>
      <c r="AC196" s="322"/>
      <c r="AD196" s="322"/>
      <c r="AE196" s="324"/>
      <c r="AF196" s="322"/>
      <c r="AG196" s="321"/>
      <c r="AH196" s="321"/>
      <c r="AI196" s="344"/>
      <c r="AJ196" s="247"/>
      <c r="AK196" s="344"/>
      <c r="AL196" s="248"/>
      <c r="AM196" s="248"/>
      <c r="AN196" s="321"/>
      <c r="AO196" s="321"/>
      <c r="AP196" s="160"/>
      <c r="AQ196" s="160"/>
      <c r="AR196" s="160"/>
      <c r="AS196" s="160"/>
      <c r="AT196" s="344"/>
      <c r="AU196" s="347"/>
      <c r="AV196" s="344"/>
      <c r="AW196" s="347"/>
      <c r="AX196" s="139"/>
      <c r="AY196" s="139"/>
      <c r="AZ196" s="139"/>
      <c r="BA196" s="139"/>
      <c r="BB196" s="139"/>
      <c r="BC196" s="139"/>
      <c r="BD196" s="154" t="s">
        <v>1261</v>
      </c>
      <c r="BE196" s="139"/>
      <c r="BF196" s="154" t="s">
        <v>1261</v>
      </c>
    </row>
    <row r="197" spans="1:158" ht="65.099999999999994" customHeight="1">
      <c r="A197" s="321"/>
      <c r="B197" s="353"/>
      <c r="C197" s="353"/>
      <c r="D197" s="322"/>
      <c r="E197" s="331"/>
      <c r="F197" s="335"/>
      <c r="G197" s="334"/>
      <c r="H197" s="334"/>
      <c r="I197" s="334"/>
      <c r="J197" s="111"/>
      <c r="K197" s="111" t="s">
        <v>1262</v>
      </c>
      <c r="L197" s="111" t="s">
        <v>651</v>
      </c>
      <c r="M197" s="111" t="s">
        <v>1085</v>
      </c>
      <c r="N197" s="111">
        <v>6</v>
      </c>
      <c r="O197" s="112">
        <v>1</v>
      </c>
      <c r="P197" s="111">
        <v>1</v>
      </c>
      <c r="Q197" s="111"/>
      <c r="R197" s="111"/>
      <c r="S197" s="111"/>
      <c r="T197" s="119">
        <f t="shared" si="34"/>
        <v>0.33333333333333331</v>
      </c>
      <c r="U197" s="208" t="s">
        <v>748</v>
      </c>
      <c r="V197" s="111" t="s">
        <v>654</v>
      </c>
      <c r="W197" s="111">
        <v>365</v>
      </c>
      <c r="X197" s="111" t="s">
        <v>655</v>
      </c>
      <c r="Y197" s="111" t="s">
        <v>703</v>
      </c>
      <c r="Z197" s="321"/>
      <c r="AA197" s="325" t="s">
        <v>1263</v>
      </c>
      <c r="AB197" s="325" t="s">
        <v>1264</v>
      </c>
      <c r="AC197" s="325"/>
      <c r="AD197" s="111" t="s">
        <v>1251</v>
      </c>
      <c r="AE197" s="245">
        <v>1530000000</v>
      </c>
      <c r="AF197" s="111" t="s">
        <v>1247</v>
      </c>
      <c r="AG197" s="321"/>
      <c r="AH197" s="321"/>
      <c r="AI197" s="344"/>
      <c r="AJ197" s="247"/>
      <c r="AK197" s="344"/>
      <c r="AL197" s="249"/>
      <c r="AM197" s="249"/>
      <c r="AN197" s="322"/>
      <c r="AO197" s="321"/>
      <c r="AP197" s="160"/>
      <c r="AQ197" s="160"/>
      <c r="AR197" s="160"/>
      <c r="AS197" s="160"/>
      <c r="AT197" s="344"/>
      <c r="AU197" s="347"/>
      <c r="AV197" s="344"/>
      <c r="AW197" s="347"/>
      <c r="AX197" s="139"/>
      <c r="AY197" s="139"/>
      <c r="AZ197" s="139"/>
      <c r="BA197" s="139"/>
      <c r="BB197" s="139"/>
      <c r="BC197" s="139"/>
      <c r="BD197" s="154" t="s">
        <v>1261</v>
      </c>
      <c r="BE197" s="139"/>
      <c r="BF197" s="154" t="s">
        <v>1261</v>
      </c>
    </row>
    <row r="198" spans="1:158" ht="65.099999999999994" customHeight="1">
      <c r="A198" s="321"/>
      <c r="B198" s="353"/>
      <c r="C198" s="353"/>
      <c r="D198" s="325" t="s">
        <v>436</v>
      </c>
      <c r="E198" s="331"/>
      <c r="F198" s="335"/>
      <c r="G198" s="334"/>
      <c r="H198" s="334"/>
      <c r="I198" s="334"/>
      <c r="J198" s="111"/>
      <c r="K198" s="111" t="s">
        <v>1265</v>
      </c>
      <c r="L198" s="111" t="s">
        <v>651</v>
      </c>
      <c r="M198" s="111" t="s">
        <v>1085</v>
      </c>
      <c r="N198" s="111">
        <v>6</v>
      </c>
      <c r="O198" s="112">
        <v>1</v>
      </c>
      <c r="P198" s="111">
        <v>1</v>
      </c>
      <c r="Q198" s="111"/>
      <c r="R198" s="111"/>
      <c r="S198" s="111"/>
      <c r="T198" s="119">
        <f t="shared" si="34"/>
        <v>0.33333333333333331</v>
      </c>
      <c r="U198" s="208" t="s">
        <v>748</v>
      </c>
      <c r="V198" s="111" t="s">
        <v>654</v>
      </c>
      <c r="W198" s="111">
        <v>365</v>
      </c>
      <c r="X198" s="111" t="s">
        <v>655</v>
      </c>
      <c r="Y198" s="111" t="s">
        <v>703</v>
      </c>
      <c r="Z198" s="321"/>
      <c r="AA198" s="321"/>
      <c r="AB198" s="321"/>
      <c r="AC198" s="321"/>
      <c r="AD198" s="154" t="s">
        <v>1257</v>
      </c>
      <c r="AE198" s="118">
        <v>42000000</v>
      </c>
      <c r="AF198" s="111" t="s">
        <v>1142</v>
      </c>
      <c r="AG198" s="321"/>
      <c r="AH198" s="321"/>
      <c r="AI198" s="344"/>
      <c r="AJ198" s="247"/>
      <c r="AK198" s="344"/>
      <c r="AL198" s="246"/>
      <c r="AM198" s="246"/>
      <c r="AN198" s="325" t="s">
        <v>708</v>
      </c>
      <c r="AO198" s="321"/>
      <c r="AP198" s="160"/>
      <c r="AQ198" s="160"/>
      <c r="AR198" s="160"/>
      <c r="AS198" s="160"/>
      <c r="AT198" s="344"/>
      <c r="AU198" s="347"/>
      <c r="AV198" s="344"/>
      <c r="AW198" s="347"/>
      <c r="AX198" s="139"/>
      <c r="AY198" s="139"/>
      <c r="AZ198" s="139"/>
      <c r="BA198" s="139"/>
      <c r="BB198" s="139"/>
      <c r="BC198" s="139"/>
      <c r="BD198" s="154" t="s">
        <v>1261</v>
      </c>
      <c r="BE198" s="139"/>
      <c r="BF198" s="154" t="s">
        <v>1261</v>
      </c>
    </row>
    <row r="199" spans="1:158" ht="65.099999999999994" customHeight="1">
      <c r="A199" s="321"/>
      <c r="B199" s="353"/>
      <c r="C199" s="353"/>
      <c r="D199" s="321"/>
      <c r="E199" s="331"/>
      <c r="F199" s="335"/>
      <c r="G199" s="334"/>
      <c r="H199" s="334"/>
      <c r="I199" s="334"/>
      <c r="J199" s="111"/>
      <c r="K199" s="111" t="s">
        <v>1266</v>
      </c>
      <c r="L199" s="111" t="s">
        <v>651</v>
      </c>
      <c r="M199" s="111" t="s">
        <v>1085</v>
      </c>
      <c r="N199" s="111">
        <v>6</v>
      </c>
      <c r="O199" s="112">
        <v>1</v>
      </c>
      <c r="P199" s="111">
        <v>1</v>
      </c>
      <c r="Q199" s="111"/>
      <c r="R199" s="111"/>
      <c r="S199" s="111"/>
      <c r="T199" s="119">
        <f t="shared" si="34"/>
        <v>0.33333333333333331</v>
      </c>
      <c r="U199" s="208" t="s">
        <v>748</v>
      </c>
      <c r="V199" s="111" t="s">
        <v>654</v>
      </c>
      <c r="W199" s="111">
        <v>365</v>
      </c>
      <c r="X199" s="111" t="s">
        <v>655</v>
      </c>
      <c r="Y199" s="111" t="s">
        <v>703</v>
      </c>
      <c r="Z199" s="322"/>
      <c r="AA199" s="322"/>
      <c r="AB199" s="322"/>
      <c r="AC199" s="322"/>
      <c r="AD199" s="154"/>
      <c r="AE199" s="118"/>
      <c r="AF199" s="154"/>
      <c r="AG199" s="322"/>
      <c r="AH199" s="322"/>
      <c r="AI199" s="345"/>
      <c r="AJ199" s="247"/>
      <c r="AK199" s="345"/>
      <c r="AL199" s="249"/>
      <c r="AM199" s="249"/>
      <c r="AN199" s="322"/>
      <c r="AO199" s="322"/>
      <c r="AP199" s="125"/>
      <c r="AQ199" s="125"/>
      <c r="AR199" s="125"/>
      <c r="AS199" s="125"/>
      <c r="AT199" s="345"/>
      <c r="AU199" s="348"/>
      <c r="AV199" s="345"/>
      <c r="AW199" s="348"/>
      <c r="AX199" s="139"/>
      <c r="AY199" s="139"/>
      <c r="AZ199" s="139"/>
      <c r="BA199" s="139"/>
      <c r="BB199" s="139"/>
      <c r="BC199" s="139"/>
      <c r="BD199" s="154" t="s">
        <v>1261</v>
      </c>
      <c r="BE199" s="139"/>
      <c r="BF199" s="154" t="s">
        <v>1261</v>
      </c>
    </row>
    <row r="200" spans="1:158" ht="65.099999999999994" customHeight="1">
      <c r="A200" s="322"/>
      <c r="B200" s="354"/>
      <c r="C200" s="354"/>
      <c r="D200" s="322"/>
      <c r="E200" s="332"/>
      <c r="F200" s="358" t="s">
        <v>1267</v>
      </c>
      <c r="G200" s="358"/>
      <c r="H200" s="358"/>
      <c r="I200" s="358"/>
      <c r="J200" s="358"/>
      <c r="K200" s="358"/>
      <c r="L200" s="358"/>
      <c r="M200" s="358"/>
      <c r="N200" s="358"/>
      <c r="O200" s="358"/>
      <c r="P200" s="358"/>
      <c r="Q200" s="358"/>
      <c r="R200" s="358"/>
      <c r="S200" s="358"/>
      <c r="T200" s="164">
        <f>AVERAGE(T192:T199)</f>
        <v>0.54761904761904767</v>
      </c>
      <c r="U200" s="221"/>
      <c r="V200" s="154"/>
      <c r="W200" s="154"/>
      <c r="X200" s="154"/>
      <c r="Y200" s="154"/>
      <c r="Z200" s="154"/>
      <c r="AA200" s="154"/>
      <c r="AB200" s="154"/>
      <c r="AC200" s="154"/>
      <c r="AD200" s="154"/>
      <c r="AE200" s="139"/>
      <c r="AF200" s="165"/>
      <c r="AG200" s="165"/>
      <c r="AH200" s="165"/>
      <c r="AI200" s="328" t="s">
        <v>1268</v>
      </c>
      <c r="AJ200" s="329"/>
      <c r="AK200" s="329"/>
      <c r="AL200" s="329"/>
      <c r="AM200" s="329"/>
      <c r="AN200" s="329"/>
      <c r="AO200" s="329"/>
      <c r="AP200" s="329"/>
      <c r="AQ200" s="329"/>
      <c r="AR200" s="329"/>
      <c r="AS200" s="329"/>
      <c r="AT200" s="250">
        <f t="shared" ref="AT200:AU200" si="35">+AT192</f>
        <v>7809200000</v>
      </c>
      <c r="AU200" s="174">
        <f t="shared" si="35"/>
        <v>0.97614999999999996</v>
      </c>
      <c r="AV200" s="250">
        <f>+AV192</f>
        <v>2224700000</v>
      </c>
      <c r="AW200" s="213">
        <f>+AW192</f>
        <v>0.27808749999999999</v>
      </c>
      <c r="AX200" s="139"/>
      <c r="AY200" s="139"/>
      <c r="AZ200" s="139"/>
      <c r="BA200" s="139"/>
      <c r="BB200" s="139"/>
      <c r="BC200" s="139"/>
      <c r="BD200" s="194"/>
      <c r="BE200" s="139"/>
      <c r="BF200" s="194"/>
    </row>
    <row r="201" spans="1:158" s="254" customFormat="1" ht="65.099999999999994" customHeight="1">
      <c r="A201" s="154"/>
      <c r="B201" s="154"/>
      <c r="C201" s="154"/>
      <c r="D201" s="154"/>
      <c r="E201" s="251"/>
      <c r="F201" s="154"/>
      <c r="G201" s="154"/>
      <c r="H201" s="154"/>
      <c r="I201" s="154"/>
      <c r="J201" s="154"/>
      <c r="K201" s="154"/>
      <c r="L201" s="154"/>
      <c r="M201" s="154"/>
      <c r="N201" s="154"/>
      <c r="O201" s="154"/>
      <c r="P201" s="154"/>
      <c r="Q201" s="154"/>
      <c r="R201" s="154"/>
      <c r="S201" s="154"/>
      <c r="T201" s="154"/>
      <c r="U201" s="221"/>
      <c r="V201" s="154"/>
      <c r="W201" s="154"/>
      <c r="X201" s="154"/>
      <c r="Y201" s="154"/>
      <c r="Z201" s="154"/>
      <c r="AA201" s="154"/>
      <c r="AB201" s="154"/>
      <c r="AC201" s="154"/>
      <c r="AD201" s="154"/>
      <c r="AE201" s="154"/>
      <c r="AF201" s="154"/>
      <c r="AG201" s="154"/>
      <c r="AH201" s="154"/>
      <c r="AI201" s="154"/>
      <c r="AJ201" s="154"/>
      <c r="AK201" s="154"/>
      <c r="AL201" s="154"/>
      <c r="AM201" s="154"/>
      <c r="AN201" s="154"/>
      <c r="AO201" s="154"/>
      <c r="AP201" s="154"/>
      <c r="AQ201" s="154"/>
      <c r="AR201" s="154"/>
      <c r="AS201" s="154"/>
      <c r="AT201" s="154"/>
      <c r="AU201" s="154"/>
      <c r="AV201" s="154"/>
      <c r="AW201" s="154"/>
      <c r="AX201" s="154"/>
      <c r="AY201" s="154"/>
      <c r="AZ201" s="154"/>
      <c r="BA201" s="154"/>
      <c r="BB201" s="154"/>
      <c r="BC201" s="154"/>
      <c r="BD201" s="154"/>
      <c r="BE201" s="154"/>
      <c r="BF201" s="154"/>
      <c r="BG201" s="252"/>
      <c r="BH201" s="252"/>
      <c r="BI201" s="252"/>
      <c r="BJ201" s="252"/>
      <c r="BK201" s="252"/>
      <c r="BL201" s="252"/>
      <c r="BM201" s="252"/>
      <c r="BN201" s="252"/>
      <c r="BO201" s="252"/>
      <c r="BP201" s="252"/>
      <c r="BQ201" s="252"/>
      <c r="BR201" s="252"/>
      <c r="BS201" s="252"/>
      <c r="BT201" s="252"/>
      <c r="BU201" s="252"/>
      <c r="BV201" s="252"/>
      <c r="BW201" s="252"/>
      <c r="BX201" s="252"/>
      <c r="BY201" s="252"/>
      <c r="BZ201" s="252"/>
      <c r="CA201" s="252"/>
      <c r="CB201" s="252"/>
      <c r="CC201" s="252"/>
      <c r="CD201" s="252"/>
      <c r="CE201" s="252"/>
      <c r="CF201" s="252"/>
      <c r="CG201" s="252"/>
      <c r="CH201" s="252"/>
      <c r="CI201" s="252"/>
      <c r="CJ201" s="252"/>
      <c r="CK201" s="252"/>
      <c r="CL201" s="252"/>
      <c r="CM201" s="252"/>
      <c r="CN201" s="252"/>
      <c r="CO201" s="252"/>
      <c r="CP201" s="252"/>
      <c r="CQ201" s="252"/>
      <c r="CR201" s="252"/>
      <c r="CS201" s="252"/>
      <c r="CT201" s="252"/>
      <c r="CU201" s="252"/>
      <c r="CV201" s="252"/>
      <c r="CW201" s="252"/>
      <c r="CX201" s="252"/>
      <c r="CY201" s="252"/>
      <c r="CZ201" s="252"/>
      <c r="DA201" s="252"/>
      <c r="DB201" s="252"/>
      <c r="DC201" s="252"/>
      <c r="DD201" s="252"/>
      <c r="DE201" s="252"/>
      <c r="DF201" s="252"/>
      <c r="DG201" s="252"/>
      <c r="DH201" s="252"/>
      <c r="DI201" s="252"/>
      <c r="DJ201" s="252"/>
      <c r="DK201" s="252"/>
      <c r="DL201" s="252"/>
      <c r="DM201" s="252"/>
      <c r="DN201" s="252"/>
      <c r="DO201" s="252"/>
      <c r="DP201" s="252"/>
      <c r="DQ201" s="252"/>
      <c r="DR201" s="252"/>
      <c r="DS201" s="252"/>
      <c r="DT201" s="252"/>
      <c r="DU201" s="252"/>
      <c r="DV201" s="252"/>
      <c r="DW201" s="252"/>
      <c r="DX201" s="252"/>
      <c r="DY201" s="252"/>
      <c r="DZ201" s="252"/>
      <c r="EA201" s="252"/>
      <c r="EB201" s="252"/>
      <c r="EC201" s="252"/>
      <c r="ED201" s="252"/>
      <c r="EE201" s="252"/>
      <c r="EF201" s="252"/>
      <c r="EG201" s="252"/>
      <c r="EH201" s="252"/>
      <c r="EI201" s="252"/>
      <c r="EJ201" s="252"/>
      <c r="EK201" s="252"/>
      <c r="EL201" s="252"/>
      <c r="EM201" s="252"/>
      <c r="EN201" s="252"/>
      <c r="EO201" s="252"/>
      <c r="EP201" s="252"/>
      <c r="EQ201" s="252"/>
      <c r="ER201" s="252"/>
      <c r="ES201" s="252"/>
      <c r="ET201" s="252"/>
      <c r="EU201" s="252"/>
      <c r="EV201" s="252"/>
      <c r="EW201" s="252"/>
      <c r="EX201" s="252"/>
      <c r="EY201" s="252"/>
      <c r="EZ201" s="252"/>
      <c r="FA201" s="252"/>
      <c r="FB201" s="253"/>
    </row>
    <row r="202" spans="1:158" s="254" customFormat="1" ht="63.75" customHeight="1">
      <c r="A202" s="154"/>
      <c r="B202" s="154"/>
      <c r="C202" s="154"/>
      <c r="D202" s="154"/>
      <c r="E202" s="251"/>
      <c r="F202" s="154"/>
      <c r="G202" s="154"/>
      <c r="H202" s="154"/>
      <c r="I202" s="154"/>
      <c r="J202" s="154"/>
      <c r="K202" s="154"/>
      <c r="L202" s="154"/>
      <c r="M202" s="154"/>
      <c r="N202" s="154"/>
      <c r="O202" s="154"/>
      <c r="P202" s="154"/>
      <c r="Q202" s="154"/>
      <c r="R202" s="154"/>
      <c r="S202" s="154"/>
      <c r="T202" s="154"/>
      <c r="U202" s="221"/>
      <c r="V202" s="154"/>
      <c r="W202" s="154"/>
      <c r="X202" s="154"/>
      <c r="Y202" s="154"/>
      <c r="Z202" s="154"/>
      <c r="AA202" s="154"/>
      <c r="AB202" s="154"/>
      <c r="AC202" s="154"/>
      <c r="AD202" s="154"/>
      <c r="AE202" s="154"/>
      <c r="AF202" s="154"/>
      <c r="AG202" s="154"/>
      <c r="AH202" s="154"/>
      <c r="AI202" s="154"/>
      <c r="AJ202" s="154"/>
      <c r="AK202" s="255">
        <f>SUM(AK12+AK15+AK16+AK25+AK34+AK52+AK60+AK68+AK83+AK92+AK99+AK108+AK111+AK118+AK131+AK137+AK146+AK162+AK181+AK185+AK192)</f>
        <v>33322130449.439999</v>
      </c>
      <c r="AL202" s="154"/>
      <c r="AM202" s="154"/>
      <c r="AN202" s="154"/>
      <c r="AO202" s="154"/>
      <c r="AP202" s="154"/>
      <c r="AQ202" s="154"/>
      <c r="AR202" s="154"/>
      <c r="AS202" s="154"/>
      <c r="AT202" s="154"/>
      <c r="AU202" s="154"/>
      <c r="AV202" s="154"/>
      <c r="AW202" s="154"/>
      <c r="AX202" s="154"/>
      <c r="AY202" s="154"/>
      <c r="AZ202" s="154"/>
      <c r="BA202" s="154"/>
      <c r="BB202" s="154"/>
      <c r="BC202" s="154"/>
      <c r="BD202" s="154"/>
      <c r="BE202" s="154"/>
      <c r="BF202" s="154"/>
      <c r="BG202" s="252"/>
      <c r="BH202" s="252"/>
      <c r="BI202" s="252"/>
      <c r="BJ202" s="252"/>
      <c r="BK202" s="252"/>
      <c r="BL202" s="252"/>
      <c r="BM202" s="252"/>
      <c r="BN202" s="252"/>
      <c r="BO202" s="252"/>
      <c r="BP202" s="252"/>
      <c r="BQ202" s="252"/>
      <c r="BR202" s="252"/>
      <c r="BS202" s="252"/>
      <c r="BT202" s="252"/>
      <c r="BU202" s="252"/>
      <c r="BV202" s="252"/>
      <c r="BW202" s="252"/>
      <c r="BX202" s="252"/>
      <c r="BY202" s="252"/>
      <c r="BZ202" s="252"/>
      <c r="CA202" s="252"/>
      <c r="CB202" s="252"/>
      <c r="CC202" s="252"/>
      <c r="CD202" s="252"/>
      <c r="CE202" s="252"/>
      <c r="CF202" s="252"/>
      <c r="CG202" s="252"/>
      <c r="CH202" s="252"/>
      <c r="CI202" s="252"/>
      <c r="CJ202" s="252"/>
      <c r="CK202" s="252"/>
      <c r="CL202" s="252"/>
      <c r="CM202" s="252"/>
      <c r="CN202" s="252"/>
      <c r="CO202" s="252"/>
      <c r="CP202" s="252"/>
      <c r="CQ202" s="252"/>
      <c r="CR202" s="252"/>
      <c r="CS202" s="252"/>
      <c r="CT202" s="252"/>
      <c r="CU202" s="252"/>
      <c r="CV202" s="252"/>
      <c r="CW202" s="252"/>
      <c r="CX202" s="252"/>
      <c r="CY202" s="252"/>
      <c r="CZ202" s="252"/>
      <c r="DA202" s="252"/>
      <c r="DB202" s="252"/>
      <c r="DC202" s="252"/>
      <c r="DD202" s="252"/>
      <c r="DE202" s="252"/>
      <c r="DF202" s="252"/>
      <c r="DG202" s="252"/>
      <c r="DH202" s="252"/>
      <c r="DI202" s="252"/>
      <c r="DJ202" s="252"/>
      <c r="DK202" s="252"/>
      <c r="DL202" s="252"/>
      <c r="DM202" s="252"/>
      <c r="DN202" s="252"/>
      <c r="DO202" s="252"/>
      <c r="DP202" s="252"/>
      <c r="DQ202" s="252"/>
      <c r="DR202" s="252"/>
      <c r="DS202" s="252"/>
      <c r="DT202" s="252"/>
      <c r="DU202" s="252"/>
      <c r="DV202" s="252"/>
      <c r="DW202" s="252"/>
      <c r="DX202" s="252"/>
      <c r="DY202" s="252"/>
      <c r="DZ202" s="252"/>
      <c r="EA202" s="252"/>
      <c r="EB202" s="252"/>
      <c r="EC202" s="252"/>
      <c r="ED202" s="252"/>
      <c r="EE202" s="252"/>
      <c r="EF202" s="252"/>
      <c r="EG202" s="252"/>
      <c r="EH202" s="252"/>
      <c r="EI202" s="252"/>
      <c r="EJ202" s="252"/>
      <c r="EK202" s="252"/>
      <c r="EL202" s="252"/>
      <c r="EM202" s="252"/>
      <c r="EN202" s="252"/>
      <c r="EO202" s="252"/>
      <c r="EP202" s="252"/>
      <c r="EQ202" s="252"/>
      <c r="ER202" s="252"/>
      <c r="ES202" s="252"/>
      <c r="ET202" s="252"/>
      <c r="EU202" s="252"/>
      <c r="EV202" s="252"/>
      <c r="EW202" s="252"/>
      <c r="EX202" s="252"/>
      <c r="EY202" s="252"/>
      <c r="EZ202" s="252"/>
      <c r="FA202" s="252"/>
      <c r="FB202" s="253"/>
    </row>
    <row r="203" spans="1:158" ht="63.75" customHeight="1">
      <c r="A203" s="139"/>
      <c r="B203" s="256"/>
      <c r="C203" s="139"/>
      <c r="D203" s="139"/>
      <c r="E203" s="214"/>
      <c r="F203" s="139"/>
      <c r="G203" s="139"/>
      <c r="H203" s="139"/>
      <c r="I203" s="139"/>
      <c r="J203" s="139"/>
      <c r="K203" s="142"/>
      <c r="L203" s="139"/>
      <c r="M203" s="349" t="s">
        <v>1269</v>
      </c>
      <c r="N203" s="349"/>
      <c r="O203" s="349"/>
      <c r="P203" s="349"/>
      <c r="Q203" s="349"/>
      <c r="R203" s="349"/>
      <c r="S203" s="349"/>
      <c r="T203" s="164">
        <f>AVERAGE(T200,T191,T184,T179,T161,T144,T136,T130,T117,T110,T107,T98,T91,T82,T67,T58,T52,T33,T24,T15,T12)</f>
        <v>0.45771292124761992</v>
      </c>
      <c r="U203" s="216"/>
      <c r="V203" s="139"/>
      <c r="W203" s="139"/>
      <c r="X203" s="139"/>
      <c r="Y203" s="139"/>
      <c r="Z203" s="139"/>
      <c r="AA203" s="139"/>
      <c r="AB203" s="139"/>
      <c r="AC203" s="139"/>
      <c r="AD203" s="139"/>
      <c r="AE203" s="139"/>
      <c r="AF203" s="139"/>
      <c r="AG203" s="139"/>
      <c r="AH203" s="139"/>
      <c r="AI203" s="318" t="s">
        <v>1270</v>
      </c>
      <c r="AJ203" s="319"/>
      <c r="AK203" s="319"/>
      <c r="AL203" s="319"/>
      <c r="AM203" s="319"/>
      <c r="AN203" s="319"/>
      <c r="AO203" s="319"/>
      <c r="AP203" s="319"/>
      <c r="AQ203" s="319"/>
      <c r="AR203" s="319"/>
      <c r="AS203" s="320"/>
      <c r="AT203" s="257">
        <f>+AT12+AT15+AT24+AT33+AT52+AT58+AT67+AT82+AT91+AT98+AT107+AT110+AT117+AT130+AT136+AT144+AT161+AT179+AT184+AT191+AT200</f>
        <v>17498700200.5</v>
      </c>
      <c r="AU203" s="174">
        <f>+AT203/AK202</f>
        <v>0.52513749764742546</v>
      </c>
      <c r="AV203" s="257">
        <f>+AV12+AV15+AV24+AV33+AV52+AV58+AV67+AV82+AV91+AV98+AV107+AV110+AV117+AV130+AV136+AV144+AV161+AV179+AV184+AV191+AV200</f>
        <v>5424069626.1000004</v>
      </c>
      <c r="AW203" s="174">
        <f>+AV203/AK202</f>
        <v>0.1627767958693396</v>
      </c>
      <c r="AX203" s="139"/>
      <c r="AY203" s="139"/>
      <c r="AZ203" s="139"/>
      <c r="BA203" s="139"/>
      <c r="BB203" s="139"/>
      <c r="BC203" s="139"/>
      <c r="BD203" s="194"/>
      <c r="BE203" s="139"/>
      <c r="BF203" s="194"/>
    </row>
    <row r="204" spans="1:158" s="93" customFormat="1" ht="63.75" customHeight="1">
      <c r="AT204" s="258"/>
      <c r="AU204" s="258"/>
      <c r="AV204" s="258"/>
      <c r="BD204" s="259"/>
      <c r="BF204" s="259"/>
      <c r="BG204" s="92"/>
      <c r="BH204" s="92"/>
      <c r="BI204" s="92"/>
      <c r="BJ204" s="92"/>
      <c r="BK204" s="92"/>
      <c r="BL204" s="92"/>
      <c r="BM204" s="92"/>
      <c r="BN204" s="92"/>
      <c r="BO204" s="92"/>
      <c r="BP204" s="92"/>
      <c r="BQ204" s="92"/>
      <c r="BR204" s="92"/>
      <c r="BS204" s="92"/>
      <c r="BT204" s="92"/>
      <c r="BU204" s="92"/>
      <c r="BV204" s="92"/>
      <c r="BW204" s="92"/>
      <c r="BX204" s="92"/>
      <c r="BY204" s="92"/>
      <c r="BZ204" s="92"/>
      <c r="CA204" s="92"/>
      <c r="CB204" s="92"/>
      <c r="CC204" s="92"/>
      <c r="CD204" s="92"/>
      <c r="CE204" s="92"/>
      <c r="CF204" s="92"/>
      <c r="CG204" s="92"/>
      <c r="CH204" s="92"/>
      <c r="CI204" s="92"/>
      <c r="CJ204" s="92"/>
      <c r="CK204" s="92"/>
      <c r="CL204" s="92"/>
      <c r="CM204" s="92"/>
      <c r="CN204" s="92"/>
      <c r="CO204" s="92"/>
      <c r="CP204" s="92"/>
      <c r="CQ204" s="92"/>
      <c r="CR204" s="92"/>
      <c r="CS204" s="92"/>
      <c r="CT204" s="92"/>
      <c r="CU204" s="92"/>
      <c r="CV204" s="92"/>
      <c r="CW204" s="92"/>
      <c r="CX204" s="92"/>
      <c r="CY204" s="92"/>
      <c r="CZ204" s="92"/>
      <c r="DA204" s="92"/>
      <c r="DB204" s="92"/>
      <c r="DC204" s="92"/>
      <c r="DD204" s="92"/>
      <c r="DE204" s="92"/>
      <c r="DF204" s="92"/>
      <c r="DG204" s="92"/>
      <c r="DH204" s="92"/>
      <c r="DI204" s="92"/>
      <c r="DJ204" s="92"/>
      <c r="DK204" s="92"/>
      <c r="DL204" s="92"/>
      <c r="DM204" s="92"/>
      <c r="DN204" s="92"/>
      <c r="DO204" s="92"/>
      <c r="DP204" s="92"/>
      <c r="DQ204" s="92"/>
      <c r="DR204" s="92"/>
      <c r="DS204" s="92"/>
      <c r="DT204" s="92"/>
      <c r="DU204" s="92"/>
      <c r="DV204" s="92"/>
      <c r="DW204" s="92"/>
      <c r="DX204" s="92"/>
      <c r="DY204" s="92"/>
      <c r="DZ204" s="92"/>
      <c r="EA204" s="92"/>
      <c r="EB204" s="92"/>
      <c r="EC204" s="92"/>
      <c r="ED204" s="92"/>
      <c r="EE204" s="92"/>
      <c r="EF204" s="92"/>
      <c r="EG204" s="92"/>
      <c r="EH204" s="92"/>
      <c r="EI204" s="92"/>
      <c r="EJ204" s="92"/>
      <c r="EK204" s="92"/>
      <c r="EL204" s="92"/>
      <c r="EM204" s="92"/>
      <c r="EN204" s="92"/>
      <c r="EO204" s="92"/>
      <c r="EP204" s="92"/>
      <c r="EQ204" s="92"/>
      <c r="ER204" s="92"/>
      <c r="ES204" s="92"/>
      <c r="ET204" s="92"/>
      <c r="EU204" s="92"/>
      <c r="EV204" s="92"/>
      <c r="EW204" s="92"/>
      <c r="EX204" s="92"/>
      <c r="EY204" s="92"/>
      <c r="EZ204" s="92"/>
      <c r="FA204" s="92"/>
    </row>
    <row r="205" spans="1:158" s="93" customFormat="1" ht="63.75" customHeight="1">
      <c r="AT205" s="258"/>
      <c r="AU205" s="258"/>
      <c r="AV205" s="258"/>
      <c r="BD205" s="259"/>
      <c r="BF205" s="259"/>
    </row>
    <row r="206" spans="1:158" s="93" customFormat="1" ht="63.75" customHeight="1">
      <c r="T206" s="260"/>
      <c r="AT206" s="258"/>
      <c r="AU206" s="258"/>
      <c r="AV206" s="258"/>
      <c r="BD206" s="259"/>
      <c r="BF206" s="259"/>
    </row>
    <row r="207" spans="1:158" s="93" customFormat="1" ht="63.75" customHeight="1">
      <c r="T207" s="260">
        <f>AVERAGE(T12,T15,T24,T33,T52,T58,T67,T82,T91,T98,T107,T117,T130,T136,T144,T161,T179,T184,T191,T200)</f>
        <v>0.45771292124762003</v>
      </c>
      <c r="AT207" s="258"/>
      <c r="AU207" s="258"/>
      <c r="AV207" s="258"/>
      <c r="BD207" s="259"/>
      <c r="BF207" s="259"/>
    </row>
    <row r="208" spans="1:158" s="93" customFormat="1" ht="63.75" customHeight="1">
      <c r="AT208" s="258"/>
      <c r="AU208" s="258"/>
      <c r="AV208" s="258"/>
      <c r="BD208" s="259"/>
      <c r="BF208" s="259"/>
    </row>
    <row r="209" spans="46:58" s="93" customFormat="1" ht="63.75" customHeight="1">
      <c r="AT209" s="258"/>
      <c r="AU209" s="258"/>
      <c r="AV209" s="258"/>
      <c r="BD209" s="259"/>
      <c r="BF209" s="259"/>
    </row>
    <row r="210" spans="46:58" s="93" customFormat="1" ht="63.75" customHeight="1">
      <c r="AT210" s="258"/>
      <c r="AU210" s="258"/>
      <c r="AV210" s="258"/>
      <c r="BD210" s="259"/>
      <c r="BF210" s="259"/>
    </row>
    <row r="211" spans="46:58" s="93" customFormat="1" ht="63.75" customHeight="1">
      <c r="AT211" s="258"/>
      <c r="AU211" s="258"/>
      <c r="AV211" s="258"/>
      <c r="BD211" s="259"/>
      <c r="BF211" s="259"/>
    </row>
    <row r="212" spans="46:58" s="93" customFormat="1" ht="63.75" customHeight="1">
      <c r="AT212" s="258"/>
      <c r="AU212" s="258"/>
      <c r="AV212" s="258"/>
      <c r="BD212" s="259"/>
      <c r="BF212" s="259"/>
    </row>
    <row r="213" spans="46:58" s="93" customFormat="1" ht="63.75" customHeight="1">
      <c r="AT213" s="258"/>
      <c r="AU213" s="258"/>
      <c r="AV213" s="258"/>
      <c r="BD213" s="259"/>
      <c r="BF213" s="259"/>
    </row>
    <row r="214" spans="46:58" s="93" customFormat="1" ht="63.75" customHeight="1">
      <c r="AT214" s="258"/>
      <c r="AU214" s="258"/>
      <c r="AV214" s="258"/>
      <c r="BD214" s="259"/>
      <c r="BF214" s="259"/>
    </row>
    <row r="215" spans="46:58" s="93" customFormat="1" ht="63.75" customHeight="1">
      <c r="AT215" s="258"/>
      <c r="AU215" s="258"/>
      <c r="AV215" s="258"/>
      <c r="BD215" s="259"/>
      <c r="BF215" s="259"/>
    </row>
    <row r="216" spans="46:58" s="93" customFormat="1" ht="63.75" customHeight="1">
      <c r="AT216" s="258"/>
      <c r="AU216" s="258"/>
      <c r="AV216" s="258"/>
      <c r="BD216" s="259"/>
      <c r="BF216" s="259"/>
    </row>
    <row r="217" spans="46:58" s="93" customFormat="1" ht="63.75" customHeight="1">
      <c r="AT217" s="258"/>
      <c r="AU217" s="258"/>
      <c r="AV217" s="258"/>
      <c r="BD217" s="259"/>
      <c r="BF217" s="259"/>
    </row>
    <row r="218" spans="46:58" s="93" customFormat="1" ht="63.75" customHeight="1">
      <c r="AT218" s="258"/>
      <c r="AU218" s="258"/>
      <c r="AV218" s="258"/>
      <c r="BD218" s="259"/>
      <c r="BF218" s="259"/>
    </row>
    <row r="219" spans="46:58" s="93" customFormat="1" ht="63.75" customHeight="1">
      <c r="AT219" s="258"/>
      <c r="AU219" s="258"/>
      <c r="AV219" s="258"/>
      <c r="BD219" s="259"/>
      <c r="BF219" s="259"/>
    </row>
    <row r="220" spans="46:58" s="93" customFormat="1" ht="63.75" customHeight="1">
      <c r="AT220" s="258"/>
      <c r="AU220" s="258"/>
      <c r="AV220" s="258"/>
      <c r="BD220" s="259"/>
      <c r="BF220" s="259"/>
    </row>
    <row r="221" spans="46:58" s="93" customFormat="1" ht="63.75" customHeight="1">
      <c r="AT221" s="258"/>
      <c r="AU221" s="258"/>
      <c r="AV221" s="258"/>
      <c r="BD221" s="259"/>
      <c r="BF221" s="259"/>
    </row>
    <row r="222" spans="46:58" s="93" customFormat="1" ht="63.75" customHeight="1">
      <c r="AT222" s="258"/>
      <c r="AU222" s="258"/>
      <c r="AV222" s="258"/>
      <c r="BD222" s="259"/>
      <c r="BF222" s="259"/>
    </row>
    <row r="223" spans="46:58" s="93" customFormat="1" ht="63.75" customHeight="1">
      <c r="AT223" s="258"/>
      <c r="AU223" s="258"/>
      <c r="AV223" s="258"/>
      <c r="BD223" s="259"/>
      <c r="BF223" s="259"/>
    </row>
    <row r="224" spans="46:58" s="93" customFormat="1" ht="63.75" customHeight="1">
      <c r="AT224" s="258"/>
      <c r="AU224" s="258"/>
      <c r="AV224" s="258"/>
      <c r="BD224" s="259"/>
      <c r="BF224" s="259"/>
    </row>
    <row r="225" spans="2:58" s="93" customFormat="1" ht="63.75" customHeight="1">
      <c r="AT225" s="258"/>
      <c r="AU225" s="258"/>
      <c r="AV225" s="258"/>
      <c r="BD225" s="259"/>
      <c r="BF225" s="259"/>
    </row>
    <row r="226" spans="2:58" s="93" customFormat="1" ht="63.75" customHeight="1">
      <c r="AT226" s="258"/>
      <c r="AU226" s="258"/>
      <c r="AV226" s="258"/>
      <c r="BD226" s="259"/>
      <c r="BF226" s="259"/>
    </row>
    <row r="227" spans="2:58" s="93" customFormat="1" ht="63.75" customHeight="1">
      <c r="AT227" s="258"/>
      <c r="AU227" s="258"/>
      <c r="AV227" s="258"/>
      <c r="BD227" s="259"/>
      <c r="BF227" s="259"/>
    </row>
    <row r="228" spans="2:58" s="93" customFormat="1" ht="63.75" customHeight="1">
      <c r="AT228" s="258"/>
      <c r="AU228" s="258"/>
      <c r="AV228" s="258"/>
      <c r="BD228" s="259"/>
      <c r="BF228" s="259"/>
    </row>
    <row r="229" spans="2:58" s="93" customFormat="1" ht="63.75" customHeight="1">
      <c r="AT229" s="258"/>
      <c r="AU229" s="258"/>
      <c r="AV229" s="258"/>
      <c r="BD229" s="259"/>
      <c r="BF229" s="259"/>
    </row>
    <row r="230" spans="2:58" s="93" customFormat="1" ht="63.75" customHeight="1">
      <c r="AT230" s="258"/>
      <c r="AU230" s="258"/>
      <c r="AV230" s="258"/>
      <c r="BD230" s="259"/>
      <c r="BF230" s="259"/>
    </row>
    <row r="231" spans="2:58" s="93" customFormat="1" ht="63.75" customHeight="1">
      <c r="AT231" s="258"/>
      <c r="AU231" s="258"/>
      <c r="AV231" s="258"/>
      <c r="BD231" s="259"/>
      <c r="BF231" s="259"/>
    </row>
    <row r="232" spans="2:58" s="93" customFormat="1" ht="63.75" customHeight="1">
      <c r="AT232" s="258"/>
      <c r="AU232" s="258"/>
      <c r="AV232" s="258"/>
      <c r="BD232" s="259"/>
      <c r="BF232" s="259"/>
    </row>
    <row r="233" spans="2:58" s="93" customFormat="1" ht="63.75" customHeight="1">
      <c r="AT233" s="258"/>
      <c r="AU233" s="258"/>
      <c r="AV233" s="258"/>
      <c r="BD233" s="259"/>
      <c r="BF233" s="259"/>
    </row>
    <row r="234" spans="2:58" s="93" customFormat="1" ht="63.75" customHeight="1">
      <c r="AT234" s="258"/>
      <c r="AU234" s="258"/>
      <c r="AV234" s="258"/>
      <c r="BD234" s="259"/>
      <c r="BF234" s="259"/>
    </row>
    <row r="235" spans="2:58" s="93" customFormat="1" ht="63.75" customHeight="1">
      <c r="B235" s="261"/>
      <c r="K235" s="262"/>
      <c r="M235" s="263"/>
      <c r="O235" s="264"/>
      <c r="P235" s="264"/>
      <c r="Q235" s="264"/>
      <c r="R235" s="264"/>
      <c r="S235" s="264"/>
      <c r="T235" s="264"/>
      <c r="AT235" s="258"/>
      <c r="AU235" s="258"/>
      <c r="AV235" s="258"/>
      <c r="BD235" s="259"/>
      <c r="BF235" s="259"/>
    </row>
    <row r="236" spans="2:58" s="93" customFormat="1" ht="63.75" customHeight="1">
      <c r="B236" s="261"/>
      <c r="K236" s="262"/>
      <c r="M236" s="263"/>
      <c r="O236" s="264"/>
      <c r="P236" s="264"/>
      <c r="Q236" s="264"/>
      <c r="R236" s="264"/>
      <c r="S236" s="264"/>
      <c r="T236" s="264"/>
      <c r="AT236" s="258"/>
      <c r="AU236" s="258"/>
      <c r="AV236" s="258"/>
      <c r="BD236" s="259"/>
      <c r="BF236" s="259"/>
    </row>
    <row r="237" spans="2:58" s="93" customFormat="1" ht="63.75" customHeight="1">
      <c r="B237" s="261"/>
      <c r="K237" s="262"/>
      <c r="M237" s="263"/>
      <c r="O237" s="264"/>
      <c r="P237" s="264"/>
      <c r="Q237" s="264"/>
      <c r="R237" s="264"/>
      <c r="S237" s="264"/>
      <c r="T237" s="264"/>
      <c r="AT237" s="258"/>
      <c r="AU237" s="258"/>
      <c r="AV237" s="258"/>
      <c r="BD237" s="259"/>
      <c r="BF237" s="259"/>
    </row>
    <row r="238" spans="2:58" s="93" customFormat="1" ht="63.75" customHeight="1">
      <c r="B238" s="261"/>
      <c r="K238" s="262"/>
      <c r="M238" s="263"/>
      <c r="O238" s="264"/>
      <c r="P238" s="264"/>
      <c r="Q238" s="264"/>
      <c r="R238" s="264"/>
      <c r="S238" s="264"/>
      <c r="T238" s="264"/>
      <c r="AT238" s="258"/>
      <c r="AU238" s="258"/>
      <c r="AV238" s="258"/>
      <c r="BD238" s="259"/>
      <c r="BF238" s="259"/>
    </row>
    <row r="239" spans="2:58" s="93" customFormat="1" ht="63.75" customHeight="1">
      <c r="B239" s="261"/>
      <c r="K239" s="262"/>
      <c r="M239" s="263"/>
      <c r="O239" s="264"/>
      <c r="P239" s="264"/>
      <c r="Q239" s="264"/>
      <c r="R239" s="264"/>
      <c r="S239" s="264"/>
      <c r="T239" s="264"/>
      <c r="AT239" s="258"/>
      <c r="AU239" s="258"/>
      <c r="AV239" s="258"/>
      <c r="BD239" s="259"/>
      <c r="BF239" s="259"/>
    </row>
    <row r="240" spans="2:58" s="93" customFormat="1" ht="63.75" customHeight="1">
      <c r="B240" s="261"/>
      <c r="K240" s="262"/>
      <c r="M240" s="263"/>
      <c r="O240" s="264"/>
      <c r="P240" s="264"/>
      <c r="Q240" s="264"/>
      <c r="R240" s="264"/>
      <c r="S240" s="264"/>
      <c r="T240" s="264"/>
      <c r="AT240" s="258"/>
      <c r="AU240" s="258"/>
      <c r="AV240" s="258"/>
      <c r="BD240" s="259"/>
      <c r="BF240" s="259"/>
    </row>
    <row r="241" spans="2:58" s="93" customFormat="1" ht="63.75" customHeight="1">
      <c r="B241" s="261"/>
      <c r="K241" s="262"/>
      <c r="M241" s="263"/>
      <c r="O241" s="264"/>
      <c r="P241" s="264"/>
      <c r="Q241" s="264"/>
      <c r="R241" s="264"/>
      <c r="S241" s="264"/>
      <c r="T241" s="264"/>
      <c r="AT241" s="258"/>
      <c r="AU241" s="258"/>
      <c r="AV241" s="258"/>
      <c r="BD241" s="259"/>
      <c r="BF241" s="259"/>
    </row>
    <row r="242" spans="2:58" s="93" customFormat="1" ht="63.75" customHeight="1">
      <c r="B242" s="261"/>
      <c r="K242" s="262"/>
      <c r="M242" s="263"/>
      <c r="O242" s="264"/>
      <c r="P242" s="264"/>
      <c r="Q242" s="264"/>
      <c r="R242" s="264"/>
      <c r="S242" s="264"/>
      <c r="T242" s="264"/>
      <c r="AT242" s="258"/>
      <c r="AU242" s="258"/>
      <c r="AV242" s="258"/>
      <c r="BD242" s="259"/>
      <c r="BF242" s="259"/>
    </row>
    <row r="243" spans="2:58" s="93" customFormat="1" ht="63.75" customHeight="1">
      <c r="B243" s="261"/>
      <c r="K243" s="262"/>
      <c r="M243" s="263"/>
      <c r="O243" s="264"/>
      <c r="P243" s="264"/>
      <c r="Q243" s="264"/>
      <c r="R243" s="264"/>
      <c r="S243" s="264"/>
      <c r="T243" s="264"/>
      <c r="AT243" s="258"/>
      <c r="AU243" s="258"/>
      <c r="AV243" s="258"/>
      <c r="BD243" s="259"/>
      <c r="BF243" s="259"/>
    </row>
    <row r="244" spans="2:58" s="93" customFormat="1" ht="63.75" customHeight="1">
      <c r="B244" s="261"/>
      <c r="K244" s="262"/>
      <c r="M244" s="263"/>
      <c r="O244" s="264"/>
      <c r="P244" s="264"/>
      <c r="Q244" s="264"/>
      <c r="R244" s="264"/>
      <c r="S244" s="264"/>
      <c r="T244" s="264"/>
      <c r="AT244" s="258"/>
      <c r="AU244" s="258"/>
      <c r="AV244" s="258"/>
      <c r="BD244" s="259"/>
      <c r="BF244" s="259"/>
    </row>
    <row r="245" spans="2:58" s="93" customFormat="1" ht="63.75" customHeight="1">
      <c r="B245" s="261"/>
      <c r="K245" s="262"/>
      <c r="M245" s="263"/>
      <c r="O245" s="264"/>
      <c r="P245" s="264"/>
      <c r="Q245" s="264"/>
      <c r="R245" s="264"/>
      <c r="S245" s="264"/>
      <c r="T245" s="264"/>
      <c r="AT245" s="258"/>
      <c r="AU245" s="258"/>
      <c r="AV245" s="258"/>
      <c r="BD245" s="259"/>
      <c r="BF245" s="259"/>
    </row>
    <row r="246" spans="2:58" s="93" customFormat="1" ht="63.75" customHeight="1">
      <c r="B246" s="261"/>
      <c r="K246" s="262"/>
      <c r="M246" s="263"/>
      <c r="O246" s="264"/>
      <c r="P246" s="264"/>
      <c r="Q246" s="264"/>
      <c r="R246" s="264"/>
      <c r="S246" s="264"/>
      <c r="T246" s="264"/>
      <c r="AT246" s="258"/>
      <c r="AU246" s="258"/>
      <c r="AV246" s="258"/>
      <c r="BD246" s="259"/>
      <c r="BF246" s="259"/>
    </row>
    <row r="247" spans="2:58" s="93" customFormat="1" ht="63.75" customHeight="1">
      <c r="B247" s="261"/>
      <c r="K247" s="262"/>
      <c r="M247" s="263"/>
      <c r="O247" s="264"/>
      <c r="P247" s="264"/>
      <c r="Q247" s="264"/>
      <c r="R247" s="264"/>
      <c r="S247" s="264"/>
      <c r="T247" s="264"/>
      <c r="AT247" s="258"/>
      <c r="AU247" s="258"/>
      <c r="AV247" s="258"/>
      <c r="BD247" s="259"/>
      <c r="BF247" s="259"/>
    </row>
    <row r="248" spans="2:58" s="93" customFormat="1" ht="63.75" customHeight="1">
      <c r="B248" s="261"/>
      <c r="K248" s="262"/>
      <c r="M248" s="263"/>
      <c r="O248" s="264"/>
      <c r="P248" s="264"/>
      <c r="Q248" s="264"/>
      <c r="R248" s="264"/>
      <c r="S248" s="264"/>
      <c r="T248" s="264"/>
      <c r="AT248" s="258"/>
      <c r="AU248" s="258"/>
      <c r="AV248" s="258"/>
      <c r="BD248" s="259"/>
      <c r="BF248" s="259"/>
    </row>
    <row r="249" spans="2:58" s="93" customFormat="1" ht="63.75" customHeight="1">
      <c r="B249" s="261"/>
      <c r="K249" s="262"/>
      <c r="M249" s="263"/>
      <c r="O249" s="264"/>
      <c r="P249" s="264"/>
      <c r="Q249" s="264"/>
      <c r="R249" s="264"/>
      <c r="S249" s="264"/>
      <c r="T249" s="264"/>
      <c r="AT249" s="258"/>
      <c r="AU249" s="258"/>
      <c r="AV249" s="258"/>
      <c r="BD249" s="259"/>
      <c r="BF249" s="259"/>
    </row>
    <row r="250" spans="2:58" s="93" customFormat="1" ht="63.75" customHeight="1">
      <c r="B250" s="261"/>
      <c r="K250" s="262"/>
      <c r="M250" s="263"/>
      <c r="O250" s="264"/>
      <c r="P250" s="264"/>
      <c r="Q250" s="264"/>
      <c r="R250" s="264"/>
      <c r="S250" s="264"/>
      <c r="T250" s="264"/>
      <c r="AT250" s="258"/>
      <c r="AU250" s="258"/>
      <c r="AV250" s="258"/>
      <c r="BD250" s="259"/>
      <c r="BF250" s="259"/>
    </row>
    <row r="251" spans="2:58" s="93" customFormat="1" ht="63.75" customHeight="1">
      <c r="B251" s="261"/>
      <c r="K251" s="262"/>
      <c r="M251" s="263"/>
      <c r="O251" s="264"/>
      <c r="P251" s="264"/>
      <c r="Q251" s="264"/>
      <c r="R251" s="264"/>
      <c r="S251" s="264"/>
      <c r="T251" s="264"/>
      <c r="AT251" s="258"/>
      <c r="AU251" s="258"/>
      <c r="AV251" s="258"/>
      <c r="BD251" s="259"/>
      <c r="BF251" s="259"/>
    </row>
    <row r="252" spans="2:58" s="93" customFormat="1" ht="63.75" customHeight="1">
      <c r="B252" s="261"/>
      <c r="K252" s="262"/>
      <c r="M252" s="263"/>
      <c r="O252" s="264"/>
      <c r="P252" s="264"/>
      <c r="Q252" s="264"/>
      <c r="R252" s="264"/>
      <c r="S252" s="264"/>
      <c r="T252" s="264"/>
      <c r="AT252" s="258"/>
      <c r="AU252" s="258"/>
      <c r="AV252" s="258"/>
      <c r="BD252" s="259"/>
      <c r="BF252" s="259"/>
    </row>
    <row r="253" spans="2:58" s="93" customFormat="1" ht="63.75" customHeight="1">
      <c r="B253" s="261"/>
      <c r="K253" s="262"/>
      <c r="M253" s="263"/>
      <c r="O253" s="264"/>
      <c r="P253" s="264"/>
      <c r="Q253" s="264"/>
      <c r="R253" s="264"/>
      <c r="S253" s="264"/>
      <c r="T253" s="264"/>
      <c r="AT253" s="258"/>
      <c r="AU253" s="258"/>
      <c r="AV253" s="258"/>
      <c r="BD253" s="259"/>
      <c r="BF253" s="259"/>
    </row>
    <row r="254" spans="2:58" s="93" customFormat="1" ht="63.75" customHeight="1">
      <c r="B254" s="261"/>
      <c r="K254" s="262"/>
      <c r="M254" s="263"/>
      <c r="O254" s="264"/>
      <c r="P254" s="264"/>
      <c r="Q254" s="264"/>
      <c r="R254" s="264"/>
      <c r="S254" s="264"/>
      <c r="T254" s="264"/>
      <c r="AT254" s="258"/>
      <c r="AU254" s="258"/>
      <c r="AV254" s="258"/>
      <c r="BD254" s="259"/>
      <c r="BF254" s="259"/>
    </row>
    <row r="255" spans="2:58" s="93" customFormat="1" ht="63.75" customHeight="1">
      <c r="B255" s="261"/>
      <c r="K255" s="262"/>
      <c r="M255" s="263"/>
      <c r="O255" s="264"/>
      <c r="P255" s="264"/>
      <c r="Q255" s="264"/>
      <c r="R255" s="264"/>
      <c r="S255" s="264"/>
      <c r="T255" s="264"/>
      <c r="AT255" s="258"/>
      <c r="AU255" s="258"/>
      <c r="AV255" s="258"/>
      <c r="BD255" s="259"/>
      <c r="BF255" s="259"/>
    </row>
    <row r="256" spans="2:58" s="93" customFormat="1" ht="63.75" customHeight="1">
      <c r="B256" s="261"/>
      <c r="K256" s="262"/>
      <c r="M256" s="263"/>
      <c r="O256" s="264"/>
      <c r="P256" s="264"/>
      <c r="Q256" s="264"/>
      <c r="R256" s="264"/>
      <c r="S256" s="264"/>
      <c r="T256" s="264"/>
      <c r="AT256" s="258"/>
      <c r="AU256" s="258"/>
      <c r="AV256" s="258"/>
      <c r="BD256" s="259"/>
      <c r="BF256" s="259"/>
    </row>
    <row r="257" spans="2:58" s="93" customFormat="1" ht="63.75" customHeight="1">
      <c r="B257" s="261"/>
      <c r="K257" s="262"/>
      <c r="M257" s="263"/>
      <c r="O257" s="264"/>
      <c r="P257" s="264"/>
      <c r="Q257" s="264"/>
      <c r="R257" s="264"/>
      <c r="S257" s="264"/>
      <c r="T257" s="264"/>
      <c r="AT257" s="258"/>
      <c r="AU257" s="258"/>
      <c r="AV257" s="258"/>
      <c r="BD257" s="259"/>
      <c r="BF257" s="259"/>
    </row>
    <row r="258" spans="2:58" s="93" customFormat="1" ht="63.75" customHeight="1">
      <c r="B258" s="261"/>
      <c r="K258" s="262"/>
      <c r="M258" s="263"/>
      <c r="O258" s="264"/>
      <c r="P258" s="264"/>
      <c r="Q258" s="264"/>
      <c r="R258" s="264"/>
      <c r="S258" s="264"/>
      <c r="T258" s="264"/>
      <c r="AT258" s="258"/>
      <c r="AU258" s="258"/>
      <c r="AV258" s="258"/>
      <c r="BD258" s="259"/>
      <c r="BF258" s="259"/>
    </row>
    <row r="259" spans="2:58" s="93" customFormat="1" ht="63.75" customHeight="1">
      <c r="B259" s="261"/>
      <c r="K259" s="262"/>
      <c r="M259" s="263"/>
      <c r="O259" s="264"/>
      <c r="P259" s="264"/>
      <c r="Q259" s="264"/>
      <c r="R259" s="264"/>
      <c r="S259" s="264"/>
      <c r="T259" s="264"/>
      <c r="AT259" s="258"/>
      <c r="AU259" s="258"/>
      <c r="AV259" s="258"/>
      <c r="BD259" s="259"/>
      <c r="BF259" s="259"/>
    </row>
    <row r="260" spans="2:58" s="93" customFormat="1" ht="63.75" customHeight="1">
      <c r="B260" s="261"/>
      <c r="K260" s="262"/>
      <c r="M260" s="263"/>
      <c r="O260" s="264"/>
      <c r="P260" s="264"/>
      <c r="Q260" s="264"/>
      <c r="R260" s="264"/>
      <c r="S260" s="264"/>
      <c r="T260" s="264"/>
      <c r="AT260" s="258"/>
      <c r="AU260" s="258"/>
      <c r="AV260" s="258"/>
      <c r="BD260" s="259"/>
      <c r="BF260" s="259"/>
    </row>
    <row r="261" spans="2:58" s="93" customFormat="1" ht="63.75" customHeight="1">
      <c r="B261" s="261"/>
      <c r="K261" s="262"/>
      <c r="M261" s="263"/>
      <c r="O261" s="264"/>
      <c r="P261" s="264"/>
      <c r="Q261" s="264"/>
      <c r="R261" s="264"/>
      <c r="S261" s="264"/>
      <c r="T261" s="264"/>
      <c r="AT261" s="258"/>
      <c r="AU261" s="258"/>
      <c r="AV261" s="258"/>
      <c r="BD261" s="259"/>
      <c r="BF261" s="259"/>
    </row>
    <row r="262" spans="2:58" s="93" customFormat="1" ht="63.75" customHeight="1">
      <c r="B262" s="261"/>
      <c r="K262" s="262"/>
      <c r="M262" s="263"/>
      <c r="O262" s="264"/>
      <c r="P262" s="264"/>
      <c r="Q262" s="264"/>
      <c r="R262" s="264"/>
      <c r="S262" s="264"/>
      <c r="T262" s="264"/>
      <c r="AT262" s="258"/>
      <c r="AU262" s="258"/>
      <c r="AV262" s="258"/>
      <c r="BD262" s="259"/>
      <c r="BF262" s="259"/>
    </row>
    <row r="263" spans="2:58" s="93" customFormat="1" ht="63.75" customHeight="1">
      <c r="B263" s="261"/>
      <c r="K263" s="262"/>
      <c r="M263" s="263"/>
      <c r="O263" s="264"/>
      <c r="P263" s="264"/>
      <c r="Q263" s="264"/>
      <c r="R263" s="264"/>
      <c r="S263" s="264"/>
      <c r="T263" s="264"/>
      <c r="AT263" s="258"/>
      <c r="AU263" s="258"/>
      <c r="AV263" s="258"/>
      <c r="BD263" s="259"/>
      <c r="BF263" s="259"/>
    </row>
    <row r="264" spans="2:58" s="93" customFormat="1" ht="63.75" customHeight="1">
      <c r="B264" s="261"/>
      <c r="K264" s="262"/>
      <c r="M264" s="263"/>
      <c r="O264" s="264"/>
      <c r="P264" s="264"/>
      <c r="Q264" s="264"/>
      <c r="R264" s="264"/>
      <c r="S264" s="264"/>
      <c r="T264" s="264"/>
      <c r="AT264" s="258"/>
      <c r="AU264" s="258"/>
      <c r="AV264" s="258"/>
      <c r="BD264" s="259"/>
      <c r="BF264" s="259"/>
    </row>
    <row r="265" spans="2:58" s="93" customFormat="1" ht="63.75" customHeight="1">
      <c r="B265" s="261"/>
      <c r="K265" s="262"/>
      <c r="M265" s="263"/>
      <c r="O265" s="264"/>
      <c r="P265" s="264"/>
      <c r="Q265" s="264"/>
      <c r="R265" s="264"/>
      <c r="S265" s="264"/>
      <c r="T265" s="264"/>
      <c r="AT265" s="258"/>
      <c r="AU265" s="258"/>
      <c r="AV265" s="258"/>
      <c r="BD265" s="259"/>
      <c r="BF265" s="259"/>
    </row>
    <row r="266" spans="2:58" s="93" customFormat="1" ht="63.75" customHeight="1">
      <c r="B266" s="261"/>
      <c r="K266" s="262"/>
      <c r="M266" s="263"/>
      <c r="O266" s="264"/>
      <c r="P266" s="264"/>
      <c r="Q266" s="264"/>
      <c r="R266" s="264"/>
      <c r="S266" s="264"/>
      <c r="T266" s="264"/>
      <c r="AT266" s="258"/>
      <c r="AU266" s="258"/>
      <c r="AV266" s="258"/>
      <c r="BD266" s="259"/>
      <c r="BF266" s="259"/>
    </row>
    <row r="267" spans="2:58" s="93" customFormat="1" ht="63.75" customHeight="1">
      <c r="B267" s="261"/>
      <c r="K267" s="262"/>
      <c r="M267" s="263"/>
      <c r="O267" s="264"/>
      <c r="P267" s="264"/>
      <c r="Q267" s="264"/>
      <c r="R267" s="264"/>
      <c r="S267" s="264"/>
      <c r="T267" s="264"/>
      <c r="AT267" s="258"/>
      <c r="AU267" s="258"/>
      <c r="AV267" s="258"/>
      <c r="BD267" s="259"/>
      <c r="BF267" s="259"/>
    </row>
    <row r="268" spans="2:58" s="93" customFormat="1" ht="63.75" customHeight="1">
      <c r="B268" s="261"/>
      <c r="K268" s="262"/>
      <c r="M268" s="263"/>
      <c r="O268" s="264"/>
      <c r="P268" s="264"/>
      <c r="Q268" s="264"/>
      <c r="R268" s="264"/>
      <c r="S268" s="264"/>
      <c r="T268" s="264"/>
      <c r="AT268" s="258"/>
      <c r="AU268" s="258"/>
      <c r="AV268" s="258"/>
      <c r="BD268" s="259"/>
      <c r="BF268" s="259"/>
    </row>
    <row r="269" spans="2:58" s="93" customFormat="1" ht="63.75" customHeight="1">
      <c r="B269" s="261"/>
      <c r="K269" s="262"/>
      <c r="M269" s="263"/>
      <c r="O269" s="264"/>
      <c r="P269" s="264"/>
      <c r="Q269" s="264"/>
      <c r="R269" s="264"/>
      <c r="S269" s="264"/>
      <c r="T269" s="264"/>
      <c r="AT269" s="258"/>
      <c r="AU269" s="258"/>
      <c r="AV269" s="258"/>
      <c r="BD269" s="259"/>
      <c r="BF269" s="259"/>
    </row>
    <row r="270" spans="2:58" s="93" customFormat="1" ht="63.75" customHeight="1">
      <c r="B270" s="261"/>
      <c r="K270" s="262"/>
      <c r="M270" s="263"/>
      <c r="O270" s="264"/>
      <c r="P270" s="264"/>
      <c r="Q270" s="264"/>
      <c r="R270" s="264"/>
      <c r="S270" s="264"/>
      <c r="T270" s="264"/>
      <c r="AT270" s="258"/>
      <c r="AU270" s="258"/>
      <c r="AV270" s="258"/>
      <c r="BD270" s="259"/>
      <c r="BF270" s="259"/>
    </row>
    <row r="271" spans="2:58" s="93" customFormat="1" ht="63.75" customHeight="1">
      <c r="B271" s="261"/>
      <c r="K271" s="262"/>
      <c r="M271" s="263"/>
      <c r="O271" s="264"/>
      <c r="P271" s="264"/>
      <c r="Q271" s="264"/>
      <c r="R271" s="264"/>
      <c r="S271" s="264"/>
      <c r="T271" s="264"/>
      <c r="AT271" s="258"/>
      <c r="AU271" s="258"/>
      <c r="AV271" s="258"/>
      <c r="BD271" s="259"/>
      <c r="BF271" s="259"/>
    </row>
    <row r="272" spans="2:58" s="93" customFormat="1" ht="63.75" customHeight="1">
      <c r="B272" s="261"/>
      <c r="K272" s="262"/>
      <c r="M272" s="263"/>
      <c r="O272" s="264"/>
      <c r="P272" s="264"/>
      <c r="Q272" s="264"/>
      <c r="R272" s="264"/>
      <c r="S272" s="264"/>
      <c r="T272" s="264"/>
      <c r="AT272" s="258"/>
      <c r="AU272" s="258"/>
      <c r="AV272" s="258"/>
      <c r="BD272" s="259"/>
      <c r="BF272" s="259"/>
    </row>
    <row r="273" spans="2:58" s="93" customFormat="1" ht="63.75" customHeight="1">
      <c r="B273" s="261"/>
      <c r="K273" s="262"/>
      <c r="M273" s="263"/>
      <c r="O273" s="264"/>
      <c r="P273" s="264"/>
      <c r="Q273" s="264"/>
      <c r="R273" s="264"/>
      <c r="S273" s="264"/>
      <c r="T273" s="264"/>
      <c r="AT273" s="258"/>
      <c r="AU273" s="258"/>
      <c r="AV273" s="258"/>
      <c r="BD273" s="259"/>
      <c r="BF273" s="259"/>
    </row>
    <row r="274" spans="2:58" s="93" customFormat="1" ht="63.75" customHeight="1">
      <c r="B274" s="261"/>
      <c r="K274" s="262"/>
      <c r="M274" s="263"/>
      <c r="O274" s="264"/>
      <c r="P274" s="264"/>
      <c r="Q274" s="264"/>
      <c r="R274" s="264"/>
      <c r="S274" s="264"/>
      <c r="T274" s="264"/>
      <c r="AT274" s="258"/>
      <c r="AU274" s="258"/>
      <c r="AV274" s="258"/>
      <c r="BD274" s="259"/>
      <c r="BF274" s="259"/>
    </row>
    <row r="275" spans="2:58" s="93" customFormat="1" ht="63.75" customHeight="1">
      <c r="B275" s="261"/>
      <c r="K275" s="262"/>
      <c r="M275" s="263"/>
      <c r="O275" s="264"/>
      <c r="P275" s="264"/>
      <c r="Q275" s="264"/>
      <c r="R275" s="264"/>
      <c r="S275" s="264"/>
      <c r="T275" s="264"/>
      <c r="AT275" s="258"/>
      <c r="AU275" s="258"/>
      <c r="AV275" s="258"/>
      <c r="BD275" s="259"/>
      <c r="BF275" s="259"/>
    </row>
    <row r="276" spans="2:58" s="93" customFormat="1" ht="63.75" customHeight="1">
      <c r="B276" s="261"/>
      <c r="K276" s="262"/>
      <c r="M276" s="263"/>
      <c r="O276" s="264"/>
      <c r="P276" s="264"/>
      <c r="Q276" s="264"/>
      <c r="R276" s="264"/>
      <c r="S276" s="264"/>
      <c r="T276" s="264"/>
      <c r="AT276" s="258"/>
      <c r="AU276" s="258"/>
      <c r="AV276" s="258"/>
      <c r="BD276" s="259"/>
      <c r="BF276" s="259"/>
    </row>
    <row r="277" spans="2:58" s="93" customFormat="1" ht="63.75" customHeight="1">
      <c r="B277" s="261"/>
      <c r="K277" s="262"/>
      <c r="M277" s="263"/>
      <c r="O277" s="264"/>
      <c r="P277" s="264"/>
      <c r="Q277" s="264"/>
      <c r="R277" s="264"/>
      <c r="S277" s="264"/>
      <c r="T277" s="264"/>
      <c r="AT277" s="258"/>
      <c r="AU277" s="258"/>
      <c r="AV277" s="258"/>
      <c r="BD277" s="259"/>
      <c r="BF277" s="259"/>
    </row>
    <row r="278" spans="2:58" s="93" customFormat="1" ht="63.75" customHeight="1">
      <c r="B278" s="261"/>
      <c r="K278" s="262"/>
      <c r="M278" s="263"/>
      <c r="O278" s="264"/>
      <c r="P278" s="264"/>
      <c r="Q278" s="264"/>
      <c r="R278" s="264"/>
      <c r="S278" s="264"/>
      <c r="T278" s="264"/>
      <c r="AT278" s="258"/>
      <c r="AU278" s="258"/>
      <c r="AV278" s="258"/>
      <c r="BD278" s="259"/>
      <c r="BF278" s="259"/>
    </row>
    <row r="279" spans="2:58" s="93" customFormat="1" ht="63.75" customHeight="1">
      <c r="B279" s="261"/>
      <c r="K279" s="262"/>
      <c r="M279" s="263"/>
      <c r="O279" s="264"/>
      <c r="P279" s="264"/>
      <c r="Q279" s="264"/>
      <c r="R279" s="264"/>
      <c r="S279" s="264"/>
      <c r="T279" s="264"/>
      <c r="AT279" s="258"/>
      <c r="AU279" s="258"/>
      <c r="AV279" s="258"/>
      <c r="BD279" s="259"/>
      <c r="BF279" s="259"/>
    </row>
    <row r="280" spans="2:58" s="93" customFormat="1" ht="63.75" customHeight="1">
      <c r="B280" s="261"/>
      <c r="K280" s="262"/>
      <c r="M280" s="263"/>
      <c r="O280" s="264"/>
      <c r="P280" s="264"/>
      <c r="Q280" s="264"/>
      <c r="R280" s="264"/>
      <c r="S280" s="264"/>
      <c r="T280" s="264"/>
      <c r="AT280" s="258"/>
      <c r="AU280" s="258"/>
      <c r="AV280" s="258"/>
      <c r="BD280" s="259"/>
      <c r="BF280" s="259"/>
    </row>
    <row r="281" spans="2:58" s="93" customFormat="1" ht="63.75" customHeight="1">
      <c r="B281" s="261"/>
      <c r="K281" s="262"/>
      <c r="M281" s="263"/>
      <c r="O281" s="264"/>
      <c r="P281" s="264"/>
      <c r="Q281" s="264"/>
      <c r="R281" s="264"/>
      <c r="S281" s="264"/>
      <c r="T281" s="264"/>
      <c r="AT281" s="258"/>
      <c r="AU281" s="258"/>
      <c r="AV281" s="258"/>
      <c r="BD281" s="259"/>
      <c r="BF281" s="259"/>
    </row>
    <row r="282" spans="2:58" s="93" customFormat="1" ht="63.75" customHeight="1">
      <c r="B282" s="261"/>
      <c r="K282" s="262"/>
      <c r="M282" s="263"/>
      <c r="O282" s="264"/>
      <c r="P282" s="264"/>
      <c r="Q282" s="264"/>
      <c r="R282" s="264"/>
      <c r="S282" s="264"/>
      <c r="T282" s="264"/>
      <c r="AT282" s="258"/>
      <c r="AU282" s="258"/>
      <c r="AV282" s="258"/>
      <c r="BD282" s="259"/>
      <c r="BF282" s="259"/>
    </row>
    <row r="283" spans="2:58" s="93" customFormat="1" ht="63.75" customHeight="1">
      <c r="B283" s="261"/>
      <c r="K283" s="262"/>
      <c r="M283" s="263"/>
      <c r="O283" s="264"/>
      <c r="P283" s="264"/>
      <c r="Q283" s="264"/>
      <c r="R283" s="264"/>
      <c r="S283" s="264"/>
      <c r="T283" s="264"/>
      <c r="AT283" s="258"/>
      <c r="AU283" s="258"/>
      <c r="AV283" s="258"/>
      <c r="BD283" s="259"/>
      <c r="BF283" s="259"/>
    </row>
    <row r="284" spans="2:58" s="93" customFormat="1" ht="63.75" customHeight="1">
      <c r="B284" s="261"/>
      <c r="K284" s="262"/>
      <c r="M284" s="263"/>
      <c r="O284" s="264"/>
      <c r="P284" s="264"/>
      <c r="Q284" s="264"/>
      <c r="R284" s="264"/>
      <c r="S284" s="264"/>
      <c r="T284" s="264"/>
      <c r="AT284" s="258"/>
      <c r="AU284" s="258"/>
      <c r="AV284" s="258"/>
      <c r="BD284" s="259"/>
      <c r="BF284" s="259"/>
    </row>
    <row r="285" spans="2:58" s="93" customFormat="1" ht="63.75" customHeight="1">
      <c r="B285" s="261"/>
      <c r="K285" s="262"/>
      <c r="M285" s="263"/>
      <c r="O285" s="264"/>
      <c r="P285" s="264"/>
      <c r="Q285" s="264"/>
      <c r="R285" s="264"/>
      <c r="S285" s="264"/>
      <c r="T285" s="264"/>
      <c r="AT285" s="258"/>
      <c r="AU285" s="258"/>
      <c r="AV285" s="258"/>
      <c r="BD285" s="259"/>
      <c r="BF285" s="259"/>
    </row>
    <row r="286" spans="2:58" s="93" customFormat="1" ht="63.75" customHeight="1">
      <c r="B286" s="261"/>
      <c r="K286" s="262"/>
      <c r="M286" s="263"/>
      <c r="O286" s="264"/>
      <c r="P286" s="264"/>
      <c r="Q286" s="264"/>
      <c r="R286" s="264"/>
      <c r="S286" s="264"/>
      <c r="T286" s="264"/>
      <c r="AT286" s="258"/>
      <c r="AU286" s="258"/>
      <c r="AV286" s="258"/>
      <c r="BD286" s="259"/>
      <c r="BF286" s="259"/>
    </row>
    <row r="287" spans="2:58" s="93" customFormat="1" ht="63.75" customHeight="1">
      <c r="B287" s="261"/>
      <c r="K287" s="262"/>
      <c r="M287" s="263"/>
      <c r="O287" s="264"/>
      <c r="P287" s="264"/>
      <c r="Q287" s="264"/>
      <c r="R287" s="264"/>
      <c r="S287" s="264"/>
      <c r="T287" s="264"/>
      <c r="AT287" s="258"/>
      <c r="AU287" s="258"/>
      <c r="AV287" s="258"/>
      <c r="BD287" s="259"/>
      <c r="BF287" s="259"/>
    </row>
    <row r="288" spans="2:58" s="93" customFormat="1" ht="63.75" customHeight="1">
      <c r="B288" s="261"/>
      <c r="K288" s="262"/>
      <c r="M288" s="263"/>
      <c r="O288" s="264"/>
      <c r="P288" s="264"/>
      <c r="Q288" s="264"/>
      <c r="R288" s="264"/>
      <c r="S288" s="264"/>
      <c r="T288" s="264"/>
      <c r="AT288" s="258"/>
      <c r="AU288" s="258"/>
      <c r="AV288" s="258"/>
      <c r="BD288" s="259"/>
      <c r="BF288" s="259"/>
    </row>
    <row r="289" spans="2:58" s="93" customFormat="1" ht="63.75" customHeight="1">
      <c r="B289" s="261"/>
      <c r="K289" s="262"/>
      <c r="M289" s="263"/>
      <c r="O289" s="264"/>
      <c r="P289" s="264"/>
      <c r="Q289" s="264"/>
      <c r="R289" s="264"/>
      <c r="S289" s="264"/>
      <c r="T289" s="264"/>
      <c r="AT289" s="258"/>
      <c r="AU289" s="258"/>
      <c r="AV289" s="258"/>
      <c r="BD289" s="259"/>
      <c r="BF289" s="259"/>
    </row>
    <row r="290" spans="2:58" s="93" customFormat="1" ht="63.75" customHeight="1">
      <c r="B290" s="261"/>
      <c r="K290" s="262"/>
      <c r="M290" s="263"/>
      <c r="O290" s="264"/>
      <c r="P290" s="264"/>
      <c r="Q290" s="264"/>
      <c r="R290" s="264"/>
      <c r="S290" s="264"/>
      <c r="T290" s="264"/>
      <c r="AT290" s="258"/>
      <c r="AU290" s="258"/>
      <c r="AV290" s="258"/>
      <c r="BD290" s="259"/>
      <c r="BF290" s="259"/>
    </row>
    <row r="291" spans="2:58" s="93" customFormat="1" ht="63.75" customHeight="1">
      <c r="B291" s="261"/>
      <c r="K291" s="262"/>
      <c r="M291" s="263"/>
      <c r="O291" s="264"/>
      <c r="P291" s="264"/>
      <c r="Q291" s="264"/>
      <c r="R291" s="264"/>
      <c r="S291" s="264"/>
      <c r="T291" s="264"/>
      <c r="AT291" s="258"/>
      <c r="AU291" s="258"/>
      <c r="AV291" s="258"/>
      <c r="BD291" s="259"/>
      <c r="BF291" s="259"/>
    </row>
    <row r="292" spans="2:58" s="93" customFormat="1" ht="63.75" customHeight="1">
      <c r="B292" s="261"/>
      <c r="K292" s="262"/>
      <c r="M292" s="263"/>
      <c r="O292" s="264"/>
      <c r="P292" s="264"/>
      <c r="Q292" s="264"/>
      <c r="R292" s="264"/>
      <c r="S292" s="264"/>
      <c r="T292" s="264"/>
      <c r="AT292" s="258"/>
      <c r="AU292" s="258"/>
      <c r="AV292" s="258"/>
      <c r="BD292" s="259"/>
      <c r="BF292" s="259"/>
    </row>
    <row r="293" spans="2:58" s="93" customFormat="1" ht="63.75" customHeight="1">
      <c r="B293" s="261"/>
      <c r="K293" s="262"/>
      <c r="M293" s="263"/>
      <c r="O293" s="264"/>
      <c r="P293" s="264"/>
      <c r="Q293" s="264"/>
      <c r="R293" s="264"/>
      <c r="S293" s="264"/>
      <c r="T293" s="264"/>
      <c r="AT293" s="258"/>
      <c r="AU293" s="258"/>
      <c r="AV293" s="258"/>
      <c r="BD293" s="259"/>
      <c r="BF293" s="259"/>
    </row>
    <row r="294" spans="2:58" s="93" customFormat="1" ht="63.75" customHeight="1">
      <c r="B294" s="261"/>
      <c r="K294" s="262"/>
      <c r="M294" s="263"/>
      <c r="O294" s="264"/>
      <c r="P294" s="264"/>
      <c r="Q294" s="264"/>
      <c r="R294" s="264"/>
      <c r="S294" s="264"/>
      <c r="T294" s="264"/>
      <c r="AT294" s="258"/>
      <c r="AU294" s="258"/>
      <c r="AV294" s="258"/>
      <c r="BD294" s="259"/>
      <c r="BF294" s="259"/>
    </row>
    <row r="295" spans="2:58" s="93" customFormat="1" ht="63.75" customHeight="1">
      <c r="B295" s="261"/>
      <c r="K295" s="262"/>
      <c r="M295" s="263"/>
      <c r="O295" s="264"/>
      <c r="P295" s="264"/>
      <c r="Q295" s="264"/>
      <c r="R295" s="264"/>
      <c r="S295" s="264"/>
      <c r="T295" s="264"/>
      <c r="AT295" s="258"/>
      <c r="AU295" s="258"/>
      <c r="AV295" s="258"/>
      <c r="BD295" s="259"/>
      <c r="BF295" s="259"/>
    </row>
    <row r="296" spans="2:58" s="93" customFormat="1" ht="63.75" customHeight="1">
      <c r="B296" s="261"/>
      <c r="K296" s="262"/>
      <c r="M296" s="263"/>
      <c r="O296" s="264"/>
      <c r="P296" s="264"/>
      <c r="Q296" s="264"/>
      <c r="R296" s="264"/>
      <c r="S296" s="264"/>
      <c r="T296" s="264"/>
      <c r="AT296" s="258"/>
      <c r="AU296" s="258"/>
      <c r="AV296" s="258"/>
      <c r="BD296" s="259"/>
      <c r="BF296" s="259"/>
    </row>
    <row r="297" spans="2:58" s="93" customFormat="1" ht="63.75" customHeight="1">
      <c r="B297" s="261"/>
      <c r="K297" s="262"/>
      <c r="M297" s="263"/>
      <c r="O297" s="264"/>
      <c r="P297" s="264"/>
      <c r="Q297" s="264"/>
      <c r="R297" s="264"/>
      <c r="S297" s="264"/>
      <c r="T297" s="264"/>
      <c r="AT297" s="258"/>
      <c r="AU297" s="258"/>
      <c r="AV297" s="258"/>
      <c r="BD297" s="259"/>
      <c r="BF297" s="259"/>
    </row>
    <row r="298" spans="2:58" s="93" customFormat="1" ht="63.75" customHeight="1">
      <c r="B298" s="261"/>
      <c r="K298" s="262"/>
      <c r="M298" s="263"/>
      <c r="O298" s="264"/>
      <c r="P298" s="264"/>
      <c r="Q298" s="264"/>
      <c r="R298" s="264"/>
      <c r="S298" s="264"/>
      <c r="T298" s="264"/>
      <c r="AT298" s="258"/>
      <c r="AU298" s="258"/>
      <c r="AV298" s="258"/>
      <c r="BD298" s="259"/>
      <c r="BF298" s="259"/>
    </row>
    <row r="299" spans="2:58" s="93" customFormat="1" ht="63.75" customHeight="1">
      <c r="B299" s="261"/>
      <c r="K299" s="262"/>
      <c r="M299" s="263"/>
      <c r="O299" s="264"/>
      <c r="P299" s="264"/>
      <c r="Q299" s="264"/>
      <c r="R299" s="264"/>
      <c r="S299" s="264"/>
      <c r="T299" s="264"/>
      <c r="AT299" s="258"/>
      <c r="AU299" s="258"/>
      <c r="AV299" s="258"/>
      <c r="BD299" s="259"/>
      <c r="BF299" s="259"/>
    </row>
    <row r="300" spans="2:58" s="93" customFormat="1" ht="63.75" customHeight="1">
      <c r="B300" s="261"/>
      <c r="K300" s="262"/>
      <c r="M300" s="263"/>
      <c r="O300" s="264"/>
      <c r="P300" s="264"/>
      <c r="Q300" s="264"/>
      <c r="R300" s="264"/>
      <c r="S300" s="264"/>
      <c r="T300" s="264"/>
      <c r="AT300" s="258"/>
      <c r="AU300" s="258"/>
      <c r="AV300" s="258"/>
      <c r="BD300" s="259"/>
      <c r="BF300" s="259"/>
    </row>
    <row r="301" spans="2:58" s="93" customFormat="1" ht="63.75" customHeight="1">
      <c r="B301" s="261"/>
      <c r="K301" s="262"/>
      <c r="M301" s="263"/>
      <c r="O301" s="264"/>
      <c r="P301" s="264"/>
      <c r="Q301" s="264"/>
      <c r="R301" s="264"/>
      <c r="S301" s="264"/>
      <c r="T301" s="264"/>
      <c r="AT301" s="258"/>
      <c r="AU301" s="258"/>
      <c r="AV301" s="258"/>
      <c r="BD301" s="259"/>
      <c r="BF301" s="259"/>
    </row>
    <row r="302" spans="2:58" s="93" customFormat="1" ht="63.75" customHeight="1">
      <c r="B302" s="261"/>
      <c r="K302" s="262"/>
      <c r="M302" s="263"/>
      <c r="O302" s="264"/>
      <c r="P302" s="264"/>
      <c r="Q302" s="264"/>
      <c r="R302" s="264"/>
      <c r="S302" s="264"/>
      <c r="T302" s="264"/>
      <c r="AT302" s="258"/>
      <c r="AU302" s="258"/>
      <c r="AV302" s="258"/>
      <c r="BD302" s="259"/>
      <c r="BF302" s="259"/>
    </row>
    <row r="303" spans="2:58" s="93" customFormat="1" ht="63.75" customHeight="1">
      <c r="B303" s="261"/>
      <c r="K303" s="262"/>
      <c r="M303" s="263"/>
      <c r="O303" s="264"/>
      <c r="P303" s="264"/>
      <c r="Q303" s="264"/>
      <c r="R303" s="264"/>
      <c r="S303" s="264"/>
      <c r="T303" s="264"/>
      <c r="AT303" s="258"/>
      <c r="AU303" s="258"/>
      <c r="AV303" s="258"/>
      <c r="BD303" s="259"/>
      <c r="BF303" s="259"/>
    </row>
    <row r="304" spans="2:58" s="93" customFormat="1" ht="63.75" customHeight="1">
      <c r="B304" s="261"/>
      <c r="K304" s="262"/>
      <c r="M304" s="263"/>
      <c r="O304" s="264"/>
      <c r="P304" s="264"/>
      <c r="Q304" s="264"/>
      <c r="R304" s="264"/>
      <c r="S304" s="264"/>
      <c r="T304" s="264"/>
      <c r="AT304" s="258"/>
      <c r="AU304" s="258"/>
      <c r="AV304" s="258"/>
      <c r="BD304" s="259"/>
      <c r="BF304" s="259"/>
    </row>
    <row r="305" spans="2:58" s="93" customFormat="1" ht="63.75" customHeight="1">
      <c r="B305" s="261"/>
      <c r="K305" s="262"/>
      <c r="M305" s="263"/>
      <c r="O305" s="264"/>
      <c r="P305" s="264"/>
      <c r="Q305" s="264"/>
      <c r="R305" s="264"/>
      <c r="S305" s="264"/>
      <c r="T305" s="264"/>
      <c r="AT305" s="258"/>
      <c r="AU305" s="258"/>
      <c r="AV305" s="258"/>
      <c r="BD305" s="259"/>
      <c r="BF305" s="259"/>
    </row>
    <row r="306" spans="2:58" s="93" customFormat="1" ht="63.75" customHeight="1">
      <c r="B306" s="261"/>
      <c r="K306" s="262"/>
      <c r="M306" s="263"/>
      <c r="O306" s="264"/>
      <c r="P306" s="264"/>
      <c r="Q306" s="264"/>
      <c r="R306" s="264"/>
      <c r="S306" s="264"/>
      <c r="T306" s="264"/>
      <c r="AT306" s="258"/>
      <c r="AU306" s="258"/>
      <c r="AV306" s="258"/>
      <c r="BD306" s="259"/>
      <c r="BF306" s="259"/>
    </row>
    <row r="307" spans="2:58" s="93" customFormat="1" ht="63.75" customHeight="1">
      <c r="B307" s="261"/>
      <c r="K307" s="262"/>
      <c r="M307" s="263"/>
      <c r="O307" s="264"/>
      <c r="P307" s="264"/>
      <c r="Q307" s="264"/>
      <c r="R307" s="264"/>
      <c r="S307" s="264"/>
      <c r="T307" s="264"/>
      <c r="AT307" s="258"/>
      <c r="AU307" s="258"/>
      <c r="AV307" s="258"/>
      <c r="BD307" s="259"/>
      <c r="BF307" s="259"/>
    </row>
    <row r="308" spans="2:58" s="93" customFormat="1" ht="63.75" customHeight="1">
      <c r="B308" s="261"/>
      <c r="K308" s="262"/>
      <c r="M308" s="263"/>
      <c r="O308" s="264"/>
      <c r="P308" s="264"/>
      <c r="Q308" s="264"/>
      <c r="R308" s="264"/>
      <c r="S308" s="264"/>
      <c r="T308" s="264"/>
      <c r="AT308" s="258"/>
      <c r="AU308" s="258"/>
      <c r="AV308" s="258"/>
      <c r="BD308" s="259"/>
      <c r="BF308" s="259"/>
    </row>
    <row r="309" spans="2:58" s="93" customFormat="1" ht="63.75" customHeight="1">
      <c r="B309" s="261"/>
      <c r="K309" s="262"/>
      <c r="M309" s="263"/>
      <c r="O309" s="264"/>
      <c r="P309" s="264"/>
      <c r="Q309" s="264"/>
      <c r="R309" s="264"/>
      <c r="S309" s="264"/>
      <c r="T309" s="264"/>
      <c r="AT309" s="258"/>
      <c r="AU309" s="258"/>
      <c r="AV309" s="258"/>
      <c r="BD309" s="259"/>
      <c r="BF309" s="259"/>
    </row>
    <row r="310" spans="2:58" s="93" customFormat="1" ht="63.75" customHeight="1">
      <c r="B310" s="261"/>
      <c r="K310" s="262"/>
      <c r="M310" s="263"/>
      <c r="O310" s="264"/>
      <c r="P310" s="264"/>
      <c r="Q310" s="264"/>
      <c r="R310" s="264"/>
      <c r="S310" s="264"/>
      <c r="T310" s="264"/>
      <c r="AT310" s="258"/>
      <c r="AU310" s="258"/>
      <c r="AV310" s="258"/>
      <c r="BD310" s="259"/>
      <c r="BF310" s="259"/>
    </row>
    <row r="311" spans="2:58" s="93" customFormat="1" ht="63.75" customHeight="1">
      <c r="B311" s="261"/>
      <c r="K311" s="262"/>
      <c r="M311" s="263"/>
      <c r="O311" s="264"/>
      <c r="P311" s="264"/>
      <c r="Q311" s="264"/>
      <c r="R311" s="264"/>
      <c r="S311" s="264"/>
      <c r="T311" s="264"/>
      <c r="AT311" s="258"/>
      <c r="AU311" s="258"/>
      <c r="AV311" s="258"/>
      <c r="BD311" s="259"/>
      <c r="BF311" s="259"/>
    </row>
    <row r="312" spans="2:58" s="93" customFormat="1" ht="63.75" customHeight="1">
      <c r="B312" s="261"/>
      <c r="K312" s="262"/>
      <c r="M312" s="263"/>
      <c r="O312" s="264"/>
      <c r="P312" s="264"/>
      <c r="Q312" s="264"/>
      <c r="R312" s="264"/>
      <c r="S312" s="264"/>
      <c r="T312" s="264"/>
      <c r="AT312" s="258"/>
      <c r="AU312" s="258"/>
      <c r="AV312" s="258"/>
      <c r="BD312" s="259"/>
      <c r="BF312" s="259"/>
    </row>
    <row r="313" spans="2:58" s="93" customFormat="1" ht="63.75" customHeight="1">
      <c r="B313" s="261"/>
      <c r="K313" s="262"/>
      <c r="M313" s="263"/>
      <c r="O313" s="264"/>
      <c r="P313" s="264"/>
      <c r="Q313" s="264"/>
      <c r="R313" s="264"/>
      <c r="S313" s="264"/>
      <c r="T313" s="264"/>
      <c r="AT313" s="258"/>
      <c r="AU313" s="258"/>
      <c r="AV313" s="258"/>
      <c r="BD313" s="259"/>
      <c r="BF313" s="259"/>
    </row>
    <row r="314" spans="2:58" s="93" customFormat="1" ht="63.75" customHeight="1">
      <c r="B314" s="261"/>
      <c r="K314" s="262"/>
      <c r="M314" s="263"/>
      <c r="O314" s="264"/>
      <c r="P314" s="264"/>
      <c r="Q314" s="264"/>
      <c r="R314" s="264"/>
      <c r="S314" s="264"/>
      <c r="T314" s="264"/>
      <c r="AT314" s="258"/>
      <c r="AU314" s="258"/>
      <c r="AV314" s="258"/>
      <c r="BD314" s="259"/>
      <c r="BF314" s="259"/>
    </row>
    <row r="315" spans="2:58" s="93" customFormat="1" ht="63.75" customHeight="1">
      <c r="B315" s="261"/>
      <c r="K315" s="262"/>
      <c r="M315" s="263"/>
      <c r="O315" s="264"/>
      <c r="P315" s="264"/>
      <c r="Q315" s="264"/>
      <c r="R315" s="264"/>
      <c r="S315" s="264"/>
      <c r="T315" s="264"/>
      <c r="AT315" s="258"/>
      <c r="AU315" s="258"/>
      <c r="AV315" s="258"/>
      <c r="BD315" s="259"/>
      <c r="BF315" s="259"/>
    </row>
    <row r="316" spans="2:58" s="93" customFormat="1" ht="63.75" customHeight="1">
      <c r="B316" s="261"/>
      <c r="K316" s="262"/>
      <c r="M316" s="263"/>
      <c r="O316" s="264"/>
      <c r="P316" s="264"/>
      <c r="Q316" s="264"/>
      <c r="R316" s="264"/>
      <c r="S316" s="264"/>
      <c r="T316" s="264"/>
      <c r="AT316" s="258"/>
      <c r="AU316" s="258"/>
      <c r="AV316" s="258"/>
      <c r="BD316" s="259"/>
      <c r="BF316" s="259"/>
    </row>
    <row r="317" spans="2:58" s="93" customFormat="1" ht="63.75" customHeight="1">
      <c r="B317" s="261"/>
      <c r="K317" s="262"/>
      <c r="M317" s="263"/>
      <c r="O317" s="264"/>
      <c r="P317" s="264"/>
      <c r="Q317" s="264"/>
      <c r="R317" s="264"/>
      <c r="S317" s="264"/>
      <c r="T317" s="264"/>
      <c r="AT317" s="258"/>
      <c r="AU317" s="258"/>
      <c r="AV317" s="258"/>
      <c r="BD317" s="259"/>
      <c r="BF317" s="259"/>
    </row>
    <row r="318" spans="2:58" s="93" customFormat="1" ht="63.75" customHeight="1">
      <c r="B318" s="261"/>
      <c r="K318" s="262"/>
      <c r="M318" s="263"/>
      <c r="O318" s="264"/>
      <c r="P318" s="264"/>
      <c r="Q318" s="264"/>
      <c r="R318" s="264"/>
      <c r="S318" s="264"/>
      <c r="T318" s="264"/>
      <c r="AT318" s="258"/>
      <c r="AU318" s="258"/>
      <c r="AV318" s="258"/>
      <c r="BD318" s="259"/>
      <c r="BF318" s="259"/>
    </row>
    <row r="319" spans="2:58" s="93" customFormat="1" ht="63.75" customHeight="1">
      <c r="B319" s="261"/>
      <c r="K319" s="262"/>
      <c r="M319" s="263"/>
      <c r="O319" s="264"/>
      <c r="P319" s="264"/>
      <c r="Q319" s="264"/>
      <c r="R319" s="264"/>
      <c r="S319" s="264"/>
      <c r="T319" s="264"/>
      <c r="AT319" s="258"/>
      <c r="AU319" s="258"/>
      <c r="AV319" s="258"/>
      <c r="BD319" s="259"/>
      <c r="BF319" s="259"/>
    </row>
    <row r="320" spans="2:58" s="93" customFormat="1" ht="63.75" customHeight="1">
      <c r="B320" s="261"/>
      <c r="K320" s="262"/>
      <c r="M320" s="263"/>
      <c r="O320" s="264"/>
      <c r="P320" s="264"/>
      <c r="Q320" s="264"/>
      <c r="R320" s="264"/>
      <c r="S320" s="264"/>
      <c r="T320" s="264"/>
      <c r="AT320" s="258"/>
      <c r="AU320" s="258"/>
      <c r="AV320" s="258"/>
      <c r="BD320" s="259"/>
      <c r="BF320" s="259"/>
    </row>
    <row r="321" spans="2:58" s="93" customFormat="1" ht="63.75" customHeight="1">
      <c r="B321" s="261"/>
      <c r="K321" s="262"/>
      <c r="M321" s="263"/>
      <c r="O321" s="264"/>
      <c r="P321" s="264"/>
      <c r="Q321" s="264"/>
      <c r="R321" s="264"/>
      <c r="S321" s="264"/>
      <c r="T321" s="264"/>
      <c r="AT321" s="258"/>
      <c r="AU321" s="258"/>
      <c r="AV321" s="258"/>
      <c r="BD321" s="259"/>
      <c r="BF321" s="259"/>
    </row>
    <row r="322" spans="2:58" s="93" customFormat="1" ht="63.75" customHeight="1">
      <c r="B322" s="261"/>
      <c r="K322" s="262"/>
      <c r="M322" s="263"/>
      <c r="O322" s="264"/>
      <c r="P322" s="264"/>
      <c r="Q322" s="264"/>
      <c r="R322" s="264"/>
      <c r="S322" s="264"/>
      <c r="T322" s="264"/>
      <c r="AT322" s="258"/>
      <c r="AU322" s="258"/>
      <c r="AV322" s="258"/>
      <c r="BD322" s="259"/>
      <c r="BF322" s="259"/>
    </row>
    <row r="323" spans="2:58" s="93" customFormat="1" ht="63.75" customHeight="1">
      <c r="B323" s="261"/>
      <c r="K323" s="262"/>
      <c r="M323" s="263"/>
      <c r="O323" s="264"/>
      <c r="P323" s="264"/>
      <c r="Q323" s="264"/>
      <c r="R323" s="264"/>
      <c r="S323" s="264"/>
      <c r="T323" s="264"/>
      <c r="AT323" s="258"/>
      <c r="AU323" s="258"/>
      <c r="AV323" s="258"/>
      <c r="BD323" s="259"/>
      <c r="BF323" s="259"/>
    </row>
    <row r="324" spans="2:58" s="93" customFormat="1" ht="63.75" customHeight="1">
      <c r="B324" s="261"/>
      <c r="K324" s="262"/>
      <c r="M324" s="263"/>
      <c r="O324" s="264"/>
      <c r="P324" s="264"/>
      <c r="Q324" s="264"/>
      <c r="R324" s="264"/>
      <c r="S324" s="264"/>
      <c r="T324" s="264"/>
      <c r="AT324" s="258"/>
      <c r="AU324" s="258"/>
      <c r="AV324" s="258"/>
      <c r="BD324" s="259"/>
      <c r="BF324" s="259"/>
    </row>
    <row r="325" spans="2:58" s="93" customFormat="1" ht="63.75" customHeight="1">
      <c r="B325" s="261"/>
      <c r="K325" s="262"/>
      <c r="M325" s="263"/>
      <c r="O325" s="264"/>
      <c r="P325" s="264"/>
      <c r="Q325" s="264"/>
      <c r="R325" s="264"/>
      <c r="S325" s="264"/>
      <c r="T325" s="264"/>
      <c r="AT325" s="258"/>
      <c r="AU325" s="258"/>
      <c r="AV325" s="258"/>
      <c r="BD325" s="259"/>
      <c r="BF325" s="259"/>
    </row>
    <row r="326" spans="2:58" s="93" customFormat="1" ht="63.75" customHeight="1">
      <c r="B326" s="261"/>
      <c r="K326" s="262"/>
      <c r="M326" s="263"/>
      <c r="O326" s="264"/>
      <c r="P326" s="264"/>
      <c r="Q326" s="264"/>
      <c r="R326" s="264"/>
      <c r="S326" s="264"/>
      <c r="T326" s="264"/>
      <c r="AT326" s="258"/>
      <c r="AU326" s="258"/>
      <c r="AV326" s="258"/>
      <c r="BD326" s="259"/>
      <c r="BF326" s="259"/>
    </row>
    <row r="327" spans="2:58" s="93" customFormat="1" ht="63.75" customHeight="1">
      <c r="B327" s="261"/>
      <c r="K327" s="262"/>
      <c r="M327" s="263"/>
      <c r="O327" s="264"/>
      <c r="P327" s="264"/>
      <c r="Q327" s="264"/>
      <c r="R327" s="264"/>
      <c r="S327" s="264"/>
      <c r="T327" s="264"/>
      <c r="AT327" s="258"/>
      <c r="AU327" s="258"/>
      <c r="AV327" s="258"/>
      <c r="BD327" s="259"/>
      <c r="BF327" s="259"/>
    </row>
    <row r="328" spans="2:58" s="93" customFormat="1" ht="63.75" customHeight="1">
      <c r="B328" s="261"/>
      <c r="K328" s="262"/>
      <c r="M328" s="263"/>
      <c r="O328" s="264"/>
      <c r="P328" s="264"/>
      <c r="Q328" s="264"/>
      <c r="R328" s="264"/>
      <c r="S328" s="264"/>
      <c r="T328" s="264"/>
      <c r="AT328" s="258"/>
      <c r="AU328" s="258"/>
      <c r="AV328" s="258"/>
      <c r="BD328" s="259"/>
      <c r="BF328" s="259"/>
    </row>
    <row r="329" spans="2:58" s="93" customFormat="1" ht="63.75" customHeight="1">
      <c r="B329" s="261"/>
      <c r="K329" s="262"/>
      <c r="M329" s="263"/>
      <c r="O329" s="264"/>
      <c r="P329" s="264"/>
      <c r="Q329" s="264"/>
      <c r="R329" s="264"/>
      <c r="S329" s="264"/>
      <c r="T329" s="264"/>
      <c r="AT329" s="258"/>
      <c r="AU329" s="258"/>
      <c r="AV329" s="258"/>
      <c r="BD329" s="259"/>
      <c r="BF329" s="259"/>
    </row>
    <row r="330" spans="2:58" s="93" customFormat="1" ht="63.75" customHeight="1">
      <c r="B330" s="261"/>
      <c r="K330" s="262"/>
      <c r="M330" s="263"/>
      <c r="O330" s="264"/>
      <c r="P330" s="264"/>
      <c r="Q330" s="264"/>
      <c r="R330" s="264"/>
      <c r="S330" s="264"/>
      <c r="T330" s="264"/>
      <c r="AT330" s="258"/>
      <c r="AU330" s="258"/>
      <c r="AV330" s="258"/>
      <c r="BD330" s="259"/>
      <c r="BF330" s="259"/>
    </row>
    <row r="331" spans="2:58" s="93" customFormat="1" ht="63.75" customHeight="1">
      <c r="B331" s="261"/>
      <c r="K331" s="262"/>
      <c r="M331" s="263"/>
      <c r="O331" s="264"/>
      <c r="P331" s="264"/>
      <c r="Q331" s="264"/>
      <c r="R331" s="264"/>
      <c r="S331" s="264"/>
      <c r="T331" s="264"/>
      <c r="AT331" s="258"/>
      <c r="AU331" s="258"/>
      <c r="AV331" s="258"/>
      <c r="BD331" s="259"/>
      <c r="BF331" s="259"/>
    </row>
    <row r="332" spans="2:58" s="93" customFormat="1" ht="63.75" customHeight="1">
      <c r="B332" s="261"/>
      <c r="K332" s="262"/>
      <c r="M332" s="263"/>
      <c r="O332" s="264"/>
      <c r="P332" s="264"/>
      <c r="Q332" s="264"/>
      <c r="R332" s="264"/>
      <c r="S332" s="264"/>
      <c r="T332" s="264"/>
      <c r="AT332" s="258"/>
      <c r="AU332" s="258"/>
      <c r="AV332" s="258"/>
      <c r="BD332" s="259"/>
      <c r="BF332" s="259"/>
    </row>
    <row r="333" spans="2:58" s="93" customFormat="1" ht="63.75" customHeight="1">
      <c r="B333" s="261"/>
      <c r="K333" s="262"/>
      <c r="M333" s="263"/>
      <c r="O333" s="264"/>
      <c r="P333" s="264"/>
      <c r="Q333" s="264"/>
      <c r="R333" s="264"/>
      <c r="S333" s="264"/>
      <c r="T333" s="264"/>
      <c r="AT333" s="258"/>
      <c r="AU333" s="258"/>
      <c r="AV333" s="258"/>
      <c r="BD333" s="259"/>
      <c r="BF333" s="259"/>
    </row>
    <row r="334" spans="2:58" s="93" customFormat="1" ht="63.75" customHeight="1">
      <c r="B334" s="261"/>
      <c r="K334" s="262"/>
      <c r="M334" s="263"/>
      <c r="O334" s="264"/>
      <c r="P334" s="264"/>
      <c r="Q334" s="264"/>
      <c r="R334" s="264"/>
      <c r="S334" s="264"/>
      <c r="T334" s="264"/>
      <c r="AT334" s="258"/>
      <c r="AU334" s="258"/>
      <c r="AV334" s="258"/>
      <c r="BD334" s="259"/>
      <c r="BF334" s="259"/>
    </row>
    <row r="335" spans="2:58" s="93" customFormat="1" ht="63.75" customHeight="1">
      <c r="B335" s="261"/>
      <c r="K335" s="262"/>
      <c r="M335" s="263"/>
      <c r="O335" s="264"/>
      <c r="P335" s="264"/>
      <c r="Q335" s="264"/>
      <c r="R335" s="264"/>
      <c r="S335" s="264"/>
      <c r="T335" s="264"/>
      <c r="AT335" s="258"/>
      <c r="AU335" s="258"/>
      <c r="AV335" s="258"/>
      <c r="BD335" s="259"/>
      <c r="BF335" s="259"/>
    </row>
    <row r="336" spans="2:58" s="93" customFormat="1" ht="63.75" customHeight="1">
      <c r="B336" s="261"/>
      <c r="K336" s="262"/>
      <c r="M336" s="263"/>
      <c r="O336" s="264"/>
      <c r="P336" s="264"/>
      <c r="Q336" s="264"/>
      <c r="R336" s="264"/>
      <c r="S336" s="264"/>
      <c r="T336" s="264"/>
      <c r="AT336" s="258"/>
      <c r="AU336" s="258"/>
      <c r="AV336" s="258"/>
      <c r="BD336" s="259"/>
      <c r="BF336" s="259"/>
    </row>
    <row r="337" spans="2:58" s="93" customFormat="1" ht="63.75" customHeight="1">
      <c r="B337" s="261"/>
      <c r="K337" s="262"/>
      <c r="M337" s="263"/>
      <c r="O337" s="264"/>
      <c r="P337" s="264"/>
      <c r="Q337" s="264"/>
      <c r="R337" s="264"/>
      <c r="S337" s="264"/>
      <c r="T337" s="264"/>
      <c r="AT337" s="258"/>
      <c r="AU337" s="258"/>
      <c r="AV337" s="258"/>
      <c r="BD337" s="259"/>
      <c r="BF337" s="259"/>
    </row>
    <row r="338" spans="2:58" s="93" customFormat="1" ht="63.75" customHeight="1">
      <c r="B338" s="261"/>
      <c r="K338" s="262"/>
      <c r="M338" s="263"/>
      <c r="O338" s="264"/>
      <c r="P338" s="264"/>
      <c r="Q338" s="264"/>
      <c r="R338" s="264"/>
      <c r="S338" s="264"/>
      <c r="T338" s="264"/>
      <c r="AT338" s="258"/>
      <c r="AU338" s="258"/>
      <c r="AV338" s="258"/>
      <c r="BD338" s="259"/>
      <c r="BF338" s="259"/>
    </row>
    <row r="339" spans="2:58" s="93" customFormat="1" ht="63.75" customHeight="1">
      <c r="B339" s="261"/>
      <c r="K339" s="262"/>
      <c r="M339" s="263"/>
      <c r="O339" s="264"/>
      <c r="P339" s="264"/>
      <c r="Q339" s="264"/>
      <c r="R339" s="264"/>
      <c r="S339" s="264"/>
      <c r="T339" s="264"/>
      <c r="AT339" s="258"/>
      <c r="AU339" s="258"/>
      <c r="AV339" s="258"/>
      <c r="BD339" s="259"/>
      <c r="BF339" s="259"/>
    </row>
    <row r="340" spans="2:58" s="93" customFormat="1" ht="63.75" customHeight="1">
      <c r="B340" s="261"/>
      <c r="K340" s="262"/>
      <c r="M340" s="263"/>
      <c r="O340" s="264"/>
      <c r="P340" s="264"/>
      <c r="Q340" s="264"/>
      <c r="R340" s="264"/>
      <c r="S340" s="264"/>
      <c r="T340" s="264"/>
      <c r="AT340" s="258"/>
      <c r="AU340" s="258"/>
      <c r="AV340" s="258"/>
      <c r="BD340" s="259"/>
      <c r="BF340" s="259"/>
    </row>
    <row r="341" spans="2:58" s="93" customFormat="1" ht="63.75" customHeight="1">
      <c r="B341" s="261"/>
      <c r="K341" s="262"/>
      <c r="M341" s="263"/>
      <c r="O341" s="264"/>
      <c r="P341" s="264"/>
      <c r="Q341" s="264"/>
      <c r="R341" s="264"/>
      <c r="S341" s="264"/>
      <c r="T341" s="264"/>
      <c r="AT341" s="258"/>
      <c r="AU341" s="258"/>
      <c r="AV341" s="258"/>
      <c r="BD341" s="259"/>
      <c r="BF341" s="259"/>
    </row>
    <row r="342" spans="2:58" s="93" customFormat="1" ht="63.75" customHeight="1">
      <c r="B342" s="261"/>
      <c r="K342" s="262"/>
      <c r="M342" s="263"/>
      <c r="O342" s="264"/>
      <c r="P342" s="264"/>
      <c r="Q342" s="264"/>
      <c r="R342" s="264"/>
      <c r="S342" s="264"/>
      <c r="T342" s="264"/>
      <c r="AT342" s="258"/>
      <c r="AU342" s="258"/>
      <c r="AV342" s="258"/>
      <c r="BD342" s="259"/>
      <c r="BF342" s="259"/>
    </row>
    <row r="343" spans="2:58" s="93" customFormat="1" ht="63.75" customHeight="1">
      <c r="B343" s="261"/>
      <c r="K343" s="262"/>
      <c r="M343" s="263"/>
      <c r="O343" s="264"/>
      <c r="P343" s="264"/>
      <c r="Q343" s="264"/>
      <c r="R343" s="264"/>
      <c r="S343" s="264"/>
      <c r="T343" s="264"/>
      <c r="AT343" s="258"/>
      <c r="AU343" s="258"/>
      <c r="AV343" s="258"/>
      <c r="BD343" s="259"/>
      <c r="BF343" s="259"/>
    </row>
    <row r="344" spans="2:58" s="93" customFormat="1" ht="63.75" customHeight="1">
      <c r="B344" s="261"/>
      <c r="K344" s="262"/>
      <c r="M344" s="263"/>
      <c r="O344" s="264"/>
      <c r="P344" s="264"/>
      <c r="Q344" s="264"/>
      <c r="R344" s="264"/>
      <c r="S344" s="264"/>
      <c r="T344" s="264"/>
      <c r="AT344" s="258"/>
      <c r="AU344" s="258"/>
      <c r="AV344" s="258"/>
      <c r="BD344" s="259"/>
      <c r="BF344" s="259"/>
    </row>
    <row r="345" spans="2:58" s="93" customFormat="1" ht="63.75" customHeight="1">
      <c r="B345" s="261"/>
      <c r="K345" s="262"/>
      <c r="M345" s="263"/>
      <c r="O345" s="264"/>
      <c r="P345" s="264"/>
      <c r="Q345" s="264"/>
      <c r="R345" s="264"/>
      <c r="S345" s="264"/>
      <c r="T345" s="264"/>
      <c r="AT345" s="258"/>
      <c r="AU345" s="258"/>
      <c r="AV345" s="258"/>
      <c r="BD345" s="259"/>
      <c r="BF345" s="259"/>
    </row>
    <row r="346" spans="2:58" s="93" customFormat="1" ht="63.75" customHeight="1">
      <c r="B346" s="261"/>
      <c r="K346" s="262"/>
      <c r="M346" s="263"/>
      <c r="O346" s="264"/>
      <c r="P346" s="264"/>
      <c r="Q346" s="264"/>
      <c r="R346" s="264"/>
      <c r="S346" s="264"/>
      <c r="T346" s="264"/>
      <c r="AT346" s="258"/>
      <c r="AU346" s="258"/>
      <c r="AV346" s="258"/>
      <c r="BD346" s="259"/>
      <c r="BF346" s="259"/>
    </row>
    <row r="347" spans="2:58" s="93" customFormat="1" ht="63.75" customHeight="1">
      <c r="B347" s="261"/>
      <c r="K347" s="262"/>
      <c r="M347" s="263"/>
      <c r="O347" s="264"/>
      <c r="P347" s="264"/>
      <c r="Q347" s="264"/>
      <c r="R347" s="264"/>
      <c r="S347" s="264"/>
      <c r="T347" s="264"/>
      <c r="AT347" s="258"/>
      <c r="AU347" s="258"/>
      <c r="AV347" s="258"/>
      <c r="BD347" s="259"/>
      <c r="BF347" s="259"/>
    </row>
    <row r="348" spans="2:58" s="93" customFormat="1" ht="63.75" customHeight="1">
      <c r="B348" s="261"/>
      <c r="K348" s="262"/>
      <c r="M348" s="263"/>
      <c r="O348" s="264"/>
      <c r="P348" s="264"/>
      <c r="Q348" s="264"/>
      <c r="R348" s="264"/>
      <c r="S348" s="264"/>
      <c r="T348" s="264"/>
      <c r="AT348" s="258"/>
      <c r="AU348" s="258"/>
      <c r="AV348" s="258"/>
      <c r="BD348" s="259"/>
      <c r="BF348" s="259"/>
    </row>
    <row r="349" spans="2:58" s="93" customFormat="1" ht="63.75" customHeight="1">
      <c r="B349" s="261"/>
      <c r="K349" s="262"/>
      <c r="M349" s="263"/>
      <c r="O349" s="264"/>
      <c r="P349" s="264"/>
      <c r="Q349" s="264"/>
      <c r="R349" s="264"/>
      <c r="S349" s="264"/>
      <c r="T349" s="264"/>
      <c r="AT349" s="258"/>
      <c r="AU349" s="258"/>
      <c r="AV349" s="258"/>
      <c r="BD349" s="259"/>
      <c r="BF349" s="259"/>
    </row>
    <row r="350" spans="2:58" s="93" customFormat="1" ht="63.75" customHeight="1">
      <c r="B350" s="261"/>
      <c r="K350" s="262"/>
      <c r="M350" s="263"/>
      <c r="O350" s="264"/>
      <c r="P350" s="264"/>
      <c r="Q350" s="264"/>
      <c r="R350" s="264"/>
      <c r="S350" s="264"/>
      <c r="T350" s="264"/>
      <c r="AT350" s="258"/>
      <c r="AU350" s="258"/>
      <c r="AV350" s="258"/>
      <c r="BD350" s="259"/>
      <c r="BF350" s="259"/>
    </row>
    <row r="351" spans="2:58" s="93" customFormat="1" ht="63.75" customHeight="1">
      <c r="B351" s="261"/>
      <c r="K351" s="262"/>
      <c r="M351" s="263"/>
      <c r="O351" s="264"/>
      <c r="P351" s="264"/>
      <c r="Q351" s="264"/>
      <c r="R351" s="264"/>
      <c r="S351" s="264"/>
      <c r="T351" s="264"/>
      <c r="AT351" s="258"/>
      <c r="AU351" s="258"/>
      <c r="AV351" s="258"/>
      <c r="BD351" s="259"/>
      <c r="BF351" s="259"/>
    </row>
    <row r="352" spans="2:58" s="93" customFormat="1" ht="63.75" customHeight="1">
      <c r="B352" s="261"/>
      <c r="K352" s="262"/>
      <c r="M352" s="263"/>
      <c r="O352" s="264"/>
      <c r="P352" s="264"/>
      <c r="Q352" s="264"/>
      <c r="R352" s="264"/>
      <c r="S352" s="264"/>
      <c r="T352" s="264"/>
      <c r="AT352" s="258"/>
      <c r="AU352" s="258"/>
      <c r="AV352" s="258"/>
      <c r="BD352" s="259"/>
      <c r="BF352" s="259"/>
    </row>
    <row r="353" spans="2:58" s="93" customFormat="1" ht="63.75" customHeight="1">
      <c r="B353" s="261"/>
      <c r="K353" s="262"/>
      <c r="M353" s="263"/>
      <c r="O353" s="264"/>
      <c r="P353" s="264"/>
      <c r="Q353" s="264"/>
      <c r="R353" s="264"/>
      <c r="S353" s="264"/>
      <c r="T353" s="264"/>
      <c r="AT353" s="258"/>
      <c r="AU353" s="258"/>
      <c r="AV353" s="258"/>
      <c r="BD353" s="259"/>
      <c r="BF353" s="259"/>
    </row>
    <row r="354" spans="2:58" s="93" customFormat="1" ht="63.75" customHeight="1">
      <c r="B354" s="261"/>
      <c r="K354" s="262"/>
      <c r="M354" s="263"/>
      <c r="O354" s="264"/>
      <c r="P354" s="264"/>
      <c r="Q354" s="264"/>
      <c r="R354" s="264"/>
      <c r="S354" s="264"/>
      <c r="T354" s="264"/>
      <c r="AT354" s="258"/>
      <c r="AU354" s="258"/>
      <c r="AV354" s="258"/>
      <c r="BD354" s="259"/>
      <c r="BF354" s="259"/>
    </row>
    <row r="355" spans="2:58" s="93" customFormat="1" ht="63.75" customHeight="1">
      <c r="B355" s="261"/>
      <c r="K355" s="262"/>
      <c r="M355" s="263"/>
      <c r="O355" s="264"/>
      <c r="P355" s="264"/>
      <c r="Q355" s="264"/>
      <c r="R355" s="264"/>
      <c r="S355" s="264"/>
      <c r="T355" s="264"/>
      <c r="AT355" s="258"/>
      <c r="AU355" s="258"/>
      <c r="AV355" s="258"/>
      <c r="BD355" s="259"/>
      <c r="BF355" s="259"/>
    </row>
    <row r="356" spans="2:58" s="93" customFormat="1" ht="63.75" customHeight="1">
      <c r="B356" s="261"/>
      <c r="K356" s="262"/>
      <c r="M356" s="263"/>
      <c r="O356" s="264"/>
      <c r="P356" s="264"/>
      <c r="Q356" s="264"/>
      <c r="R356" s="264"/>
      <c r="S356" s="264"/>
      <c r="T356" s="264"/>
      <c r="AT356" s="258"/>
      <c r="AU356" s="258"/>
      <c r="AV356" s="258"/>
      <c r="BD356" s="259"/>
      <c r="BF356" s="259"/>
    </row>
    <row r="357" spans="2:58" s="93" customFormat="1" ht="63.75" customHeight="1">
      <c r="B357" s="261"/>
      <c r="K357" s="262"/>
      <c r="M357" s="263"/>
      <c r="O357" s="264"/>
      <c r="P357" s="264"/>
      <c r="Q357" s="264"/>
      <c r="R357" s="264"/>
      <c r="S357" s="264"/>
      <c r="T357" s="264"/>
      <c r="AT357" s="258"/>
      <c r="AU357" s="258"/>
      <c r="AV357" s="258"/>
      <c r="BD357" s="259"/>
      <c r="BF357" s="259"/>
    </row>
    <row r="358" spans="2:58" s="93" customFormat="1" ht="63.75" customHeight="1">
      <c r="B358" s="261"/>
      <c r="K358" s="262"/>
      <c r="M358" s="263"/>
      <c r="O358" s="264"/>
      <c r="P358" s="264"/>
      <c r="Q358" s="264"/>
      <c r="R358" s="264"/>
      <c r="S358" s="264"/>
      <c r="T358" s="264"/>
      <c r="AT358" s="258"/>
      <c r="AU358" s="258"/>
      <c r="AV358" s="258"/>
      <c r="BD358" s="259"/>
      <c r="BF358" s="259"/>
    </row>
    <row r="359" spans="2:58" s="93" customFormat="1" ht="63.75" customHeight="1">
      <c r="B359" s="261"/>
      <c r="K359" s="262"/>
      <c r="M359" s="263"/>
      <c r="O359" s="264"/>
      <c r="P359" s="264"/>
      <c r="Q359" s="264"/>
      <c r="R359" s="264"/>
      <c r="S359" s="264"/>
      <c r="T359" s="264"/>
      <c r="AT359" s="258"/>
      <c r="AU359" s="258"/>
      <c r="AV359" s="258"/>
      <c r="BD359" s="259"/>
      <c r="BF359" s="259"/>
    </row>
    <row r="360" spans="2:58" s="93" customFormat="1" ht="63.75" customHeight="1">
      <c r="B360" s="261"/>
      <c r="K360" s="262"/>
      <c r="M360" s="263"/>
      <c r="O360" s="264"/>
      <c r="P360" s="264"/>
      <c r="Q360" s="264"/>
      <c r="R360" s="264"/>
      <c r="S360" s="264"/>
      <c r="T360" s="264"/>
      <c r="AT360" s="258"/>
      <c r="AU360" s="258"/>
      <c r="AV360" s="258"/>
      <c r="BD360" s="259"/>
      <c r="BF360" s="259"/>
    </row>
    <row r="361" spans="2:58" s="93" customFormat="1" ht="63.75" customHeight="1">
      <c r="B361" s="261"/>
      <c r="K361" s="262"/>
      <c r="M361" s="263"/>
      <c r="O361" s="264"/>
      <c r="P361" s="264"/>
      <c r="Q361" s="264"/>
      <c r="R361" s="264"/>
      <c r="S361" s="264"/>
      <c r="T361" s="264"/>
      <c r="AT361" s="258"/>
      <c r="AU361" s="258"/>
      <c r="AV361" s="258"/>
      <c r="BD361" s="259"/>
      <c r="BF361" s="259"/>
    </row>
    <row r="362" spans="2:58" s="93" customFormat="1" ht="63.75" customHeight="1">
      <c r="B362" s="261"/>
      <c r="K362" s="262"/>
      <c r="M362" s="263"/>
      <c r="O362" s="264"/>
      <c r="P362" s="264"/>
      <c r="Q362" s="264"/>
      <c r="R362" s="264"/>
      <c r="S362" s="264"/>
      <c r="T362" s="264"/>
      <c r="AT362" s="258"/>
      <c r="AU362" s="258"/>
      <c r="AV362" s="258"/>
      <c r="BD362" s="259"/>
      <c r="BF362" s="259"/>
    </row>
    <row r="363" spans="2:58" s="93" customFormat="1" ht="63.75" customHeight="1">
      <c r="B363" s="261"/>
      <c r="K363" s="262"/>
      <c r="M363" s="263"/>
      <c r="O363" s="264"/>
      <c r="P363" s="264"/>
      <c r="Q363" s="264"/>
      <c r="R363" s="264"/>
      <c r="S363" s="264"/>
      <c r="T363" s="264"/>
      <c r="AT363" s="258"/>
      <c r="AU363" s="258"/>
      <c r="AV363" s="258"/>
      <c r="BD363" s="259"/>
      <c r="BF363" s="259"/>
    </row>
    <row r="364" spans="2:58" s="93" customFormat="1" ht="63.75" customHeight="1">
      <c r="B364" s="261"/>
      <c r="K364" s="262"/>
      <c r="M364" s="263"/>
      <c r="O364" s="264"/>
      <c r="P364" s="264"/>
      <c r="Q364" s="264"/>
      <c r="R364" s="264"/>
      <c r="S364" s="264"/>
      <c r="T364" s="264"/>
      <c r="AT364" s="258"/>
      <c r="AU364" s="258"/>
      <c r="AV364" s="258"/>
      <c r="BD364" s="259"/>
      <c r="BF364" s="259"/>
    </row>
    <row r="365" spans="2:58" s="93" customFormat="1" ht="63.75" customHeight="1">
      <c r="B365" s="261"/>
      <c r="K365" s="262"/>
      <c r="M365" s="263"/>
      <c r="O365" s="264"/>
      <c r="P365" s="264"/>
      <c r="Q365" s="264"/>
      <c r="R365" s="264"/>
      <c r="S365" s="264"/>
      <c r="T365" s="264"/>
      <c r="AT365" s="258"/>
      <c r="AU365" s="258"/>
      <c r="AV365" s="258"/>
      <c r="BD365" s="259"/>
      <c r="BF365" s="259"/>
    </row>
    <row r="366" spans="2:58" s="93" customFormat="1" ht="63.75" customHeight="1">
      <c r="B366" s="261"/>
      <c r="K366" s="262"/>
      <c r="M366" s="263"/>
      <c r="O366" s="264"/>
      <c r="P366" s="264"/>
      <c r="Q366" s="264"/>
      <c r="R366" s="264"/>
      <c r="S366" s="264"/>
      <c r="T366" s="264"/>
      <c r="AT366" s="258"/>
      <c r="AU366" s="258"/>
      <c r="AV366" s="258"/>
      <c r="BD366" s="259"/>
      <c r="BF366" s="259"/>
    </row>
    <row r="367" spans="2:58" s="93" customFormat="1" ht="63.75" customHeight="1">
      <c r="B367" s="261"/>
      <c r="K367" s="262"/>
      <c r="M367" s="263"/>
      <c r="O367" s="264"/>
      <c r="P367" s="264"/>
      <c r="Q367" s="264"/>
      <c r="R367" s="264"/>
      <c r="S367" s="264"/>
      <c r="T367" s="264"/>
      <c r="AT367" s="258"/>
      <c r="AU367" s="258"/>
      <c r="AV367" s="258"/>
      <c r="BD367" s="259"/>
      <c r="BF367" s="259"/>
    </row>
    <row r="368" spans="2:58" s="93" customFormat="1" ht="63.75" customHeight="1">
      <c r="B368" s="261"/>
      <c r="K368" s="262"/>
      <c r="M368" s="263"/>
      <c r="O368" s="264"/>
      <c r="P368" s="264"/>
      <c r="Q368" s="264"/>
      <c r="R368" s="264"/>
      <c r="S368" s="264"/>
      <c r="T368" s="264"/>
      <c r="AT368" s="258"/>
      <c r="AU368" s="258"/>
      <c r="AV368" s="258"/>
      <c r="BD368" s="259"/>
      <c r="BF368" s="259"/>
    </row>
    <row r="369" spans="2:58" s="93" customFormat="1" ht="63.75" customHeight="1">
      <c r="B369" s="261"/>
      <c r="K369" s="262"/>
      <c r="M369" s="263"/>
      <c r="O369" s="264"/>
      <c r="P369" s="264"/>
      <c r="Q369" s="264"/>
      <c r="R369" s="264"/>
      <c r="S369" s="264"/>
      <c r="T369" s="264"/>
      <c r="AT369" s="258"/>
      <c r="AU369" s="258"/>
      <c r="AV369" s="258"/>
      <c r="BD369" s="259"/>
      <c r="BF369" s="259"/>
    </row>
    <row r="370" spans="2:58" s="93" customFormat="1" ht="63.75" customHeight="1">
      <c r="B370" s="261"/>
      <c r="K370" s="262"/>
      <c r="M370" s="263"/>
      <c r="O370" s="264"/>
      <c r="P370" s="264"/>
      <c r="Q370" s="264"/>
      <c r="R370" s="264"/>
      <c r="S370" s="264"/>
      <c r="T370" s="264"/>
      <c r="AT370" s="258"/>
      <c r="AU370" s="258"/>
      <c r="AV370" s="258"/>
      <c r="BD370" s="259"/>
      <c r="BF370" s="259"/>
    </row>
    <row r="371" spans="2:58" s="93" customFormat="1" ht="63.75" customHeight="1">
      <c r="B371" s="261"/>
      <c r="K371" s="262"/>
      <c r="M371" s="263"/>
      <c r="O371" s="264"/>
      <c r="P371" s="264"/>
      <c r="Q371" s="264"/>
      <c r="R371" s="264"/>
      <c r="S371" s="264"/>
      <c r="T371" s="264"/>
      <c r="AT371" s="258"/>
      <c r="AU371" s="258"/>
      <c r="AV371" s="258"/>
      <c r="BD371" s="259"/>
      <c r="BF371" s="259"/>
    </row>
    <row r="372" spans="2:58" s="93" customFormat="1" ht="63.75" customHeight="1">
      <c r="B372" s="261"/>
      <c r="K372" s="262"/>
      <c r="M372" s="263"/>
      <c r="O372" s="264"/>
      <c r="P372" s="264"/>
      <c r="Q372" s="264"/>
      <c r="R372" s="264"/>
      <c r="S372" s="264"/>
      <c r="T372" s="264"/>
      <c r="AT372" s="258"/>
      <c r="AU372" s="258"/>
      <c r="AV372" s="258"/>
      <c r="BD372" s="259"/>
      <c r="BF372" s="259"/>
    </row>
    <row r="373" spans="2:58" s="93" customFormat="1" ht="63.75" customHeight="1">
      <c r="B373" s="261"/>
      <c r="K373" s="262"/>
      <c r="M373" s="263"/>
      <c r="O373" s="264"/>
      <c r="P373" s="264"/>
      <c r="Q373" s="264"/>
      <c r="R373" s="264"/>
      <c r="S373" s="264"/>
      <c r="T373" s="264"/>
      <c r="AT373" s="258"/>
      <c r="AU373" s="258"/>
      <c r="AV373" s="258"/>
      <c r="BD373" s="259"/>
      <c r="BF373" s="259"/>
    </row>
    <row r="374" spans="2:58" s="93" customFormat="1" ht="63.75" customHeight="1">
      <c r="B374" s="261"/>
      <c r="K374" s="262"/>
      <c r="M374" s="263"/>
      <c r="O374" s="264"/>
      <c r="P374" s="264"/>
      <c r="Q374" s="264"/>
      <c r="R374" s="264"/>
      <c r="S374" s="264"/>
      <c r="T374" s="264"/>
      <c r="AT374" s="258"/>
      <c r="AU374" s="258"/>
      <c r="AV374" s="258"/>
      <c r="BD374" s="259"/>
      <c r="BF374" s="259"/>
    </row>
    <row r="375" spans="2:58" s="93" customFormat="1" ht="63.75" customHeight="1">
      <c r="B375" s="261"/>
      <c r="K375" s="262"/>
      <c r="M375" s="263"/>
      <c r="O375" s="264"/>
      <c r="P375" s="264"/>
      <c r="Q375" s="264"/>
      <c r="R375" s="264"/>
      <c r="S375" s="264"/>
      <c r="T375" s="264"/>
      <c r="AT375" s="258"/>
      <c r="AU375" s="258"/>
      <c r="AV375" s="258"/>
      <c r="BD375" s="259"/>
      <c r="BF375" s="259"/>
    </row>
    <row r="376" spans="2:58" s="93" customFormat="1" ht="63.75" customHeight="1">
      <c r="B376" s="261"/>
      <c r="K376" s="262"/>
      <c r="M376" s="263"/>
      <c r="O376" s="264"/>
      <c r="P376" s="264"/>
      <c r="Q376" s="264"/>
      <c r="R376" s="264"/>
      <c r="S376" s="264"/>
      <c r="T376" s="264"/>
      <c r="AT376" s="258"/>
      <c r="AU376" s="258"/>
      <c r="AV376" s="258"/>
      <c r="BD376" s="259"/>
      <c r="BF376" s="259"/>
    </row>
    <row r="377" spans="2:58" s="93" customFormat="1" ht="63.75" customHeight="1">
      <c r="B377" s="261"/>
      <c r="K377" s="262"/>
      <c r="M377" s="263"/>
      <c r="O377" s="264"/>
      <c r="P377" s="264"/>
      <c r="Q377" s="264"/>
      <c r="R377" s="264"/>
      <c r="S377" s="264"/>
      <c r="T377" s="264"/>
      <c r="AT377" s="258"/>
      <c r="AU377" s="258"/>
      <c r="AV377" s="258"/>
      <c r="BD377" s="259"/>
      <c r="BF377" s="259"/>
    </row>
    <row r="378" spans="2:58" s="93" customFormat="1" ht="63.75" customHeight="1">
      <c r="B378" s="261"/>
      <c r="K378" s="262"/>
      <c r="M378" s="263"/>
      <c r="O378" s="264"/>
      <c r="P378" s="264"/>
      <c r="Q378" s="264"/>
      <c r="R378" s="264"/>
      <c r="S378" s="264"/>
      <c r="T378" s="264"/>
      <c r="AT378" s="258"/>
      <c r="AU378" s="258"/>
      <c r="AV378" s="258"/>
      <c r="BD378" s="259"/>
      <c r="BF378" s="259"/>
    </row>
    <row r="379" spans="2:58" s="93" customFormat="1" ht="63.75" customHeight="1">
      <c r="B379" s="261"/>
      <c r="K379" s="262"/>
      <c r="M379" s="263"/>
      <c r="O379" s="264"/>
      <c r="P379" s="264"/>
      <c r="Q379" s="264"/>
      <c r="R379" s="264"/>
      <c r="S379" s="264"/>
      <c r="T379" s="264"/>
      <c r="AT379" s="258"/>
      <c r="AU379" s="258"/>
      <c r="AV379" s="258"/>
      <c r="BD379" s="259"/>
      <c r="BF379" s="259"/>
    </row>
    <row r="380" spans="2:58" s="93" customFormat="1" ht="63.75" customHeight="1">
      <c r="B380" s="261"/>
      <c r="K380" s="262"/>
      <c r="M380" s="263"/>
      <c r="O380" s="264"/>
      <c r="P380" s="264"/>
      <c r="Q380" s="264"/>
      <c r="R380" s="264"/>
      <c r="S380" s="264"/>
      <c r="T380" s="264"/>
      <c r="AT380" s="258"/>
      <c r="AU380" s="258"/>
      <c r="AV380" s="258"/>
      <c r="BD380" s="259"/>
      <c r="BF380" s="259"/>
    </row>
    <row r="381" spans="2:58" s="93" customFormat="1" ht="63.75" customHeight="1">
      <c r="B381" s="261"/>
      <c r="K381" s="262"/>
      <c r="M381" s="263"/>
      <c r="O381" s="264"/>
      <c r="P381" s="264"/>
      <c r="Q381" s="264"/>
      <c r="R381" s="264"/>
      <c r="S381" s="264"/>
      <c r="T381" s="264"/>
      <c r="AT381" s="258"/>
      <c r="AU381" s="258"/>
      <c r="AV381" s="258"/>
      <c r="BD381" s="259"/>
      <c r="BF381" s="259"/>
    </row>
    <row r="382" spans="2:58" s="93" customFormat="1" ht="63.75" customHeight="1">
      <c r="B382" s="261"/>
      <c r="K382" s="262"/>
      <c r="M382" s="263"/>
      <c r="O382" s="264"/>
      <c r="P382" s="264"/>
      <c r="Q382" s="264"/>
      <c r="R382" s="264"/>
      <c r="S382" s="264"/>
      <c r="T382" s="264"/>
      <c r="AT382" s="258"/>
      <c r="AU382" s="258"/>
      <c r="AV382" s="258"/>
      <c r="BD382" s="259"/>
      <c r="BF382" s="259"/>
    </row>
    <row r="383" spans="2:58" s="93" customFormat="1" ht="63.75" customHeight="1">
      <c r="B383" s="261"/>
      <c r="K383" s="262"/>
      <c r="M383" s="263"/>
      <c r="O383" s="264"/>
      <c r="P383" s="264"/>
      <c r="Q383" s="264"/>
      <c r="R383" s="264"/>
      <c r="S383" s="264"/>
      <c r="T383" s="264"/>
      <c r="AT383" s="258"/>
      <c r="AU383" s="258"/>
      <c r="AV383" s="258"/>
      <c r="BD383" s="259"/>
      <c r="BF383" s="259"/>
    </row>
    <row r="384" spans="2:58" s="93" customFormat="1" ht="63.75" customHeight="1">
      <c r="B384" s="261"/>
      <c r="K384" s="262"/>
      <c r="M384" s="263"/>
      <c r="O384" s="264"/>
      <c r="P384" s="264"/>
      <c r="Q384" s="264"/>
      <c r="R384" s="264"/>
      <c r="S384" s="264"/>
      <c r="T384" s="264"/>
      <c r="AT384" s="258"/>
      <c r="AU384" s="258"/>
      <c r="AV384" s="258"/>
      <c r="BD384" s="259"/>
      <c r="BF384" s="259"/>
    </row>
    <row r="385" spans="2:58" s="93" customFormat="1" ht="63.75" customHeight="1">
      <c r="B385" s="261"/>
      <c r="K385" s="262"/>
      <c r="M385" s="263"/>
      <c r="O385" s="264"/>
      <c r="P385" s="264"/>
      <c r="Q385" s="264"/>
      <c r="R385" s="264"/>
      <c r="S385" s="264"/>
      <c r="T385" s="264"/>
      <c r="AT385" s="258"/>
      <c r="AU385" s="258"/>
      <c r="AV385" s="258"/>
      <c r="BD385" s="259"/>
      <c r="BF385" s="259"/>
    </row>
    <row r="386" spans="2:58" s="93" customFormat="1" ht="63.75" customHeight="1">
      <c r="B386" s="261"/>
      <c r="K386" s="262"/>
      <c r="M386" s="263"/>
      <c r="O386" s="264"/>
      <c r="P386" s="264"/>
      <c r="Q386" s="264"/>
      <c r="R386" s="264"/>
      <c r="S386" s="264"/>
      <c r="T386" s="264"/>
      <c r="AT386" s="258"/>
      <c r="AU386" s="258"/>
      <c r="AV386" s="258"/>
      <c r="BD386" s="259"/>
      <c r="BF386" s="259"/>
    </row>
    <row r="387" spans="2:58" s="93" customFormat="1" ht="63.75" customHeight="1">
      <c r="B387" s="261"/>
      <c r="K387" s="262"/>
      <c r="M387" s="263"/>
      <c r="O387" s="264"/>
      <c r="P387" s="264"/>
      <c r="Q387" s="264"/>
      <c r="R387" s="264"/>
      <c r="S387" s="264"/>
      <c r="T387" s="264"/>
      <c r="AT387" s="258"/>
      <c r="AU387" s="258"/>
      <c r="AV387" s="258"/>
      <c r="BD387" s="259"/>
      <c r="BF387" s="259"/>
    </row>
    <row r="388" spans="2:58" s="93" customFormat="1" ht="63.75" customHeight="1">
      <c r="B388" s="261"/>
      <c r="K388" s="262"/>
      <c r="M388" s="263"/>
      <c r="O388" s="264"/>
      <c r="P388" s="264"/>
      <c r="Q388" s="264"/>
      <c r="R388" s="264"/>
      <c r="S388" s="264"/>
      <c r="T388" s="264"/>
      <c r="AT388" s="258"/>
      <c r="AU388" s="258"/>
      <c r="AV388" s="258"/>
      <c r="BD388" s="259"/>
      <c r="BF388" s="259"/>
    </row>
    <row r="389" spans="2:58" s="93" customFormat="1" ht="63.75" customHeight="1">
      <c r="B389" s="261"/>
      <c r="K389" s="262"/>
      <c r="M389" s="263"/>
      <c r="O389" s="264"/>
      <c r="P389" s="264"/>
      <c r="Q389" s="264"/>
      <c r="R389" s="264"/>
      <c r="S389" s="264"/>
      <c r="T389" s="264"/>
      <c r="AT389" s="258"/>
      <c r="AU389" s="258"/>
      <c r="AV389" s="258"/>
      <c r="BD389" s="259"/>
      <c r="BF389" s="259"/>
    </row>
    <row r="390" spans="2:58" s="93" customFormat="1" ht="63.75" customHeight="1">
      <c r="B390" s="261"/>
      <c r="K390" s="262"/>
      <c r="M390" s="263"/>
      <c r="O390" s="264"/>
      <c r="P390" s="264"/>
      <c r="Q390" s="264"/>
      <c r="R390" s="264"/>
      <c r="S390" s="264"/>
      <c r="T390" s="264"/>
      <c r="AT390" s="258"/>
      <c r="AU390" s="258"/>
      <c r="AV390" s="258"/>
      <c r="BD390" s="259"/>
      <c r="BF390" s="259"/>
    </row>
    <row r="391" spans="2:58" s="93" customFormat="1" ht="63.75" customHeight="1">
      <c r="B391" s="261"/>
      <c r="K391" s="262"/>
      <c r="M391" s="263"/>
      <c r="O391" s="264"/>
      <c r="P391" s="264"/>
      <c r="Q391" s="264"/>
      <c r="R391" s="264"/>
      <c r="S391" s="264"/>
      <c r="T391" s="264"/>
      <c r="AT391" s="258"/>
      <c r="AU391" s="258"/>
      <c r="AV391" s="258"/>
      <c r="BD391" s="259"/>
      <c r="BF391" s="259"/>
    </row>
    <row r="392" spans="2:58" s="93" customFormat="1" ht="63.75" customHeight="1">
      <c r="B392" s="261"/>
      <c r="K392" s="262"/>
      <c r="M392" s="263"/>
      <c r="O392" s="264"/>
      <c r="P392" s="264"/>
      <c r="Q392" s="264"/>
      <c r="R392" s="264"/>
      <c r="S392" s="264"/>
      <c r="T392" s="264"/>
      <c r="AT392" s="258"/>
      <c r="AU392" s="258"/>
      <c r="AV392" s="258"/>
      <c r="BD392" s="259"/>
      <c r="BF392" s="259"/>
    </row>
    <row r="393" spans="2:58" s="93" customFormat="1" ht="63.75" customHeight="1">
      <c r="B393" s="261"/>
      <c r="K393" s="262"/>
      <c r="M393" s="263"/>
      <c r="O393" s="264"/>
      <c r="P393" s="264"/>
      <c r="Q393" s="264"/>
      <c r="R393" s="264"/>
      <c r="S393" s="264"/>
      <c r="T393" s="264"/>
      <c r="AT393" s="258"/>
      <c r="AU393" s="258"/>
      <c r="AV393" s="258"/>
      <c r="BD393" s="259"/>
      <c r="BF393" s="259"/>
    </row>
    <row r="394" spans="2:58" s="93" customFormat="1" ht="63.75" customHeight="1">
      <c r="B394" s="261"/>
      <c r="K394" s="262"/>
      <c r="M394" s="263"/>
      <c r="O394" s="264"/>
      <c r="P394" s="264"/>
      <c r="Q394" s="264"/>
      <c r="R394" s="264"/>
      <c r="S394" s="264"/>
      <c r="T394" s="264"/>
      <c r="AT394" s="258"/>
      <c r="AU394" s="258"/>
      <c r="AV394" s="258"/>
      <c r="BD394" s="259"/>
      <c r="BF394" s="259"/>
    </row>
    <row r="395" spans="2:58" s="93" customFormat="1" ht="63.75" customHeight="1">
      <c r="B395" s="261"/>
      <c r="K395" s="262"/>
      <c r="M395" s="263"/>
      <c r="O395" s="264"/>
      <c r="P395" s="264"/>
      <c r="Q395" s="264"/>
      <c r="R395" s="264"/>
      <c r="S395" s="264"/>
      <c r="T395" s="264"/>
      <c r="AT395" s="258"/>
      <c r="AU395" s="258"/>
      <c r="AV395" s="258"/>
      <c r="BD395" s="259"/>
      <c r="BF395" s="259"/>
    </row>
    <row r="396" spans="2:58" s="93" customFormat="1" ht="63.75" customHeight="1">
      <c r="B396" s="261"/>
      <c r="K396" s="262"/>
      <c r="M396" s="263"/>
      <c r="O396" s="264"/>
      <c r="P396" s="264"/>
      <c r="Q396" s="264"/>
      <c r="R396" s="264"/>
      <c r="S396" s="264"/>
      <c r="T396" s="264"/>
      <c r="AT396" s="258"/>
      <c r="AU396" s="258"/>
      <c r="AV396" s="258"/>
      <c r="BD396" s="259"/>
      <c r="BF396" s="259"/>
    </row>
    <row r="397" spans="2:58" s="93" customFormat="1" ht="63.75" customHeight="1">
      <c r="B397" s="261"/>
      <c r="K397" s="262"/>
      <c r="M397" s="263"/>
      <c r="O397" s="264"/>
      <c r="P397" s="264"/>
      <c r="Q397" s="264"/>
      <c r="R397" s="264"/>
      <c r="S397" s="264"/>
      <c r="T397" s="264"/>
      <c r="AT397" s="258"/>
      <c r="AU397" s="258"/>
      <c r="AV397" s="258"/>
      <c r="BD397" s="259"/>
      <c r="BF397" s="259"/>
    </row>
    <row r="398" spans="2:58" s="93" customFormat="1" ht="63.75" customHeight="1">
      <c r="B398" s="261"/>
      <c r="K398" s="262"/>
      <c r="M398" s="263"/>
      <c r="O398" s="264"/>
      <c r="P398" s="264"/>
      <c r="Q398" s="264"/>
      <c r="R398" s="264"/>
      <c r="S398" s="264"/>
      <c r="T398" s="264"/>
      <c r="AT398" s="258"/>
      <c r="AU398" s="258"/>
      <c r="AV398" s="258"/>
      <c r="BD398" s="259"/>
      <c r="BF398" s="259"/>
    </row>
    <row r="399" spans="2:58" s="93" customFormat="1" ht="63.75" customHeight="1">
      <c r="B399" s="261"/>
      <c r="K399" s="262"/>
      <c r="M399" s="263"/>
      <c r="O399" s="264"/>
      <c r="P399" s="264"/>
      <c r="Q399" s="264"/>
      <c r="R399" s="264"/>
      <c r="S399" s="264"/>
      <c r="T399" s="264"/>
      <c r="AT399" s="258"/>
      <c r="AU399" s="258"/>
      <c r="AV399" s="258"/>
      <c r="BD399" s="259"/>
      <c r="BF399" s="259"/>
    </row>
    <row r="400" spans="2:58" s="93" customFormat="1" ht="63.75" customHeight="1">
      <c r="B400" s="261"/>
      <c r="K400" s="262"/>
      <c r="M400" s="263"/>
      <c r="O400" s="264"/>
      <c r="P400" s="264"/>
      <c r="Q400" s="264"/>
      <c r="R400" s="264"/>
      <c r="S400" s="264"/>
      <c r="T400" s="264"/>
      <c r="AT400" s="258"/>
      <c r="AU400" s="258"/>
      <c r="AV400" s="258"/>
      <c r="BD400" s="259"/>
      <c r="BF400" s="259"/>
    </row>
    <row r="401" spans="2:58" s="93" customFormat="1" ht="63.75" customHeight="1">
      <c r="B401" s="261"/>
      <c r="K401" s="262"/>
      <c r="M401" s="263"/>
      <c r="O401" s="264"/>
      <c r="P401" s="264"/>
      <c r="Q401" s="264"/>
      <c r="R401" s="264"/>
      <c r="S401" s="264"/>
      <c r="T401" s="264"/>
      <c r="AT401" s="258"/>
      <c r="AU401" s="258"/>
      <c r="AV401" s="258"/>
      <c r="BD401" s="259"/>
      <c r="BF401" s="259"/>
    </row>
    <row r="402" spans="2:58" s="93" customFormat="1" ht="63.75" customHeight="1">
      <c r="B402" s="261"/>
      <c r="K402" s="262"/>
      <c r="M402" s="263"/>
      <c r="O402" s="264"/>
      <c r="P402" s="264"/>
      <c r="Q402" s="264"/>
      <c r="R402" s="264"/>
      <c r="S402" s="264"/>
      <c r="T402" s="264"/>
      <c r="AT402" s="258"/>
      <c r="AU402" s="258"/>
      <c r="AV402" s="258"/>
      <c r="BD402" s="259"/>
      <c r="BF402" s="259"/>
    </row>
    <row r="403" spans="2:58" s="93" customFormat="1" ht="63.75" customHeight="1">
      <c r="B403" s="261"/>
      <c r="K403" s="262"/>
      <c r="M403" s="263"/>
      <c r="O403" s="264"/>
      <c r="P403" s="264"/>
      <c r="Q403" s="264"/>
      <c r="R403" s="264"/>
      <c r="S403" s="264"/>
      <c r="T403" s="264"/>
      <c r="AT403" s="258"/>
      <c r="AU403" s="258"/>
      <c r="AV403" s="258"/>
      <c r="BD403" s="259"/>
      <c r="BF403" s="259"/>
    </row>
    <row r="404" spans="2:58" s="93" customFormat="1" ht="63.75" customHeight="1">
      <c r="B404" s="261"/>
      <c r="K404" s="262"/>
      <c r="M404" s="263"/>
      <c r="O404" s="264"/>
      <c r="P404" s="264"/>
      <c r="Q404" s="264"/>
      <c r="R404" s="264"/>
      <c r="S404" s="264"/>
      <c r="T404" s="264"/>
      <c r="AT404" s="258"/>
      <c r="AU404" s="258"/>
      <c r="AV404" s="258"/>
      <c r="BD404" s="259"/>
      <c r="BF404" s="259"/>
    </row>
    <row r="405" spans="2:58" s="93" customFormat="1" ht="63.75" customHeight="1">
      <c r="B405" s="261"/>
      <c r="K405" s="262"/>
      <c r="M405" s="263"/>
      <c r="O405" s="264"/>
      <c r="P405" s="264"/>
      <c r="Q405" s="264"/>
      <c r="R405" s="264"/>
      <c r="S405" s="264"/>
      <c r="T405" s="264"/>
      <c r="AT405" s="258"/>
      <c r="AU405" s="258"/>
      <c r="AV405" s="258"/>
      <c r="BD405" s="259"/>
      <c r="BF405" s="259"/>
    </row>
    <row r="406" spans="2:58" s="93" customFormat="1" ht="63.75" customHeight="1">
      <c r="B406" s="261"/>
      <c r="K406" s="262"/>
      <c r="M406" s="263"/>
      <c r="O406" s="264"/>
      <c r="P406" s="264"/>
      <c r="Q406" s="264"/>
      <c r="R406" s="264"/>
      <c r="S406" s="264"/>
      <c r="T406" s="264"/>
      <c r="AT406" s="258"/>
      <c r="AU406" s="258"/>
      <c r="AV406" s="258"/>
      <c r="BD406" s="259"/>
      <c r="BF406" s="259"/>
    </row>
    <row r="407" spans="2:58" s="93" customFormat="1" ht="63.75" customHeight="1">
      <c r="B407" s="261"/>
      <c r="K407" s="262"/>
      <c r="M407" s="263"/>
      <c r="O407" s="264"/>
      <c r="P407" s="264"/>
      <c r="Q407" s="264"/>
      <c r="R407" s="264"/>
      <c r="S407" s="264"/>
      <c r="T407" s="264"/>
      <c r="AT407" s="258"/>
      <c r="AU407" s="258"/>
      <c r="AV407" s="258"/>
      <c r="BD407" s="259"/>
      <c r="BF407" s="259"/>
    </row>
    <row r="408" spans="2:58" s="93" customFormat="1" ht="63.75" customHeight="1">
      <c r="B408" s="261"/>
      <c r="K408" s="262"/>
      <c r="M408" s="263"/>
      <c r="O408" s="264"/>
      <c r="P408" s="264"/>
      <c r="Q408" s="264"/>
      <c r="R408" s="264"/>
      <c r="S408" s="264"/>
      <c r="T408" s="264"/>
      <c r="AT408" s="258"/>
      <c r="AU408" s="258"/>
      <c r="AV408" s="258"/>
      <c r="BD408" s="259"/>
      <c r="BF408" s="259"/>
    </row>
    <row r="409" spans="2:58" s="93" customFormat="1" ht="63.75" customHeight="1">
      <c r="B409" s="261"/>
      <c r="K409" s="262"/>
      <c r="M409" s="263"/>
      <c r="O409" s="264"/>
      <c r="P409" s="264"/>
      <c r="Q409" s="264"/>
      <c r="R409" s="264"/>
      <c r="S409" s="264"/>
      <c r="T409" s="264"/>
      <c r="AT409" s="258"/>
      <c r="AU409" s="258"/>
      <c r="AV409" s="258"/>
      <c r="BD409" s="259"/>
      <c r="BF409" s="259"/>
    </row>
    <row r="410" spans="2:58" s="93" customFormat="1" ht="63.75" customHeight="1">
      <c r="B410" s="261"/>
      <c r="K410" s="262"/>
      <c r="M410" s="263"/>
      <c r="O410" s="264"/>
      <c r="P410" s="264"/>
      <c r="Q410" s="264"/>
      <c r="R410" s="264"/>
      <c r="S410" s="264"/>
      <c r="T410" s="264"/>
      <c r="AT410" s="258"/>
      <c r="AU410" s="258"/>
      <c r="AV410" s="258"/>
      <c r="BD410" s="259"/>
      <c r="BF410" s="259"/>
    </row>
    <row r="411" spans="2:58" s="93" customFormat="1" ht="63.75" customHeight="1">
      <c r="B411" s="261"/>
      <c r="K411" s="262"/>
      <c r="M411" s="263"/>
      <c r="O411" s="264"/>
      <c r="P411" s="264"/>
      <c r="Q411" s="264"/>
      <c r="R411" s="264"/>
      <c r="S411" s="264"/>
      <c r="T411" s="264"/>
      <c r="AT411" s="258"/>
      <c r="AU411" s="258"/>
      <c r="AV411" s="258"/>
      <c r="BD411" s="259"/>
      <c r="BF411" s="259"/>
    </row>
    <row r="412" spans="2:58" s="93" customFormat="1" ht="63.75" customHeight="1">
      <c r="B412" s="261"/>
      <c r="K412" s="262"/>
      <c r="M412" s="263"/>
      <c r="O412" s="264"/>
      <c r="P412" s="264"/>
      <c r="Q412" s="264"/>
      <c r="R412" s="264"/>
      <c r="S412" s="264"/>
      <c r="T412" s="264"/>
      <c r="AT412" s="258"/>
      <c r="AU412" s="258"/>
      <c r="AV412" s="258"/>
      <c r="BD412" s="259"/>
      <c r="BF412" s="259"/>
    </row>
    <row r="413" spans="2:58" s="93" customFormat="1" ht="63.75" customHeight="1">
      <c r="B413" s="261"/>
      <c r="K413" s="262"/>
      <c r="M413" s="263"/>
      <c r="O413" s="264"/>
      <c r="P413" s="264"/>
      <c r="Q413" s="264"/>
      <c r="R413" s="264"/>
      <c r="S413" s="264"/>
      <c r="T413" s="264"/>
      <c r="AT413" s="258"/>
      <c r="AU413" s="258"/>
      <c r="AV413" s="258"/>
      <c r="BD413" s="259"/>
      <c r="BF413" s="259"/>
    </row>
    <row r="414" spans="2:58" s="93" customFormat="1" ht="63.75" customHeight="1">
      <c r="B414" s="261"/>
      <c r="K414" s="262"/>
      <c r="M414" s="263"/>
      <c r="O414" s="264"/>
      <c r="P414" s="264"/>
      <c r="Q414" s="264"/>
      <c r="R414" s="264"/>
      <c r="S414" s="264"/>
      <c r="T414" s="264"/>
      <c r="AT414" s="258"/>
      <c r="AU414" s="258"/>
      <c r="AV414" s="258"/>
      <c r="BD414" s="259"/>
      <c r="BF414" s="259"/>
    </row>
    <row r="415" spans="2:58" s="93" customFormat="1" ht="63.75" customHeight="1">
      <c r="B415" s="261"/>
      <c r="K415" s="262"/>
      <c r="M415" s="263"/>
      <c r="O415" s="264"/>
      <c r="P415" s="264"/>
      <c r="Q415" s="264"/>
      <c r="R415" s="264"/>
      <c r="S415" s="264"/>
      <c r="T415" s="264"/>
      <c r="AT415" s="258"/>
      <c r="AU415" s="258"/>
      <c r="AV415" s="258"/>
      <c r="BD415" s="259"/>
      <c r="BF415" s="259"/>
    </row>
    <row r="416" spans="2:58" s="93" customFormat="1" ht="63.75" customHeight="1">
      <c r="B416" s="261"/>
      <c r="K416" s="262"/>
      <c r="M416" s="263"/>
      <c r="O416" s="264"/>
      <c r="P416" s="264"/>
      <c r="Q416" s="264"/>
      <c r="R416" s="264"/>
      <c r="S416" s="264"/>
      <c r="T416" s="264"/>
      <c r="AT416" s="258"/>
      <c r="AU416" s="258"/>
      <c r="AV416" s="258"/>
      <c r="BD416" s="259"/>
      <c r="BF416" s="259"/>
    </row>
    <row r="417" spans="2:58" s="93" customFormat="1" ht="63.75" customHeight="1">
      <c r="B417" s="261"/>
      <c r="K417" s="262"/>
      <c r="M417" s="263"/>
      <c r="O417" s="264"/>
      <c r="P417" s="264"/>
      <c r="Q417" s="264"/>
      <c r="R417" s="264"/>
      <c r="S417" s="264"/>
      <c r="T417" s="264"/>
      <c r="AT417" s="258"/>
      <c r="AU417" s="258"/>
      <c r="AV417" s="258"/>
      <c r="BD417" s="259"/>
      <c r="BF417" s="259"/>
    </row>
    <row r="418" spans="2:58" s="93" customFormat="1" ht="63.75" customHeight="1">
      <c r="B418" s="261"/>
      <c r="K418" s="262"/>
      <c r="M418" s="263"/>
      <c r="O418" s="264"/>
      <c r="P418" s="264"/>
      <c r="Q418" s="264"/>
      <c r="R418" s="264"/>
      <c r="S418" s="264"/>
      <c r="T418" s="264"/>
      <c r="AT418" s="258"/>
      <c r="AU418" s="258"/>
      <c r="AV418" s="258"/>
      <c r="BD418" s="259"/>
      <c r="BF418" s="259"/>
    </row>
    <row r="419" spans="2:58" s="93" customFormat="1" ht="63.75" customHeight="1">
      <c r="B419" s="261"/>
      <c r="K419" s="262"/>
      <c r="M419" s="263"/>
      <c r="O419" s="264"/>
      <c r="P419" s="264"/>
      <c r="Q419" s="264"/>
      <c r="R419" s="264"/>
      <c r="S419" s="264"/>
      <c r="T419" s="264"/>
      <c r="AT419" s="258"/>
      <c r="AU419" s="258"/>
      <c r="AV419" s="258"/>
      <c r="BD419" s="259"/>
      <c r="BF419" s="259"/>
    </row>
    <row r="420" spans="2:58" s="93" customFormat="1" ht="63.75" customHeight="1">
      <c r="B420" s="261"/>
      <c r="K420" s="262"/>
      <c r="M420" s="263"/>
      <c r="O420" s="264"/>
      <c r="P420" s="264"/>
      <c r="Q420" s="264"/>
      <c r="R420" s="264"/>
      <c r="S420" s="264"/>
      <c r="T420" s="264"/>
      <c r="AT420" s="258"/>
      <c r="AU420" s="258"/>
      <c r="AV420" s="258"/>
      <c r="BD420" s="259"/>
      <c r="BF420" s="259"/>
    </row>
    <row r="421" spans="2:58" s="93" customFormat="1" ht="63.75" customHeight="1">
      <c r="B421" s="261"/>
      <c r="K421" s="262"/>
      <c r="M421" s="263"/>
      <c r="O421" s="264"/>
      <c r="P421" s="264"/>
      <c r="Q421" s="264"/>
      <c r="R421" s="264"/>
      <c r="S421" s="264"/>
      <c r="T421" s="264"/>
      <c r="AT421" s="258"/>
      <c r="AU421" s="258"/>
      <c r="AV421" s="258"/>
      <c r="BD421" s="259"/>
      <c r="BF421" s="259"/>
    </row>
    <row r="422" spans="2:58" s="93" customFormat="1" ht="63.75" customHeight="1">
      <c r="B422" s="261"/>
      <c r="K422" s="262"/>
      <c r="M422" s="263"/>
      <c r="O422" s="264"/>
      <c r="P422" s="264"/>
      <c r="Q422" s="264"/>
      <c r="R422" s="264"/>
      <c r="S422" s="264"/>
      <c r="T422" s="264"/>
      <c r="AT422" s="258"/>
      <c r="AU422" s="258"/>
      <c r="AV422" s="258"/>
      <c r="BD422" s="259"/>
      <c r="BF422" s="259"/>
    </row>
    <row r="423" spans="2:58" s="93" customFormat="1" ht="63.75" customHeight="1">
      <c r="B423" s="261"/>
      <c r="K423" s="262"/>
      <c r="M423" s="263"/>
      <c r="O423" s="264"/>
      <c r="P423" s="264"/>
      <c r="Q423" s="264"/>
      <c r="R423" s="264"/>
      <c r="S423" s="264"/>
      <c r="T423" s="264"/>
      <c r="AT423" s="258"/>
      <c r="AU423" s="258"/>
      <c r="AV423" s="258"/>
      <c r="BD423" s="259"/>
      <c r="BF423" s="259"/>
    </row>
    <row r="424" spans="2:58" s="93" customFormat="1" ht="63.75" customHeight="1">
      <c r="B424" s="261"/>
      <c r="K424" s="262"/>
      <c r="M424" s="263"/>
      <c r="O424" s="264"/>
      <c r="P424" s="264"/>
      <c r="Q424" s="264"/>
      <c r="R424" s="264"/>
      <c r="S424" s="264"/>
      <c r="T424" s="264"/>
      <c r="AT424" s="258"/>
      <c r="AU424" s="258"/>
      <c r="AV424" s="258"/>
      <c r="BD424" s="259"/>
      <c r="BF424" s="259"/>
    </row>
    <row r="425" spans="2:58" s="93" customFormat="1" ht="63.75" customHeight="1">
      <c r="B425" s="261"/>
      <c r="K425" s="262"/>
      <c r="M425" s="263"/>
      <c r="O425" s="264"/>
      <c r="P425" s="264"/>
      <c r="Q425" s="264"/>
      <c r="R425" s="264"/>
      <c r="S425" s="264"/>
      <c r="T425" s="264"/>
      <c r="AT425" s="258"/>
      <c r="AU425" s="258"/>
      <c r="AV425" s="258"/>
      <c r="BD425" s="259"/>
      <c r="BF425" s="259"/>
    </row>
    <row r="426" spans="2:58" s="93" customFormat="1" ht="63.75" customHeight="1">
      <c r="B426" s="261"/>
      <c r="K426" s="262"/>
      <c r="M426" s="263"/>
      <c r="O426" s="264"/>
      <c r="P426" s="264"/>
      <c r="Q426" s="264"/>
      <c r="R426" s="264"/>
      <c r="S426" s="264"/>
      <c r="T426" s="264"/>
      <c r="AT426" s="258"/>
      <c r="AU426" s="258"/>
      <c r="AV426" s="258"/>
      <c r="BD426" s="259"/>
      <c r="BF426" s="259"/>
    </row>
    <row r="427" spans="2:58" s="93" customFormat="1" ht="63.75" customHeight="1">
      <c r="B427" s="261"/>
      <c r="K427" s="262"/>
      <c r="M427" s="263"/>
      <c r="O427" s="264"/>
      <c r="P427" s="264"/>
      <c r="Q427" s="264"/>
      <c r="R427" s="264"/>
      <c r="S427" s="264"/>
      <c r="T427" s="264"/>
      <c r="AT427" s="258"/>
      <c r="AU427" s="258"/>
      <c r="AV427" s="258"/>
      <c r="BD427" s="259"/>
      <c r="BF427" s="259"/>
    </row>
    <row r="428" spans="2:58" s="93" customFormat="1" ht="63.75" customHeight="1">
      <c r="B428" s="261"/>
      <c r="K428" s="262"/>
      <c r="M428" s="263"/>
      <c r="O428" s="264"/>
      <c r="P428" s="264"/>
      <c r="Q428" s="264"/>
      <c r="R428" s="264"/>
      <c r="S428" s="264"/>
      <c r="T428" s="264"/>
      <c r="AT428" s="258"/>
      <c r="AU428" s="258"/>
      <c r="AV428" s="258"/>
      <c r="BD428" s="259"/>
      <c r="BF428" s="259"/>
    </row>
    <row r="429" spans="2:58" s="93" customFormat="1" ht="63.75" customHeight="1">
      <c r="B429" s="261"/>
      <c r="K429" s="262"/>
      <c r="M429" s="263"/>
      <c r="O429" s="264"/>
      <c r="P429" s="264"/>
      <c r="Q429" s="264"/>
      <c r="R429" s="264"/>
      <c r="S429" s="264"/>
      <c r="T429" s="264"/>
      <c r="AT429" s="258"/>
      <c r="AU429" s="258"/>
      <c r="AV429" s="258"/>
      <c r="BD429" s="259"/>
      <c r="BF429" s="259"/>
    </row>
    <row r="430" spans="2:58" s="93" customFormat="1" ht="63.75" customHeight="1">
      <c r="B430" s="261"/>
      <c r="K430" s="262"/>
      <c r="M430" s="263"/>
      <c r="O430" s="264"/>
      <c r="P430" s="264"/>
      <c r="Q430" s="264"/>
      <c r="R430" s="264"/>
      <c r="S430" s="264"/>
      <c r="T430" s="264"/>
      <c r="AT430" s="258"/>
      <c r="AU430" s="258"/>
      <c r="AV430" s="258"/>
      <c r="BD430" s="259"/>
      <c r="BF430" s="259"/>
    </row>
    <row r="431" spans="2:58" s="93" customFormat="1" ht="63.75" customHeight="1">
      <c r="B431" s="261"/>
      <c r="K431" s="262"/>
      <c r="M431" s="263"/>
      <c r="O431" s="264"/>
      <c r="P431" s="264"/>
      <c r="Q431" s="264"/>
      <c r="R431" s="264"/>
      <c r="S431" s="264"/>
      <c r="T431" s="264"/>
      <c r="AT431" s="258"/>
      <c r="AU431" s="258"/>
      <c r="AV431" s="258"/>
      <c r="BD431" s="259"/>
      <c r="BF431" s="259"/>
    </row>
    <row r="432" spans="2:58" s="93" customFormat="1" ht="63.75" customHeight="1">
      <c r="B432" s="261"/>
      <c r="K432" s="262"/>
      <c r="M432" s="263"/>
      <c r="O432" s="264"/>
      <c r="P432" s="264"/>
      <c r="Q432" s="264"/>
      <c r="R432" s="264"/>
      <c r="S432" s="264"/>
      <c r="T432" s="264"/>
      <c r="AT432" s="258"/>
      <c r="AU432" s="258"/>
      <c r="AV432" s="258"/>
      <c r="BD432" s="259"/>
      <c r="BF432" s="259"/>
    </row>
    <row r="433" spans="2:58" s="93" customFormat="1" ht="63.75" customHeight="1">
      <c r="B433" s="261"/>
      <c r="K433" s="262"/>
      <c r="M433" s="263"/>
      <c r="O433" s="264"/>
      <c r="P433" s="264"/>
      <c r="Q433" s="264"/>
      <c r="R433" s="264"/>
      <c r="S433" s="264"/>
      <c r="T433" s="264"/>
      <c r="AT433" s="258"/>
      <c r="AU433" s="258"/>
      <c r="AV433" s="258"/>
      <c r="BD433" s="259"/>
      <c r="BF433" s="259"/>
    </row>
    <row r="434" spans="2:58" s="93" customFormat="1" ht="63.75" customHeight="1">
      <c r="B434" s="261"/>
      <c r="K434" s="262"/>
      <c r="M434" s="263"/>
      <c r="O434" s="264"/>
      <c r="P434" s="264"/>
      <c r="Q434" s="264"/>
      <c r="R434" s="264"/>
      <c r="S434" s="264"/>
      <c r="T434" s="264"/>
      <c r="AT434" s="258"/>
      <c r="AU434" s="258"/>
      <c r="AV434" s="258"/>
      <c r="BD434" s="259"/>
      <c r="BF434" s="259"/>
    </row>
    <row r="435" spans="2:58" s="93" customFormat="1" ht="63.75" customHeight="1">
      <c r="B435" s="261"/>
      <c r="K435" s="262"/>
      <c r="M435" s="263"/>
      <c r="O435" s="264"/>
      <c r="P435" s="264"/>
      <c r="Q435" s="264"/>
      <c r="R435" s="264"/>
      <c r="S435" s="264"/>
      <c r="T435" s="264"/>
      <c r="AT435" s="258"/>
      <c r="AU435" s="258"/>
      <c r="AV435" s="258"/>
      <c r="BD435" s="259"/>
      <c r="BF435" s="259"/>
    </row>
    <row r="436" spans="2:58" s="93" customFormat="1" ht="63.75" customHeight="1">
      <c r="B436" s="261"/>
      <c r="K436" s="262"/>
      <c r="M436" s="263"/>
      <c r="O436" s="264"/>
      <c r="P436" s="264"/>
      <c r="Q436" s="264"/>
      <c r="R436" s="264"/>
      <c r="S436" s="264"/>
      <c r="T436" s="264"/>
      <c r="AT436" s="258"/>
      <c r="AU436" s="258"/>
      <c r="AV436" s="258"/>
      <c r="BD436" s="259"/>
      <c r="BF436" s="259"/>
    </row>
    <row r="437" spans="2:58" s="93" customFormat="1" ht="63.75" customHeight="1">
      <c r="B437" s="261"/>
      <c r="K437" s="262"/>
      <c r="M437" s="263"/>
      <c r="O437" s="264"/>
      <c r="P437" s="264"/>
      <c r="Q437" s="264"/>
      <c r="R437" s="264"/>
      <c r="S437" s="264"/>
      <c r="T437" s="264"/>
      <c r="AT437" s="258"/>
      <c r="AU437" s="258"/>
      <c r="AV437" s="258"/>
      <c r="BD437" s="259"/>
      <c r="BF437" s="259"/>
    </row>
    <row r="438" spans="2:58" s="93" customFormat="1" ht="63.75" customHeight="1">
      <c r="B438" s="261"/>
      <c r="K438" s="262"/>
      <c r="M438" s="263"/>
      <c r="O438" s="264"/>
      <c r="P438" s="264"/>
      <c r="Q438" s="264"/>
      <c r="R438" s="264"/>
      <c r="S438" s="264"/>
      <c r="T438" s="264"/>
      <c r="AT438" s="258"/>
      <c r="AU438" s="258"/>
      <c r="AV438" s="258"/>
      <c r="BD438" s="259"/>
      <c r="BF438" s="259"/>
    </row>
    <row r="439" spans="2:58" s="93" customFormat="1" ht="63.75" customHeight="1">
      <c r="B439" s="261"/>
      <c r="K439" s="262"/>
      <c r="M439" s="263"/>
      <c r="O439" s="264"/>
      <c r="P439" s="264"/>
      <c r="Q439" s="264"/>
      <c r="R439" s="264"/>
      <c r="S439" s="264"/>
      <c r="T439" s="264"/>
      <c r="AT439" s="258"/>
      <c r="AU439" s="258"/>
      <c r="AV439" s="258"/>
      <c r="BD439" s="259"/>
      <c r="BF439" s="259"/>
    </row>
    <row r="440" spans="2:58" s="93" customFormat="1" ht="63.75" customHeight="1">
      <c r="B440" s="261"/>
      <c r="K440" s="262"/>
      <c r="M440" s="263"/>
      <c r="O440" s="264"/>
      <c r="P440" s="264"/>
      <c r="Q440" s="264"/>
      <c r="R440" s="264"/>
      <c r="S440" s="264"/>
      <c r="T440" s="264"/>
      <c r="AT440" s="258"/>
      <c r="AU440" s="258"/>
      <c r="AV440" s="258"/>
      <c r="BD440" s="259"/>
      <c r="BF440" s="259"/>
    </row>
    <row r="441" spans="2:58" s="93" customFormat="1" ht="63.75" customHeight="1">
      <c r="B441" s="261"/>
      <c r="K441" s="262"/>
      <c r="M441" s="263"/>
      <c r="O441" s="264"/>
      <c r="P441" s="264"/>
      <c r="Q441" s="264"/>
      <c r="R441" s="264"/>
      <c r="S441" s="264"/>
      <c r="T441" s="264"/>
      <c r="AT441" s="258"/>
      <c r="AU441" s="258"/>
      <c r="AV441" s="258"/>
      <c r="BD441" s="259"/>
      <c r="BF441" s="259"/>
    </row>
    <row r="442" spans="2:58" s="93" customFormat="1" ht="63.75" customHeight="1">
      <c r="B442" s="261"/>
      <c r="K442" s="262"/>
      <c r="M442" s="263"/>
      <c r="O442" s="264"/>
      <c r="P442" s="264"/>
      <c r="Q442" s="264"/>
      <c r="R442" s="264"/>
      <c r="S442" s="264"/>
      <c r="T442" s="264"/>
      <c r="AT442" s="258"/>
      <c r="AU442" s="258"/>
      <c r="AV442" s="258"/>
      <c r="BD442" s="259"/>
      <c r="BF442" s="259"/>
    </row>
    <row r="443" spans="2:58" s="93" customFormat="1" ht="63.75" customHeight="1">
      <c r="B443" s="261"/>
      <c r="K443" s="262"/>
      <c r="M443" s="263"/>
      <c r="O443" s="264"/>
      <c r="P443" s="264"/>
      <c r="Q443" s="264"/>
      <c r="R443" s="264"/>
      <c r="S443" s="264"/>
      <c r="T443" s="264"/>
      <c r="AT443" s="258"/>
      <c r="AU443" s="258"/>
      <c r="AV443" s="258"/>
      <c r="BD443" s="259"/>
      <c r="BF443" s="259"/>
    </row>
    <row r="444" spans="2:58" s="93" customFormat="1" ht="63.75" customHeight="1">
      <c r="B444" s="261"/>
      <c r="K444" s="262"/>
      <c r="M444" s="263"/>
      <c r="O444" s="264"/>
      <c r="P444" s="264"/>
      <c r="Q444" s="264"/>
      <c r="R444" s="264"/>
      <c r="S444" s="264"/>
      <c r="T444" s="264"/>
      <c r="AT444" s="258"/>
      <c r="AU444" s="258"/>
      <c r="AV444" s="258"/>
      <c r="BD444" s="259"/>
      <c r="BF444" s="259"/>
    </row>
    <row r="445" spans="2:58" s="93" customFormat="1" ht="63.75" customHeight="1">
      <c r="B445" s="261"/>
      <c r="K445" s="262"/>
      <c r="M445" s="263"/>
      <c r="O445" s="264"/>
      <c r="P445" s="264"/>
      <c r="Q445" s="264"/>
      <c r="R445" s="264"/>
      <c r="S445" s="264"/>
      <c r="T445" s="264"/>
      <c r="AT445" s="258"/>
      <c r="AU445" s="258"/>
      <c r="AV445" s="258"/>
      <c r="BD445" s="259"/>
      <c r="BF445" s="259"/>
    </row>
    <row r="446" spans="2:58" s="93" customFormat="1" ht="63.75" customHeight="1">
      <c r="B446" s="261"/>
      <c r="K446" s="262"/>
      <c r="M446" s="263"/>
      <c r="O446" s="264"/>
      <c r="P446" s="264"/>
      <c r="Q446" s="264"/>
      <c r="R446" s="264"/>
      <c r="S446" s="264"/>
      <c r="T446" s="264"/>
      <c r="AT446" s="258"/>
      <c r="AU446" s="258"/>
      <c r="AV446" s="258"/>
      <c r="BD446" s="259"/>
      <c r="BF446" s="259"/>
    </row>
    <row r="447" spans="2:58" s="93" customFormat="1" ht="63.75" customHeight="1">
      <c r="B447" s="261"/>
      <c r="K447" s="262"/>
      <c r="M447" s="263"/>
      <c r="O447" s="264"/>
      <c r="P447" s="264"/>
      <c r="Q447" s="264"/>
      <c r="R447" s="264"/>
      <c r="S447" s="264"/>
      <c r="T447" s="264"/>
      <c r="AT447" s="258"/>
      <c r="AU447" s="258"/>
      <c r="AV447" s="258"/>
      <c r="BD447" s="259"/>
      <c r="BF447" s="259"/>
    </row>
    <row r="448" spans="2:58" s="93" customFormat="1" ht="63.75" customHeight="1">
      <c r="B448" s="261"/>
      <c r="K448" s="262"/>
      <c r="M448" s="263"/>
      <c r="O448" s="264"/>
      <c r="P448" s="264"/>
      <c r="Q448" s="264"/>
      <c r="R448" s="264"/>
      <c r="S448" s="264"/>
      <c r="T448" s="264"/>
      <c r="AT448" s="258"/>
      <c r="AU448" s="258"/>
      <c r="AV448" s="258"/>
      <c r="BD448" s="259"/>
      <c r="BF448" s="259"/>
    </row>
    <row r="449" spans="2:58" s="93" customFormat="1" ht="63.75" customHeight="1">
      <c r="B449" s="261"/>
      <c r="K449" s="262"/>
      <c r="M449" s="263"/>
      <c r="O449" s="264"/>
      <c r="P449" s="264"/>
      <c r="Q449" s="264"/>
      <c r="R449" s="264"/>
      <c r="S449" s="264"/>
      <c r="T449" s="264"/>
      <c r="AT449" s="258"/>
      <c r="AU449" s="258"/>
      <c r="AV449" s="258"/>
      <c r="BD449" s="259"/>
      <c r="BF449" s="259"/>
    </row>
    <row r="450" spans="2:58" s="93" customFormat="1" ht="63.75" customHeight="1">
      <c r="B450" s="261"/>
      <c r="K450" s="262"/>
      <c r="M450" s="263"/>
      <c r="O450" s="264"/>
      <c r="P450" s="264"/>
      <c r="Q450" s="264"/>
      <c r="R450" s="264"/>
      <c r="S450" s="264"/>
      <c r="T450" s="264"/>
      <c r="AT450" s="258"/>
      <c r="AU450" s="258"/>
      <c r="AV450" s="258"/>
      <c r="BD450" s="259"/>
      <c r="BF450" s="259"/>
    </row>
    <row r="451" spans="2:58" s="93" customFormat="1" ht="63.75" customHeight="1">
      <c r="B451" s="261"/>
      <c r="K451" s="262"/>
      <c r="M451" s="263"/>
      <c r="O451" s="264"/>
      <c r="P451" s="264"/>
      <c r="Q451" s="264"/>
      <c r="R451" s="264"/>
      <c r="S451" s="264"/>
      <c r="T451" s="264"/>
      <c r="AT451" s="258"/>
      <c r="AU451" s="258"/>
      <c r="AV451" s="258"/>
      <c r="BD451" s="259"/>
      <c r="BF451" s="259"/>
    </row>
    <row r="452" spans="2:58" s="93" customFormat="1" ht="63.75" customHeight="1">
      <c r="B452" s="261"/>
      <c r="K452" s="262"/>
      <c r="M452" s="263"/>
      <c r="O452" s="264"/>
      <c r="P452" s="264"/>
      <c r="Q452" s="264"/>
      <c r="R452" s="264"/>
      <c r="S452" s="264"/>
      <c r="T452" s="264"/>
      <c r="AT452" s="258"/>
      <c r="AU452" s="258"/>
      <c r="AV452" s="258"/>
      <c r="BD452" s="259"/>
      <c r="BF452" s="259"/>
    </row>
    <row r="453" spans="2:58" s="93" customFormat="1" ht="63.75" customHeight="1">
      <c r="B453" s="261"/>
      <c r="K453" s="262"/>
      <c r="M453" s="263"/>
      <c r="O453" s="264"/>
      <c r="P453" s="264"/>
      <c r="Q453" s="264"/>
      <c r="R453" s="264"/>
      <c r="S453" s="264"/>
      <c r="T453" s="264"/>
      <c r="AT453" s="258"/>
      <c r="AU453" s="258"/>
      <c r="AV453" s="258"/>
      <c r="BD453" s="259"/>
      <c r="BF453" s="259"/>
    </row>
    <row r="454" spans="2:58" s="93" customFormat="1" ht="63.75" customHeight="1">
      <c r="B454" s="261"/>
      <c r="K454" s="262"/>
      <c r="M454" s="263"/>
      <c r="O454" s="264"/>
      <c r="P454" s="264"/>
      <c r="Q454" s="264"/>
      <c r="R454" s="264"/>
      <c r="S454" s="264"/>
      <c r="T454" s="264"/>
      <c r="AT454" s="258"/>
      <c r="AU454" s="258"/>
      <c r="AV454" s="258"/>
      <c r="BD454" s="259"/>
      <c r="BF454" s="259"/>
    </row>
    <row r="455" spans="2:58" s="93" customFormat="1" ht="63.75" customHeight="1">
      <c r="B455" s="261"/>
      <c r="K455" s="262"/>
      <c r="M455" s="263"/>
      <c r="O455" s="264"/>
      <c r="P455" s="264"/>
      <c r="Q455" s="264"/>
      <c r="R455" s="264"/>
      <c r="S455" s="264"/>
      <c r="T455" s="264"/>
      <c r="AT455" s="258"/>
      <c r="AU455" s="258"/>
      <c r="AV455" s="258"/>
      <c r="BD455" s="259"/>
      <c r="BF455" s="259"/>
    </row>
    <row r="456" spans="2:58" s="93" customFormat="1" ht="63.75" customHeight="1">
      <c r="B456" s="261"/>
      <c r="K456" s="262"/>
      <c r="M456" s="263"/>
      <c r="O456" s="264"/>
      <c r="P456" s="264"/>
      <c r="Q456" s="264"/>
      <c r="R456" s="264"/>
      <c r="S456" s="264"/>
      <c r="T456" s="264"/>
      <c r="AT456" s="258"/>
      <c r="AU456" s="258"/>
      <c r="AV456" s="258"/>
      <c r="BD456" s="259"/>
      <c r="BF456" s="259"/>
    </row>
    <row r="457" spans="2:58" s="93" customFormat="1" ht="63.75" customHeight="1">
      <c r="B457" s="261"/>
      <c r="K457" s="262"/>
      <c r="M457" s="263"/>
      <c r="O457" s="264"/>
      <c r="P457" s="264"/>
      <c r="Q457" s="264"/>
      <c r="R457" s="264"/>
      <c r="S457" s="264"/>
      <c r="T457" s="264"/>
      <c r="AT457" s="258"/>
      <c r="AU457" s="258"/>
      <c r="AV457" s="258"/>
      <c r="BD457" s="259"/>
      <c r="BF457" s="259"/>
    </row>
    <row r="458" spans="2:58" s="93" customFormat="1" ht="63.75" customHeight="1">
      <c r="B458" s="261"/>
      <c r="K458" s="262"/>
      <c r="M458" s="263"/>
      <c r="O458" s="264"/>
      <c r="P458" s="264"/>
      <c r="Q458" s="264"/>
      <c r="R458" s="264"/>
      <c r="S458" s="264"/>
      <c r="T458" s="264"/>
      <c r="AT458" s="258"/>
      <c r="AU458" s="258"/>
      <c r="AV458" s="258"/>
      <c r="BD458" s="259"/>
      <c r="BF458" s="259"/>
    </row>
    <row r="459" spans="2:58" s="93" customFormat="1" ht="63.75" customHeight="1">
      <c r="B459" s="261"/>
      <c r="K459" s="262"/>
      <c r="M459" s="263"/>
      <c r="O459" s="264"/>
      <c r="P459" s="264"/>
      <c r="Q459" s="264"/>
      <c r="R459" s="264"/>
      <c r="S459" s="264"/>
      <c r="T459" s="264"/>
      <c r="AT459" s="258"/>
      <c r="AU459" s="258"/>
      <c r="AV459" s="258"/>
      <c r="BD459" s="259"/>
      <c r="BF459" s="259"/>
    </row>
    <row r="460" spans="2:58" s="93" customFormat="1" ht="63.75" customHeight="1">
      <c r="B460" s="261"/>
      <c r="K460" s="262"/>
      <c r="M460" s="263"/>
      <c r="O460" s="264"/>
      <c r="P460" s="264"/>
      <c r="Q460" s="264"/>
      <c r="R460" s="264"/>
      <c r="S460" s="264"/>
      <c r="T460" s="264"/>
      <c r="AT460" s="258"/>
      <c r="AU460" s="258"/>
      <c r="AV460" s="258"/>
      <c r="BD460" s="259"/>
      <c r="BF460" s="259"/>
    </row>
    <row r="461" spans="2:58" s="93" customFormat="1" ht="63.75" customHeight="1">
      <c r="B461" s="261"/>
      <c r="K461" s="262"/>
      <c r="M461" s="263"/>
      <c r="O461" s="264"/>
      <c r="P461" s="264"/>
      <c r="Q461" s="264"/>
      <c r="R461" s="264"/>
      <c r="S461" s="264"/>
      <c r="T461" s="264"/>
      <c r="AT461" s="258"/>
      <c r="AU461" s="258"/>
      <c r="AV461" s="258"/>
      <c r="BD461" s="259"/>
      <c r="BF461" s="259"/>
    </row>
    <row r="462" spans="2:58" s="93" customFormat="1" ht="63.75" customHeight="1">
      <c r="B462" s="261"/>
      <c r="K462" s="262"/>
      <c r="M462" s="263"/>
      <c r="O462" s="264"/>
      <c r="P462" s="264"/>
      <c r="Q462" s="264"/>
      <c r="R462" s="264"/>
      <c r="S462" s="264"/>
      <c r="T462" s="264"/>
      <c r="AT462" s="258"/>
      <c r="AU462" s="258"/>
      <c r="AV462" s="258"/>
      <c r="BD462" s="259"/>
      <c r="BF462" s="259"/>
    </row>
    <row r="463" spans="2:58" s="93" customFormat="1" ht="63.75" customHeight="1">
      <c r="B463" s="261"/>
      <c r="K463" s="262"/>
      <c r="M463" s="263"/>
      <c r="O463" s="264"/>
      <c r="P463" s="264"/>
      <c r="Q463" s="264"/>
      <c r="R463" s="264"/>
      <c r="S463" s="264"/>
      <c r="T463" s="264"/>
      <c r="AT463" s="258"/>
      <c r="AU463" s="258"/>
      <c r="AV463" s="258"/>
      <c r="BD463" s="259"/>
      <c r="BF463" s="259"/>
    </row>
    <row r="464" spans="2:58" s="93" customFormat="1" ht="63.75" customHeight="1">
      <c r="B464" s="261"/>
      <c r="K464" s="262"/>
      <c r="M464" s="263"/>
      <c r="O464" s="264"/>
      <c r="P464" s="264"/>
      <c r="Q464" s="264"/>
      <c r="R464" s="264"/>
      <c r="S464" s="264"/>
      <c r="T464" s="264"/>
      <c r="AT464" s="258"/>
      <c r="AU464" s="258"/>
      <c r="AV464" s="258"/>
      <c r="BD464" s="259"/>
      <c r="BF464" s="259"/>
    </row>
    <row r="465" spans="2:58" s="93" customFormat="1" ht="63.75" customHeight="1">
      <c r="B465" s="261"/>
      <c r="K465" s="262"/>
      <c r="M465" s="263"/>
      <c r="O465" s="264"/>
      <c r="P465" s="264"/>
      <c r="Q465" s="264"/>
      <c r="R465" s="264"/>
      <c r="S465" s="264"/>
      <c r="T465" s="264"/>
      <c r="AT465" s="258"/>
      <c r="AU465" s="258"/>
      <c r="AV465" s="258"/>
      <c r="BD465" s="259"/>
      <c r="BF465" s="259"/>
    </row>
    <row r="466" spans="2:58" s="93" customFormat="1" ht="63.75" customHeight="1">
      <c r="B466" s="261"/>
      <c r="K466" s="262"/>
      <c r="M466" s="263"/>
      <c r="O466" s="264"/>
      <c r="P466" s="264"/>
      <c r="Q466" s="264"/>
      <c r="R466" s="264"/>
      <c r="S466" s="264"/>
      <c r="T466" s="264"/>
      <c r="AT466" s="258"/>
      <c r="AU466" s="258"/>
      <c r="AV466" s="258"/>
      <c r="BD466" s="259"/>
      <c r="BF466" s="259"/>
    </row>
    <row r="467" spans="2:58" s="93" customFormat="1" ht="63.75" customHeight="1">
      <c r="B467" s="261"/>
      <c r="K467" s="262"/>
      <c r="M467" s="263"/>
      <c r="O467" s="264"/>
      <c r="P467" s="264"/>
      <c r="Q467" s="264"/>
      <c r="R467" s="264"/>
      <c r="S467" s="264"/>
      <c r="T467" s="264"/>
      <c r="AT467" s="258"/>
      <c r="AU467" s="258"/>
      <c r="AV467" s="258"/>
      <c r="BD467" s="259"/>
      <c r="BF467" s="259"/>
    </row>
    <row r="468" spans="2:58" s="93" customFormat="1" ht="63.75" customHeight="1">
      <c r="B468" s="261"/>
      <c r="K468" s="262"/>
      <c r="M468" s="263"/>
      <c r="O468" s="264"/>
      <c r="P468" s="264"/>
      <c r="Q468" s="264"/>
      <c r="R468" s="264"/>
      <c r="S468" s="264"/>
      <c r="T468" s="264"/>
      <c r="AT468" s="258"/>
      <c r="AU468" s="258"/>
      <c r="AV468" s="258"/>
      <c r="BD468" s="259"/>
      <c r="BF468" s="259"/>
    </row>
    <row r="469" spans="2:58" s="93" customFormat="1" ht="63.75" customHeight="1">
      <c r="B469" s="261"/>
      <c r="K469" s="262"/>
      <c r="M469" s="263"/>
      <c r="O469" s="264"/>
      <c r="P469" s="264"/>
      <c r="Q469" s="264"/>
      <c r="R469" s="264"/>
      <c r="S469" s="264"/>
      <c r="T469" s="264"/>
      <c r="AT469" s="258"/>
      <c r="AU469" s="258"/>
      <c r="AV469" s="258"/>
      <c r="BD469" s="259"/>
      <c r="BF469" s="259"/>
    </row>
    <row r="470" spans="2:58" s="93" customFormat="1" ht="63.75" customHeight="1">
      <c r="B470" s="261"/>
      <c r="K470" s="262"/>
      <c r="M470" s="263"/>
      <c r="O470" s="264"/>
      <c r="P470" s="264"/>
      <c r="Q470" s="264"/>
      <c r="R470" s="264"/>
      <c r="S470" s="264"/>
      <c r="T470" s="264"/>
      <c r="AT470" s="258"/>
      <c r="AU470" s="258"/>
      <c r="AV470" s="258"/>
      <c r="BD470" s="259"/>
      <c r="BF470" s="259"/>
    </row>
    <row r="471" spans="2:58" s="93" customFormat="1" ht="63.75" customHeight="1">
      <c r="B471" s="261"/>
      <c r="K471" s="262"/>
      <c r="M471" s="263"/>
      <c r="O471" s="264"/>
      <c r="P471" s="264"/>
      <c r="Q471" s="264"/>
      <c r="R471" s="264"/>
      <c r="S471" s="264"/>
      <c r="T471" s="264"/>
      <c r="AT471" s="258"/>
      <c r="AU471" s="258"/>
      <c r="AV471" s="258"/>
      <c r="BD471" s="259"/>
      <c r="BF471" s="259"/>
    </row>
    <row r="472" spans="2:58" s="93" customFormat="1" ht="63.75" customHeight="1">
      <c r="B472" s="261"/>
      <c r="K472" s="262"/>
      <c r="M472" s="263"/>
      <c r="O472" s="264"/>
      <c r="P472" s="264"/>
      <c r="Q472" s="264"/>
      <c r="R472" s="264"/>
      <c r="S472" s="264"/>
      <c r="T472" s="264"/>
      <c r="AT472" s="258"/>
      <c r="AU472" s="258"/>
      <c r="AV472" s="258"/>
      <c r="BD472" s="259"/>
      <c r="BF472" s="259"/>
    </row>
    <row r="473" spans="2:58" s="93" customFormat="1" ht="63.75" customHeight="1">
      <c r="B473" s="261"/>
      <c r="K473" s="262"/>
      <c r="M473" s="263"/>
      <c r="O473" s="264"/>
      <c r="P473" s="264"/>
      <c r="Q473" s="264"/>
      <c r="R473" s="264"/>
      <c r="S473" s="264"/>
      <c r="T473" s="264"/>
      <c r="AT473" s="258"/>
      <c r="AU473" s="258"/>
      <c r="AV473" s="258"/>
      <c r="BD473" s="259"/>
      <c r="BF473" s="259"/>
    </row>
    <row r="474" spans="2:58" s="93" customFormat="1" ht="63.75" customHeight="1">
      <c r="B474" s="261"/>
      <c r="K474" s="262"/>
      <c r="M474" s="263"/>
      <c r="O474" s="264"/>
      <c r="P474" s="264"/>
      <c r="Q474" s="264"/>
      <c r="R474" s="264"/>
      <c r="S474" s="264"/>
      <c r="T474" s="264"/>
      <c r="AT474" s="258"/>
      <c r="AU474" s="258"/>
      <c r="AV474" s="258"/>
      <c r="BD474" s="259"/>
      <c r="BF474" s="259"/>
    </row>
    <row r="475" spans="2:58" s="93" customFormat="1" ht="63.75" customHeight="1">
      <c r="B475" s="261"/>
      <c r="K475" s="262"/>
      <c r="M475" s="263"/>
      <c r="O475" s="264"/>
      <c r="P475" s="264"/>
      <c r="Q475" s="264"/>
      <c r="R475" s="264"/>
      <c r="S475" s="264"/>
      <c r="T475" s="264"/>
      <c r="AT475" s="258"/>
      <c r="AU475" s="258"/>
      <c r="AV475" s="258"/>
      <c r="BD475" s="259"/>
      <c r="BF475" s="259"/>
    </row>
    <row r="476" spans="2:58" s="93" customFormat="1" ht="63.75" customHeight="1">
      <c r="B476" s="261"/>
      <c r="K476" s="262"/>
      <c r="M476" s="263"/>
      <c r="O476" s="264"/>
      <c r="P476" s="264"/>
      <c r="Q476" s="264"/>
      <c r="R476" s="264"/>
      <c r="S476" s="264"/>
      <c r="T476" s="264"/>
      <c r="AT476" s="258"/>
      <c r="AU476" s="258"/>
      <c r="AV476" s="258"/>
      <c r="BD476" s="259"/>
      <c r="BF476" s="259"/>
    </row>
    <row r="477" spans="2:58" s="93" customFormat="1" ht="63.75" customHeight="1">
      <c r="B477" s="261"/>
      <c r="K477" s="262"/>
      <c r="M477" s="263"/>
      <c r="O477" s="264"/>
      <c r="P477" s="264"/>
      <c r="Q477" s="264"/>
      <c r="R477" s="264"/>
      <c r="S477" s="264"/>
      <c r="T477" s="264"/>
      <c r="AT477" s="258"/>
      <c r="AU477" s="258"/>
      <c r="AV477" s="258"/>
      <c r="BD477" s="259"/>
      <c r="BF477" s="259"/>
    </row>
    <row r="478" spans="2:58" s="93" customFormat="1" ht="63.75" customHeight="1">
      <c r="B478" s="261"/>
      <c r="K478" s="262"/>
      <c r="M478" s="263"/>
      <c r="O478" s="264"/>
      <c r="P478" s="264"/>
      <c r="Q478" s="264"/>
      <c r="R478" s="264"/>
      <c r="S478" s="264"/>
      <c r="T478" s="264"/>
      <c r="AT478" s="258"/>
      <c r="AU478" s="258"/>
      <c r="AV478" s="258"/>
      <c r="BD478" s="259"/>
      <c r="BF478" s="259"/>
    </row>
    <row r="479" spans="2:58" s="93" customFormat="1" ht="63.75" customHeight="1">
      <c r="B479" s="261"/>
      <c r="K479" s="262"/>
      <c r="M479" s="263"/>
      <c r="O479" s="264"/>
      <c r="P479" s="264"/>
      <c r="Q479" s="264"/>
      <c r="R479" s="264"/>
      <c r="S479" s="264"/>
      <c r="T479" s="264"/>
      <c r="AT479" s="258"/>
      <c r="AU479" s="258"/>
      <c r="AV479" s="258"/>
      <c r="BD479" s="259"/>
      <c r="BF479" s="259"/>
    </row>
    <row r="480" spans="2:58" s="93" customFormat="1" ht="63.75" customHeight="1">
      <c r="B480" s="261"/>
      <c r="K480" s="262"/>
      <c r="M480" s="263"/>
      <c r="O480" s="264"/>
      <c r="P480" s="264"/>
      <c r="Q480" s="264"/>
      <c r="R480" s="264"/>
      <c r="S480" s="264"/>
      <c r="T480" s="264"/>
      <c r="AT480" s="258"/>
      <c r="AU480" s="258"/>
      <c r="AV480" s="258"/>
      <c r="BD480" s="259"/>
      <c r="BF480" s="259"/>
    </row>
    <row r="481" spans="2:58" s="93" customFormat="1" ht="63.75" customHeight="1">
      <c r="B481" s="261"/>
      <c r="K481" s="262"/>
      <c r="M481" s="263"/>
      <c r="O481" s="264"/>
      <c r="P481" s="264"/>
      <c r="Q481" s="264"/>
      <c r="R481" s="264"/>
      <c r="S481" s="264"/>
      <c r="T481" s="264"/>
      <c r="AT481" s="258"/>
      <c r="AU481" s="258"/>
      <c r="AV481" s="258"/>
      <c r="BD481" s="259"/>
      <c r="BF481" s="259"/>
    </row>
    <row r="482" spans="2:58" s="93" customFormat="1" ht="63.75" customHeight="1">
      <c r="B482" s="261"/>
      <c r="K482" s="262"/>
      <c r="M482" s="263"/>
      <c r="O482" s="264"/>
      <c r="P482" s="264"/>
      <c r="Q482" s="264"/>
      <c r="R482" s="264"/>
      <c r="S482" s="264"/>
      <c r="T482" s="264"/>
      <c r="AT482" s="258"/>
      <c r="AU482" s="258"/>
      <c r="AV482" s="258"/>
      <c r="BD482" s="259"/>
      <c r="BF482" s="259"/>
    </row>
    <row r="483" spans="2:58" s="93" customFormat="1" ht="63.75" customHeight="1">
      <c r="B483" s="261"/>
      <c r="K483" s="262"/>
      <c r="M483" s="263"/>
      <c r="O483" s="264"/>
      <c r="P483" s="264"/>
      <c r="Q483" s="264"/>
      <c r="R483" s="264"/>
      <c r="S483" s="264"/>
      <c r="T483" s="264"/>
      <c r="AT483" s="258"/>
      <c r="AU483" s="258"/>
      <c r="AV483" s="258"/>
      <c r="BD483" s="259"/>
      <c r="BF483" s="259"/>
    </row>
    <row r="484" spans="2:58" s="93" customFormat="1" ht="63.75" customHeight="1">
      <c r="B484" s="261"/>
      <c r="K484" s="262"/>
      <c r="M484" s="263"/>
      <c r="O484" s="264"/>
      <c r="P484" s="264"/>
      <c r="Q484" s="264"/>
      <c r="R484" s="264"/>
      <c r="S484" s="264"/>
      <c r="T484" s="264"/>
      <c r="AT484" s="258"/>
      <c r="AU484" s="258"/>
      <c r="AV484" s="258"/>
      <c r="BD484" s="259"/>
      <c r="BF484" s="259"/>
    </row>
    <row r="485" spans="2:58" s="93" customFormat="1" ht="63.75" customHeight="1">
      <c r="B485" s="261"/>
      <c r="K485" s="262"/>
      <c r="M485" s="263"/>
      <c r="O485" s="264"/>
      <c r="P485" s="264"/>
      <c r="Q485" s="264"/>
      <c r="R485" s="264"/>
      <c r="S485" s="264"/>
      <c r="T485" s="264"/>
      <c r="AT485" s="258"/>
      <c r="AU485" s="258"/>
      <c r="AV485" s="258"/>
      <c r="BD485" s="259"/>
      <c r="BF485" s="259"/>
    </row>
    <row r="486" spans="2:58" s="93" customFormat="1" ht="63.75" customHeight="1">
      <c r="B486" s="261"/>
      <c r="K486" s="262"/>
      <c r="M486" s="263"/>
      <c r="O486" s="264"/>
      <c r="P486" s="264"/>
      <c r="Q486" s="264"/>
      <c r="R486" s="264"/>
      <c r="S486" s="264"/>
      <c r="T486" s="264"/>
      <c r="AT486" s="258"/>
      <c r="AU486" s="258"/>
      <c r="AV486" s="258"/>
      <c r="BD486" s="259"/>
      <c r="BF486" s="259"/>
    </row>
    <row r="487" spans="2:58" s="93" customFormat="1" ht="63.75" customHeight="1">
      <c r="B487" s="261"/>
      <c r="K487" s="262"/>
      <c r="M487" s="263"/>
      <c r="O487" s="264"/>
      <c r="P487" s="264"/>
      <c r="Q487" s="264"/>
      <c r="R487" s="264"/>
      <c r="S487" s="264"/>
      <c r="T487" s="264"/>
      <c r="AT487" s="258"/>
      <c r="AU487" s="258"/>
      <c r="AV487" s="258"/>
      <c r="BD487" s="259"/>
      <c r="BF487" s="259"/>
    </row>
    <row r="488" spans="2:58" s="93" customFormat="1" ht="63.75" customHeight="1">
      <c r="B488" s="261"/>
      <c r="K488" s="262"/>
      <c r="M488" s="263"/>
      <c r="O488" s="264"/>
      <c r="P488" s="264"/>
      <c r="Q488" s="264"/>
      <c r="R488" s="264"/>
      <c r="S488" s="264"/>
      <c r="T488" s="264"/>
      <c r="AT488" s="258"/>
      <c r="AU488" s="258"/>
      <c r="AV488" s="258"/>
      <c r="BD488" s="259"/>
      <c r="BF488" s="259"/>
    </row>
    <row r="489" spans="2:58" s="93" customFormat="1" ht="63.75" customHeight="1">
      <c r="B489" s="261"/>
      <c r="K489" s="262"/>
      <c r="M489" s="263"/>
      <c r="O489" s="264"/>
      <c r="P489" s="264"/>
      <c r="Q489" s="264"/>
      <c r="R489" s="264"/>
      <c r="S489" s="264"/>
      <c r="T489" s="264"/>
      <c r="AT489" s="258"/>
      <c r="AU489" s="258"/>
      <c r="AV489" s="258"/>
      <c r="BD489" s="259"/>
      <c r="BF489" s="259"/>
    </row>
    <row r="490" spans="2:58" s="93" customFormat="1" ht="63.75" customHeight="1">
      <c r="B490" s="261"/>
      <c r="K490" s="262"/>
      <c r="M490" s="263"/>
      <c r="O490" s="264"/>
      <c r="P490" s="264"/>
      <c r="Q490" s="264"/>
      <c r="R490" s="264"/>
      <c r="S490" s="264"/>
      <c r="T490" s="264"/>
      <c r="AT490" s="258"/>
      <c r="AU490" s="258"/>
      <c r="AV490" s="258"/>
      <c r="BD490" s="259"/>
      <c r="BF490" s="259"/>
    </row>
    <row r="491" spans="2:58" s="93" customFormat="1" ht="63.75" customHeight="1">
      <c r="B491" s="261"/>
      <c r="K491" s="262"/>
      <c r="M491" s="263"/>
      <c r="O491" s="264"/>
      <c r="P491" s="264"/>
      <c r="Q491" s="264"/>
      <c r="R491" s="264"/>
      <c r="S491" s="264"/>
      <c r="T491" s="264"/>
      <c r="AT491" s="258"/>
      <c r="AU491" s="258"/>
      <c r="AV491" s="258"/>
      <c r="BD491" s="259"/>
      <c r="BF491" s="259"/>
    </row>
    <row r="492" spans="2:58" s="93" customFormat="1" ht="63.75" customHeight="1">
      <c r="B492" s="261"/>
      <c r="K492" s="262"/>
      <c r="M492" s="263"/>
      <c r="O492" s="264"/>
      <c r="P492" s="264"/>
      <c r="Q492" s="264"/>
      <c r="R492" s="264"/>
      <c r="S492" s="264"/>
      <c r="T492" s="264"/>
      <c r="AT492" s="258"/>
      <c r="AU492" s="258"/>
      <c r="AV492" s="258"/>
      <c r="BD492" s="259"/>
      <c r="BF492" s="259"/>
    </row>
    <row r="493" spans="2:58" s="93" customFormat="1" ht="63.75" customHeight="1">
      <c r="B493" s="261"/>
      <c r="K493" s="262"/>
      <c r="M493" s="263"/>
      <c r="O493" s="264"/>
      <c r="P493" s="264"/>
      <c r="Q493" s="264"/>
      <c r="R493" s="264"/>
      <c r="S493" s="264"/>
      <c r="T493" s="264"/>
      <c r="AT493" s="258"/>
      <c r="AU493" s="258"/>
      <c r="AV493" s="258"/>
      <c r="BD493" s="259"/>
      <c r="BF493" s="259"/>
    </row>
    <row r="494" spans="2:58" s="93" customFormat="1" ht="63.75" customHeight="1">
      <c r="B494" s="261"/>
      <c r="K494" s="262"/>
      <c r="M494" s="263"/>
      <c r="O494" s="264"/>
      <c r="P494" s="264"/>
      <c r="Q494" s="264"/>
      <c r="R494" s="264"/>
      <c r="S494" s="264"/>
      <c r="T494" s="264"/>
      <c r="AT494" s="258"/>
      <c r="AU494" s="258"/>
      <c r="AV494" s="258"/>
      <c r="BD494" s="259"/>
      <c r="BF494" s="259"/>
    </row>
    <row r="495" spans="2:58" s="93" customFormat="1" ht="63.75" customHeight="1">
      <c r="B495" s="261"/>
      <c r="K495" s="262"/>
      <c r="M495" s="263"/>
      <c r="O495" s="264"/>
      <c r="P495" s="264"/>
      <c r="Q495" s="264"/>
      <c r="R495" s="264"/>
      <c r="S495" s="264"/>
      <c r="T495" s="264"/>
      <c r="AT495" s="258"/>
      <c r="AU495" s="258"/>
      <c r="AV495" s="258"/>
      <c r="BD495" s="259"/>
      <c r="BF495" s="259"/>
    </row>
    <row r="496" spans="2:58" s="93" customFormat="1" ht="63.75" customHeight="1">
      <c r="B496" s="261"/>
      <c r="K496" s="262"/>
      <c r="M496" s="263"/>
      <c r="O496" s="264"/>
      <c r="P496" s="264"/>
      <c r="Q496" s="264"/>
      <c r="R496" s="264"/>
      <c r="S496" s="264"/>
      <c r="T496" s="264"/>
      <c r="AT496" s="258"/>
      <c r="AU496" s="258"/>
      <c r="AV496" s="258"/>
      <c r="BD496" s="259"/>
      <c r="BF496" s="259"/>
    </row>
    <row r="497" spans="2:58" s="93" customFormat="1" ht="63.75" customHeight="1">
      <c r="B497" s="261"/>
      <c r="K497" s="262"/>
      <c r="M497" s="263"/>
      <c r="O497" s="264"/>
      <c r="P497" s="264"/>
      <c r="Q497" s="264"/>
      <c r="R497" s="264"/>
      <c r="S497" s="264"/>
      <c r="T497" s="264"/>
      <c r="AT497" s="258"/>
      <c r="AU497" s="258"/>
      <c r="AV497" s="258"/>
      <c r="BD497" s="259"/>
      <c r="BF497" s="259"/>
    </row>
    <row r="498" spans="2:58" s="93" customFormat="1" ht="63.75" customHeight="1">
      <c r="B498" s="261"/>
      <c r="K498" s="262"/>
      <c r="M498" s="263"/>
      <c r="O498" s="264"/>
      <c r="P498" s="264"/>
      <c r="Q498" s="264"/>
      <c r="R498" s="264"/>
      <c r="S498" s="264"/>
      <c r="T498" s="264"/>
      <c r="AT498" s="258"/>
      <c r="AU498" s="258"/>
      <c r="AV498" s="258"/>
      <c r="BD498" s="259"/>
      <c r="BF498" s="259"/>
    </row>
    <row r="499" spans="2:58" s="93" customFormat="1" ht="63.75" customHeight="1">
      <c r="B499" s="261"/>
      <c r="K499" s="262"/>
      <c r="M499" s="263"/>
      <c r="O499" s="264"/>
      <c r="P499" s="264"/>
      <c r="Q499" s="264"/>
      <c r="R499" s="264"/>
      <c r="S499" s="264"/>
      <c r="T499" s="264"/>
      <c r="AT499" s="258"/>
      <c r="AU499" s="258"/>
      <c r="AV499" s="258"/>
      <c r="BD499" s="259"/>
      <c r="BF499" s="259"/>
    </row>
    <row r="500" spans="2:58" s="93" customFormat="1" ht="63.75" customHeight="1">
      <c r="B500" s="261"/>
      <c r="K500" s="262"/>
      <c r="M500" s="263"/>
      <c r="O500" s="264"/>
      <c r="P500" s="264"/>
      <c r="Q500" s="264"/>
      <c r="R500" s="264"/>
      <c r="S500" s="264"/>
      <c r="T500" s="264"/>
      <c r="AT500" s="258"/>
      <c r="AU500" s="258"/>
      <c r="AV500" s="258"/>
      <c r="BD500" s="259"/>
      <c r="BF500" s="259"/>
    </row>
    <row r="501" spans="2:58" s="93" customFormat="1" ht="63.75" customHeight="1">
      <c r="B501" s="261"/>
      <c r="K501" s="262"/>
      <c r="M501" s="263"/>
      <c r="O501" s="264"/>
      <c r="P501" s="264"/>
      <c r="Q501" s="264"/>
      <c r="R501" s="264"/>
      <c r="S501" s="264"/>
      <c r="T501" s="264"/>
      <c r="AT501" s="258"/>
      <c r="AU501" s="258"/>
      <c r="AV501" s="258"/>
      <c r="BD501" s="259"/>
      <c r="BF501" s="259"/>
    </row>
    <row r="502" spans="2:58" s="93" customFormat="1" ht="63.75" customHeight="1">
      <c r="B502" s="261"/>
      <c r="K502" s="262"/>
      <c r="M502" s="263"/>
      <c r="O502" s="264"/>
      <c r="P502" s="264"/>
      <c r="Q502" s="264"/>
      <c r="R502" s="264"/>
      <c r="S502" s="264"/>
      <c r="T502" s="264"/>
      <c r="AT502" s="258"/>
      <c r="AU502" s="258"/>
      <c r="AV502" s="258"/>
      <c r="BD502" s="259"/>
      <c r="BF502" s="259"/>
    </row>
    <row r="503" spans="2:58" s="93" customFormat="1" ht="63.75" customHeight="1">
      <c r="B503" s="261"/>
      <c r="K503" s="262"/>
      <c r="M503" s="263"/>
      <c r="O503" s="264"/>
      <c r="P503" s="264"/>
      <c r="Q503" s="264"/>
      <c r="R503" s="264"/>
      <c r="S503" s="264"/>
      <c r="T503" s="264"/>
      <c r="AT503" s="258"/>
      <c r="AU503" s="258"/>
      <c r="AV503" s="258"/>
      <c r="BD503" s="259"/>
      <c r="BF503" s="259"/>
    </row>
    <row r="504" spans="2:58" s="93" customFormat="1" ht="63.75" customHeight="1">
      <c r="B504" s="261"/>
      <c r="K504" s="262"/>
      <c r="M504" s="263"/>
      <c r="O504" s="264"/>
      <c r="P504" s="264"/>
      <c r="Q504" s="264"/>
      <c r="R504" s="264"/>
      <c r="S504" s="264"/>
      <c r="T504" s="264"/>
      <c r="AT504" s="258"/>
      <c r="AU504" s="258"/>
      <c r="AV504" s="258"/>
      <c r="BD504" s="259"/>
      <c r="BF504" s="259"/>
    </row>
    <row r="505" spans="2:58" s="93" customFormat="1" ht="63.75" customHeight="1">
      <c r="B505" s="261"/>
      <c r="K505" s="262"/>
      <c r="M505" s="263"/>
      <c r="O505" s="264"/>
      <c r="P505" s="264"/>
      <c r="Q505" s="264"/>
      <c r="R505" s="264"/>
      <c r="S505" s="264"/>
      <c r="T505" s="264"/>
      <c r="AT505" s="258"/>
      <c r="AU505" s="258"/>
      <c r="AV505" s="258"/>
      <c r="BD505" s="259"/>
      <c r="BF505" s="259"/>
    </row>
    <row r="506" spans="2:58" s="93" customFormat="1" ht="63.75" customHeight="1">
      <c r="B506" s="261"/>
      <c r="K506" s="262"/>
      <c r="M506" s="263"/>
      <c r="O506" s="264"/>
      <c r="P506" s="264"/>
      <c r="Q506" s="264"/>
      <c r="R506" s="264"/>
      <c r="S506" s="264"/>
      <c r="T506" s="264"/>
      <c r="AT506" s="258"/>
      <c r="AU506" s="258"/>
      <c r="AV506" s="258"/>
      <c r="BD506" s="259"/>
      <c r="BF506" s="259"/>
    </row>
    <row r="507" spans="2:58" s="93" customFormat="1" ht="63.75" customHeight="1">
      <c r="B507" s="261"/>
      <c r="K507" s="262"/>
      <c r="M507" s="263"/>
      <c r="O507" s="264"/>
      <c r="P507" s="264"/>
      <c r="Q507" s="264"/>
      <c r="R507" s="264"/>
      <c r="S507" s="264"/>
      <c r="T507" s="264"/>
      <c r="AT507" s="258"/>
      <c r="AU507" s="258"/>
      <c r="AV507" s="258"/>
      <c r="BD507" s="259"/>
      <c r="BF507" s="259"/>
    </row>
    <row r="508" spans="2:58" s="93" customFormat="1" ht="63.75" customHeight="1">
      <c r="B508" s="261"/>
      <c r="K508" s="262"/>
      <c r="M508" s="263"/>
      <c r="O508" s="264"/>
      <c r="P508" s="264"/>
      <c r="Q508" s="264"/>
      <c r="R508" s="264"/>
      <c r="S508" s="264"/>
      <c r="T508" s="264"/>
      <c r="AT508" s="258"/>
      <c r="AU508" s="258"/>
      <c r="AV508" s="258"/>
      <c r="BD508" s="259"/>
      <c r="BF508" s="259"/>
    </row>
    <row r="509" spans="2:58" s="93" customFormat="1" ht="63.75" customHeight="1">
      <c r="B509" s="261"/>
      <c r="K509" s="262"/>
      <c r="M509" s="263"/>
      <c r="O509" s="264"/>
      <c r="P509" s="264"/>
      <c r="Q509" s="264"/>
      <c r="R509" s="264"/>
      <c r="S509" s="264"/>
      <c r="T509" s="264"/>
      <c r="AT509" s="258"/>
      <c r="AU509" s="258"/>
      <c r="AV509" s="258"/>
      <c r="BD509" s="259"/>
      <c r="BF509" s="259"/>
    </row>
    <row r="510" spans="2:58" s="93" customFormat="1" ht="63.75" customHeight="1">
      <c r="B510" s="261"/>
      <c r="K510" s="262"/>
      <c r="M510" s="263"/>
      <c r="O510" s="264"/>
      <c r="P510" s="264"/>
      <c r="Q510" s="264"/>
      <c r="R510" s="264"/>
      <c r="S510" s="264"/>
      <c r="T510" s="264"/>
      <c r="AT510" s="258"/>
      <c r="AU510" s="258"/>
      <c r="AV510" s="258"/>
      <c r="BD510" s="259"/>
      <c r="BF510" s="259"/>
    </row>
    <row r="511" spans="2:58" s="93" customFormat="1" ht="63.75" customHeight="1">
      <c r="B511" s="261"/>
      <c r="K511" s="262"/>
      <c r="M511" s="263"/>
      <c r="O511" s="264"/>
      <c r="P511" s="264"/>
      <c r="Q511" s="264"/>
      <c r="R511" s="264"/>
      <c r="S511" s="264"/>
      <c r="T511" s="264"/>
      <c r="AT511" s="258"/>
      <c r="AU511" s="258"/>
      <c r="AV511" s="258"/>
      <c r="BD511" s="259"/>
      <c r="BF511" s="259"/>
    </row>
    <row r="512" spans="2:58" s="93" customFormat="1" ht="63.75" customHeight="1">
      <c r="B512" s="261"/>
      <c r="K512" s="262"/>
      <c r="M512" s="263"/>
      <c r="O512" s="264"/>
      <c r="P512" s="264"/>
      <c r="Q512" s="264"/>
      <c r="R512" s="264"/>
      <c r="S512" s="264"/>
      <c r="T512" s="264"/>
      <c r="AT512" s="258"/>
      <c r="AU512" s="258"/>
      <c r="AV512" s="258"/>
      <c r="BD512" s="259"/>
      <c r="BF512" s="259"/>
    </row>
    <row r="513" spans="2:58" s="93" customFormat="1" ht="63.75" customHeight="1">
      <c r="B513" s="261"/>
      <c r="K513" s="262"/>
      <c r="M513" s="263"/>
      <c r="O513" s="264"/>
      <c r="P513" s="264"/>
      <c r="Q513" s="264"/>
      <c r="R513" s="264"/>
      <c r="S513" s="264"/>
      <c r="T513" s="264"/>
      <c r="AT513" s="258"/>
      <c r="AU513" s="258"/>
      <c r="AV513" s="258"/>
      <c r="BD513" s="259"/>
      <c r="BF513" s="259"/>
    </row>
    <row r="514" spans="2:58" s="93" customFormat="1" ht="63.75" customHeight="1">
      <c r="B514" s="261"/>
      <c r="K514" s="262"/>
      <c r="M514" s="263"/>
      <c r="O514" s="264"/>
      <c r="P514" s="264"/>
      <c r="Q514" s="264"/>
      <c r="R514" s="264"/>
      <c r="S514" s="264"/>
      <c r="T514" s="264"/>
      <c r="AT514" s="258"/>
      <c r="AU514" s="258"/>
      <c r="AV514" s="258"/>
      <c r="BD514" s="259"/>
      <c r="BF514" s="259"/>
    </row>
    <row r="515" spans="2:58" s="93" customFormat="1" ht="63.75" customHeight="1">
      <c r="B515" s="261"/>
      <c r="K515" s="262"/>
      <c r="M515" s="263"/>
      <c r="O515" s="264"/>
      <c r="P515" s="264"/>
      <c r="Q515" s="264"/>
      <c r="R515" s="264"/>
      <c r="S515" s="264"/>
      <c r="T515" s="264"/>
      <c r="AT515" s="258"/>
      <c r="AU515" s="258"/>
      <c r="AV515" s="258"/>
      <c r="BD515" s="259"/>
      <c r="BF515" s="259"/>
    </row>
    <row r="516" spans="2:58" s="93" customFormat="1" ht="63.75" customHeight="1">
      <c r="B516" s="261"/>
      <c r="K516" s="262"/>
      <c r="M516" s="263"/>
      <c r="O516" s="264"/>
      <c r="P516" s="264"/>
      <c r="Q516" s="264"/>
      <c r="R516" s="264"/>
      <c r="S516" s="264"/>
      <c r="T516" s="264"/>
      <c r="AT516" s="258"/>
      <c r="AU516" s="258"/>
      <c r="AV516" s="258"/>
      <c r="BD516" s="259"/>
      <c r="BF516" s="259"/>
    </row>
    <row r="517" spans="2:58" s="93" customFormat="1" ht="63.75" customHeight="1">
      <c r="B517" s="261"/>
      <c r="K517" s="262"/>
      <c r="M517" s="263"/>
      <c r="O517" s="264"/>
      <c r="P517" s="264"/>
      <c r="Q517" s="264"/>
      <c r="R517" s="264"/>
      <c r="S517" s="264"/>
      <c r="T517" s="264"/>
      <c r="AT517" s="258"/>
      <c r="AU517" s="258"/>
      <c r="AV517" s="258"/>
      <c r="BD517" s="259"/>
      <c r="BF517" s="259"/>
    </row>
    <row r="518" spans="2:58" s="93" customFormat="1" ht="63.75" customHeight="1">
      <c r="B518" s="261"/>
      <c r="K518" s="262"/>
      <c r="M518" s="263"/>
      <c r="O518" s="264"/>
      <c r="P518" s="264"/>
      <c r="Q518" s="264"/>
      <c r="R518" s="264"/>
      <c r="S518" s="264"/>
      <c r="T518" s="264"/>
      <c r="AT518" s="258"/>
      <c r="AU518" s="258"/>
      <c r="AV518" s="258"/>
      <c r="BD518" s="259"/>
      <c r="BF518" s="259"/>
    </row>
    <row r="519" spans="2:58" s="93" customFormat="1" ht="63.75" customHeight="1">
      <c r="B519" s="261"/>
      <c r="K519" s="262"/>
      <c r="M519" s="263"/>
      <c r="O519" s="264"/>
      <c r="P519" s="264"/>
      <c r="Q519" s="264"/>
      <c r="R519" s="264"/>
      <c r="S519" s="264"/>
      <c r="T519" s="264"/>
      <c r="AT519" s="258"/>
      <c r="AU519" s="258"/>
      <c r="AV519" s="258"/>
      <c r="BD519" s="259"/>
      <c r="BF519" s="259"/>
    </row>
    <row r="520" spans="2:58" s="93" customFormat="1" ht="63.75" customHeight="1">
      <c r="B520" s="261"/>
      <c r="K520" s="262"/>
      <c r="M520" s="263"/>
      <c r="O520" s="264"/>
      <c r="P520" s="264"/>
      <c r="Q520" s="264"/>
      <c r="R520" s="264"/>
      <c r="S520" s="264"/>
      <c r="T520" s="264"/>
      <c r="AT520" s="258"/>
      <c r="AU520" s="258"/>
      <c r="AV520" s="258"/>
      <c r="BD520" s="259"/>
      <c r="BF520" s="259"/>
    </row>
    <row r="521" spans="2:58" s="93" customFormat="1" ht="63.75" customHeight="1">
      <c r="B521" s="261"/>
      <c r="K521" s="262"/>
      <c r="M521" s="263"/>
      <c r="O521" s="264"/>
      <c r="P521" s="264"/>
      <c r="Q521" s="264"/>
      <c r="R521" s="264"/>
      <c r="S521" s="264"/>
      <c r="T521" s="264"/>
      <c r="AT521" s="258"/>
      <c r="AU521" s="258"/>
      <c r="AV521" s="258"/>
      <c r="BD521" s="259"/>
      <c r="BF521" s="259"/>
    </row>
    <row r="522" spans="2:58" s="93" customFormat="1" ht="63.75" customHeight="1">
      <c r="B522" s="261"/>
      <c r="K522" s="262"/>
      <c r="M522" s="263"/>
      <c r="O522" s="264"/>
      <c r="P522" s="264"/>
      <c r="Q522" s="264"/>
      <c r="R522" s="264"/>
      <c r="S522" s="264"/>
      <c r="T522" s="264"/>
      <c r="AT522" s="258"/>
      <c r="AU522" s="258"/>
      <c r="AV522" s="258"/>
      <c r="BD522" s="259"/>
      <c r="BF522" s="259"/>
    </row>
    <row r="523" spans="2:58" s="93" customFormat="1" ht="63.75" customHeight="1">
      <c r="B523" s="261"/>
      <c r="K523" s="262"/>
      <c r="M523" s="263"/>
      <c r="O523" s="264"/>
      <c r="P523" s="264"/>
      <c r="Q523" s="264"/>
      <c r="R523" s="264"/>
      <c r="S523" s="264"/>
      <c r="T523" s="264"/>
      <c r="AT523" s="258"/>
      <c r="AU523" s="258"/>
      <c r="AV523" s="258"/>
      <c r="BD523" s="259"/>
      <c r="BF523" s="259"/>
    </row>
    <row r="524" spans="2:58" s="93" customFormat="1" ht="63.75" customHeight="1">
      <c r="B524" s="261"/>
      <c r="K524" s="262"/>
      <c r="M524" s="263"/>
      <c r="O524" s="264"/>
      <c r="P524" s="264"/>
      <c r="Q524" s="264"/>
      <c r="R524" s="264"/>
      <c r="S524" s="264"/>
      <c r="T524" s="264"/>
      <c r="AT524" s="258"/>
      <c r="AU524" s="258"/>
      <c r="AV524" s="258"/>
      <c r="BD524" s="259"/>
      <c r="BF524" s="259"/>
    </row>
    <row r="525" spans="2:58" s="93" customFormat="1" ht="63.75" customHeight="1">
      <c r="B525" s="261"/>
      <c r="K525" s="262"/>
      <c r="M525" s="263"/>
      <c r="O525" s="264"/>
      <c r="P525" s="264"/>
      <c r="Q525" s="264"/>
      <c r="R525" s="264"/>
      <c r="S525" s="264"/>
      <c r="T525" s="264"/>
      <c r="AT525" s="258"/>
      <c r="AU525" s="258"/>
      <c r="AV525" s="258"/>
      <c r="BD525" s="259"/>
      <c r="BF525" s="259"/>
    </row>
    <row r="526" spans="2:58" s="93" customFormat="1" ht="63.75" customHeight="1">
      <c r="B526" s="261"/>
      <c r="K526" s="262"/>
      <c r="M526" s="263"/>
      <c r="O526" s="264"/>
      <c r="P526" s="264"/>
      <c r="Q526" s="264"/>
      <c r="R526" s="264"/>
      <c r="S526" s="264"/>
      <c r="T526" s="264"/>
      <c r="AT526" s="258"/>
      <c r="AU526" s="258"/>
      <c r="AV526" s="258"/>
      <c r="BD526" s="259"/>
      <c r="BF526" s="259"/>
    </row>
    <row r="527" spans="2:58" s="93" customFormat="1" ht="63.75" customHeight="1">
      <c r="B527" s="261"/>
      <c r="K527" s="262"/>
      <c r="M527" s="263"/>
      <c r="O527" s="264"/>
      <c r="P527" s="264"/>
      <c r="Q527" s="264"/>
      <c r="R527" s="264"/>
      <c r="S527" s="264"/>
      <c r="T527" s="264"/>
      <c r="AT527" s="258"/>
      <c r="AU527" s="258"/>
      <c r="AV527" s="258"/>
      <c r="BD527" s="259"/>
      <c r="BF527" s="259"/>
    </row>
    <row r="528" spans="2:58" s="93" customFormat="1" ht="63.75" customHeight="1">
      <c r="B528" s="261"/>
      <c r="K528" s="262"/>
      <c r="M528" s="263"/>
      <c r="O528" s="264"/>
      <c r="P528" s="264"/>
      <c r="Q528" s="264"/>
      <c r="R528" s="264"/>
      <c r="S528" s="264"/>
      <c r="T528" s="264"/>
      <c r="AT528" s="258"/>
      <c r="AU528" s="258"/>
      <c r="AV528" s="258"/>
      <c r="BD528" s="259"/>
      <c r="BF528" s="259"/>
    </row>
    <row r="529" spans="2:58" s="93" customFormat="1" ht="63.75" customHeight="1">
      <c r="B529" s="261"/>
      <c r="K529" s="262"/>
      <c r="M529" s="263"/>
      <c r="O529" s="264"/>
      <c r="P529" s="264"/>
      <c r="Q529" s="264"/>
      <c r="R529" s="264"/>
      <c r="S529" s="264"/>
      <c r="T529" s="264"/>
      <c r="AT529" s="258"/>
      <c r="AU529" s="258"/>
      <c r="AV529" s="258"/>
      <c r="BD529" s="259"/>
      <c r="BF529" s="259"/>
    </row>
    <row r="530" spans="2:58" s="93" customFormat="1" ht="63.75" customHeight="1">
      <c r="B530" s="261"/>
      <c r="K530" s="262"/>
      <c r="M530" s="263"/>
      <c r="O530" s="264"/>
      <c r="P530" s="264"/>
      <c r="Q530" s="264"/>
      <c r="R530" s="264"/>
      <c r="S530" s="264"/>
      <c r="T530" s="264"/>
      <c r="AT530" s="258"/>
      <c r="AU530" s="258"/>
      <c r="AV530" s="258"/>
      <c r="BD530" s="259"/>
      <c r="BF530" s="259"/>
    </row>
    <row r="531" spans="2:58" s="93" customFormat="1" ht="63.75" customHeight="1">
      <c r="B531" s="261"/>
      <c r="K531" s="262"/>
      <c r="M531" s="263"/>
      <c r="O531" s="264"/>
      <c r="P531" s="264"/>
      <c r="Q531" s="264"/>
      <c r="R531" s="264"/>
      <c r="S531" s="264"/>
      <c r="T531" s="264"/>
      <c r="AT531" s="258"/>
      <c r="AU531" s="258"/>
      <c r="AV531" s="258"/>
      <c r="BD531" s="259"/>
      <c r="BF531" s="259"/>
    </row>
    <row r="532" spans="2:58" s="93" customFormat="1" ht="63.75" customHeight="1">
      <c r="B532" s="261"/>
      <c r="K532" s="262"/>
      <c r="M532" s="263"/>
      <c r="O532" s="264"/>
      <c r="P532" s="264"/>
      <c r="Q532" s="264"/>
      <c r="R532" s="264"/>
      <c r="S532" s="264"/>
      <c r="T532" s="264"/>
      <c r="AT532" s="258"/>
      <c r="AU532" s="258"/>
      <c r="AV532" s="258"/>
      <c r="BD532" s="259"/>
      <c r="BF532" s="259"/>
    </row>
    <row r="533" spans="2:58" s="93" customFormat="1" ht="63.75" customHeight="1">
      <c r="B533" s="261"/>
      <c r="K533" s="262"/>
      <c r="M533" s="263"/>
      <c r="O533" s="264"/>
      <c r="P533" s="264"/>
      <c r="Q533" s="264"/>
      <c r="R533" s="264"/>
      <c r="S533" s="264"/>
      <c r="T533" s="264"/>
      <c r="AT533" s="258"/>
      <c r="AU533" s="258"/>
      <c r="AV533" s="258"/>
      <c r="BD533" s="259"/>
      <c r="BF533" s="259"/>
    </row>
    <row r="534" spans="2:58" s="93" customFormat="1" ht="63.75" customHeight="1">
      <c r="B534" s="261"/>
      <c r="K534" s="262"/>
      <c r="M534" s="263"/>
      <c r="O534" s="264"/>
      <c r="P534" s="264"/>
      <c r="Q534" s="264"/>
      <c r="R534" s="264"/>
      <c r="S534" s="264"/>
      <c r="T534" s="264"/>
      <c r="AT534" s="258"/>
      <c r="AU534" s="258"/>
      <c r="AV534" s="258"/>
      <c r="BD534" s="259"/>
      <c r="BF534" s="259"/>
    </row>
    <row r="535" spans="2:58" s="93" customFormat="1" ht="63.75" customHeight="1">
      <c r="B535" s="261"/>
      <c r="K535" s="262"/>
      <c r="M535" s="263"/>
      <c r="O535" s="264"/>
      <c r="P535" s="264"/>
      <c r="Q535" s="264"/>
      <c r="R535" s="264"/>
      <c r="S535" s="264"/>
      <c r="T535" s="264"/>
      <c r="AT535" s="258"/>
      <c r="AU535" s="258"/>
      <c r="AV535" s="258"/>
      <c r="BD535" s="259"/>
      <c r="BF535" s="259"/>
    </row>
    <row r="536" spans="2:58" s="93" customFormat="1" ht="63.75" customHeight="1">
      <c r="B536" s="261"/>
      <c r="K536" s="262"/>
      <c r="M536" s="263"/>
      <c r="O536" s="264"/>
      <c r="P536" s="264"/>
      <c r="Q536" s="264"/>
      <c r="R536" s="264"/>
      <c r="S536" s="264"/>
      <c r="T536" s="264"/>
      <c r="AT536" s="258"/>
      <c r="AU536" s="258"/>
      <c r="AV536" s="258"/>
      <c r="BD536" s="259"/>
      <c r="BF536" s="259"/>
    </row>
    <row r="537" spans="2:58" s="93" customFormat="1" ht="63.75" customHeight="1">
      <c r="B537" s="261"/>
      <c r="K537" s="262"/>
      <c r="M537" s="263"/>
      <c r="O537" s="264"/>
      <c r="P537" s="264"/>
      <c r="Q537" s="264"/>
      <c r="R537" s="264"/>
      <c r="S537" s="264"/>
      <c r="T537" s="264"/>
      <c r="AT537" s="258"/>
      <c r="AU537" s="258"/>
      <c r="AV537" s="258"/>
      <c r="BD537" s="259"/>
      <c r="BF537" s="259"/>
    </row>
    <row r="538" spans="2:58" s="93" customFormat="1" ht="63.75" customHeight="1">
      <c r="B538" s="261"/>
      <c r="K538" s="262"/>
      <c r="M538" s="263"/>
      <c r="O538" s="264"/>
      <c r="P538" s="264"/>
      <c r="Q538" s="264"/>
      <c r="R538" s="264"/>
      <c r="S538" s="264"/>
      <c r="T538" s="264"/>
      <c r="AT538" s="258"/>
      <c r="AU538" s="258"/>
      <c r="AV538" s="258"/>
      <c r="BD538" s="259"/>
      <c r="BF538" s="259"/>
    </row>
    <row r="539" spans="2:58" s="93" customFormat="1" ht="63.75" customHeight="1">
      <c r="B539" s="261"/>
      <c r="K539" s="262"/>
      <c r="M539" s="263"/>
      <c r="O539" s="264"/>
      <c r="P539" s="264"/>
      <c r="Q539" s="264"/>
      <c r="R539" s="264"/>
      <c r="S539" s="264"/>
      <c r="T539" s="264"/>
      <c r="AT539" s="258"/>
      <c r="AU539" s="258"/>
      <c r="AV539" s="258"/>
      <c r="BD539" s="259"/>
      <c r="BF539" s="259"/>
    </row>
    <row r="540" spans="2:58" s="93" customFormat="1" ht="63.75" customHeight="1">
      <c r="B540" s="261"/>
      <c r="K540" s="262"/>
      <c r="M540" s="263"/>
      <c r="O540" s="264"/>
      <c r="P540" s="264"/>
      <c r="Q540" s="264"/>
      <c r="R540" s="264"/>
      <c r="S540" s="264"/>
      <c r="T540" s="264"/>
      <c r="AT540" s="258"/>
      <c r="AU540" s="258"/>
      <c r="AV540" s="258"/>
      <c r="BD540" s="259"/>
      <c r="BF540" s="259"/>
    </row>
    <row r="541" spans="2:58" s="93" customFormat="1" ht="63.75" customHeight="1">
      <c r="B541" s="261"/>
      <c r="K541" s="262"/>
      <c r="M541" s="263"/>
      <c r="O541" s="264"/>
      <c r="P541" s="264"/>
      <c r="Q541" s="264"/>
      <c r="R541" s="264"/>
      <c r="S541" s="264"/>
      <c r="T541" s="264"/>
      <c r="AT541" s="258"/>
      <c r="AU541" s="258"/>
      <c r="AV541" s="258"/>
      <c r="BD541" s="259"/>
      <c r="BF541" s="259"/>
    </row>
    <row r="542" spans="2:58" s="93" customFormat="1" ht="63.75" customHeight="1">
      <c r="B542" s="261"/>
      <c r="K542" s="262"/>
      <c r="M542" s="263"/>
      <c r="O542" s="264"/>
      <c r="P542" s="264"/>
      <c r="Q542" s="264"/>
      <c r="R542" s="264"/>
      <c r="S542" s="264"/>
      <c r="T542" s="264"/>
      <c r="AT542" s="258"/>
      <c r="AU542" s="258"/>
      <c r="AV542" s="258"/>
      <c r="BD542" s="259"/>
      <c r="BF542" s="259"/>
    </row>
    <row r="543" spans="2:58" s="93" customFormat="1" ht="63.75" customHeight="1">
      <c r="B543" s="261"/>
      <c r="K543" s="262"/>
      <c r="M543" s="263"/>
      <c r="O543" s="264"/>
      <c r="P543" s="264"/>
      <c r="Q543" s="264"/>
      <c r="R543" s="264"/>
      <c r="S543" s="264"/>
      <c r="T543" s="264"/>
      <c r="AT543" s="258"/>
      <c r="AU543" s="258"/>
      <c r="AV543" s="258"/>
      <c r="BD543" s="259"/>
      <c r="BF543" s="259"/>
    </row>
    <row r="544" spans="2:58" s="93" customFormat="1" ht="63.75" customHeight="1">
      <c r="B544" s="261"/>
      <c r="K544" s="262"/>
      <c r="M544" s="263"/>
      <c r="O544" s="264"/>
      <c r="P544" s="264"/>
      <c r="Q544" s="264"/>
      <c r="R544" s="264"/>
      <c r="S544" s="264"/>
      <c r="T544" s="264"/>
      <c r="AT544" s="258"/>
      <c r="AU544" s="258"/>
      <c r="AV544" s="258"/>
      <c r="BD544" s="259"/>
      <c r="BF544" s="259"/>
    </row>
    <row r="545" spans="2:58" s="93" customFormat="1" ht="63.75" customHeight="1">
      <c r="B545" s="261"/>
      <c r="K545" s="262"/>
      <c r="M545" s="263"/>
      <c r="O545" s="264"/>
      <c r="P545" s="264"/>
      <c r="Q545" s="264"/>
      <c r="R545" s="264"/>
      <c r="S545" s="264"/>
      <c r="T545" s="264"/>
      <c r="AT545" s="258"/>
      <c r="AU545" s="258"/>
      <c r="AV545" s="258"/>
      <c r="BD545" s="259"/>
      <c r="BF545" s="259"/>
    </row>
    <row r="546" spans="2:58" s="93" customFormat="1" ht="63.75" customHeight="1">
      <c r="B546" s="261"/>
      <c r="K546" s="262"/>
      <c r="M546" s="263"/>
      <c r="O546" s="264"/>
      <c r="P546" s="264"/>
      <c r="Q546" s="264"/>
      <c r="R546" s="264"/>
      <c r="S546" s="264"/>
      <c r="T546" s="264"/>
      <c r="AT546" s="258"/>
      <c r="AU546" s="258"/>
      <c r="AV546" s="258"/>
      <c r="BD546" s="259"/>
      <c r="BF546" s="259"/>
    </row>
    <row r="547" spans="2:58" s="93" customFormat="1" ht="63.75" customHeight="1">
      <c r="B547" s="261"/>
      <c r="K547" s="262"/>
      <c r="M547" s="263"/>
      <c r="O547" s="264"/>
      <c r="P547" s="264"/>
      <c r="Q547" s="264"/>
      <c r="R547" s="264"/>
      <c r="S547" s="264"/>
      <c r="T547" s="264"/>
      <c r="AT547" s="258"/>
      <c r="AU547" s="258"/>
      <c r="AV547" s="258"/>
      <c r="BD547" s="259"/>
      <c r="BF547" s="259"/>
    </row>
    <row r="548" spans="2:58" s="93" customFormat="1" ht="63.75" customHeight="1">
      <c r="B548" s="261"/>
      <c r="K548" s="262"/>
      <c r="M548" s="263"/>
      <c r="O548" s="264"/>
      <c r="P548" s="264"/>
      <c r="Q548" s="264"/>
      <c r="R548" s="264"/>
      <c r="S548" s="264"/>
      <c r="T548" s="264"/>
      <c r="AT548" s="258"/>
      <c r="AU548" s="258"/>
      <c r="AV548" s="258"/>
      <c r="BD548" s="259"/>
      <c r="BF548" s="259"/>
    </row>
    <row r="549" spans="2:58" s="93" customFormat="1" ht="63.75" customHeight="1">
      <c r="B549" s="261"/>
      <c r="K549" s="262"/>
      <c r="M549" s="263"/>
      <c r="O549" s="264"/>
      <c r="P549" s="264"/>
      <c r="Q549" s="264"/>
      <c r="R549" s="264"/>
      <c r="S549" s="264"/>
      <c r="T549" s="264"/>
      <c r="AT549" s="258"/>
      <c r="AU549" s="258"/>
      <c r="AV549" s="258"/>
      <c r="BD549" s="259"/>
      <c r="BF549" s="259"/>
    </row>
    <row r="550" spans="2:58" s="93" customFormat="1" ht="63.75" customHeight="1">
      <c r="B550" s="261"/>
      <c r="K550" s="262"/>
      <c r="M550" s="263"/>
      <c r="O550" s="264"/>
      <c r="P550" s="264"/>
      <c r="Q550" s="264"/>
      <c r="R550" s="264"/>
      <c r="S550" s="264"/>
      <c r="T550" s="264"/>
      <c r="AT550" s="258"/>
      <c r="AU550" s="258"/>
      <c r="AV550" s="258"/>
      <c r="BD550" s="259"/>
      <c r="BF550" s="259"/>
    </row>
    <row r="551" spans="2:58" s="93" customFormat="1" ht="63.75" customHeight="1">
      <c r="B551" s="261"/>
      <c r="K551" s="262"/>
      <c r="M551" s="263"/>
      <c r="O551" s="264"/>
      <c r="P551" s="264"/>
      <c r="Q551" s="264"/>
      <c r="R551" s="264"/>
      <c r="S551" s="264"/>
      <c r="T551" s="264"/>
      <c r="AT551" s="258"/>
      <c r="AU551" s="258"/>
      <c r="AV551" s="258"/>
      <c r="BD551" s="259"/>
      <c r="BF551" s="259"/>
    </row>
    <row r="552" spans="2:58" s="93" customFormat="1" ht="63.75" customHeight="1">
      <c r="B552" s="261"/>
      <c r="K552" s="262"/>
      <c r="M552" s="263"/>
      <c r="O552" s="264"/>
      <c r="P552" s="264"/>
      <c r="Q552" s="264"/>
      <c r="R552" s="264"/>
      <c r="S552" s="264"/>
      <c r="T552" s="264"/>
      <c r="AT552" s="258"/>
      <c r="AU552" s="258"/>
      <c r="AV552" s="258"/>
      <c r="BD552" s="259"/>
      <c r="BF552" s="259"/>
    </row>
    <row r="553" spans="2:58" s="93" customFormat="1" ht="63.75" customHeight="1">
      <c r="B553" s="261"/>
      <c r="K553" s="262"/>
      <c r="M553" s="263"/>
      <c r="O553" s="264"/>
      <c r="P553" s="264"/>
      <c r="Q553" s="264"/>
      <c r="R553" s="264"/>
      <c r="S553" s="264"/>
      <c r="T553" s="264"/>
      <c r="AT553" s="258"/>
      <c r="AU553" s="258"/>
      <c r="AV553" s="258"/>
      <c r="BD553" s="259"/>
      <c r="BF553" s="259"/>
    </row>
    <row r="554" spans="2:58" s="93" customFormat="1" ht="63.75" customHeight="1">
      <c r="B554" s="261"/>
      <c r="K554" s="262"/>
      <c r="M554" s="263"/>
      <c r="O554" s="264"/>
      <c r="P554" s="264"/>
      <c r="Q554" s="264"/>
      <c r="R554" s="264"/>
      <c r="S554" s="264"/>
      <c r="T554" s="264"/>
      <c r="AT554" s="258"/>
      <c r="AU554" s="258"/>
      <c r="AV554" s="258"/>
      <c r="BD554" s="259"/>
      <c r="BF554" s="259"/>
    </row>
    <row r="555" spans="2:58" s="93" customFormat="1" ht="63.75" customHeight="1">
      <c r="B555" s="261"/>
      <c r="K555" s="262"/>
      <c r="M555" s="263"/>
      <c r="O555" s="264"/>
      <c r="P555" s="264"/>
      <c r="Q555" s="264"/>
      <c r="R555" s="264"/>
      <c r="S555" s="264"/>
      <c r="T555" s="264"/>
      <c r="AT555" s="258"/>
      <c r="AU555" s="258"/>
      <c r="AV555" s="258"/>
      <c r="BD555" s="259"/>
      <c r="BF555" s="259"/>
    </row>
    <row r="556" spans="2:58" s="93" customFormat="1" ht="63.75" customHeight="1">
      <c r="B556" s="261"/>
      <c r="K556" s="262"/>
      <c r="M556" s="263"/>
      <c r="O556" s="264"/>
      <c r="P556" s="264"/>
      <c r="Q556" s="264"/>
      <c r="R556" s="264"/>
      <c r="S556" s="264"/>
      <c r="T556" s="264"/>
      <c r="AT556" s="258"/>
      <c r="AU556" s="258"/>
      <c r="AV556" s="258"/>
      <c r="BD556" s="259"/>
      <c r="BF556" s="259"/>
    </row>
    <row r="557" spans="2:58" s="93" customFormat="1" ht="63.75" customHeight="1">
      <c r="B557" s="261"/>
      <c r="K557" s="262"/>
      <c r="M557" s="263"/>
      <c r="O557" s="264"/>
      <c r="P557" s="264"/>
      <c r="Q557" s="264"/>
      <c r="R557" s="264"/>
      <c r="S557" s="264"/>
      <c r="T557" s="264"/>
      <c r="AT557" s="258"/>
      <c r="AU557" s="258"/>
      <c r="AV557" s="258"/>
      <c r="BD557" s="259"/>
      <c r="BF557" s="259"/>
    </row>
    <row r="558" spans="2:58" s="93" customFormat="1" ht="63.75" customHeight="1">
      <c r="B558" s="261"/>
      <c r="K558" s="262"/>
      <c r="M558" s="263"/>
      <c r="O558" s="264"/>
      <c r="P558" s="264"/>
      <c r="Q558" s="264"/>
      <c r="R558" s="264"/>
      <c r="S558" s="264"/>
      <c r="T558" s="264"/>
      <c r="AT558" s="258"/>
      <c r="AU558" s="258"/>
      <c r="AV558" s="258"/>
      <c r="BD558" s="259"/>
      <c r="BF558" s="259"/>
    </row>
    <row r="559" spans="2:58" s="93" customFormat="1" ht="63.75" customHeight="1">
      <c r="B559" s="261"/>
      <c r="K559" s="262"/>
      <c r="M559" s="263"/>
      <c r="O559" s="264"/>
      <c r="P559" s="264"/>
      <c r="Q559" s="264"/>
      <c r="R559" s="264"/>
      <c r="S559" s="264"/>
      <c r="T559" s="264"/>
      <c r="AT559" s="258"/>
      <c r="AU559" s="258"/>
      <c r="AV559" s="258"/>
      <c r="BD559" s="259"/>
      <c r="BF559" s="259"/>
    </row>
    <row r="560" spans="2:58" s="93" customFormat="1" ht="63.75" customHeight="1">
      <c r="B560" s="261"/>
      <c r="K560" s="262"/>
      <c r="M560" s="263"/>
      <c r="O560" s="264"/>
      <c r="P560" s="264"/>
      <c r="Q560" s="264"/>
      <c r="R560" s="264"/>
      <c r="S560" s="264"/>
      <c r="T560" s="264"/>
      <c r="AT560" s="258"/>
      <c r="AU560" s="258"/>
      <c r="AV560" s="258"/>
      <c r="BD560" s="259"/>
      <c r="BF560" s="259"/>
    </row>
    <row r="561" spans="2:58" s="93" customFormat="1" ht="63.75" customHeight="1">
      <c r="B561" s="261"/>
      <c r="K561" s="262"/>
      <c r="M561" s="263"/>
      <c r="O561" s="264"/>
      <c r="P561" s="264"/>
      <c r="Q561" s="264"/>
      <c r="R561" s="264"/>
      <c r="S561" s="264"/>
      <c r="T561" s="264"/>
      <c r="AT561" s="258"/>
      <c r="AU561" s="258"/>
      <c r="AV561" s="258"/>
      <c r="BD561" s="259"/>
      <c r="BF561" s="259"/>
    </row>
    <row r="562" spans="2:58" s="93" customFormat="1" ht="63.75" customHeight="1">
      <c r="B562" s="261"/>
      <c r="K562" s="262"/>
      <c r="M562" s="263"/>
      <c r="O562" s="264"/>
      <c r="P562" s="264"/>
      <c r="Q562" s="264"/>
      <c r="R562" s="264"/>
      <c r="S562" s="264"/>
      <c r="T562" s="264"/>
      <c r="AT562" s="258"/>
      <c r="AU562" s="258"/>
      <c r="AV562" s="258"/>
      <c r="BD562" s="259"/>
      <c r="BF562" s="259"/>
    </row>
    <row r="563" spans="2:58" s="93" customFormat="1" ht="63.75" customHeight="1">
      <c r="B563" s="261"/>
      <c r="K563" s="262"/>
      <c r="M563" s="263"/>
      <c r="O563" s="264"/>
      <c r="P563" s="264"/>
      <c r="Q563" s="264"/>
      <c r="R563" s="264"/>
      <c r="S563" s="264"/>
      <c r="T563" s="264"/>
      <c r="AT563" s="258"/>
      <c r="AU563" s="258"/>
      <c r="AV563" s="258"/>
      <c r="BD563" s="259"/>
      <c r="BF563" s="259"/>
    </row>
    <row r="564" spans="2:58" s="93" customFormat="1" ht="63.75" customHeight="1">
      <c r="B564" s="261"/>
      <c r="K564" s="262"/>
      <c r="M564" s="263"/>
      <c r="O564" s="264"/>
      <c r="P564" s="264"/>
      <c r="Q564" s="264"/>
      <c r="R564" s="264"/>
      <c r="S564" s="264"/>
      <c r="T564" s="264"/>
      <c r="AT564" s="258"/>
      <c r="AU564" s="258"/>
      <c r="AV564" s="258"/>
      <c r="BD564" s="259"/>
      <c r="BF564" s="259"/>
    </row>
    <row r="565" spans="2:58" s="93" customFormat="1" ht="63.75" customHeight="1">
      <c r="B565" s="261"/>
      <c r="K565" s="262"/>
      <c r="M565" s="263"/>
      <c r="O565" s="264"/>
      <c r="P565" s="264"/>
      <c r="Q565" s="264"/>
      <c r="R565" s="264"/>
      <c r="S565" s="264"/>
      <c r="T565" s="264"/>
      <c r="AT565" s="258"/>
      <c r="AU565" s="258"/>
      <c r="AV565" s="258"/>
      <c r="BD565" s="259"/>
      <c r="BF565" s="259"/>
    </row>
    <row r="566" spans="2:58" s="93" customFormat="1" ht="63.75" customHeight="1">
      <c r="B566" s="261"/>
      <c r="K566" s="262"/>
      <c r="M566" s="263"/>
      <c r="O566" s="264"/>
      <c r="P566" s="264"/>
      <c r="Q566" s="264"/>
      <c r="R566" s="264"/>
      <c r="S566" s="264"/>
      <c r="T566" s="264"/>
      <c r="AT566" s="258"/>
      <c r="AU566" s="258"/>
      <c r="AV566" s="258"/>
      <c r="BD566" s="259"/>
      <c r="BF566" s="259"/>
    </row>
    <row r="567" spans="2:58" s="93" customFormat="1" ht="63.75" customHeight="1">
      <c r="B567" s="261"/>
      <c r="K567" s="262"/>
      <c r="M567" s="263"/>
      <c r="O567" s="264"/>
      <c r="P567" s="264"/>
      <c r="Q567" s="264"/>
      <c r="R567" s="264"/>
      <c r="S567" s="264"/>
      <c r="T567" s="264"/>
      <c r="AT567" s="258"/>
      <c r="AU567" s="258"/>
      <c r="AV567" s="258"/>
      <c r="BD567" s="259"/>
      <c r="BF567" s="259"/>
    </row>
    <row r="568" spans="2:58" s="93" customFormat="1" ht="63.75" customHeight="1">
      <c r="B568" s="261"/>
      <c r="K568" s="262"/>
      <c r="M568" s="263"/>
      <c r="O568" s="264"/>
      <c r="P568" s="264"/>
      <c r="Q568" s="264"/>
      <c r="R568" s="264"/>
      <c r="S568" s="264"/>
      <c r="T568" s="264"/>
      <c r="AT568" s="258"/>
      <c r="AU568" s="258"/>
      <c r="AV568" s="258"/>
      <c r="BD568" s="259"/>
      <c r="BF568" s="259"/>
    </row>
    <row r="569" spans="2:58" s="93" customFormat="1" ht="63.75" customHeight="1">
      <c r="B569" s="261"/>
      <c r="K569" s="262"/>
      <c r="M569" s="263"/>
      <c r="O569" s="264"/>
      <c r="P569" s="264"/>
      <c r="Q569" s="264"/>
      <c r="R569" s="264"/>
      <c r="S569" s="264"/>
      <c r="T569" s="264"/>
      <c r="AT569" s="258"/>
      <c r="AU569" s="258"/>
      <c r="AV569" s="258"/>
      <c r="BD569" s="259"/>
      <c r="BF569" s="259"/>
    </row>
    <row r="570" spans="2:58" s="93" customFormat="1" ht="63.75" customHeight="1">
      <c r="B570" s="261"/>
      <c r="K570" s="262"/>
      <c r="M570" s="263"/>
      <c r="O570" s="264"/>
      <c r="P570" s="264"/>
      <c r="Q570" s="264"/>
      <c r="R570" s="264"/>
      <c r="S570" s="264"/>
      <c r="T570" s="264"/>
      <c r="AT570" s="258"/>
      <c r="AU570" s="258"/>
      <c r="AV570" s="258"/>
      <c r="BD570" s="259"/>
      <c r="BF570" s="259"/>
    </row>
    <row r="571" spans="2:58" s="93" customFormat="1" ht="63.75" customHeight="1">
      <c r="B571" s="261"/>
      <c r="K571" s="262"/>
      <c r="M571" s="263"/>
      <c r="O571" s="264"/>
      <c r="P571" s="264"/>
      <c r="Q571" s="264"/>
      <c r="R571" s="264"/>
      <c r="S571" s="264"/>
      <c r="T571" s="264"/>
      <c r="AT571" s="258"/>
      <c r="AU571" s="258"/>
      <c r="AV571" s="258"/>
      <c r="BD571" s="259"/>
      <c r="BF571" s="259"/>
    </row>
    <row r="572" spans="2:58" s="93" customFormat="1" ht="63.75" customHeight="1">
      <c r="B572" s="261"/>
      <c r="K572" s="262"/>
      <c r="M572" s="263"/>
      <c r="O572" s="264"/>
      <c r="P572" s="264"/>
      <c r="Q572" s="264"/>
      <c r="R572" s="264"/>
      <c r="S572" s="264"/>
      <c r="T572" s="264"/>
      <c r="AT572" s="258"/>
      <c r="AU572" s="258"/>
      <c r="AV572" s="258"/>
      <c r="BD572" s="259"/>
      <c r="BF572" s="259"/>
    </row>
    <row r="573" spans="2:58" s="93" customFormat="1" ht="63.75" customHeight="1">
      <c r="B573" s="261"/>
      <c r="K573" s="262"/>
      <c r="M573" s="263"/>
      <c r="O573" s="264"/>
      <c r="P573" s="264"/>
      <c r="Q573" s="264"/>
      <c r="R573" s="264"/>
      <c r="S573" s="264"/>
      <c r="T573" s="264"/>
      <c r="AT573" s="258"/>
      <c r="AU573" s="258"/>
      <c r="AV573" s="258"/>
      <c r="BD573" s="259"/>
      <c r="BF573" s="259"/>
    </row>
    <row r="574" spans="2:58" s="93" customFormat="1" ht="63.75" customHeight="1">
      <c r="B574" s="261"/>
      <c r="K574" s="262"/>
      <c r="M574" s="263"/>
      <c r="O574" s="264"/>
      <c r="P574" s="264"/>
      <c r="Q574" s="264"/>
      <c r="R574" s="264"/>
      <c r="S574" s="264"/>
      <c r="T574" s="264"/>
      <c r="AT574" s="258"/>
      <c r="AU574" s="258"/>
      <c r="AV574" s="258"/>
      <c r="BD574" s="259"/>
      <c r="BF574" s="259"/>
    </row>
    <row r="575" spans="2:58" s="93" customFormat="1" ht="63.75" customHeight="1">
      <c r="B575" s="261"/>
      <c r="K575" s="262"/>
      <c r="M575" s="263"/>
      <c r="O575" s="264"/>
      <c r="P575" s="264"/>
      <c r="Q575" s="264"/>
      <c r="R575" s="264"/>
      <c r="S575" s="264"/>
      <c r="T575" s="264"/>
      <c r="AT575" s="258"/>
      <c r="AU575" s="258"/>
      <c r="AV575" s="258"/>
      <c r="BD575" s="259"/>
      <c r="BF575" s="259"/>
    </row>
    <row r="576" spans="2:58" s="93" customFormat="1" ht="63.75" customHeight="1">
      <c r="B576" s="261"/>
      <c r="K576" s="262"/>
      <c r="M576" s="263"/>
      <c r="O576" s="264"/>
      <c r="P576" s="264"/>
      <c r="Q576" s="264"/>
      <c r="R576" s="264"/>
      <c r="S576" s="264"/>
      <c r="T576" s="264"/>
      <c r="AT576" s="258"/>
      <c r="AU576" s="258"/>
      <c r="AV576" s="258"/>
      <c r="BD576" s="259"/>
      <c r="BF576" s="259"/>
    </row>
    <row r="577" spans="2:58" s="93" customFormat="1" ht="63.75" customHeight="1">
      <c r="B577" s="261"/>
      <c r="K577" s="262"/>
      <c r="M577" s="263"/>
      <c r="O577" s="264"/>
      <c r="P577" s="264"/>
      <c r="Q577" s="264"/>
      <c r="R577" s="264"/>
      <c r="S577" s="264"/>
      <c r="T577" s="264"/>
      <c r="AT577" s="258"/>
      <c r="AU577" s="258"/>
      <c r="AV577" s="258"/>
      <c r="BD577" s="259"/>
      <c r="BF577" s="259"/>
    </row>
    <row r="578" spans="2:58" s="93" customFormat="1" ht="63.75" customHeight="1">
      <c r="B578" s="261"/>
      <c r="K578" s="262"/>
      <c r="M578" s="263"/>
      <c r="O578" s="264"/>
      <c r="P578" s="264"/>
      <c r="Q578" s="264"/>
      <c r="R578" s="264"/>
      <c r="S578" s="264"/>
      <c r="T578" s="264"/>
      <c r="AT578" s="258"/>
      <c r="AU578" s="258"/>
      <c r="AV578" s="258"/>
      <c r="BD578" s="259"/>
      <c r="BF578" s="259"/>
    </row>
    <row r="579" spans="2:58" s="93" customFormat="1" ht="63.75" customHeight="1">
      <c r="B579" s="261"/>
      <c r="K579" s="262"/>
      <c r="M579" s="263"/>
      <c r="O579" s="264"/>
      <c r="P579" s="264"/>
      <c r="Q579" s="264"/>
      <c r="R579" s="264"/>
      <c r="S579" s="264"/>
      <c r="T579" s="264"/>
      <c r="AT579" s="258"/>
      <c r="AU579" s="258"/>
      <c r="AV579" s="258"/>
      <c r="BD579" s="259"/>
      <c r="BF579" s="259"/>
    </row>
    <row r="580" spans="2:58" s="93" customFormat="1" ht="63.75" customHeight="1">
      <c r="B580" s="261"/>
      <c r="K580" s="262"/>
      <c r="M580" s="263"/>
      <c r="O580" s="264"/>
      <c r="P580" s="264"/>
      <c r="Q580" s="264"/>
      <c r="R580" s="264"/>
      <c r="S580" s="264"/>
      <c r="T580" s="264"/>
      <c r="AT580" s="258"/>
      <c r="AU580" s="258"/>
      <c r="AV580" s="258"/>
      <c r="BD580" s="259"/>
      <c r="BF580" s="259"/>
    </row>
    <row r="581" spans="2:58" s="93" customFormat="1" ht="63.75" customHeight="1">
      <c r="B581" s="261"/>
      <c r="K581" s="262"/>
      <c r="M581" s="263"/>
      <c r="O581" s="264"/>
      <c r="P581" s="264"/>
      <c r="Q581" s="264"/>
      <c r="R581" s="264"/>
      <c r="S581" s="264"/>
      <c r="T581" s="264"/>
      <c r="AT581" s="258"/>
      <c r="AU581" s="258"/>
      <c r="AV581" s="258"/>
      <c r="BD581" s="259"/>
      <c r="BF581" s="259"/>
    </row>
    <row r="582" spans="2:58" s="93" customFormat="1" ht="63.75" customHeight="1">
      <c r="B582" s="261"/>
      <c r="K582" s="262"/>
      <c r="M582" s="263"/>
      <c r="O582" s="264"/>
      <c r="P582" s="264"/>
      <c r="Q582" s="264"/>
      <c r="R582" s="264"/>
      <c r="S582" s="264"/>
      <c r="T582" s="264"/>
      <c r="AT582" s="258"/>
      <c r="AU582" s="258"/>
      <c r="AV582" s="258"/>
      <c r="BD582" s="259"/>
      <c r="BF582" s="259"/>
    </row>
    <row r="583" spans="2:58" s="93" customFormat="1" ht="63.75" customHeight="1">
      <c r="B583" s="261"/>
      <c r="K583" s="262"/>
      <c r="M583" s="263"/>
      <c r="O583" s="264"/>
      <c r="P583" s="264"/>
      <c r="Q583" s="264"/>
      <c r="R583" s="264"/>
      <c r="S583" s="264"/>
      <c r="T583" s="264"/>
      <c r="AT583" s="258"/>
      <c r="AU583" s="258"/>
      <c r="AV583" s="258"/>
      <c r="BD583" s="259"/>
      <c r="BF583" s="259"/>
    </row>
    <row r="584" spans="2:58" s="93" customFormat="1" ht="63.75" customHeight="1">
      <c r="B584" s="261"/>
      <c r="K584" s="262"/>
      <c r="M584" s="263"/>
      <c r="O584" s="264"/>
      <c r="P584" s="264"/>
      <c r="Q584" s="264"/>
      <c r="R584" s="264"/>
      <c r="S584" s="264"/>
      <c r="T584" s="264"/>
      <c r="AT584" s="258"/>
      <c r="AU584" s="258"/>
      <c r="AV584" s="258"/>
      <c r="BD584" s="259"/>
      <c r="BF584" s="259"/>
    </row>
    <row r="585" spans="2:58" s="93" customFormat="1" ht="63.75" customHeight="1">
      <c r="B585" s="261"/>
      <c r="K585" s="262"/>
      <c r="M585" s="263"/>
      <c r="O585" s="264"/>
      <c r="P585" s="264"/>
      <c r="Q585" s="264"/>
      <c r="R585" s="264"/>
      <c r="S585" s="264"/>
      <c r="T585" s="264"/>
      <c r="AT585" s="258"/>
      <c r="AU585" s="258"/>
      <c r="AV585" s="258"/>
      <c r="BD585" s="259"/>
      <c r="BF585" s="259"/>
    </row>
    <row r="586" spans="2:58" s="93" customFormat="1" ht="63.75" customHeight="1">
      <c r="B586" s="261"/>
      <c r="K586" s="262"/>
      <c r="M586" s="263"/>
      <c r="O586" s="264"/>
      <c r="P586" s="264"/>
      <c r="Q586" s="264"/>
      <c r="R586" s="264"/>
      <c r="S586" s="264"/>
      <c r="T586" s="264"/>
      <c r="AT586" s="258"/>
      <c r="AU586" s="258"/>
      <c r="AV586" s="258"/>
      <c r="BD586" s="259"/>
      <c r="BF586" s="259"/>
    </row>
    <row r="587" spans="2:58" s="93" customFormat="1" ht="63.75" customHeight="1">
      <c r="B587" s="261"/>
      <c r="K587" s="262"/>
      <c r="M587" s="263"/>
      <c r="O587" s="264"/>
      <c r="P587" s="264"/>
      <c r="Q587" s="264"/>
      <c r="R587" s="264"/>
      <c r="S587" s="264"/>
      <c r="T587" s="264"/>
      <c r="AT587" s="258"/>
      <c r="AU587" s="258"/>
      <c r="AV587" s="258"/>
      <c r="BD587" s="259"/>
      <c r="BF587" s="259"/>
    </row>
    <row r="588" spans="2:58" s="93" customFormat="1" ht="63.75" customHeight="1">
      <c r="B588" s="261"/>
      <c r="K588" s="262"/>
      <c r="M588" s="263"/>
      <c r="O588" s="264"/>
      <c r="P588" s="264"/>
      <c r="Q588" s="264"/>
      <c r="R588" s="264"/>
      <c r="S588" s="264"/>
      <c r="T588" s="264"/>
      <c r="AT588" s="258"/>
      <c r="AU588" s="258"/>
      <c r="AV588" s="258"/>
      <c r="BD588" s="259"/>
      <c r="BF588" s="259"/>
    </row>
    <row r="589" spans="2:58" s="93" customFormat="1" ht="63.75" customHeight="1">
      <c r="B589" s="261"/>
      <c r="K589" s="262"/>
      <c r="M589" s="263"/>
      <c r="O589" s="264"/>
      <c r="P589" s="264"/>
      <c r="Q589" s="264"/>
      <c r="R589" s="264"/>
      <c r="S589" s="264"/>
      <c r="T589" s="264"/>
      <c r="AT589" s="258"/>
      <c r="AU589" s="258"/>
      <c r="AV589" s="258"/>
      <c r="BD589" s="259"/>
      <c r="BF589" s="259"/>
    </row>
    <row r="590" spans="2:58" s="93" customFormat="1" ht="63.75" customHeight="1">
      <c r="B590" s="261"/>
      <c r="K590" s="262"/>
      <c r="M590" s="263"/>
      <c r="O590" s="264"/>
      <c r="P590" s="264"/>
      <c r="Q590" s="264"/>
      <c r="R590" s="264"/>
      <c r="S590" s="264"/>
      <c r="T590" s="264"/>
      <c r="AT590" s="258"/>
      <c r="AU590" s="258"/>
      <c r="AV590" s="258"/>
      <c r="BD590" s="259"/>
      <c r="BF590" s="259"/>
    </row>
    <row r="591" spans="2:58" s="93" customFormat="1" ht="63.75" customHeight="1">
      <c r="B591" s="261"/>
      <c r="K591" s="262"/>
      <c r="M591" s="263"/>
      <c r="O591" s="264"/>
      <c r="P591" s="264"/>
      <c r="Q591" s="264"/>
      <c r="R591" s="264"/>
      <c r="S591" s="264"/>
      <c r="T591" s="264"/>
      <c r="AT591" s="258"/>
      <c r="AU591" s="258"/>
      <c r="AV591" s="258"/>
      <c r="BD591" s="259"/>
      <c r="BF591" s="259"/>
    </row>
    <row r="592" spans="2:58" s="93" customFormat="1" ht="63.75" customHeight="1">
      <c r="B592" s="261"/>
      <c r="K592" s="262"/>
      <c r="M592" s="263"/>
      <c r="O592" s="264"/>
      <c r="P592" s="264"/>
      <c r="Q592" s="264"/>
      <c r="R592" s="264"/>
      <c r="S592" s="264"/>
      <c r="T592" s="264"/>
      <c r="AT592" s="258"/>
      <c r="AU592" s="258"/>
      <c r="AV592" s="258"/>
      <c r="BD592" s="259"/>
      <c r="BF592" s="259"/>
    </row>
    <row r="593" spans="2:58" s="93" customFormat="1" ht="63.75" customHeight="1">
      <c r="B593" s="261"/>
      <c r="K593" s="262"/>
      <c r="M593" s="263"/>
      <c r="O593" s="264"/>
      <c r="P593" s="264"/>
      <c r="Q593" s="264"/>
      <c r="R593" s="264"/>
      <c r="S593" s="264"/>
      <c r="T593" s="264"/>
      <c r="AT593" s="258"/>
      <c r="AU593" s="258"/>
      <c r="AV593" s="258"/>
      <c r="BD593" s="259"/>
      <c r="BF593" s="259"/>
    </row>
    <row r="594" spans="2:58" s="93" customFormat="1" ht="63.75" customHeight="1">
      <c r="B594" s="261"/>
      <c r="K594" s="262"/>
      <c r="M594" s="263"/>
      <c r="O594" s="264"/>
      <c r="P594" s="264"/>
      <c r="Q594" s="264"/>
      <c r="R594" s="264"/>
      <c r="S594" s="264"/>
      <c r="T594" s="264"/>
      <c r="AT594" s="258"/>
      <c r="AU594" s="258"/>
      <c r="AV594" s="258"/>
      <c r="BD594" s="259"/>
      <c r="BF594" s="259"/>
    </row>
    <row r="595" spans="2:58" s="93" customFormat="1" ht="63.75" customHeight="1">
      <c r="B595" s="261"/>
      <c r="K595" s="262"/>
      <c r="M595" s="263"/>
      <c r="O595" s="264"/>
      <c r="P595" s="264"/>
      <c r="Q595" s="264"/>
      <c r="R595" s="264"/>
      <c r="S595" s="264"/>
      <c r="T595" s="264"/>
      <c r="AT595" s="258"/>
      <c r="AU595" s="258"/>
      <c r="AV595" s="258"/>
      <c r="BD595" s="259"/>
      <c r="BF595" s="259"/>
    </row>
    <row r="596" spans="2:58" s="93" customFormat="1" ht="63.75" customHeight="1">
      <c r="B596" s="261"/>
      <c r="K596" s="262"/>
      <c r="M596" s="263"/>
      <c r="O596" s="264"/>
      <c r="P596" s="264"/>
      <c r="Q596" s="264"/>
      <c r="R596" s="264"/>
      <c r="S596" s="264"/>
      <c r="T596" s="264"/>
      <c r="AT596" s="258"/>
      <c r="AU596" s="258"/>
      <c r="AV596" s="258"/>
      <c r="BD596" s="259"/>
      <c r="BF596" s="259"/>
    </row>
    <row r="597" spans="2:58" s="93" customFormat="1" ht="63.75" customHeight="1">
      <c r="B597" s="261"/>
      <c r="K597" s="262"/>
      <c r="M597" s="263"/>
      <c r="O597" s="264"/>
      <c r="P597" s="264"/>
      <c r="Q597" s="264"/>
      <c r="R597" s="264"/>
      <c r="S597" s="264"/>
      <c r="T597" s="264"/>
      <c r="AT597" s="258"/>
      <c r="AU597" s="258"/>
      <c r="AV597" s="258"/>
      <c r="BD597" s="259"/>
      <c r="BF597" s="259"/>
    </row>
    <row r="598" spans="2:58" s="93" customFormat="1" ht="63.75" customHeight="1">
      <c r="B598" s="261"/>
      <c r="K598" s="262"/>
      <c r="M598" s="263"/>
      <c r="O598" s="264"/>
      <c r="P598" s="264"/>
      <c r="Q598" s="264"/>
      <c r="R598" s="264"/>
      <c r="S598" s="264"/>
      <c r="T598" s="264"/>
      <c r="AT598" s="258"/>
      <c r="AU598" s="258"/>
      <c r="AV598" s="258"/>
      <c r="BD598" s="259"/>
      <c r="BF598" s="259"/>
    </row>
    <row r="599" spans="2:58" s="93" customFormat="1" ht="63.75" customHeight="1">
      <c r="B599" s="261"/>
      <c r="K599" s="262"/>
      <c r="M599" s="263"/>
      <c r="O599" s="264"/>
      <c r="P599" s="264"/>
      <c r="Q599" s="264"/>
      <c r="R599" s="264"/>
      <c r="S599" s="264"/>
      <c r="T599" s="264"/>
      <c r="AT599" s="258"/>
      <c r="AU599" s="258"/>
      <c r="AV599" s="258"/>
      <c r="BD599" s="259"/>
      <c r="BF599" s="259"/>
    </row>
    <row r="600" spans="2:58" s="93" customFormat="1" ht="63.75" customHeight="1">
      <c r="B600" s="261"/>
      <c r="K600" s="262"/>
      <c r="M600" s="263"/>
      <c r="O600" s="264"/>
      <c r="P600" s="264"/>
      <c r="Q600" s="264"/>
      <c r="R600" s="264"/>
      <c r="S600" s="264"/>
      <c r="T600" s="264"/>
      <c r="AT600" s="258"/>
      <c r="AU600" s="258"/>
      <c r="AV600" s="258"/>
      <c r="BD600" s="259"/>
      <c r="BF600" s="259"/>
    </row>
    <row r="601" spans="2:58" s="93" customFormat="1" ht="63.75" customHeight="1">
      <c r="B601" s="261"/>
      <c r="K601" s="262"/>
      <c r="M601" s="263"/>
      <c r="O601" s="264"/>
      <c r="P601" s="264"/>
      <c r="Q601" s="264"/>
      <c r="R601" s="264"/>
      <c r="S601" s="264"/>
      <c r="T601" s="264"/>
      <c r="AT601" s="258"/>
      <c r="AU601" s="258"/>
      <c r="AV601" s="258"/>
      <c r="BD601" s="259"/>
      <c r="BF601" s="259"/>
    </row>
    <row r="602" spans="2:58" s="93" customFormat="1" ht="63.75" customHeight="1">
      <c r="B602" s="261"/>
      <c r="K602" s="262"/>
      <c r="M602" s="263"/>
      <c r="O602" s="264"/>
      <c r="P602" s="264"/>
      <c r="Q602" s="264"/>
      <c r="R602" s="264"/>
      <c r="S602" s="264"/>
      <c r="T602" s="264"/>
      <c r="AT602" s="258"/>
      <c r="AU602" s="258"/>
      <c r="AV602" s="258"/>
      <c r="BD602" s="259"/>
      <c r="BF602" s="259"/>
    </row>
    <row r="603" spans="2:58" s="93" customFormat="1" ht="63.75" customHeight="1">
      <c r="B603" s="261"/>
      <c r="K603" s="262"/>
      <c r="M603" s="263"/>
      <c r="O603" s="264"/>
      <c r="P603" s="264"/>
      <c r="Q603" s="264"/>
      <c r="R603" s="264"/>
      <c r="S603" s="264"/>
      <c r="T603" s="264"/>
      <c r="AT603" s="258"/>
      <c r="AU603" s="258"/>
      <c r="AV603" s="258"/>
      <c r="BD603" s="259"/>
      <c r="BF603" s="259"/>
    </row>
    <row r="604" spans="2:58" s="93" customFormat="1" ht="63.75" customHeight="1">
      <c r="B604" s="261"/>
      <c r="K604" s="262"/>
      <c r="M604" s="263"/>
      <c r="O604" s="264"/>
      <c r="P604" s="264"/>
      <c r="Q604" s="264"/>
      <c r="R604" s="264"/>
      <c r="S604" s="264"/>
      <c r="T604" s="264"/>
      <c r="AT604" s="258"/>
      <c r="AU604" s="258"/>
      <c r="AV604" s="258"/>
      <c r="BD604" s="259"/>
      <c r="BF604" s="259"/>
    </row>
    <row r="605" spans="2:58" s="93" customFormat="1" ht="63.75" customHeight="1">
      <c r="B605" s="261"/>
      <c r="K605" s="262"/>
      <c r="M605" s="263"/>
      <c r="O605" s="264"/>
      <c r="P605" s="264"/>
      <c r="Q605" s="264"/>
      <c r="R605" s="264"/>
      <c r="S605" s="264"/>
      <c r="T605" s="264"/>
      <c r="AT605" s="258"/>
      <c r="AU605" s="258"/>
      <c r="AV605" s="258"/>
      <c r="BD605" s="259"/>
      <c r="BF605" s="259"/>
    </row>
    <row r="606" spans="2:58" s="93" customFormat="1" ht="63.75" customHeight="1">
      <c r="B606" s="261"/>
      <c r="K606" s="262"/>
      <c r="M606" s="263"/>
      <c r="O606" s="264"/>
      <c r="P606" s="264"/>
      <c r="Q606" s="264"/>
      <c r="R606" s="264"/>
      <c r="S606" s="264"/>
      <c r="T606" s="264"/>
      <c r="AT606" s="258"/>
      <c r="AU606" s="258"/>
      <c r="AV606" s="258"/>
      <c r="BD606" s="259"/>
      <c r="BF606" s="259"/>
    </row>
    <row r="607" spans="2:58" s="93" customFormat="1" ht="63.75" customHeight="1">
      <c r="B607" s="261"/>
      <c r="K607" s="262"/>
      <c r="M607" s="263"/>
      <c r="O607" s="264"/>
      <c r="P607" s="264"/>
      <c r="Q607" s="264"/>
      <c r="R607" s="264"/>
      <c r="S607" s="264"/>
      <c r="T607" s="264"/>
      <c r="AT607" s="258"/>
      <c r="AU607" s="258"/>
      <c r="AV607" s="258"/>
      <c r="BD607" s="259"/>
      <c r="BF607" s="259"/>
    </row>
    <row r="608" spans="2:58" s="93" customFormat="1" ht="63.75" customHeight="1">
      <c r="B608" s="261"/>
      <c r="K608" s="262"/>
      <c r="M608" s="263"/>
      <c r="O608" s="264"/>
      <c r="P608" s="264"/>
      <c r="Q608" s="264"/>
      <c r="R608" s="264"/>
      <c r="S608" s="264"/>
      <c r="T608" s="264"/>
      <c r="AT608" s="258"/>
      <c r="AU608" s="258"/>
      <c r="AV608" s="258"/>
      <c r="BD608" s="259"/>
      <c r="BF608" s="259"/>
    </row>
    <row r="609" spans="2:58" s="93" customFormat="1" ht="63.75" customHeight="1">
      <c r="B609" s="261"/>
      <c r="K609" s="262"/>
      <c r="M609" s="263"/>
      <c r="O609" s="264"/>
      <c r="P609" s="264"/>
      <c r="Q609" s="264"/>
      <c r="R609" s="264"/>
      <c r="S609" s="264"/>
      <c r="T609" s="264"/>
      <c r="AT609" s="258"/>
      <c r="AU609" s="258"/>
      <c r="AV609" s="258"/>
      <c r="BD609" s="259"/>
      <c r="BF609" s="259"/>
    </row>
    <row r="610" spans="2:58" s="93" customFormat="1" ht="63.75" customHeight="1">
      <c r="B610" s="261"/>
      <c r="K610" s="262"/>
      <c r="M610" s="263"/>
      <c r="O610" s="264"/>
      <c r="P610" s="264"/>
      <c r="Q610" s="264"/>
      <c r="R610" s="264"/>
      <c r="S610" s="264"/>
      <c r="T610" s="264"/>
      <c r="AT610" s="258"/>
      <c r="AU610" s="258"/>
      <c r="AV610" s="258"/>
      <c r="BD610" s="259"/>
      <c r="BF610" s="259"/>
    </row>
    <row r="611" spans="2:58" s="93" customFormat="1" ht="63.75" customHeight="1">
      <c r="B611" s="261"/>
      <c r="K611" s="262"/>
      <c r="M611" s="263"/>
      <c r="O611" s="264"/>
      <c r="P611" s="264"/>
      <c r="Q611" s="264"/>
      <c r="R611" s="264"/>
      <c r="S611" s="264"/>
      <c r="T611" s="264"/>
      <c r="AT611" s="258"/>
      <c r="AU611" s="258"/>
      <c r="AV611" s="258"/>
      <c r="BD611" s="259"/>
      <c r="BF611" s="259"/>
    </row>
    <row r="612" spans="2:58" s="93" customFormat="1" ht="63.75" customHeight="1">
      <c r="B612" s="261"/>
      <c r="K612" s="262"/>
      <c r="M612" s="263"/>
      <c r="O612" s="264"/>
      <c r="P612" s="264"/>
      <c r="Q612" s="264"/>
      <c r="R612" s="264"/>
      <c r="S612" s="264"/>
      <c r="T612" s="264"/>
      <c r="AT612" s="258"/>
      <c r="AU612" s="258"/>
      <c r="AV612" s="258"/>
      <c r="BD612" s="259"/>
      <c r="BF612" s="259"/>
    </row>
    <row r="613" spans="2:58" s="93" customFormat="1" ht="63.75" customHeight="1">
      <c r="B613" s="261"/>
      <c r="K613" s="262"/>
      <c r="M613" s="263"/>
      <c r="O613" s="264"/>
      <c r="P613" s="264"/>
      <c r="Q613" s="264"/>
      <c r="R613" s="264"/>
      <c r="S613" s="264"/>
      <c r="T613" s="264"/>
      <c r="AT613" s="258"/>
      <c r="AU613" s="258"/>
      <c r="AV613" s="258"/>
      <c r="BD613" s="259"/>
      <c r="BF613" s="259"/>
    </row>
    <row r="614" spans="2:58" s="93" customFormat="1" ht="63.75" customHeight="1">
      <c r="B614" s="261"/>
      <c r="K614" s="262"/>
      <c r="M614" s="263"/>
      <c r="O614" s="264"/>
      <c r="P614" s="264"/>
      <c r="Q614" s="264"/>
      <c r="R614" s="264"/>
      <c r="S614" s="264"/>
      <c r="T614" s="264"/>
      <c r="AT614" s="258"/>
      <c r="AU614" s="258"/>
      <c r="AV614" s="258"/>
      <c r="BD614" s="259"/>
      <c r="BF614" s="259"/>
    </row>
    <row r="615" spans="2:58" s="93" customFormat="1" ht="63.75" customHeight="1">
      <c r="B615" s="261"/>
      <c r="K615" s="262"/>
      <c r="M615" s="263"/>
      <c r="O615" s="264"/>
      <c r="P615" s="264"/>
      <c r="Q615" s="264"/>
      <c r="R615" s="264"/>
      <c r="S615" s="264"/>
      <c r="T615" s="264"/>
      <c r="AT615" s="258"/>
      <c r="AU615" s="258"/>
      <c r="AV615" s="258"/>
      <c r="BD615" s="259"/>
      <c r="BF615" s="259"/>
    </row>
    <row r="616" spans="2:58" s="93" customFormat="1" ht="63.75" customHeight="1">
      <c r="B616" s="261"/>
      <c r="K616" s="262"/>
      <c r="M616" s="263"/>
      <c r="O616" s="264"/>
      <c r="P616" s="264"/>
      <c r="Q616" s="264"/>
      <c r="R616" s="264"/>
      <c r="S616" s="264"/>
      <c r="T616" s="264"/>
      <c r="AT616" s="258"/>
      <c r="AU616" s="258"/>
      <c r="AV616" s="258"/>
      <c r="BD616" s="259"/>
      <c r="BF616" s="259"/>
    </row>
    <row r="617" spans="2:58" s="93" customFormat="1" ht="63.75" customHeight="1">
      <c r="B617" s="261"/>
      <c r="K617" s="262"/>
      <c r="M617" s="263"/>
      <c r="O617" s="264"/>
      <c r="P617" s="264"/>
      <c r="Q617" s="264"/>
      <c r="R617" s="264"/>
      <c r="S617" s="264"/>
      <c r="T617" s="264"/>
      <c r="AT617" s="258"/>
      <c r="AU617" s="258"/>
      <c r="AV617" s="258"/>
      <c r="BD617" s="259"/>
      <c r="BF617" s="259"/>
    </row>
    <row r="618" spans="2:58" s="93" customFormat="1" ht="63.75" customHeight="1">
      <c r="B618" s="261"/>
      <c r="K618" s="262"/>
      <c r="M618" s="263"/>
      <c r="O618" s="264"/>
      <c r="P618" s="264"/>
      <c r="Q618" s="264"/>
      <c r="R618" s="264"/>
      <c r="S618" s="264"/>
      <c r="T618" s="264"/>
      <c r="AT618" s="258"/>
      <c r="AU618" s="258"/>
      <c r="AV618" s="258"/>
      <c r="BD618" s="259"/>
      <c r="BF618" s="259"/>
    </row>
    <row r="619" spans="2:58" s="93" customFormat="1" ht="63.75" customHeight="1">
      <c r="B619" s="261"/>
      <c r="K619" s="262"/>
      <c r="M619" s="263"/>
      <c r="O619" s="264"/>
      <c r="P619" s="264"/>
      <c r="Q619" s="264"/>
      <c r="R619" s="264"/>
      <c r="S619" s="264"/>
      <c r="T619" s="264"/>
      <c r="AT619" s="258"/>
      <c r="AU619" s="258"/>
      <c r="AV619" s="258"/>
      <c r="BD619" s="259"/>
      <c r="BF619" s="259"/>
    </row>
    <row r="620" spans="2:58" s="93" customFormat="1" ht="63.75" customHeight="1">
      <c r="B620" s="261"/>
      <c r="K620" s="262"/>
      <c r="M620" s="263"/>
      <c r="O620" s="264"/>
      <c r="P620" s="264"/>
      <c r="Q620" s="264"/>
      <c r="R620" s="264"/>
      <c r="S620" s="264"/>
      <c r="T620" s="264"/>
      <c r="AT620" s="258"/>
      <c r="AU620" s="258"/>
      <c r="AV620" s="258"/>
      <c r="BD620" s="259"/>
      <c r="BF620" s="259"/>
    </row>
    <row r="621" spans="2:58" s="93" customFormat="1" ht="63.75" customHeight="1">
      <c r="B621" s="261"/>
      <c r="K621" s="262"/>
      <c r="M621" s="263"/>
      <c r="O621" s="264"/>
      <c r="P621" s="264"/>
      <c r="Q621" s="264"/>
      <c r="R621" s="264"/>
      <c r="S621" s="264"/>
      <c r="T621" s="264"/>
      <c r="AT621" s="258"/>
      <c r="AU621" s="258"/>
      <c r="AV621" s="258"/>
      <c r="BD621" s="259"/>
      <c r="BF621" s="259"/>
    </row>
    <row r="622" spans="2:58" s="93" customFormat="1" ht="63.75" customHeight="1">
      <c r="B622" s="261"/>
      <c r="K622" s="262"/>
      <c r="M622" s="263"/>
      <c r="O622" s="264"/>
      <c r="P622" s="264"/>
      <c r="Q622" s="264"/>
      <c r="R622" s="264"/>
      <c r="S622" s="264"/>
      <c r="T622" s="264"/>
      <c r="AT622" s="258"/>
      <c r="AU622" s="258"/>
      <c r="AV622" s="258"/>
      <c r="BD622" s="259"/>
      <c r="BF622" s="259"/>
    </row>
    <row r="623" spans="2:58" s="93" customFormat="1" ht="63.75" customHeight="1">
      <c r="B623" s="261"/>
      <c r="K623" s="262"/>
      <c r="M623" s="263"/>
      <c r="O623" s="264"/>
      <c r="P623" s="264"/>
      <c r="Q623" s="264"/>
      <c r="R623" s="264"/>
      <c r="S623" s="264"/>
      <c r="T623" s="264"/>
      <c r="AT623" s="258"/>
      <c r="AU623" s="258"/>
      <c r="AV623" s="258"/>
      <c r="BD623" s="259"/>
      <c r="BF623" s="259"/>
    </row>
    <row r="624" spans="2:58" s="93" customFormat="1" ht="63.75" customHeight="1">
      <c r="B624" s="261"/>
      <c r="K624" s="262"/>
      <c r="M624" s="263"/>
      <c r="O624" s="264"/>
      <c r="P624" s="264"/>
      <c r="Q624" s="264"/>
      <c r="R624" s="264"/>
      <c r="S624" s="264"/>
      <c r="T624" s="264"/>
      <c r="AT624" s="258"/>
      <c r="AU624" s="258"/>
      <c r="AV624" s="258"/>
      <c r="BD624" s="259"/>
      <c r="BF624" s="259"/>
    </row>
    <row r="625" spans="2:58" s="93" customFormat="1" ht="63.75" customHeight="1">
      <c r="B625" s="261"/>
      <c r="K625" s="262"/>
      <c r="M625" s="263"/>
      <c r="O625" s="264"/>
      <c r="P625" s="264"/>
      <c r="Q625" s="264"/>
      <c r="R625" s="264"/>
      <c r="S625" s="264"/>
      <c r="T625" s="264"/>
      <c r="AT625" s="258"/>
      <c r="AU625" s="258"/>
      <c r="AV625" s="258"/>
      <c r="BD625" s="259"/>
      <c r="BF625" s="259"/>
    </row>
    <row r="626" spans="2:58" s="93" customFormat="1" ht="63.75" customHeight="1">
      <c r="B626" s="261"/>
      <c r="K626" s="262"/>
      <c r="M626" s="263"/>
      <c r="O626" s="264"/>
      <c r="P626" s="264"/>
      <c r="Q626" s="264"/>
      <c r="R626" s="264"/>
      <c r="S626" s="264"/>
      <c r="T626" s="264"/>
      <c r="AT626" s="258"/>
      <c r="AU626" s="258"/>
      <c r="AV626" s="258"/>
      <c r="BD626" s="259"/>
      <c r="BF626" s="259"/>
    </row>
    <row r="627" spans="2:58" s="93" customFormat="1" ht="63.75" customHeight="1">
      <c r="B627" s="261"/>
      <c r="K627" s="262"/>
      <c r="M627" s="263"/>
      <c r="O627" s="264"/>
      <c r="P627" s="264"/>
      <c r="Q627" s="264"/>
      <c r="R627" s="264"/>
      <c r="S627" s="264"/>
      <c r="T627" s="264"/>
      <c r="AT627" s="258"/>
      <c r="AU627" s="258"/>
      <c r="AV627" s="258"/>
      <c r="BD627" s="259"/>
      <c r="BF627" s="259"/>
    </row>
    <row r="628" spans="2:58" s="93" customFormat="1" ht="63.75" customHeight="1">
      <c r="B628" s="261"/>
      <c r="K628" s="262"/>
      <c r="M628" s="263"/>
      <c r="O628" s="264"/>
      <c r="P628" s="264"/>
      <c r="Q628" s="264"/>
      <c r="R628" s="264"/>
      <c r="S628" s="264"/>
      <c r="T628" s="264"/>
      <c r="AT628" s="258"/>
      <c r="AU628" s="258"/>
      <c r="AV628" s="258"/>
      <c r="BD628" s="259"/>
      <c r="BF628" s="259"/>
    </row>
    <row r="629" spans="2:58" s="93" customFormat="1" ht="63.75" customHeight="1">
      <c r="B629" s="261"/>
      <c r="K629" s="262"/>
      <c r="M629" s="263"/>
      <c r="O629" s="264"/>
      <c r="P629" s="264"/>
      <c r="Q629" s="264"/>
      <c r="R629" s="264"/>
      <c r="S629" s="264"/>
      <c r="T629" s="264"/>
      <c r="AT629" s="258"/>
      <c r="AU629" s="258"/>
      <c r="AV629" s="258"/>
      <c r="BD629" s="259"/>
      <c r="BF629" s="259"/>
    </row>
    <row r="630" spans="2:58" s="93" customFormat="1" ht="63.75" customHeight="1">
      <c r="B630" s="261"/>
      <c r="K630" s="262"/>
      <c r="M630" s="263"/>
      <c r="O630" s="264"/>
      <c r="P630" s="264"/>
      <c r="Q630" s="264"/>
      <c r="R630" s="264"/>
      <c r="S630" s="264"/>
      <c r="T630" s="264"/>
      <c r="AT630" s="258"/>
      <c r="AU630" s="258"/>
      <c r="AV630" s="258"/>
      <c r="BD630" s="259"/>
      <c r="BF630" s="259"/>
    </row>
    <row r="631" spans="2:58" s="93" customFormat="1" ht="63.75" customHeight="1">
      <c r="B631" s="261"/>
      <c r="K631" s="262"/>
      <c r="M631" s="263"/>
      <c r="O631" s="264"/>
      <c r="P631" s="264"/>
      <c r="Q631" s="264"/>
      <c r="R631" s="264"/>
      <c r="S631" s="264"/>
      <c r="T631" s="264"/>
      <c r="AT631" s="258"/>
      <c r="AU631" s="258"/>
      <c r="AV631" s="258"/>
      <c r="BD631" s="259"/>
      <c r="BF631" s="259"/>
    </row>
    <row r="632" spans="2:58" s="93" customFormat="1" ht="63.75" customHeight="1">
      <c r="B632" s="261"/>
      <c r="K632" s="262"/>
      <c r="M632" s="263"/>
      <c r="O632" s="264"/>
      <c r="P632" s="264"/>
      <c r="Q632" s="264"/>
      <c r="R632" s="264"/>
      <c r="S632" s="264"/>
      <c r="T632" s="264"/>
      <c r="AT632" s="258"/>
      <c r="AU632" s="258"/>
      <c r="AV632" s="258"/>
      <c r="BD632" s="259"/>
      <c r="BF632" s="259"/>
    </row>
    <row r="633" spans="2:58" s="93" customFormat="1" ht="63.75" customHeight="1">
      <c r="B633" s="261"/>
      <c r="K633" s="262"/>
      <c r="M633" s="263"/>
      <c r="O633" s="264"/>
      <c r="P633" s="264"/>
      <c r="Q633" s="264"/>
      <c r="R633" s="264"/>
      <c r="S633" s="264"/>
      <c r="T633" s="264"/>
      <c r="AT633" s="258"/>
      <c r="AU633" s="258"/>
      <c r="AV633" s="258"/>
      <c r="BD633" s="259"/>
      <c r="BF633" s="259"/>
    </row>
    <row r="634" spans="2:58" s="93" customFormat="1" ht="63.75" customHeight="1">
      <c r="B634" s="261"/>
      <c r="K634" s="262"/>
      <c r="M634" s="263"/>
      <c r="O634" s="264"/>
      <c r="P634" s="264"/>
      <c r="Q634" s="264"/>
      <c r="R634" s="264"/>
      <c r="S634" s="264"/>
      <c r="T634" s="264"/>
      <c r="AT634" s="258"/>
      <c r="AU634" s="258"/>
      <c r="AV634" s="258"/>
      <c r="BD634" s="259"/>
      <c r="BF634" s="259"/>
    </row>
    <row r="635" spans="2:58" s="93" customFormat="1" ht="63.75" customHeight="1">
      <c r="B635" s="261"/>
      <c r="K635" s="262"/>
      <c r="M635" s="263"/>
      <c r="O635" s="264"/>
      <c r="P635" s="264"/>
      <c r="Q635" s="264"/>
      <c r="R635" s="264"/>
      <c r="S635" s="264"/>
      <c r="T635" s="264"/>
      <c r="AT635" s="258"/>
      <c r="AU635" s="258"/>
      <c r="AV635" s="258"/>
      <c r="BD635" s="259"/>
      <c r="BF635" s="259"/>
    </row>
    <row r="636" spans="2:58" s="93" customFormat="1" ht="63.75" customHeight="1">
      <c r="B636" s="261"/>
      <c r="K636" s="262"/>
      <c r="M636" s="263"/>
      <c r="O636" s="264"/>
      <c r="P636" s="264"/>
      <c r="Q636" s="264"/>
      <c r="R636" s="264"/>
      <c r="S636" s="264"/>
      <c r="T636" s="264"/>
      <c r="AT636" s="258"/>
      <c r="AU636" s="258"/>
      <c r="AV636" s="258"/>
      <c r="BD636" s="259"/>
      <c r="BF636" s="259"/>
    </row>
    <row r="637" spans="2:58" s="93" customFormat="1" ht="63.75" customHeight="1">
      <c r="B637" s="261"/>
      <c r="K637" s="262"/>
      <c r="M637" s="263"/>
      <c r="O637" s="264"/>
      <c r="P637" s="264"/>
      <c r="Q637" s="264"/>
      <c r="R637" s="264"/>
      <c r="S637" s="264"/>
      <c r="T637" s="264"/>
      <c r="AT637" s="258"/>
      <c r="AU637" s="258"/>
      <c r="AV637" s="258"/>
      <c r="BD637" s="259"/>
      <c r="BF637" s="259"/>
    </row>
    <row r="638" spans="2:58" s="93" customFormat="1" ht="63.75" customHeight="1">
      <c r="B638" s="261"/>
      <c r="K638" s="262"/>
      <c r="M638" s="263"/>
      <c r="O638" s="264"/>
      <c r="P638" s="264"/>
      <c r="Q638" s="264"/>
      <c r="R638" s="264"/>
      <c r="S638" s="264"/>
      <c r="T638" s="264"/>
      <c r="AT638" s="258"/>
      <c r="AU638" s="258"/>
      <c r="AV638" s="258"/>
      <c r="BD638" s="259"/>
      <c r="BF638" s="259"/>
    </row>
    <row r="639" spans="2:58" s="93" customFormat="1" ht="63.75" customHeight="1">
      <c r="B639" s="261"/>
      <c r="K639" s="262"/>
      <c r="M639" s="263"/>
      <c r="O639" s="264"/>
      <c r="P639" s="264"/>
      <c r="Q639" s="264"/>
      <c r="R639" s="264"/>
      <c r="S639" s="264"/>
      <c r="T639" s="264"/>
      <c r="AT639" s="258"/>
      <c r="AU639" s="258"/>
      <c r="AV639" s="258"/>
      <c r="BD639" s="259"/>
      <c r="BF639" s="259"/>
    </row>
    <row r="640" spans="2:58" s="93" customFormat="1" ht="63.75" customHeight="1">
      <c r="B640" s="261"/>
      <c r="K640" s="262"/>
      <c r="M640" s="263"/>
      <c r="O640" s="264"/>
      <c r="P640" s="264"/>
      <c r="Q640" s="264"/>
      <c r="R640" s="264"/>
      <c r="S640" s="264"/>
      <c r="T640" s="264"/>
      <c r="AT640" s="258"/>
      <c r="AU640" s="258"/>
      <c r="AV640" s="258"/>
      <c r="BD640" s="259"/>
      <c r="BF640" s="259"/>
    </row>
    <row r="641" spans="2:58" s="93" customFormat="1" ht="63.75" customHeight="1">
      <c r="B641" s="261"/>
      <c r="K641" s="262"/>
      <c r="M641" s="263"/>
      <c r="O641" s="264"/>
      <c r="P641" s="264"/>
      <c r="Q641" s="264"/>
      <c r="R641" s="264"/>
      <c r="S641" s="264"/>
      <c r="T641" s="264"/>
      <c r="AT641" s="258"/>
      <c r="AU641" s="258"/>
      <c r="AV641" s="258"/>
      <c r="BD641" s="259"/>
      <c r="BF641" s="259"/>
    </row>
    <row r="642" spans="2:58" s="93" customFormat="1" ht="63.75" customHeight="1">
      <c r="B642" s="261"/>
      <c r="K642" s="262"/>
      <c r="M642" s="263"/>
      <c r="O642" s="264"/>
      <c r="P642" s="264"/>
      <c r="Q642" s="264"/>
      <c r="R642" s="264"/>
      <c r="S642" s="264"/>
      <c r="T642" s="264"/>
      <c r="AT642" s="258"/>
      <c r="AU642" s="258"/>
      <c r="AV642" s="258"/>
      <c r="BD642" s="259"/>
      <c r="BF642" s="259"/>
    </row>
    <row r="643" spans="2:58" s="93" customFormat="1" ht="63.75" customHeight="1">
      <c r="B643" s="261"/>
      <c r="K643" s="262"/>
      <c r="M643" s="263"/>
      <c r="O643" s="264"/>
      <c r="P643" s="264"/>
      <c r="Q643" s="264"/>
      <c r="R643" s="264"/>
      <c r="S643" s="264"/>
      <c r="T643" s="264"/>
      <c r="AT643" s="258"/>
      <c r="AU643" s="258"/>
      <c r="AV643" s="258"/>
      <c r="BD643" s="259"/>
      <c r="BF643" s="259"/>
    </row>
    <row r="644" spans="2:58" s="93" customFormat="1" ht="63.75" customHeight="1">
      <c r="B644" s="261"/>
      <c r="K644" s="262"/>
      <c r="M644" s="263"/>
      <c r="O644" s="264"/>
      <c r="P644" s="264"/>
      <c r="Q644" s="264"/>
      <c r="R644" s="264"/>
      <c r="S644" s="264"/>
      <c r="T644" s="264"/>
      <c r="AT644" s="258"/>
      <c r="AU644" s="258"/>
      <c r="AV644" s="258"/>
      <c r="BD644" s="259"/>
      <c r="BF644" s="259"/>
    </row>
    <row r="645" spans="2:58" s="93" customFormat="1" ht="63.75" customHeight="1">
      <c r="B645" s="261"/>
      <c r="K645" s="262"/>
      <c r="M645" s="263"/>
      <c r="O645" s="264"/>
      <c r="P645" s="264"/>
      <c r="Q645" s="264"/>
      <c r="R645" s="264"/>
      <c r="S645" s="264"/>
      <c r="T645" s="264"/>
      <c r="AT645" s="258"/>
      <c r="AU645" s="258"/>
      <c r="AV645" s="258"/>
      <c r="BD645" s="259"/>
      <c r="BF645" s="259"/>
    </row>
    <row r="646" spans="2:58" s="93" customFormat="1" ht="63.75" customHeight="1">
      <c r="B646" s="261"/>
      <c r="K646" s="262"/>
      <c r="M646" s="263"/>
      <c r="O646" s="264"/>
      <c r="P646" s="264"/>
      <c r="Q646" s="264"/>
      <c r="R646" s="264"/>
      <c r="S646" s="264"/>
      <c r="T646" s="264"/>
      <c r="AT646" s="258"/>
      <c r="AU646" s="258"/>
      <c r="AV646" s="258"/>
      <c r="BD646" s="259"/>
      <c r="BF646" s="259"/>
    </row>
    <row r="647" spans="2:58" s="93" customFormat="1" ht="63.75" customHeight="1">
      <c r="B647" s="261"/>
      <c r="K647" s="262"/>
      <c r="M647" s="263"/>
      <c r="O647" s="264"/>
      <c r="P647" s="264"/>
      <c r="Q647" s="264"/>
      <c r="R647" s="264"/>
      <c r="S647" s="264"/>
      <c r="T647" s="264"/>
      <c r="AT647" s="258"/>
      <c r="AU647" s="258"/>
      <c r="AV647" s="258"/>
      <c r="BD647" s="259"/>
      <c r="BF647" s="259"/>
    </row>
    <row r="648" spans="2:58" s="93" customFormat="1" ht="63.75" customHeight="1">
      <c r="B648" s="261"/>
      <c r="K648" s="262"/>
      <c r="M648" s="263"/>
      <c r="O648" s="264"/>
      <c r="P648" s="264"/>
      <c r="Q648" s="264"/>
      <c r="R648" s="264"/>
      <c r="S648" s="264"/>
      <c r="T648" s="264"/>
      <c r="AT648" s="258"/>
      <c r="AU648" s="258"/>
      <c r="AV648" s="258"/>
      <c r="BD648" s="259"/>
      <c r="BF648" s="259"/>
    </row>
    <row r="649" spans="2:58" s="93" customFormat="1" ht="63.75" customHeight="1">
      <c r="B649" s="261"/>
      <c r="K649" s="262"/>
      <c r="M649" s="263"/>
      <c r="O649" s="264"/>
      <c r="P649" s="264"/>
      <c r="Q649" s="264"/>
      <c r="R649" s="264"/>
      <c r="S649" s="264"/>
      <c r="T649" s="264"/>
      <c r="AT649" s="258"/>
      <c r="AU649" s="258"/>
      <c r="AV649" s="258"/>
      <c r="BD649" s="259"/>
      <c r="BF649" s="259"/>
    </row>
    <row r="650" spans="2:58" s="93" customFormat="1" ht="63.75" customHeight="1">
      <c r="B650" s="261"/>
      <c r="K650" s="262"/>
      <c r="M650" s="263"/>
      <c r="O650" s="264"/>
      <c r="P650" s="264"/>
      <c r="Q650" s="264"/>
      <c r="R650" s="264"/>
      <c r="S650" s="264"/>
      <c r="T650" s="264"/>
      <c r="AT650" s="258"/>
      <c r="AU650" s="258"/>
      <c r="AV650" s="258"/>
      <c r="BD650" s="259"/>
      <c r="BF650" s="259"/>
    </row>
    <row r="651" spans="2:58" s="93" customFormat="1" ht="63.75" customHeight="1">
      <c r="B651" s="261"/>
      <c r="K651" s="262"/>
      <c r="M651" s="263"/>
      <c r="O651" s="264"/>
      <c r="P651" s="264"/>
      <c r="Q651" s="264"/>
      <c r="R651" s="264"/>
      <c r="S651" s="264"/>
      <c r="T651" s="264"/>
      <c r="AT651" s="258"/>
      <c r="AU651" s="258"/>
      <c r="AV651" s="258"/>
      <c r="BD651" s="259"/>
      <c r="BF651" s="259"/>
    </row>
    <row r="652" spans="2:58" s="93" customFormat="1" ht="63.75" customHeight="1">
      <c r="B652" s="261"/>
      <c r="K652" s="262"/>
      <c r="M652" s="263"/>
      <c r="O652" s="264"/>
      <c r="P652" s="264"/>
      <c r="Q652" s="264"/>
      <c r="R652" s="264"/>
      <c r="S652" s="264"/>
      <c r="T652" s="264"/>
      <c r="AT652" s="258"/>
      <c r="AU652" s="258"/>
      <c r="AV652" s="258"/>
      <c r="BD652" s="259"/>
      <c r="BF652" s="259"/>
    </row>
    <row r="653" spans="2:58" s="93" customFormat="1" ht="63.75" customHeight="1">
      <c r="B653" s="261"/>
      <c r="K653" s="262"/>
      <c r="M653" s="263"/>
      <c r="O653" s="264"/>
      <c r="P653" s="264"/>
      <c r="Q653" s="264"/>
      <c r="R653" s="264"/>
      <c r="S653" s="264"/>
      <c r="T653" s="264"/>
      <c r="AT653" s="258"/>
      <c r="AU653" s="258"/>
      <c r="AV653" s="258"/>
      <c r="BD653" s="259"/>
      <c r="BF653" s="259"/>
    </row>
    <row r="654" spans="2:58" s="93" customFormat="1" ht="63.75" customHeight="1">
      <c r="B654" s="261"/>
      <c r="K654" s="262"/>
      <c r="M654" s="263"/>
      <c r="O654" s="264"/>
      <c r="P654" s="264"/>
      <c r="Q654" s="264"/>
      <c r="R654" s="264"/>
      <c r="S654" s="264"/>
      <c r="T654" s="264"/>
      <c r="AT654" s="258"/>
      <c r="AU654" s="258"/>
      <c r="AV654" s="258"/>
      <c r="BD654" s="259"/>
      <c r="BF654" s="259"/>
    </row>
    <row r="655" spans="2:58" s="93" customFormat="1" ht="63.75" customHeight="1">
      <c r="B655" s="261"/>
      <c r="K655" s="262"/>
      <c r="M655" s="263"/>
      <c r="O655" s="264"/>
      <c r="P655" s="264"/>
      <c r="Q655" s="264"/>
      <c r="R655" s="264"/>
      <c r="S655" s="264"/>
      <c r="T655" s="264"/>
      <c r="AT655" s="258"/>
      <c r="AU655" s="258"/>
      <c r="AV655" s="258"/>
      <c r="BD655" s="259"/>
      <c r="BF655" s="259"/>
    </row>
    <row r="656" spans="2:58" s="93" customFormat="1" ht="63.75" customHeight="1">
      <c r="B656" s="261"/>
      <c r="K656" s="262"/>
      <c r="M656" s="263"/>
      <c r="O656" s="264"/>
      <c r="P656" s="264"/>
      <c r="Q656" s="264"/>
      <c r="R656" s="264"/>
      <c r="S656" s="264"/>
      <c r="T656" s="264"/>
      <c r="AT656" s="258"/>
      <c r="AU656" s="258"/>
      <c r="AV656" s="258"/>
      <c r="BD656" s="259"/>
      <c r="BF656" s="259"/>
    </row>
    <row r="657" spans="2:58" s="93" customFormat="1" ht="63.75" customHeight="1">
      <c r="B657" s="261"/>
      <c r="K657" s="262"/>
      <c r="M657" s="263"/>
      <c r="O657" s="264"/>
      <c r="P657" s="264"/>
      <c r="Q657" s="264"/>
      <c r="R657" s="264"/>
      <c r="S657" s="264"/>
      <c r="T657" s="264"/>
      <c r="AT657" s="258"/>
      <c r="AU657" s="258"/>
      <c r="AV657" s="258"/>
      <c r="BD657" s="259"/>
      <c r="BF657" s="259"/>
    </row>
    <row r="658" spans="2:58" s="93" customFormat="1" ht="63.75" customHeight="1">
      <c r="B658" s="261"/>
      <c r="K658" s="262"/>
      <c r="M658" s="263"/>
      <c r="O658" s="264"/>
      <c r="P658" s="264"/>
      <c r="Q658" s="264"/>
      <c r="R658" s="264"/>
      <c r="S658" s="264"/>
      <c r="T658" s="264"/>
      <c r="AT658" s="258"/>
      <c r="AU658" s="258"/>
      <c r="AV658" s="258"/>
      <c r="BD658" s="259"/>
      <c r="BF658" s="259"/>
    </row>
    <row r="659" spans="2:58" s="93" customFormat="1" ht="63.75" customHeight="1">
      <c r="B659" s="261"/>
      <c r="K659" s="262"/>
      <c r="M659" s="263"/>
      <c r="O659" s="264"/>
      <c r="P659" s="264"/>
      <c r="Q659" s="264"/>
      <c r="R659" s="264"/>
      <c r="S659" s="264"/>
      <c r="T659" s="264"/>
      <c r="AT659" s="258"/>
      <c r="AU659" s="258"/>
      <c r="AV659" s="258"/>
      <c r="BD659" s="259"/>
      <c r="BF659" s="259"/>
    </row>
    <row r="660" spans="2:58" s="93" customFormat="1" ht="63.75" customHeight="1">
      <c r="B660" s="261"/>
      <c r="K660" s="262"/>
      <c r="M660" s="263"/>
      <c r="O660" s="264"/>
      <c r="P660" s="264"/>
      <c r="Q660" s="264"/>
      <c r="R660" s="264"/>
      <c r="S660" s="264"/>
      <c r="T660" s="264"/>
      <c r="AT660" s="258"/>
      <c r="AU660" s="258"/>
      <c r="AV660" s="258"/>
      <c r="BD660" s="259"/>
      <c r="BF660" s="259"/>
    </row>
    <row r="661" spans="2:58" s="93" customFormat="1" ht="63.75" customHeight="1">
      <c r="B661" s="261"/>
      <c r="K661" s="262"/>
      <c r="M661" s="263"/>
      <c r="O661" s="264"/>
      <c r="P661" s="264"/>
      <c r="Q661" s="264"/>
      <c r="R661" s="264"/>
      <c r="S661" s="264"/>
      <c r="T661" s="264"/>
      <c r="AT661" s="258"/>
      <c r="AU661" s="258"/>
      <c r="AV661" s="258"/>
      <c r="BD661" s="259"/>
      <c r="BF661" s="259"/>
    </row>
    <row r="662" spans="2:58" s="93" customFormat="1" ht="63.75" customHeight="1">
      <c r="B662" s="261"/>
      <c r="K662" s="262"/>
      <c r="M662" s="263"/>
      <c r="O662" s="264"/>
      <c r="P662" s="264"/>
      <c r="Q662" s="264"/>
      <c r="R662" s="264"/>
      <c r="S662" s="264"/>
      <c r="T662" s="264"/>
      <c r="AT662" s="258"/>
      <c r="AU662" s="258"/>
      <c r="AV662" s="258"/>
      <c r="BD662" s="259"/>
      <c r="BF662" s="259"/>
    </row>
    <row r="663" spans="2:58" s="93" customFormat="1" ht="63.75" customHeight="1">
      <c r="B663" s="261"/>
      <c r="K663" s="262"/>
      <c r="M663" s="263"/>
      <c r="O663" s="264"/>
      <c r="P663" s="264"/>
      <c r="Q663" s="264"/>
      <c r="R663" s="264"/>
      <c r="S663" s="264"/>
      <c r="T663" s="264"/>
      <c r="AT663" s="258"/>
      <c r="AU663" s="258"/>
      <c r="AV663" s="258"/>
      <c r="BD663" s="259"/>
      <c r="BF663" s="259"/>
    </row>
    <row r="664" spans="2:58" s="93" customFormat="1" ht="63.75" customHeight="1">
      <c r="B664" s="261"/>
      <c r="K664" s="262"/>
      <c r="M664" s="263"/>
      <c r="O664" s="264"/>
      <c r="P664" s="264"/>
      <c r="Q664" s="264"/>
      <c r="R664" s="264"/>
      <c r="S664" s="264"/>
      <c r="T664" s="264"/>
      <c r="AT664" s="258"/>
      <c r="AU664" s="258"/>
      <c r="AV664" s="258"/>
      <c r="BD664" s="259"/>
      <c r="BF664" s="259"/>
    </row>
    <row r="665" spans="2:58" s="93" customFormat="1" ht="63.75" customHeight="1">
      <c r="B665" s="261"/>
      <c r="K665" s="262"/>
      <c r="M665" s="263"/>
      <c r="O665" s="264"/>
      <c r="P665" s="264"/>
      <c r="Q665" s="264"/>
      <c r="R665" s="264"/>
      <c r="S665" s="264"/>
      <c r="T665" s="264"/>
      <c r="AT665" s="258"/>
      <c r="AU665" s="258"/>
      <c r="AV665" s="258"/>
      <c r="BD665" s="259"/>
      <c r="BF665" s="259"/>
    </row>
    <row r="666" spans="2:58" s="93" customFormat="1" ht="63.75" customHeight="1">
      <c r="B666" s="261"/>
      <c r="K666" s="262"/>
      <c r="M666" s="263"/>
      <c r="O666" s="264"/>
      <c r="P666" s="264"/>
      <c r="Q666" s="264"/>
      <c r="R666" s="264"/>
      <c r="S666" s="264"/>
      <c r="T666" s="264"/>
      <c r="AT666" s="258"/>
      <c r="AU666" s="258"/>
      <c r="AV666" s="258"/>
      <c r="BD666" s="259"/>
      <c r="BF666" s="259"/>
    </row>
    <row r="667" spans="2:58" s="93" customFormat="1" ht="63.75" customHeight="1">
      <c r="B667" s="261"/>
      <c r="K667" s="262"/>
      <c r="M667" s="263"/>
      <c r="O667" s="264"/>
      <c r="P667" s="264"/>
      <c r="Q667" s="264"/>
      <c r="R667" s="264"/>
      <c r="S667" s="264"/>
      <c r="T667" s="264"/>
      <c r="AT667" s="258"/>
      <c r="AU667" s="258"/>
      <c r="AV667" s="258"/>
      <c r="BD667" s="259"/>
      <c r="BF667" s="259"/>
    </row>
  </sheetData>
  <mergeCells count="670">
    <mergeCell ref="AW192:AW199"/>
    <mergeCell ref="AI192:AI199"/>
    <mergeCell ref="AK192:AK199"/>
    <mergeCell ref="AK131:AK135"/>
    <mergeCell ref="AW131:AW135"/>
    <mergeCell ref="AW137:AW143"/>
    <mergeCell ref="AK137:AK143"/>
    <mergeCell ref="AW146:AW160"/>
    <mergeCell ref="AK146:AK160"/>
    <mergeCell ref="AW162:AW178"/>
    <mergeCell ref="AK162:AK178"/>
    <mergeCell ref="AV181:AV183"/>
    <mergeCell ref="AU181:AU183"/>
    <mergeCell ref="AW181:AW183"/>
    <mergeCell ref="AW185:AW190"/>
    <mergeCell ref="AK185:AK190"/>
    <mergeCell ref="AO162:AO178"/>
    <mergeCell ref="AV146:AV160"/>
    <mergeCell ref="AU146:AU160"/>
    <mergeCell ref="AI161:AS161"/>
    <mergeCell ref="AI144:AS144"/>
    <mergeCell ref="AT137:AT143"/>
    <mergeCell ref="AV137:AV143"/>
    <mergeCell ref="AU137:AU143"/>
    <mergeCell ref="M203:S203"/>
    <mergeCell ref="AW13:AW14"/>
    <mergeCell ref="AK13:AK14"/>
    <mergeCell ref="AI13:AI14"/>
    <mergeCell ref="AJ13:AJ14"/>
    <mergeCell ref="AK16:AK23"/>
    <mergeCell ref="AW16:AW23"/>
    <mergeCell ref="AW25:AW32"/>
    <mergeCell ref="AK25:AK32"/>
    <mergeCell ref="AK34:AK51"/>
    <mergeCell ref="AW34:AW51"/>
    <mergeCell ref="AW53:AW57"/>
    <mergeCell ref="AK52:AK56"/>
    <mergeCell ref="AW60:AW66"/>
    <mergeCell ref="AK60:AK66"/>
    <mergeCell ref="AW68:AW81"/>
    <mergeCell ref="AK68:AK81"/>
    <mergeCell ref="AW83:AW90"/>
    <mergeCell ref="AK83:AK90"/>
    <mergeCell ref="AW92:AW97"/>
    <mergeCell ref="AW99:AW106"/>
    <mergeCell ref="AK99:AK106"/>
    <mergeCell ref="F117:S117"/>
    <mergeCell ref="D180:S180"/>
    <mergeCell ref="F179:S179"/>
    <mergeCell ref="F184:S184"/>
    <mergeCell ref="F161:S161"/>
    <mergeCell ref="D145:S145"/>
    <mergeCell ref="F144:S144"/>
    <mergeCell ref="F136:S136"/>
    <mergeCell ref="F130:S130"/>
    <mergeCell ref="F107:S107"/>
    <mergeCell ref="F98:S98"/>
    <mergeCell ref="E146:E161"/>
    <mergeCell ref="F146:F160"/>
    <mergeCell ref="G146:G160"/>
    <mergeCell ref="H146:H157"/>
    <mergeCell ref="H158:H160"/>
    <mergeCell ref="I146:I157"/>
    <mergeCell ref="I158:I160"/>
    <mergeCell ref="F131:F135"/>
    <mergeCell ref="G131:G135"/>
    <mergeCell ref="H131:H135"/>
    <mergeCell ref="I131:I135"/>
    <mergeCell ref="I127:I129"/>
    <mergeCell ref="H127:H129"/>
    <mergeCell ref="H118:H123"/>
    <mergeCell ref="I124:I126"/>
    <mergeCell ref="BF99:BF106"/>
    <mergeCell ref="BF83:BF90"/>
    <mergeCell ref="BF92:BF97"/>
    <mergeCell ref="AC83:AC90"/>
    <mergeCell ref="AD83:AD90"/>
    <mergeCell ref="AE83:AE90"/>
    <mergeCell ref="AF83:AF90"/>
    <mergeCell ref="AG83:AG90"/>
    <mergeCell ref="AH83:AH90"/>
    <mergeCell ref="AI92:AI97"/>
    <mergeCell ref="AK92:AK97"/>
    <mergeCell ref="AN92:AN97"/>
    <mergeCell ref="AO92:AO97"/>
    <mergeCell ref="AI98:AS98"/>
    <mergeCell ref="AT92:AT97"/>
    <mergeCell ref="AV92:AV97"/>
    <mergeCell ref="AT83:AT90"/>
    <mergeCell ref="AV83:AV90"/>
    <mergeCell ref="AU83:AU90"/>
    <mergeCell ref="AI91:AS91"/>
    <mergeCell ref="AO83:AO90"/>
    <mergeCell ref="U98:AH98"/>
    <mergeCell ref="AA92:AA97"/>
    <mergeCell ref="AB92:AB97"/>
    <mergeCell ref="BF108:BF109"/>
    <mergeCell ref="BF111:BF116"/>
    <mergeCell ref="BF118:BF129"/>
    <mergeCell ref="AP8:AP11"/>
    <mergeCell ref="AQ8:AQ11"/>
    <mergeCell ref="AR8:AR11"/>
    <mergeCell ref="AS8:AS11"/>
    <mergeCell ref="AX8:AX11"/>
    <mergeCell ref="AY8:AY11"/>
    <mergeCell ref="AZ8:AZ11"/>
    <mergeCell ref="BA8:BA11"/>
    <mergeCell ref="BB8:BB11"/>
    <mergeCell ref="BC8:BC11"/>
    <mergeCell ref="BE8:BE11"/>
    <mergeCell ref="AW108:AW109"/>
    <mergeCell ref="AW111:AW116"/>
    <mergeCell ref="AW118:AW129"/>
    <mergeCell ref="BF8:BF11"/>
    <mergeCell ref="BF13:BF14"/>
    <mergeCell ref="BF16:BF23"/>
    <mergeCell ref="BF25:BF32"/>
    <mergeCell ref="BF34:BF51"/>
    <mergeCell ref="BF53:BF57"/>
    <mergeCell ref="BF60:BF66"/>
    <mergeCell ref="BD111:BD116"/>
    <mergeCell ref="BD118:BD129"/>
    <mergeCell ref="AW8:AW11"/>
    <mergeCell ref="BD16:BD23"/>
    <mergeCell ref="BD25:BD32"/>
    <mergeCell ref="BD34:BD51"/>
    <mergeCell ref="BD53:BD57"/>
    <mergeCell ref="BD60:BD66"/>
    <mergeCell ref="BD83:BD90"/>
    <mergeCell ref="BD92:BD97"/>
    <mergeCell ref="BD99:BD106"/>
    <mergeCell ref="BD108:BD109"/>
    <mergeCell ref="A1:B4"/>
    <mergeCell ref="A5:B5"/>
    <mergeCell ref="BD8:BD11"/>
    <mergeCell ref="BD13:BD14"/>
    <mergeCell ref="C1:BE1"/>
    <mergeCell ref="C2:BE2"/>
    <mergeCell ref="C3:BE3"/>
    <mergeCell ref="C4:BE4"/>
    <mergeCell ref="C5:BE5"/>
    <mergeCell ref="E8:E11"/>
    <mergeCell ref="A12:S12"/>
    <mergeCell ref="E13:E14"/>
    <mergeCell ref="J8:J11"/>
    <mergeCell ref="J13:J14"/>
    <mergeCell ref="AO13:AO14"/>
    <mergeCell ref="AT13:AT14"/>
    <mergeCell ref="AV13:AV14"/>
    <mergeCell ref="AU13:AU14"/>
    <mergeCell ref="A13:A14"/>
    <mergeCell ref="B13:B14"/>
    <mergeCell ref="C13:C14"/>
    <mergeCell ref="Z13:Z14"/>
    <mergeCell ref="AA13:AA14"/>
    <mergeCell ref="AB13:AB14"/>
    <mergeCell ref="A181:A183"/>
    <mergeCell ref="A184:D184"/>
    <mergeCell ref="E181:E184"/>
    <mergeCell ref="U184:AH184"/>
    <mergeCell ref="AI180:AS180"/>
    <mergeCell ref="U180:AH180"/>
    <mergeCell ref="AI184:AS184"/>
    <mergeCell ref="AO181:AO183"/>
    <mergeCell ref="AT181:AT183"/>
    <mergeCell ref="B181:B183"/>
    <mergeCell ref="C181:C183"/>
    <mergeCell ref="D181:D182"/>
    <mergeCell ref="F181:F183"/>
    <mergeCell ref="AK181:AK183"/>
    <mergeCell ref="G181:G183"/>
    <mergeCell ref="H181:H183"/>
    <mergeCell ref="I181:I183"/>
    <mergeCell ref="Z181:Z183"/>
    <mergeCell ref="AO146:AO160"/>
    <mergeCell ref="AT146:AT160"/>
    <mergeCell ref="AI179:AS179"/>
    <mergeCell ref="AT162:AT178"/>
    <mergeCell ref="AV162:AV178"/>
    <mergeCell ref="AU162:AU178"/>
    <mergeCell ref="AA162:AA178"/>
    <mergeCell ref="AB162:AB178"/>
    <mergeCell ref="AC162:AC178"/>
    <mergeCell ref="AD162:AD178"/>
    <mergeCell ref="AH162:AH178"/>
    <mergeCell ref="AA146:AA160"/>
    <mergeCell ref="A146:A178"/>
    <mergeCell ref="B146:B178"/>
    <mergeCell ref="C146:C178"/>
    <mergeCell ref="D146:D157"/>
    <mergeCell ref="D158:D161"/>
    <mergeCell ref="D162:D167"/>
    <mergeCell ref="D168:D171"/>
    <mergeCell ref="D172:D175"/>
    <mergeCell ref="D176:D178"/>
    <mergeCell ref="AI145:AS145"/>
    <mergeCell ref="AD137:AD143"/>
    <mergeCell ref="AE137:AE143"/>
    <mergeCell ref="AF137:AF143"/>
    <mergeCell ref="AG137:AG143"/>
    <mergeCell ref="AH137:AH143"/>
    <mergeCell ref="AN137:AN143"/>
    <mergeCell ref="AO137:AO143"/>
    <mergeCell ref="A145:C145"/>
    <mergeCell ref="AI136:AS136"/>
    <mergeCell ref="B118:B144"/>
    <mergeCell ref="A118:A144"/>
    <mergeCell ref="C118:C144"/>
    <mergeCell ref="D142:D144"/>
    <mergeCell ref="D137:D141"/>
    <mergeCell ref="D131:D136"/>
    <mergeCell ref="D127:D130"/>
    <mergeCell ref="E137:E144"/>
    <mergeCell ref="F137:F143"/>
    <mergeCell ref="G137:G143"/>
    <mergeCell ref="H137:H141"/>
    <mergeCell ref="H142:H143"/>
    <mergeCell ref="I137:I141"/>
    <mergeCell ref="I142:I143"/>
    <mergeCell ref="Z137:Z143"/>
    <mergeCell ref="AA137:AA143"/>
    <mergeCell ref="AB137:AB143"/>
    <mergeCell ref="AC137:AC143"/>
    <mergeCell ref="AF121:AF123"/>
    <mergeCell ref="AF124:AF125"/>
    <mergeCell ref="AF126:AF129"/>
    <mergeCell ref="U144:AH144"/>
    <mergeCell ref="E131:E136"/>
    <mergeCell ref="AI117:AS117"/>
    <mergeCell ref="U117:AH117"/>
    <mergeCell ref="AI130:AS130"/>
    <mergeCell ref="U130:AH130"/>
    <mergeCell ref="AB121:AB123"/>
    <mergeCell ref="AB118:AB120"/>
    <mergeCell ref="AC118:AC120"/>
    <mergeCell ref="AC121:AC123"/>
    <mergeCell ref="AC124:AC125"/>
    <mergeCell ref="AC126:AC129"/>
    <mergeCell ref="AD118:AD120"/>
    <mergeCell ref="AD121:AD123"/>
    <mergeCell ref="AD124:AD125"/>
    <mergeCell ref="AD126:AD129"/>
    <mergeCell ref="AE118:AE120"/>
    <mergeCell ref="AE121:AE123"/>
    <mergeCell ref="AE124:AE125"/>
    <mergeCell ref="AE126:AE129"/>
    <mergeCell ref="AF118:AF120"/>
    <mergeCell ref="AK118:AK129"/>
    <mergeCell ref="AG118:AG129"/>
    <mergeCell ref="AH118:AH120"/>
    <mergeCell ref="AH121:AH123"/>
    <mergeCell ref="AH124:AH125"/>
    <mergeCell ref="AK111:AK116"/>
    <mergeCell ref="AU108:AU109"/>
    <mergeCell ref="U107:AH107"/>
    <mergeCell ref="AT99:AT106"/>
    <mergeCell ref="AV99:AV106"/>
    <mergeCell ref="AU99:AU106"/>
    <mergeCell ref="Z108:Z109"/>
    <mergeCell ref="AN108:AN109"/>
    <mergeCell ref="AO108:AO109"/>
    <mergeCell ref="Z111:Z116"/>
    <mergeCell ref="AA111:AA115"/>
    <mergeCell ref="AB111:AB115"/>
    <mergeCell ref="AT111:AT116"/>
    <mergeCell ref="AV111:AV116"/>
    <mergeCell ref="AU111:AU116"/>
    <mergeCell ref="AN111:AN115"/>
    <mergeCell ref="AO111:AO116"/>
    <mergeCell ref="AC111:AC115"/>
    <mergeCell ref="AD111:AD115"/>
    <mergeCell ref="AE111:AE115"/>
    <mergeCell ref="AF111:AF115"/>
    <mergeCell ref="AG111:AG115"/>
    <mergeCell ref="AH111:AH115"/>
    <mergeCell ref="AI110:AS110"/>
    <mergeCell ref="AA108:AA109"/>
    <mergeCell ref="AB108:AB109"/>
    <mergeCell ref="AC108:AC109"/>
    <mergeCell ref="AD108:AD109"/>
    <mergeCell ref="AE108:AE109"/>
    <mergeCell ref="AF108:AF109"/>
    <mergeCell ref="AG108:AG109"/>
    <mergeCell ref="AH108:AH109"/>
    <mergeCell ref="AI108:AI109"/>
    <mergeCell ref="AK108:AK109"/>
    <mergeCell ref="AT108:AT109"/>
    <mergeCell ref="AV108:AV109"/>
    <mergeCell ref="AU92:AU97"/>
    <mergeCell ref="A99:A105"/>
    <mergeCell ref="A106:D106"/>
    <mergeCell ref="E99:E107"/>
    <mergeCell ref="F99:F106"/>
    <mergeCell ref="G99:G106"/>
    <mergeCell ref="H99:H106"/>
    <mergeCell ref="I99:I106"/>
    <mergeCell ref="Z99:Z106"/>
    <mergeCell ref="AA99:AA106"/>
    <mergeCell ref="AB99:AB106"/>
    <mergeCell ref="AC99:AC106"/>
    <mergeCell ref="AD99:AD106"/>
    <mergeCell ref="AE99:AE106"/>
    <mergeCell ref="AF99:AF106"/>
    <mergeCell ref="AG99:AG106"/>
    <mergeCell ref="AH99:AH106"/>
    <mergeCell ref="AN99:AN106"/>
    <mergeCell ref="AO99:AO106"/>
    <mergeCell ref="AI107:AS107"/>
    <mergeCell ref="A108:A109"/>
    <mergeCell ref="AC92:AC97"/>
    <mergeCell ref="AD92:AD97"/>
    <mergeCell ref="AE92:AE97"/>
    <mergeCell ref="AF92:AF97"/>
    <mergeCell ref="AG92:AG97"/>
    <mergeCell ref="AH92:AH97"/>
    <mergeCell ref="AT68:AT81"/>
    <mergeCell ref="AV68:AV81"/>
    <mergeCell ref="AU68:AU81"/>
    <mergeCell ref="AI82:AS82"/>
    <mergeCell ref="U82:AH82"/>
    <mergeCell ref="F82:S82"/>
    <mergeCell ref="AA68:AA71"/>
    <mergeCell ref="AB68:AB71"/>
    <mergeCell ref="AA72:AA76"/>
    <mergeCell ref="AB72:AB76"/>
    <mergeCell ref="AC68:AC81"/>
    <mergeCell ref="AD68:AD81"/>
    <mergeCell ref="Z83:Z90"/>
    <mergeCell ref="E83:E91"/>
    <mergeCell ref="U91:AH91"/>
    <mergeCell ref="A91:D91"/>
    <mergeCell ref="F91:S91"/>
    <mergeCell ref="F83:F90"/>
    <mergeCell ref="AA83:AA90"/>
    <mergeCell ref="AB83:AB90"/>
    <mergeCell ref="A83:A90"/>
    <mergeCell ref="AI67:AS67"/>
    <mergeCell ref="U67:AH67"/>
    <mergeCell ref="C68:C81"/>
    <mergeCell ref="B68:B81"/>
    <mergeCell ref="A68:A81"/>
    <mergeCell ref="D72:D81"/>
    <mergeCell ref="AE68:AE81"/>
    <mergeCell ref="AF68:AF81"/>
    <mergeCell ref="AG68:AG81"/>
    <mergeCell ref="AH68:AH81"/>
    <mergeCell ref="AN68:AN76"/>
    <mergeCell ref="AO68:AO76"/>
    <mergeCell ref="AN77:AN81"/>
    <mergeCell ref="AO77:AO81"/>
    <mergeCell ref="I68:I70"/>
    <mergeCell ref="D68:D70"/>
    <mergeCell ref="A67:D67"/>
    <mergeCell ref="G68:G81"/>
    <mergeCell ref="AE62:AE63"/>
    <mergeCell ref="AF62:AF63"/>
    <mergeCell ref="AH62:AH63"/>
    <mergeCell ref="AE64:AE66"/>
    <mergeCell ref="AF64:AF66"/>
    <mergeCell ref="AH64:AH66"/>
    <mergeCell ref="AU60:AU66"/>
    <mergeCell ref="H60:H66"/>
    <mergeCell ref="AC60:AC66"/>
    <mergeCell ref="AD60:AD66"/>
    <mergeCell ref="AE60:AE61"/>
    <mergeCell ref="AF60:AF61"/>
    <mergeCell ref="I62:I63"/>
    <mergeCell ref="I64:I66"/>
    <mergeCell ref="Z60:Z66"/>
    <mergeCell ref="AA60:AA66"/>
    <mergeCell ref="AB60:AB66"/>
    <mergeCell ref="AT53:AT57"/>
    <mergeCell ref="AV53:AV57"/>
    <mergeCell ref="AU53:AU57"/>
    <mergeCell ref="AI58:AS58"/>
    <mergeCell ref="AI59:AS59"/>
    <mergeCell ref="AO60:AO66"/>
    <mergeCell ref="AG55:AG57"/>
    <mergeCell ref="AH55:AH57"/>
    <mergeCell ref="AO53:AO57"/>
    <mergeCell ref="AN53:AN54"/>
    <mergeCell ref="AT60:AT66"/>
    <mergeCell ref="AV60:AV66"/>
    <mergeCell ref="AG60:AG66"/>
    <mergeCell ref="AH60:AH61"/>
    <mergeCell ref="AN55:AN57"/>
    <mergeCell ref="AN16:AN21"/>
    <mergeCell ref="AN22:AN23"/>
    <mergeCell ref="AO16:AO23"/>
    <mergeCell ref="AU16:AU23"/>
    <mergeCell ref="D25:D33"/>
    <mergeCell ref="AC25:AC32"/>
    <mergeCell ref="AD25:AD32"/>
    <mergeCell ref="AE25:AE32"/>
    <mergeCell ref="AF25:AF32"/>
    <mergeCell ref="AG25:AG32"/>
    <mergeCell ref="AH25:AH32"/>
    <mergeCell ref="AO25:AO32"/>
    <mergeCell ref="AT25:AT32"/>
    <mergeCell ref="F33:S33"/>
    <mergeCell ref="E24:S24"/>
    <mergeCell ref="Z25:Z32"/>
    <mergeCell ref="E25:E33"/>
    <mergeCell ref="F25:F32"/>
    <mergeCell ref="G25:G32"/>
    <mergeCell ref="H25:H32"/>
    <mergeCell ref="I25:I32"/>
    <mergeCell ref="U33:AH33"/>
    <mergeCell ref="AU34:AU51"/>
    <mergeCell ref="AT34:AT51"/>
    <mergeCell ref="AV25:AV32"/>
    <mergeCell ref="AU25:AU32"/>
    <mergeCell ref="I16:I23"/>
    <mergeCell ref="Z16:Z23"/>
    <mergeCell ref="AT16:AT23"/>
    <mergeCell ref="AV16:AV23"/>
    <mergeCell ref="AA34:AA51"/>
    <mergeCell ref="AB34:AB51"/>
    <mergeCell ref="AC34:AC51"/>
    <mergeCell ref="AD34:AD38"/>
    <mergeCell ref="AE34:AE38"/>
    <mergeCell ref="AF34:AF38"/>
    <mergeCell ref="AG34:AG38"/>
    <mergeCell ref="AH34:AH38"/>
    <mergeCell ref="AD39:AD45"/>
    <mergeCell ref="AE39:AE43"/>
    <mergeCell ref="AF39:AF43"/>
    <mergeCell ref="AG39:AG43"/>
    <mergeCell ref="AH39:AH43"/>
    <mergeCell ref="AE44:AE45"/>
    <mergeCell ref="AO34:AO51"/>
    <mergeCell ref="AI22:AI23"/>
    <mergeCell ref="AH44:AH45"/>
    <mergeCell ref="AD46:AD50"/>
    <mergeCell ref="AF44:AF45"/>
    <mergeCell ref="AG44:AG45"/>
    <mergeCell ref="I8:I11"/>
    <mergeCell ref="F8:F11"/>
    <mergeCell ref="G8:G11"/>
    <mergeCell ref="H8:H11"/>
    <mergeCell ref="D8:D11"/>
    <mergeCell ref="AE8:AE11"/>
    <mergeCell ref="AF8:AF11"/>
    <mergeCell ref="AG8:AG11"/>
    <mergeCell ref="AH8:AH11"/>
    <mergeCell ref="F13:F14"/>
    <mergeCell ref="I13:I14"/>
    <mergeCell ref="G13:G14"/>
    <mergeCell ref="H13:H14"/>
    <mergeCell ref="A15:S15"/>
    <mergeCell ref="F34:F52"/>
    <mergeCell ref="E16:E23"/>
    <mergeCell ref="B8:B11"/>
    <mergeCell ref="C8:C11"/>
    <mergeCell ref="A16:A59"/>
    <mergeCell ref="G52:S52"/>
    <mergeCell ref="A8:A11"/>
    <mergeCell ref="AV34:AV51"/>
    <mergeCell ref="B16:B59"/>
    <mergeCell ref="C16:C59"/>
    <mergeCell ref="D16:D24"/>
    <mergeCell ref="F16:F23"/>
    <mergeCell ref="G16:G23"/>
    <mergeCell ref="H16:H23"/>
    <mergeCell ref="F53:F58"/>
    <mergeCell ref="D53:D58"/>
    <mergeCell ref="E53:E58"/>
    <mergeCell ref="G53:G57"/>
    <mergeCell ref="H53:H57"/>
    <mergeCell ref="I53:I57"/>
    <mergeCell ref="K55:K56"/>
    <mergeCell ref="E34:E52"/>
    <mergeCell ref="D39:D43"/>
    <mergeCell ref="D44:D45"/>
    <mergeCell ref="D46:D50"/>
    <mergeCell ref="AO8:AO11"/>
    <mergeCell ref="AT8:AT11"/>
    <mergeCell ref="AV8:AV11"/>
    <mergeCell ref="AU8:AU11"/>
    <mergeCell ref="AD8:AD11"/>
    <mergeCell ref="D124:D126"/>
    <mergeCell ref="E118:E130"/>
    <mergeCell ref="F118:F129"/>
    <mergeCell ref="D118:D123"/>
    <mergeCell ref="E68:E82"/>
    <mergeCell ref="D115:D116"/>
    <mergeCell ref="A117:D117"/>
    <mergeCell ref="G111:G116"/>
    <mergeCell ref="D99:D102"/>
    <mergeCell ref="D103:D105"/>
    <mergeCell ref="A92:A97"/>
    <mergeCell ref="B92:B97"/>
    <mergeCell ref="C92:C97"/>
    <mergeCell ref="D92:D97"/>
    <mergeCell ref="E92:E98"/>
    <mergeCell ref="F92:F97"/>
    <mergeCell ref="G92:G97"/>
    <mergeCell ref="I194:I199"/>
    <mergeCell ref="B192:B200"/>
    <mergeCell ref="C192:C200"/>
    <mergeCell ref="D192:D197"/>
    <mergeCell ref="B185:B190"/>
    <mergeCell ref="C185:C190"/>
    <mergeCell ref="D185:D190"/>
    <mergeCell ref="E185:E191"/>
    <mergeCell ref="F185:F190"/>
    <mergeCell ref="G185:G190"/>
    <mergeCell ref="H185:H190"/>
    <mergeCell ref="I185:I190"/>
    <mergeCell ref="F192:F199"/>
    <mergeCell ref="G192:G199"/>
    <mergeCell ref="H192:H199"/>
    <mergeCell ref="I192:I193"/>
    <mergeCell ref="F191:S191"/>
    <mergeCell ref="F200:S200"/>
    <mergeCell ref="H124:H126"/>
    <mergeCell ref="F111:F116"/>
    <mergeCell ref="E108:E110"/>
    <mergeCell ref="F108:F109"/>
    <mergeCell ref="G108:G109"/>
    <mergeCell ref="F110:P110"/>
    <mergeCell ref="F67:S67"/>
    <mergeCell ref="F60:F66"/>
    <mergeCell ref="G60:G66"/>
    <mergeCell ref="G83:G90"/>
    <mergeCell ref="I72:I81"/>
    <mergeCell ref="H72:H81"/>
    <mergeCell ref="I111:I112"/>
    <mergeCell ref="I113:I114"/>
    <mergeCell ref="M111:M112"/>
    <mergeCell ref="H111:H114"/>
    <mergeCell ref="E111:E117"/>
    <mergeCell ref="F68:F81"/>
    <mergeCell ref="H83:H90"/>
    <mergeCell ref="I83:I90"/>
    <mergeCell ref="I118:I123"/>
    <mergeCell ref="H92:H97"/>
    <mergeCell ref="I92:I97"/>
    <mergeCell ref="Z92:Z97"/>
    <mergeCell ref="D34:D38"/>
    <mergeCell ref="Z34:Z51"/>
    <mergeCell ref="G34:G51"/>
    <mergeCell ref="H34:H51"/>
    <mergeCell ref="I34:I51"/>
    <mergeCell ref="I60:I61"/>
    <mergeCell ref="U58:AH58"/>
    <mergeCell ref="U59:AH59"/>
    <mergeCell ref="AE46:AE50"/>
    <mergeCell ref="AF46:AF50"/>
    <mergeCell ref="AG46:AG50"/>
    <mergeCell ref="AH46:AH50"/>
    <mergeCell ref="X53:X57"/>
    <mergeCell ref="Y53:Y57"/>
    <mergeCell ref="Z53:Z57"/>
    <mergeCell ref="AA53:AA57"/>
    <mergeCell ref="AB53:AB57"/>
    <mergeCell ref="AC53:AC57"/>
    <mergeCell ref="AD53:AD57"/>
    <mergeCell ref="H68:H70"/>
    <mergeCell ref="AF53:AF57"/>
    <mergeCell ref="AG53:AG54"/>
    <mergeCell ref="AH53:AH54"/>
    <mergeCell ref="D60:D61"/>
    <mergeCell ref="D62:D63"/>
    <mergeCell ref="D64:D66"/>
    <mergeCell ref="E60:E67"/>
    <mergeCell ref="D59:S59"/>
    <mergeCell ref="G58:S58"/>
    <mergeCell ref="H115:H116"/>
    <mergeCell ref="A98:D98"/>
    <mergeCell ref="B99:B105"/>
    <mergeCell ref="C99:C105"/>
    <mergeCell ref="C108:C109"/>
    <mergeCell ref="B108:B109"/>
    <mergeCell ref="C60:C66"/>
    <mergeCell ref="B60:B66"/>
    <mergeCell ref="A60:A61"/>
    <mergeCell ref="A62:A66"/>
    <mergeCell ref="C111:C116"/>
    <mergeCell ref="B111:B116"/>
    <mergeCell ref="A111:A116"/>
    <mergeCell ref="A82:D82"/>
    <mergeCell ref="B83:B90"/>
    <mergeCell ref="C83:C90"/>
    <mergeCell ref="D83:D90"/>
    <mergeCell ref="AT192:AT199"/>
    <mergeCell ref="AV192:AV199"/>
    <mergeCell ref="AU192:AU199"/>
    <mergeCell ref="AO192:AO199"/>
    <mergeCell ref="AT185:AT190"/>
    <mergeCell ref="AV185:AV190"/>
    <mergeCell ref="AU185:AU190"/>
    <mergeCell ref="AI191:AS191"/>
    <mergeCell ref="U191:AH191"/>
    <mergeCell ref="Z185:Z190"/>
    <mergeCell ref="Z192:Z199"/>
    <mergeCell ref="AA194:AA196"/>
    <mergeCell ref="AB194:AB196"/>
    <mergeCell ref="AC194:AC196"/>
    <mergeCell ref="AA197:AA199"/>
    <mergeCell ref="AB197:AB199"/>
    <mergeCell ref="AC197:AC199"/>
    <mergeCell ref="AV118:AV129"/>
    <mergeCell ref="AU118:AU129"/>
    <mergeCell ref="AN118:AN129"/>
    <mergeCell ref="AO118:AO129"/>
    <mergeCell ref="AT118:AT129"/>
    <mergeCell ref="AT131:AT135"/>
    <mergeCell ref="AV131:AV135"/>
    <mergeCell ref="AU131:AU135"/>
    <mergeCell ref="U136:AH136"/>
    <mergeCell ref="AN131:AN135"/>
    <mergeCell ref="AO131:AO135"/>
    <mergeCell ref="Z118:Z129"/>
    <mergeCell ref="AA118:AA129"/>
    <mergeCell ref="AB126:AB129"/>
    <mergeCell ref="AB124:AB125"/>
    <mergeCell ref="Z131:Z135"/>
    <mergeCell ref="AA131:AA135"/>
    <mergeCell ref="AB131:AB135"/>
    <mergeCell ref="AC131:AC135"/>
    <mergeCell ref="AD131:AD135"/>
    <mergeCell ref="AE131:AE135"/>
    <mergeCell ref="AF131:AF135"/>
    <mergeCell ref="AG131:AG135"/>
    <mergeCell ref="AH131:AH135"/>
    <mergeCell ref="AH126:AH129"/>
    <mergeCell ref="U145:AH145"/>
    <mergeCell ref="U161:AH161"/>
    <mergeCell ref="AB146:AB160"/>
    <mergeCell ref="AC146:AC160"/>
    <mergeCell ref="Z146:Z160"/>
    <mergeCell ref="Z162:Z178"/>
    <mergeCell ref="A192:A200"/>
    <mergeCell ref="AI200:AS200"/>
    <mergeCell ref="E192:E200"/>
    <mergeCell ref="D198:D200"/>
    <mergeCell ref="E162:E178"/>
    <mergeCell ref="U179:AH179"/>
    <mergeCell ref="I170:I171"/>
    <mergeCell ref="H170:H171"/>
    <mergeCell ref="I172:I178"/>
    <mergeCell ref="H172:H178"/>
    <mergeCell ref="G162:G178"/>
    <mergeCell ref="I162:I165"/>
    <mergeCell ref="H162:H165"/>
    <mergeCell ref="I166:I169"/>
    <mergeCell ref="H166:H169"/>
    <mergeCell ref="F162:F178"/>
    <mergeCell ref="G118:G129"/>
    <mergeCell ref="AI203:AS203"/>
    <mergeCell ref="AA185:AA190"/>
    <mergeCell ref="AB185:AB190"/>
    <mergeCell ref="AC185:AC190"/>
    <mergeCell ref="AD185:AD190"/>
    <mergeCell ref="AE185:AE190"/>
    <mergeCell ref="AF185:AF190"/>
    <mergeCell ref="AG185:AG190"/>
    <mergeCell ref="AH185:AH190"/>
    <mergeCell ref="AO185:AO190"/>
    <mergeCell ref="AD195:AD196"/>
    <mergeCell ref="AE195:AE196"/>
    <mergeCell ref="AF195:AF196"/>
    <mergeCell ref="AG192:AG199"/>
    <mergeCell ref="AH192:AH199"/>
    <mergeCell ref="AN192:AN197"/>
    <mergeCell ref="AN198:AN199"/>
    <mergeCell ref="AA192:AA193"/>
    <mergeCell ref="AB192:AB193"/>
    <mergeCell ref="AC192:AC193"/>
  </mergeCells>
  <phoneticPr fontId="23" type="noConversion"/>
  <dataValidations disablePrompts="1" count="1">
    <dataValidation type="list" allowBlank="1" showErrorMessage="1" sqref="L92:L96 L99:L100 L102:L104 L68:L81 L60:L61 L53:L55 L25:L32 L13:L14 L16:L23 L57 L66 L108:L109 L118:L129 L131:L135 L137:L143 L146:L160 L162:L178 L181:L183 L185:L190 L106 L111:L116" xr:uid="{00000000-0002-0000-0300-000000000000}">
      <formula1>#REF!</formula1>
    </dataValidation>
  </dataValidations>
  <pageMargins left="0.7" right="0.7" top="0.75" bottom="0.75" header="0" footer="0"/>
  <pageSetup orientation="landscape" r:id="rId1"/>
  <ignoredErrors>
    <ignoredError sqref="T161" formula="1"/>
  </ignoredErrors>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ErrorMessage="1" xr:uid="{00000000-0002-0000-0300-000001000000}">
          <x14:formula1>
            <xm:f>ANEXO1!$A$2:$A$21</xm:f>
          </x14:formula1>
          <xm:sqref>AF108 AF25 AF16 AF68 AF99 AD163:AD178 AF111 AF53 AF60:AF64 AF118:AF129 AF83:AF89 AF131 AF146:AF160 AF162:AF178 AF181:AF183 AF92 AF137</xm:sqref>
        </x14:dataValidation>
        <x14:dataValidation type="list" allowBlank="1" showErrorMessage="1" xr:uid="{00000000-0002-0000-0300-000002000000}">
          <x14:formula1>
            <xm:f>ANEXO1!$F$2:$F$7</xm:f>
          </x14:formula1>
          <xm:sqref>AG108 AG25 AG16 AG68 AG99 AN55 AG53 AG55 AG185:AG190 AG106 AG118 AG83:AG90 AG92 AN116 AG131:AG135 AG137:AG143 AG146:AG160 AG162:AG178 AG181:AG183 AN53 AG60 AG111:AG116 AN111 AN131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13"/>
  <sheetViews>
    <sheetView workbookViewId="0"/>
  </sheetViews>
  <sheetFormatPr baseColWidth="10" defaultColWidth="12.625" defaultRowHeight="15" customHeight="1"/>
  <cols>
    <col min="1" max="1" width="20.75" customWidth="1"/>
    <col min="2" max="2" width="25" customWidth="1"/>
    <col min="3" max="3" width="19.75" customWidth="1"/>
    <col min="4" max="4" width="20.375" customWidth="1"/>
    <col min="5" max="6" width="22.875" customWidth="1"/>
    <col min="7" max="7" width="25.125" customWidth="1"/>
    <col min="8" max="26" width="10.875" customWidth="1"/>
  </cols>
  <sheetData>
    <row r="2" spans="1:7" ht="14.25" customHeight="1">
      <c r="A2" s="441" t="s">
        <v>1271</v>
      </c>
      <c r="B2" s="442"/>
      <c r="C2" s="442"/>
      <c r="D2" s="442"/>
      <c r="E2" s="442"/>
      <c r="F2" s="442"/>
      <c r="G2" s="443"/>
    </row>
    <row r="3" spans="1:7" ht="14.25" customHeight="1">
      <c r="A3" s="7" t="s">
        <v>1272</v>
      </c>
      <c r="B3" s="444" t="s">
        <v>1273</v>
      </c>
      <c r="C3" s="273"/>
      <c r="D3" s="273"/>
      <c r="E3" s="273"/>
      <c r="F3" s="274"/>
      <c r="G3" s="8" t="s">
        <v>1274</v>
      </c>
    </row>
    <row r="4" spans="1:7" ht="12.75" customHeight="1">
      <c r="A4" s="9">
        <v>45489</v>
      </c>
      <c r="B4" s="445" t="s">
        <v>1275</v>
      </c>
      <c r="C4" s="273"/>
      <c r="D4" s="273"/>
      <c r="E4" s="273"/>
      <c r="F4" s="274"/>
      <c r="G4" s="10" t="s">
        <v>1276</v>
      </c>
    </row>
    <row r="5" spans="1:7" ht="12.75" customHeight="1">
      <c r="A5" s="11"/>
      <c r="B5" s="445"/>
      <c r="C5" s="273"/>
      <c r="D5" s="273"/>
      <c r="E5" s="273"/>
      <c r="F5" s="274"/>
      <c r="G5" s="10"/>
    </row>
    <row r="6" spans="1:7" ht="14.25" customHeight="1">
      <c r="A6" s="11"/>
      <c r="B6" s="446"/>
      <c r="C6" s="273"/>
      <c r="D6" s="273"/>
      <c r="E6" s="273"/>
      <c r="F6" s="274"/>
      <c r="G6" s="12"/>
    </row>
    <row r="7" spans="1:7" ht="14.25" customHeight="1">
      <c r="A7" s="11"/>
      <c r="B7" s="446"/>
      <c r="C7" s="273"/>
      <c r="D7" s="273"/>
      <c r="E7" s="273"/>
      <c r="F7" s="274"/>
      <c r="G7" s="12"/>
    </row>
    <row r="8" spans="1:7" ht="14.25" customHeight="1">
      <c r="A8" s="11"/>
      <c r="B8" s="13"/>
      <c r="C8" s="13"/>
      <c r="D8" s="13"/>
      <c r="E8" s="13"/>
      <c r="F8" s="13"/>
      <c r="G8" s="12"/>
    </row>
    <row r="9" spans="1:7" ht="14.25" customHeight="1">
      <c r="A9" s="444" t="s">
        <v>1277</v>
      </c>
      <c r="B9" s="273"/>
      <c r="C9" s="273"/>
      <c r="D9" s="273"/>
      <c r="E9" s="273"/>
      <c r="F9" s="273"/>
      <c r="G9" s="274"/>
    </row>
    <row r="10" spans="1:7" ht="14.25" customHeight="1">
      <c r="A10" s="14"/>
      <c r="B10" s="444" t="s">
        <v>1278</v>
      </c>
      <c r="C10" s="274"/>
      <c r="D10" s="444" t="s">
        <v>1279</v>
      </c>
      <c r="E10" s="274"/>
      <c r="F10" s="14" t="s">
        <v>1272</v>
      </c>
      <c r="G10" s="14" t="s">
        <v>1280</v>
      </c>
    </row>
    <row r="11" spans="1:7" ht="14.25" customHeight="1">
      <c r="A11" s="15" t="s">
        <v>1281</v>
      </c>
      <c r="B11" s="445" t="s">
        <v>1282</v>
      </c>
      <c r="C11" s="274"/>
      <c r="D11" s="440" t="s">
        <v>1139</v>
      </c>
      <c r="E11" s="274"/>
      <c r="F11" s="11" t="s">
        <v>1283</v>
      </c>
      <c r="G11" s="12"/>
    </row>
    <row r="12" spans="1:7" ht="14.25" customHeight="1">
      <c r="A12" s="15" t="s">
        <v>1284</v>
      </c>
      <c r="B12" s="440" t="s">
        <v>1285</v>
      </c>
      <c r="C12" s="274"/>
      <c r="D12" s="440" t="s">
        <v>683</v>
      </c>
      <c r="E12" s="274"/>
      <c r="F12" s="11" t="s">
        <v>1283</v>
      </c>
      <c r="G12" s="12"/>
    </row>
    <row r="13" spans="1:7" ht="14.25" customHeight="1">
      <c r="A13" s="15" t="s">
        <v>1286</v>
      </c>
      <c r="B13" s="440" t="s">
        <v>1285</v>
      </c>
      <c r="C13" s="274"/>
      <c r="D13" s="440" t="s">
        <v>683</v>
      </c>
      <c r="E13" s="274"/>
      <c r="F13" s="11" t="s">
        <v>1283</v>
      </c>
      <c r="G13" s="12"/>
    </row>
  </sheetData>
  <mergeCells count="15">
    <mergeCell ref="B13:C13"/>
    <mergeCell ref="D13:E13"/>
    <mergeCell ref="A2:G2"/>
    <mergeCell ref="B3:F3"/>
    <mergeCell ref="B4:F4"/>
    <mergeCell ref="B5:F5"/>
    <mergeCell ref="B6:F6"/>
    <mergeCell ref="B7:F7"/>
    <mergeCell ref="A9:G9"/>
    <mergeCell ref="B10:C10"/>
    <mergeCell ref="D10:E10"/>
    <mergeCell ref="B11:C11"/>
    <mergeCell ref="D11:E11"/>
    <mergeCell ref="B12:C12"/>
    <mergeCell ref="D12:E1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1"/>
  <sheetViews>
    <sheetView topLeftCell="A15" workbookViewId="0"/>
  </sheetViews>
  <sheetFormatPr baseColWidth="10" defaultColWidth="12.625" defaultRowHeight="15" customHeight="1"/>
  <cols>
    <col min="1" max="1" width="55.375" customWidth="1"/>
    <col min="2" max="4" width="10.875" customWidth="1"/>
    <col min="5" max="5" width="20.125" customWidth="1"/>
    <col min="6" max="6" width="34.75" customWidth="1"/>
    <col min="7" max="26" width="10.875" customWidth="1"/>
  </cols>
  <sheetData>
    <row r="1" spans="1:6" ht="52.5" customHeight="1">
      <c r="A1" s="16" t="s">
        <v>1287</v>
      </c>
      <c r="E1" s="17" t="s">
        <v>1288</v>
      </c>
      <c r="F1" s="17" t="s">
        <v>1289</v>
      </c>
    </row>
    <row r="2" spans="1:6" ht="25.5" customHeight="1">
      <c r="A2" s="18" t="s">
        <v>1290</v>
      </c>
      <c r="E2" s="19">
        <v>0</v>
      </c>
      <c r="F2" s="20" t="s">
        <v>662</v>
      </c>
    </row>
    <row r="3" spans="1:6" ht="45" customHeight="1">
      <c r="A3" s="18" t="s">
        <v>1291</v>
      </c>
      <c r="E3" s="19">
        <v>1</v>
      </c>
      <c r="F3" s="20" t="s">
        <v>1292</v>
      </c>
    </row>
    <row r="4" spans="1:6" ht="45" customHeight="1">
      <c r="A4" s="18" t="s">
        <v>1293</v>
      </c>
      <c r="E4" s="19">
        <v>2</v>
      </c>
      <c r="F4" s="20" t="s">
        <v>1294</v>
      </c>
    </row>
    <row r="5" spans="1:6" ht="45" customHeight="1">
      <c r="A5" s="18" t="s">
        <v>1295</v>
      </c>
      <c r="E5" s="19">
        <v>3</v>
      </c>
      <c r="F5" s="20" t="s">
        <v>1296</v>
      </c>
    </row>
    <row r="6" spans="1:6" ht="45" customHeight="1">
      <c r="A6" s="18" t="s">
        <v>1297</v>
      </c>
      <c r="E6" s="19">
        <v>4</v>
      </c>
      <c r="F6" s="20" t="s">
        <v>690</v>
      </c>
    </row>
    <row r="7" spans="1:6" ht="45" customHeight="1">
      <c r="A7" s="18" t="s">
        <v>811</v>
      </c>
      <c r="E7" s="19">
        <v>5</v>
      </c>
      <c r="F7" s="20" t="s">
        <v>1298</v>
      </c>
    </row>
    <row r="8" spans="1:6" ht="45" customHeight="1">
      <c r="A8" s="18" t="s">
        <v>1299</v>
      </c>
    </row>
    <row r="9" spans="1:6" ht="45" customHeight="1">
      <c r="A9" s="18" t="s">
        <v>1300</v>
      </c>
    </row>
    <row r="10" spans="1:6" ht="45" customHeight="1">
      <c r="A10" s="18" t="s">
        <v>1301</v>
      </c>
    </row>
    <row r="11" spans="1:6" ht="45" customHeight="1">
      <c r="A11" s="18" t="s">
        <v>1302</v>
      </c>
    </row>
    <row r="12" spans="1:6" ht="45" customHeight="1">
      <c r="A12" s="18" t="s">
        <v>1303</v>
      </c>
    </row>
    <row r="13" spans="1:6" ht="45" customHeight="1">
      <c r="A13" s="18" t="s">
        <v>1304</v>
      </c>
    </row>
    <row r="14" spans="1:6" ht="45" customHeight="1">
      <c r="A14" s="18" t="s">
        <v>1305</v>
      </c>
    </row>
    <row r="15" spans="1:6" ht="45" customHeight="1">
      <c r="A15" s="18" t="s">
        <v>1306</v>
      </c>
    </row>
    <row r="16" spans="1:6" ht="45" customHeight="1">
      <c r="A16" s="18" t="s">
        <v>1307</v>
      </c>
    </row>
    <row r="17" spans="1:1" ht="45" customHeight="1">
      <c r="A17" s="18" t="s">
        <v>1308</v>
      </c>
    </row>
    <row r="18" spans="1:1" ht="45" customHeight="1">
      <c r="A18" s="18" t="s">
        <v>1309</v>
      </c>
    </row>
    <row r="19" spans="1:1" ht="45" customHeight="1">
      <c r="A19" s="18" t="s">
        <v>1310</v>
      </c>
    </row>
    <row r="20" spans="1:1" ht="45" customHeight="1">
      <c r="A20" s="18" t="s">
        <v>661</v>
      </c>
    </row>
    <row r="21" spans="1:1" ht="45" customHeight="1">
      <c r="A21" s="18" t="s">
        <v>1311</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Yamil Gomez Rocha</dc:creator>
  <cp:keywords/>
  <dc:description/>
  <cp:lastModifiedBy>Alexander Parga</cp:lastModifiedBy>
  <cp:revision/>
  <dcterms:created xsi:type="dcterms:W3CDTF">2024-09-27T04:31:37Z</dcterms:created>
  <dcterms:modified xsi:type="dcterms:W3CDTF">2025-08-19T15:35:02Z</dcterms:modified>
  <cp:category/>
  <cp:contentStatus/>
</cp:coreProperties>
</file>