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B93A6D1B-16BC-440E-98C6-E14567E2BAC9}" xr6:coauthVersionLast="47" xr6:coauthVersionMax="47" xr10:uidLastSave="{00000000-0000-0000-0000-000000000000}"/>
  <bookViews>
    <workbookView xWindow="-120" yWindow="-120" windowWidth="20730" windowHeight="11040" tabRatio="573"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'1. ESTRATÉGICO'!$C$1:$C$110</definedName>
    <definedName name="_xlnm._FilterDatabase" localSheetId="2" hidden="1">'2. GESTIÓN-MIPG'!$A$8:$G$8</definedName>
    <definedName name="_xlnm._FilterDatabase" localSheetId="3" hidden="1">'3. INVERSIÓN'!$A$8:$AU$431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2" i="1" l="1"/>
  <c r="AE112" i="1"/>
  <c r="AE114" i="1" s="1"/>
  <c r="AE116" i="1" s="1"/>
  <c r="AK335" i="6"/>
  <c r="AT335" i="6"/>
  <c r="AW332" i="6"/>
  <c r="AU332" i="6"/>
  <c r="AS332" i="6"/>
  <c r="AQ332" i="6"/>
  <c r="T335" i="6"/>
  <c r="T334" i="6"/>
  <c r="AE332" i="6"/>
  <c r="AE333" i="6" s="1"/>
  <c r="W333" i="6"/>
  <c r="W332" i="6"/>
  <c r="T333" i="6"/>
  <c r="T332" i="6"/>
  <c r="S333" i="6"/>
  <c r="S332" i="6"/>
  <c r="A334" i="6"/>
  <c r="A335" i="6"/>
  <c r="A336" i="6"/>
  <c r="A337" i="6"/>
  <c r="A338" i="6"/>
  <c r="A339" i="6"/>
  <c r="A340" i="6"/>
  <c r="A341" i="6"/>
  <c r="A342" i="6"/>
  <c r="A343" i="6"/>
  <c r="A344" i="6"/>
  <c r="A345" i="6"/>
  <c r="AC116" i="1"/>
  <c r="AE113" i="1"/>
  <c r="AD114" i="1"/>
  <c r="AD116" i="1" s="1"/>
  <c r="AC114" i="1"/>
  <c r="AD113" i="1"/>
  <c r="AC113" i="1"/>
  <c r="AC112" i="1"/>
  <c r="AB113" i="1"/>
  <c r="AB114" i="1" s="1"/>
  <c r="AB116" i="1" s="1"/>
  <c r="U113" i="1"/>
  <c r="U112" i="1"/>
  <c r="AV335" i="6" l="1"/>
  <c r="AW328" i="6"/>
  <c r="AU328" i="6"/>
  <c r="AU320" i="6"/>
  <c r="AW320" i="6"/>
  <c r="AU305" i="6"/>
  <c r="AW305" i="6"/>
  <c r="AU284" i="6"/>
  <c r="AW284" i="6"/>
  <c r="AU270" i="6"/>
  <c r="AW270" i="6"/>
  <c r="AU256" i="6"/>
  <c r="AW256" i="6"/>
  <c r="AU251" i="6"/>
  <c r="AW251" i="6"/>
  <c r="AU238" i="6"/>
  <c r="AW238" i="6"/>
  <c r="AU224" i="6"/>
  <c r="AW224" i="6"/>
  <c r="AU209" i="6"/>
  <c r="AW209" i="6"/>
  <c r="AU206" i="6"/>
  <c r="AW206" i="6"/>
  <c r="AU199" i="6"/>
  <c r="AW199" i="6"/>
  <c r="AU188" i="6"/>
  <c r="AW188" i="6"/>
  <c r="AU183" i="6"/>
  <c r="AW183" i="6"/>
  <c r="AU177" i="6"/>
  <c r="AW177" i="6"/>
  <c r="AU172" i="6"/>
  <c r="AW172" i="6"/>
  <c r="AU168" i="6"/>
  <c r="AW168" i="6"/>
  <c r="AU156" i="6"/>
  <c r="AW156" i="6"/>
  <c r="AU150" i="6"/>
  <c r="AW150" i="6"/>
  <c r="AU140" i="6"/>
  <c r="AW140" i="6"/>
  <c r="AU131" i="6"/>
  <c r="AW131" i="6"/>
  <c r="AU119" i="6"/>
  <c r="AW119" i="6"/>
  <c r="AW104" i="6"/>
  <c r="AU104" i="6"/>
  <c r="AW100" i="6"/>
  <c r="AU100" i="6"/>
  <c r="AU97" i="6"/>
  <c r="AW97" i="6"/>
  <c r="AW79" i="6"/>
  <c r="AU79" i="6"/>
  <c r="AW75" i="6"/>
  <c r="AU75" i="6"/>
  <c r="AU69" i="6"/>
  <c r="AW69" i="6"/>
  <c r="AW65" i="6"/>
  <c r="AU65" i="6"/>
  <c r="AW62" i="6"/>
  <c r="AU62" i="6"/>
  <c r="AW49" i="6"/>
  <c r="AU49" i="6"/>
  <c r="AW32" i="6"/>
  <c r="AU32" i="6"/>
  <c r="AW27" i="6"/>
  <c r="AU27" i="6"/>
  <c r="AW24" i="6"/>
  <c r="AU24" i="6"/>
  <c r="AW14" i="6"/>
  <c r="AU14" i="6"/>
  <c r="AJ321" i="6"/>
  <c r="AJ323" i="6" s="1"/>
  <c r="AI321" i="6"/>
  <c r="AS331" i="6"/>
  <c r="AQ331" i="6"/>
  <c r="AS328" i="6"/>
  <c r="AQ328" i="6"/>
  <c r="AS320" i="6"/>
  <c r="AQ320" i="6"/>
  <c r="AS305" i="6"/>
  <c r="AQ305" i="6"/>
  <c r="AS284" i="6"/>
  <c r="AQ284" i="6"/>
  <c r="AS270" i="6"/>
  <c r="AQ270" i="6"/>
  <c r="AS256" i="6"/>
  <c r="AQ256" i="6"/>
  <c r="AS251" i="6"/>
  <c r="AQ251" i="6"/>
  <c r="AS238" i="6"/>
  <c r="AQ238" i="6"/>
  <c r="AS224" i="6"/>
  <c r="AQ224" i="6"/>
  <c r="AS209" i="6"/>
  <c r="AQ209" i="6"/>
  <c r="AS206" i="6"/>
  <c r="AQ206" i="6"/>
  <c r="AS199" i="6"/>
  <c r="AQ199" i="6"/>
  <c r="AS188" i="6"/>
  <c r="AQ188" i="6"/>
  <c r="AS183" i="6"/>
  <c r="AQ183" i="6"/>
  <c r="AS177" i="6"/>
  <c r="AQ177" i="6"/>
  <c r="AS172" i="6"/>
  <c r="AQ172" i="6"/>
  <c r="AS168" i="6"/>
  <c r="AQ168" i="6"/>
  <c r="AS156" i="6"/>
  <c r="AQ156" i="6"/>
  <c r="AS150" i="6"/>
  <c r="AQ150" i="6"/>
  <c r="AS140" i="6"/>
  <c r="AQ140" i="6"/>
  <c r="AS131" i="6"/>
  <c r="AQ131" i="6"/>
  <c r="AS119" i="6"/>
  <c r="AQ119" i="6"/>
  <c r="AS104" i="6"/>
  <c r="AQ104" i="6"/>
  <c r="AS100" i="6"/>
  <c r="AQ100" i="6"/>
  <c r="AS97" i="6"/>
  <c r="AQ97" i="6"/>
  <c r="AS79" i="6"/>
  <c r="AQ79" i="6"/>
  <c r="AS75" i="6"/>
  <c r="AQ75" i="6"/>
  <c r="AS69" i="6"/>
  <c r="AQ69" i="6"/>
  <c r="AS65" i="6"/>
  <c r="AQ65" i="6"/>
  <c r="AS62" i="6"/>
  <c r="AQ62" i="6"/>
  <c r="AS49" i="6"/>
  <c r="AQ49" i="6"/>
  <c r="AS32" i="6"/>
  <c r="AQ32" i="6"/>
  <c r="AS27" i="6"/>
  <c r="AQ27" i="6"/>
  <c r="AS24" i="6"/>
  <c r="AQ24" i="6"/>
  <c r="AS14" i="6"/>
  <c r="AQ14" i="6"/>
  <c r="AW335" i="6" l="1"/>
  <c r="AU335" i="6"/>
  <c r="S62" i="6"/>
  <c r="S65" i="6"/>
  <c r="S330" i="6"/>
  <c r="S329" i="6"/>
  <c r="S327" i="6"/>
  <c r="S326" i="6"/>
  <c r="S325" i="6"/>
  <c r="S324" i="6"/>
  <c r="S323" i="6"/>
  <c r="S322" i="6"/>
  <c r="S321" i="6"/>
  <c r="S319" i="6"/>
  <c r="S318" i="6"/>
  <c r="S317" i="6"/>
  <c r="S316" i="6"/>
  <c r="S315" i="6"/>
  <c r="S314" i="6"/>
  <c r="S313" i="6"/>
  <c r="S312" i="6"/>
  <c r="S311" i="6"/>
  <c r="S310" i="6"/>
  <c r="S309" i="6"/>
  <c r="S308" i="6"/>
  <c r="S307" i="6"/>
  <c r="S306" i="6"/>
  <c r="S296" i="6"/>
  <c r="S285" i="6"/>
  <c r="S278" i="6"/>
  <c r="S277" i="6"/>
  <c r="S276" i="6"/>
  <c r="S275" i="6"/>
  <c r="S274" i="6"/>
  <c r="S273" i="6"/>
  <c r="S272" i="6"/>
  <c r="S271" i="6"/>
  <c r="S269" i="6"/>
  <c r="S268" i="6"/>
  <c r="S267" i="6"/>
  <c r="S266" i="6"/>
  <c r="S265" i="6"/>
  <c r="S264" i="6"/>
  <c r="S263" i="6"/>
  <c r="S262" i="6"/>
  <c r="S261" i="6"/>
  <c r="S260" i="6"/>
  <c r="S259" i="6"/>
  <c r="S258" i="6"/>
  <c r="S257" i="6"/>
  <c r="S255" i="6"/>
  <c r="S254" i="6"/>
  <c r="S253" i="6"/>
  <c r="S252" i="6"/>
  <c r="S250" i="6"/>
  <c r="S249" i="6"/>
  <c r="S248" i="6"/>
  <c r="S247" i="6"/>
  <c r="S246" i="6"/>
  <c r="S245" i="6"/>
  <c r="S244" i="6"/>
  <c r="S243" i="6"/>
  <c r="S242" i="6"/>
  <c r="S241" i="6"/>
  <c r="S240" i="6"/>
  <c r="S239" i="6"/>
  <c r="S223" i="6"/>
  <c r="S222" i="6"/>
  <c r="S221" i="6"/>
  <c r="S220" i="6"/>
  <c r="S219" i="6"/>
  <c r="S218" i="6"/>
  <c r="S217" i="6"/>
  <c r="S216" i="6"/>
  <c r="S215" i="6"/>
  <c r="S214" i="6"/>
  <c r="S213" i="6"/>
  <c r="S212" i="6"/>
  <c r="S211" i="6"/>
  <c r="S210" i="6"/>
  <c r="S208" i="6"/>
  <c r="S207" i="6"/>
  <c r="S205" i="6"/>
  <c r="S204" i="6"/>
  <c r="S203" i="6"/>
  <c r="S202" i="6"/>
  <c r="S201" i="6"/>
  <c r="S200" i="6"/>
  <c r="S198" i="6"/>
  <c r="S197" i="6"/>
  <c r="S196" i="6"/>
  <c r="S195" i="6"/>
  <c r="S194" i="6"/>
  <c r="S193" i="6"/>
  <c r="S192" i="6"/>
  <c r="S191" i="6"/>
  <c r="S190" i="6"/>
  <c r="S189" i="6"/>
  <c r="S187" i="6"/>
  <c r="S186" i="6"/>
  <c r="S184" i="6"/>
  <c r="S182" i="6"/>
  <c r="S181" i="6"/>
  <c r="S180" i="6"/>
  <c r="S179" i="6"/>
  <c r="S178" i="6"/>
  <c r="S176" i="6"/>
  <c r="S175" i="6"/>
  <c r="S173" i="6"/>
  <c r="S171" i="6"/>
  <c r="S170" i="6"/>
  <c r="S169" i="6"/>
  <c r="S167" i="6"/>
  <c r="S166" i="6"/>
  <c r="S165" i="6"/>
  <c r="S164" i="6"/>
  <c r="S163" i="6"/>
  <c r="S162" i="6"/>
  <c r="S161" i="6"/>
  <c r="S160" i="6"/>
  <c r="S159" i="6"/>
  <c r="S158" i="6"/>
  <c r="S157" i="6"/>
  <c r="S155" i="6"/>
  <c r="S154" i="6"/>
  <c r="S153" i="6"/>
  <c r="S152" i="6"/>
  <c r="S151" i="6"/>
  <c r="S149" i="6"/>
  <c r="S148" i="6"/>
  <c r="S147" i="6"/>
  <c r="S146" i="6"/>
  <c r="S145" i="6"/>
  <c r="S144" i="6"/>
  <c r="S143" i="6"/>
  <c r="S142" i="6"/>
  <c r="S141" i="6"/>
  <c r="S138" i="6"/>
  <c r="S136" i="6"/>
  <c r="S135" i="6"/>
  <c r="S134" i="6"/>
  <c r="S133" i="6"/>
  <c r="S132" i="6"/>
  <c r="S130" i="6"/>
  <c r="S129" i="6"/>
  <c r="S128" i="6"/>
  <c r="S127" i="6"/>
  <c r="S126" i="6"/>
  <c r="S125" i="6"/>
  <c r="S123" i="6"/>
  <c r="S122" i="6"/>
  <c r="S121" i="6"/>
  <c r="S120" i="6"/>
  <c r="S118" i="6"/>
  <c r="S117" i="6"/>
  <c r="S114" i="6"/>
  <c r="S113" i="6"/>
  <c r="S112" i="6"/>
  <c r="S107" i="6"/>
  <c r="S103" i="6"/>
  <c r="S102" i="6"/>
  <c r="S101" i="6"/>
  <c r="S98" i="6"/>
  <c r="S94" i="6"/>
  <c r="S93" i="6"/>
  <c r="S89" i="6"/>
  <c r="S88" i="6"/>
  <c r="S87" i="6"/>
  <c r="S86" i="6"/>
  <c r="S85" i="6"/>
  <c r="S84" i="6"/>
  <c r="S83" i="6"/>
  <c r="S82" i="6"/>
  <c r="S80" i="6"/>
  <c r="S78" i="6"/>
  <c r="S77" i="6"/>
  <c r="S76" i="6"/>
  <c r="S74" i="6"/>
  <c r="S73" i="6"/>
  <c r="S72" i="6"/>
  <c r="S71" i="6"/>
  <c r="S70" i="6"/>
  <c r="S68" i="6"/>
  <c r="S67" i="6"/>
  <c r="S66" i="6"/>
  <c r="S64" i="6"/>
  <c r="S63" i="6"/>
  <c r="S61" i="6"/>
  <c r="S60" i="6"/>
  <c r="S55" i="6"/>
  <c r="S48" i="6"/>
  <c r="S47" i="6"/>
  <c r="S46" i="6"/>
  <c r="S45" i="6"/>
  <c r="S43" i="6"/>
  <c r="S42" i="6"/>
  <c r="S38" i="6"/>
  <c r="S35" i="6"/>
  <c r="S33" i="6"/>
  <c r="S31" i="6"/>
  <c r="S30" i="6"/>
  <c r="S29" i="6"/>
  <c r="S28" i="6"/>
  <c r="S26" i="6"/>
  <c r="S25" i="6"/>
  <c r="S23" i="6"/>
  <c r="S20" i="6"/>
  <c r="S19" i="6"/>
  <c r="S18" i="6"/>
  <c r="S17" i="6"/>
  <c r="S16" i="6"/>
  <c r="S15" i="6"/>
  <c r="S10" i="6"/>
  <c r="U110" i="1" l="1"/>
  <c r="U109" i="1"/>
  <c r="U107" i="1"/>
  <c r="U105" i="1"/>
  <c r="U103" i="1"/>
  <c r="U102" i="1"/>
  <c r="U100" i="1"/>
  <c r="U99" i="1"/>
  <c r="U98" i="1"/>
  <c r="U96" i="1"/>
  <c r="U95" i="1"/>
  <c r="U94" i="1"/>
  <c r="U93" i="1"/>
  <c r="U89" i="1"/>
  <c r="U88" i="1"/>
  <c r="U87" i="1"/>
  <c r="U85" i="1"/>
  <c r="U83" i="1"/>
  <c r="U81" i="1"/>
  <c r="U80" i="1"/>
  <c r="U78" i="1"/>
  <c r="U76" i="1"/>
  <c r="U75" i="1"/>
  <c r="U73" i="1"/>
  <c r="U71" i="1"/>
  <c r="U69" i="1"/>
  <c r="U68" i="1"/>
  <c r="U67" i="1"/>
  <c r="U66" i="1"/>
  <c r="U65" i="1"/>
  <c r="U63" i="1"/>
  <c r="U62" i="1"/>
  <c r="U61" i="1"/>
  <c r="U59" i="1"/>
  <c r="U57" i="1"/>
  <c r="U56" i="1"/>
  <c r="U54" i="1"/>
  <c r="U50" i="1"/>
  <c r="U48" i="1"/>
  <c r="U46" i="1"/>
  <c r="U45" i="1"/>
  <c r="U44" i="1"/>
  <c r="U43" i="1"/>
  <c r="U42" i="1"/>
  <c r="U36" i="1"/>
  <c r="U33" i="1"/>
  <c r="U31" i="1"/>
  <c r="U30" i="1"/>
  <c r="U29" i="1"/>
  <c r="U27" i="1"/>
  <c r="U26" i="1"/>
  <c r="U25" i="1"/>
  <c r="U24" i="1"/>
  <c r="U22" i="1"/>
  <c r="U21" i="1"/>
  <c r="U20" i="1"/>
  <c r="U18" i="1"/>
  <c r="U15" i="1"/>
  <c r="U14" i="1"/>
  <c r="U10" i="1"/>
  <c r="AB10" i="1"/>
  <c r="AC10" i="1"/>
  <c r="AD10" i="1"/>
  <c r="AE10" i="1"/>
  <c r="T255" i="6" l="1"/>
  <c r="T330" i="6"/>
  <c r="T329" i="6"/>
  <c r="T327" i="6"/>
  <c r="T326" i="6"/>
  <c r="T325" i="6"/>
  <c r="T324" i="6"/>
  <c r="T323" i="6"/>
  <c r="T322" i="6"/>
  <c r="T321" i="6"/>
  <c r="T319" i="6"/>
  <c r="T318" i="6"/>
  <c r="T317" i="6"/>
  <c r="T316" i="6"/>
  <c r="T315" i="6"/>
  <c r="T314" i="6"/>
  <c r="T313" i="6"/>
  <c r="T312" i="6"/>
  <c r="T311" i="6"/>
  <c r="T310" i="6"/>
  <c r="T309" i="6"/>
  <c r="T308" i="6"/>
  <c r="T307" i="6"/>
  <c r="T306" i="6"/>
  <c r="T296" i="6"/>
  <c r="T285" i="6"/>
  <c r="T278" i="6"/>
  <c r="T277" i="6"/>
  <c r="T276" i="6"/>
  <c r="T275" i="6"/>
  <c r="T274" i="6"/>
  <c r="T273" i="6"/>
  <c r="T272" i="6"/>
  <c r="T271" i="6"/>
  <c r="T269" i="6"/>
  <c r="T268" i="6"/>
  <c r="T267" i="6"/>
  <c r="T266" i="6"/>
  <c r="T265" i="6"/>
  <c r="T263" i="6"/>
  <c r="T262" i="6"/>
  <c r="T261" i="6"/>
  <c r="T260" i="6"/>
  <c r="T259" i="6"/>
  <c r="T258" i="6"/>
  <c r="T257" i="6"/>
  <c r="T254" i="6"/>
  <c r="T253" i="6"/>
  <c r="T252" i="6"/>
  <c r="T250" i="6"/>
  <c r="T249" i="6"/>
  <c r="T248" i="6"/>
  <c r="T247" i="6"/>
  <c r="T246" i="6"/>
  <c r="T245" i="6"/>
  <c r="T244" i="6"/>
  <c r="T243" i="6"/>
  <c r="T242" i="6"/>
  <c r="T241" i="6"/>
  <c r="T240" i="6"/>
  <c r="T239" i="6"/>
  <c r="T223" i="6"/>
  <c r="T222" i="6"/>
  <c r="T221" i="6"/>
  <c r="T220" i="6"/>
  <c r="T219" i="6"/>
  <c r="T218" i="6"/>
  <c r="T217" i="6"/>
  <c r="T216" i="6"/>
  <c r="T215" i="6"/>
  <c r="T214" i="6"/>
  <c r="T213" i="6"/>
  <c r="T212" i="6"/>
  <c r="T211" i="6"/>
  <c r="T210" i="6"/>
  <c r="T208" i="6"/>
  <c r="T207" i="6"/>
  <c r="T205" i="6"/>
  <c r="T204" i="6"/>
  <c r="T203" i="6"/>
  <c r="T202" i="6"/>
  <c r="T201" i="6"/>
  <c r="T200" i="6"/>
  <c r="T198" i="6"/>
  <c r="T197" i="6"/>
  <c r="T196" i="6"/>
  <c r="T195" i="6"/>
  <c r="T194" i="6"/>
  <c r="T193" i="6"/>
  <c r="T192" i="6"/>
  <c r="T191" i="6"/>
  <c r="T190" i="6"/>
  <c r="T189" i="6"/>
  <c r="T187" i="6"/>
  <c r="T186" i="6"/>
  <c r="T184" i="6"/>
  <c r="T182" i="6"/>
  <c r="T181" i="6"/>
  <c r="T180" i="6"/>
  <c r="T179" i="6"/>
  <c r="T178" i="6"/>
  <c r="T176" i="6"/>
  <c r="T175" i="6"/>
  <c r="T173" i="6"/>
  <c r="T171" i="6"/>
  <c r="T170" i="6"/>
  <c r="T169" i="6"/>
  <c r="T167" i="6"/>
  <c r="T164" i="6"/>
  <c r="T163" i="6"/>
  <c r="T162" i="6"/>
  <c r="T161" i="6"/>
  <c r="T160" i="6"/>
  <c r="T159" i="6"/>
  <c r="T158" i="6"/>
  <c r="T157" i="6"/>
  <c r="T155" i="6"/>
  <c r="T154" i="6"/>
  <c r="T153" i="6"/>
  <c r="T152" i="6"/>
  <c r="T151" i="6"/>
  <c r="T149" i="6"/>
  <c r="T148" i="6"/>
  <c r="T147" i="6"/>
  <c r="T146" i="6"/>
  <c r="T145" i="6"/>
  <c r="T144" i="6"/>
  <c r="T143" i="6"/>
  <c r="T142" i="6"/>
  <c r="T141" i="6"/>
  <c r="T138" i="6"/>
  <c r="T136" i="6"/>
  <c r="T135" i="6"/>
  <c r="T134" i="6"/>
  <c r="T133" i="6"/>
  <c r="T132" i="6"/>
  <c r="T130" i="6"/>
  <c r="T129" i="6"/>
  <c r="T128" i="6"/>
  <c r="T127" i="6"/>
  <c r="T126" i="6"/>
  <c r="T125" i="6"/>
  <c r="T123" i="6"/>
  <c r="T122" i="6"/>
  <c r="T121" i="6"/>
  <c r="T120" i="6"/>
  <c r="T118" i="6"/>
  <c r="T117" i="6"/>
  <c r="T107" i="6"/>
  <c r="T103" i="6"/>
  <c r="T102" i="6"/>
  <c r="T101" i="6"/>
  <c r="T98" i="6"/>
  <c r="T100" i="6" s="1"/>
  <c r="T94" i="6"/>
  <c r="T93" i="6"/>
  <c r="T89" i="6"/>
  <c r="T88" i="6"/>
  <c r="T87" i="6"/>
  <c r="T86" i="6"/>
  <c r="T85" i="6"/>
  <c r="T84" i="6"/>
  <c r="T83" i="6"/>
  <c r="T82" i="6"/>
  <c r="T80" i="6"/>
  <c r="T78" i="6"/>
  <c r="T77" i="6"/>
  <c r="T76" i="6"/>
  <c r="T74" i="6"/>
  <c r="T73" i="6"/>
  <c r="T72" i="6"/>
  <c r="T71" i="6"/>
  <c r="T70" i="6"/>
  <c r="T68" i="6"/>
  <c r="T67" i="6"/>
  <c r="T66" i="6"/>
  <c r="T64" i="6"/>
  <c r="T63" i="6"/>
  <c r="T61" i="6"/>
  <c r="T60" i="6"/>
  <c r="T55" i="6"/>
  <c r="T48" i="6"/>
  <c r="T47" i="6"/>
  <c r="T46" i="6"/>
  <c r="T45" i="6"/>
  <c r="T43" i="6"/>
  <c r="T42" i="6"/>
  <c r="T38" i="6"/>
  <c r="T35" i="6"/>
  <c r="T33" i="6"/>
  <c r="T31" i="6"/>
  <c r="T30" i="6"/>
  <c r="T29" i="6"/>
  <c r="T28" i="6"/>
  <c r="T26" i="6"/>
  <c r="T25" i="6"/>
  <c r="T23" i="6"/>
  <c r="T20" i="6"/>
  <c r="T19" i="6"/>
  <c r="T18" i="6"/>
  <c r="T17" i="6"/>
  <c r="T16" i="6"/>
  <c r="T15" i="6"/>
  <c r="T10" i="6"/>
  <c r="T14" i="6" s="1"/>
  <c r="AB95" i="1"/>
  <c r="AD79" i="1"/>
  <c r="AB79" i="1"/>
  <c r="AD74" i="1"/>
  <c r="AB74" i="1"/>
  <c r="AE110" i="1"/>
  <c r="AD110" i="1"/>
  <c r="AE109" i="1"/>
  <c r="AE111" i="1" s="1"/>
  <c r="AD109" i="1"/>
  <c r="AE107" i="1"/>
  <c r="AD107" i="1"/>
  <c r="AE105" i="1"/>
  <c r="AE108" i="1" s="1"/>
  <c r="AD105" i="1"/>
  <c r="AE103" i="1"/>
  <c r="AD103" i="1"/>
  <c r="AE102" i="1"/>
  <c r="AE104" i="1" s="1"/>
  <c r="AD102" i="1"/>
  <c r="AE100" i="1"/>
  <c r="AE99" i="1"/>
  <c r="AD99" i="1"/>
  <c r="AE98" i="1"/>
  <c r="AD98" i="1"/>
  <c r="AE95" i="1"/>
  <c r="AD95" i="1"/>
  <c r="AE94" i="1"/>
  <c r="AD94" i="1"/>
  <c r="AE93" i="1"/>
  <c r="AD93" i="1"/>
  <c r="AE89" i="1"/>
  <c r="AD89" i="1"/>
  <c r="AE88" i="1"/>
  <c r="AE87" i="1"/>
  <c r="AD87" i="1"/>
  <c r="AE85" i="1"/>
  <c r="AE86" i="1" s="1"/>
  <c r="AD85" i="1"/>
  <c r="AD86" i="1" s="1"/>
  <c r="AE83" i="1"/>
  <c r="AE84" i="1" s="1"/>
  <c r="AD83" i="1"/>
  <c r="AD84" i="1" s="1"/>
  <c r="AE81" i="1"/>
  <c r="AD81" i="1"/>
  <c r="AE80" i="1"/>
  <c r="AD80" i="1"/>
  <c r="AE78" i="1"/>
  <c r="AE79" i="1" s="1"/>
  <c r="AE76" i="1"/>
  <c r="AD76" i="1"/>
  <c r="AE75" i="1"/>
  <c r="AD75" i="1"/>
  <c r="AE73" i="1"/>
  <c r="AE74" i="1" s="1"/>
  <c r="AE71" i="1"/>
  <c r="AE72" i="1" s="1"/>
  <c r="AD71" i="1"/>
  <c r="AD72" i="1" s="1"/>
  <c r="AE69" i="1"/>
  <c r="AD69" i="1"/>
  <c r="AE68" i="1"/>
  <c r="AD68" i="1"/>
  <c r="AE67" i="1"/>
  <c r="AD67" i="1"/>
  <c r="AE66" i="1"/>
  <c r="AD66" i="1"/>
  <c r="AE65" i="1"/>
  <c r="AD65" i="1"/>
  <c r="AE63" i="1"/>
  <c r="AD63" i="1"/>
  <c r="AE62" i="1"/>
  <c r="AD62" i="1"/>
  <c r="AE61" i="1"/>
  <c r="AD61" i="1"/>
  <c r="AE59" i="1"/>
  <c r="AE60" i="1" s="1"/>
  <c r="AD59" i="1"/>
  <c r="AD60" i="1" s="1"/>
  <c r="AE57" i="1"/>
  <c r="AD57" i="1"/>
  <c r="AE56" i="1"/>
  <c r="AD56" i="1"/>
  <c r="AE54" i="1"/>
  <c r="AE55" i="1" s="1"/>
  <c r="AD54" i="1"/>
  <c r="AD55" i="1" s="1"/>
  <c r="AE50" i="1"/>
  <c r="AE51" i="1" s="1"/>
  <c r="AD50" i="1"/>
  <c r="AD51" i="1" s="1"/>
  <c r="AE48" i="1"/>
  <c r="AE49" i="1" s="1"/>
  <c r="AD48" i="1"/>
  <c r="AD49" i="1" s="1"/>
  <c r="AE46" i="1"/>
  <c r="AD46" i="1"/>
  <c r="AE45" i="1"/>
  <c r="AD45" i="1"/>
  <c r="AE44" i="1"/>
  <c r="AD44" i="1"/>
  <c r="AE43" i="1"/>
  <c r="AD43" i="1"/>
  <c r="AE42" i="1"/>
  <c r="AD42" i="1"/>
  <c r="AE36" i="1"/>
  <c r="AD36" i="1"/>
  <c r="AE33" i="1"/>
  <c r="AE31" i="1"/>
  <c r="AD31" i="1"/>
  <c r="AE30" i="1"/>
  <c r="AD30" i="1"/>
  <c r="AE29" i="1"/>
  <c r="AD29" i="1"/>
  <c r="AE26" i="1"/>
  <c r="AD26" i="1"/>
  <c r="AE25" i="1"/>
  <c r="AD25" i="1"/>
  <c r="AD24" i="1"/>
  <c r="AE22" i="1"/>
  <c r="AE21" i="1"/>
  <c r="AD21" i="1"/>
  <c r="AD20" i="1"/>
  <c r="AE18" i="1"/>
  <c r="AE19" i="1" s="1"/>
  <c r="AD18" i="1"/>
  <c r="AD19" i="1" s="1"/>
  <c r="AE15" i="1"/>
  <c r="AD15" i="1"/>
  <c r="AE14" i="1"/>
  <c r="AD14" i="1"/>
  <c r="AE13" i="1"/>
  <c r="AD13" i="1"/>
  <c r="AC110" i="1"/>
  <c r="AC109" i="1"/>
  <c r="AC111" i="1" s="1"/>
  <c r="AC107" i="1"/>
  <c r="AC105" i="1"/>
  <c r="AC103" i="1"/>
  <c r="AC102" i="1"/>
  <c r="AC104" i="1" s="1"/>
  <c r="AC100" i="1"/>
  <c r="AC99" i="1"/>
  <c r="AC98" i="1"/>
  <c r="AC96" i="1"/>
  <c r="AC95" i="1"/>
  <c r="AC94" i="1"/>
  <c r="AC93" i="1"/>
  <c r="AC89" i="1"/>
  <c r="AC88" i="1"/>
  <c r="AC87" i="1"/>
  <c r="AC85" i="1"/>
  <c r="AC86" i="1" s="1"/>
  <c r="AC83" i="1"/>
  <c r="AC84" i="1" s="1"/>
  <c r="AC81" i="1"/>
  <c r="AC80" i="1"/>
  <c r="AC78" i="1"/>
  <c r="AC79" i="1" s="1"/>
  <c r="AC76" i="1"/>
  <c r="AC75" i="1"/>
  <c r="AC73" i="1"/>
  <c r="AC74" i="1" s="1"/>
  <c r="AC71" i="1"/>
  <c r="AC72" i="1" s="1"/>
  <c r="AC69" i="1"/>
  <c r="AC68" i="1"/>
  <c r="AC67" i="1"/>
  <c r="AC66" i="1"/>
  <c r="AC65" i="1"/>
  <c r="AC63" i="1"/>
  <c r="AC62" i="1"/>
  <c r="AC61" i="1"/>
  <c r="AC59" i="1"/>
  <c r="AC60" i="1" s="1"/>
  <c r="AC57" i="1"/>
  <c r="AC56" i="1"/>
  <c r="AC54" i="1"/>
  <c r="AC55" i="1" s="1"/>
  <c r="AC50" i="1"/>
  <c r="AC51" i="1" s="1"/>
  <c r="AC48" i="1"/>
  <c r="AC49" i="1" s="1"/>
  <c r="AC46" i="1"/>
  <c r="AC45" i="1"/>
  <c r="AC44" i="1"/>
  <c r="AC43" i="1"/>
  <c r="AC42" i="1"/>
  <c r="AC36" i="1"/>
  <c r="AC33" i="1"/>
  <c r="AC31" i="1"/>
  <c r="AC30" i="1"/>
  <c r="AC29" i="1"/>
  <c r="AC26" i="1"/>
  <c r="AC25" i="1"/>
  <c r="AC22" i="1"/>
  <c r="AC21" i="1"/>
  <c r="AC18" i="1"/>
  <c r="AC19" i="1" s="1"/>
  <c r="AC15" i="1"/>
  <c r="AC14" i="1"/>
  <c r="AC13" i="1"/>
  <c r="AB110" i="1"/>
  <c r="AB109" i="1"/>
  <c r="AB107" i="1"/>
  <c r="AB105" i="1"/>
  <c r="AB103" i="1"/>
  <c r="AB102" i="1"/>
  <c r="AB99" i="1"/>
  <c r="AB98" i="1"/>
  <c r="AB94" i="1"/>
  <c r="AB93" i="1"/>
  <c r="AB89" i="1"/>
  <c r="AB87" i="1"/>
  <c r="AB85" i="1"/>
  <c r="AB86" i="1" s="1"/>
  <c r="AB83" i="1"/>
  <c r="AB84" i="1" s="1"/>
  <c r="AB81" i="1"/>
  <c r="AB80" i="1"/>
  <c r="AB76" i="1"/>
  <c r="AB75" i="1"/>
  <c r="AB71" i="1"/>
  <c r="AB72" i="1" s="1"/>
  <c r="AB69" i="1"/>
  <c r="AB68" i="1"/>
  <c r="AB67" i="1"/>
  <c r="AB66" i="1"/>
  <c r="AB65" i="1"/>
  <c r="AB63" i="1"/>
  <c r="AB62" i="1"/>
  <c r="AB61" i="1"/>
  <c r="AB59" i="1"/>
  <c r="AB60" i="1" s="1"/>
  <c r="AB57" i="1"/>
  <c r="AB56" i="1"/>
  <c r="AB54" i="1"/>
  <c r="AB55" i="1" s="1"/>
  <c r="AB50" i="1"/>
  <c r="AB51" i="1" s="1"/>
  <c r="AB48" i="1"/>
  <c r="AB49" i="1" s="1"/>
  <c r="AB46" i="1"/>
  <c r="AB45" i="1"/>
  <c r="AB44" i="1"/>
  <c r="AB43" i="1"/>
  <c r="AB42" i="1"/>
  <c r="AB36" i="1"/>
  <c r="AB31" i="1"/>
  <c r="AB30" i="1"/>
  <c r="AB29" i="1"/>
  <c r="AB26" i="1"/>
  <c r="AB25" i="1"/>
  <c r="AB24" i="1"/>
  <c r="AB21" i="1"/>
  <c r="AB20" i="1"/>
  <c r="AB18" i="1"/>
  <c r="AB19" i="1" s="1"/>
  <c r="AB15" i="1"/>
  <c r="AB14" i="1"/>
  <c r="AB13" i="1"/>
  <c r="AD17" i="1" l="1"/>
  <c r="AB108" i="1"/>
  <c r="T183" i="6"/>
  <c r="T65" i="6"/>
  <c r="T62" i="6"/>
  <c r="AD34" i="1"/>
  <c r="AC108" i="1"/>
  <c r="AD108" i="1"/>
  <c r="AD101" i="1"/>
  <c r="AD47" i="1"/>
  <c r="AD90" i="1"/>
  <c r="T209" i="6"/>
  <c r="AB111" i="1"/>
  <c r="AD104" i="1"/>
  <c r="AB104" i="1"/>
  <c r="AD111" i="1"/>
  <c r="AB101" i="1"/>
  <c r="T331" i="6"/>
  <c r="T305" i="6"/>
  <c r="T328" i="6"/>
  <c r="T270" i="6"/>
  <c r="T320" i="6"/>
  <c r="T284" i="6"/>
  <c r="T172" i="6"/>
  <c r="T251" i="6"/>
  <c r="T256" i="6"/>
  <c r="T224" i="6"/>
  <c r="T206" i="6"/>
  <c r="T199" i="6"/>
  <c r="T177" i="6"/>
  <c r="T188" i="6"/>
  <c r="T168" i="6"/>
  <c r="T156" i="6"/>
  <c r="T104" i="6"/>
  <c r="T150" i="6"/>
  <c r="T140" i="6"/>
  <c r="T131" i="6"/>
  <c r="T69" i="6"/>
  <c r="T79" i="6"/>
  <c r="T119" i="6"/>
  <c r="T97" i="6"/>
  <c r="T75" i="6"/>
  <c r="T49" i="6"/>
  <c r="T32" i="6"/>
  <c r="T27" i="6"/>
  <c r="T24" i="6"/>
  <c r="AC101" i="1"/>
  <c r="AE101" i="1"/>
  <c r="AC97" i="1"/>
  <c r="AE97" i="1"/>
  <c r="AB97" i="1"/>
  <c r="AE90" i="1"/>
  <c r="AB90" i="1"/>
  <c r="AD97" i="1"/>
  <c r="AE77" i="1"/>
  <c r="AB82" i="1"/>
  <c r="AC90" i="1"/>
  <c r="AC70" i="1"/>
  <c r="AB58" i="1"/>
  <c r="AD77" i="1"/>
  <c r="AC82" i="1"/>
  <c r="AD82" i="1"/>
  <c r="AE82" i="1"/>
  <c r="AB77" i="1"/>
  <c r="AC77" i="1"/>
  <c r="AB64" i="1"/>
  <c r="AC64" i="1"/>
  <c r="AE58" i="1"/>
  <c r="AE70" i="1"/>
  <c r="AD70" i="1"/>
  <c r="AB70" i="1"/>
  <c r="AD64" i="1"/>
  <c r="AE64" i="1"/>
  <c r="AC17" i="1"/>
  <c r="AD58" i="1"/>
  <c r="AC58" i="1"/>
  <c r="AE47" i="1"/>
  <c r="AB47" i="1"/>
  <c r="AC47" i="1"/>
  <c r="AC34" i="1"/>
  <c r="AE34" i="1"/>
  <c r="AB34" i="1"/>
  <c r="AE17" i="1"/>
  <c r="AB17" i="1"/>
  <c r="X23" i="1" l="1"/>
  <c r="U23" i="1" s="1"/>
  <c r="AD23" i="1" l="1"/>
  <c r="AB23" i="1"/>
  <c r="AE23" i="1"/>
  <c r="AC23" i="1"/>
  <c r="W323" i="6"/>
  <c r="W324" i="6"/>
  <c r="W325" i="6"/>
  <c r="W326" i="6"/>
  <c r="W327" i="6"/>
  <c r="W114" i="6" l="1"/>
  <c r="W115" i="6"/>
  <c r="W116" i="6"/>
  <c r="W117" i="6"/>
  <c r="S27" i="1" l="1"/>
  <c r="R27" i="1"/>
  <c r="Q27" i="1"/>
  <c r="AD27" i="1" l="1"/>
  <c r="AB27" i="1"/>
  <c r="AB28" i="1" s="1"/>
  <c r="W185" i="6"/>
  <c r="W186" i="6"/>
  <c r="W187" i="6"/>
  <c r="AD28" i="1" l="1"/>
  <c r="W113" i="6"/>
  <c r="W118" i="6"/>
  <c r="W108" i="6"/>
  <c r="W109" i="6"/>
  <c r="W110" i="6"/>
  <c r="W111" i="6"/>
  <c r="W112" i="6"/>
  <c r="C122" i="6" l="1"/>
  <c r="C123" i="6"/>
  <c r="C124" i="6"/>
  <c r="C125" i="6"/>
  <c r="C126" i="6"/>
  <c r="C127" i="6"/>
  <c r="C128" i="6"/>
  <c r="C129" i="6"/>
  <c r="C130" i="6"/>
  <c r="C121" i="6"/>
  <c r="W107" i="6"/>
  <c r="W106" i="6"/>
  <c r="W105" i="6"/>
  <c r="W103" i="6"/>
  <c r="W102" i="6"/>
  <c r="W101" i="6"/>
  <c r="W89" i="6"/>
  <c r="W96" i="6" l="1"/>
  <c r="W85" i="6"/>
  <c r="W82" i="6"/>
  <c r="W81" i="6"/>
  <c r="W93" i="6"/>
  <c r="W92" i="6"/>
  <c r="W91" i="6"/>
  <c r="W95" i="6"/>
  <c r="W90" i="6"/>
  <c r="W59" i="6"/>
  <c r="W57" i="6"/>
  <c r="W58" i="6"/>
  <c r="W56" i="6"/>
  <c r="W53" i="6"/>
  <c r="W54" i="6"/>
  <c r="W51" i="6"/>
  <c r="W52" i="6"/>
  <c r="W50" i="6"/>
  <c r="W41" i="6"/>
  <c r="W40" i="6"/>
  <c r="W34" i="6"/>
  <c r="W37" i="6"/>
  <c r="W36" i="6"/>
  <c r="W39" i="6"/>
  <c r="W43" i="6"/>
  <c r="W44" i="6"/>
  <c r="W99" i="6"/>
  <c r="W68" i="6"/>
  <c r="W64" i="6"/>
  <c r="W22" i="6"/>
  <c r="D12" i="6"/>
  <c r="B10" i="6"/>
  <c r="B11" i="6"/>
  <c r="A10" i="6"/>
  <c r="A11" i="6"/>
  <c r="A12" i="6"/>
  <c r="A13" i="6"/>
  <c r="W279" i="6"/>
  <c r="W280" i="6"/>
  <c r="W281" i="6"/>
  <c r="W282" i="6"/>
  <c r="W283" i="6"/>
  <c r="W277" i="6"/>
  <c r="W278" i="6"/>
  <c r="W271" i="6"/>
  <c r="W272" i="6"/>
  <c r="W273" i="6"/>
  <c r="W274" i="6"/>
  <c r="W275" i="6"/>
  <c r="W276" i="6"/>
  <c r="D220" i="6"/>
  <c r="D221" i="6"/>
  <c r="D222" i="6"/>
  <c r="D223" i="6"/>
  <c r="C220" i="6"/>
  <c r="C221" i="6"/>
  <c r="C222" i="6"/>
  <c r="C223" i="6"/>
  <c r="A220" i="6"/>
  <c r="A221" i="6"/>
  <c r="A222" i="6"/>
  <c r="A223" i="6"/>
  <c r="W28" i="6" l="1"/>
  <c r="W29" i="6"/>
  <c r="W30" i="6"/>
  <c r="W31" i="6"/>
  <c r="W25" i="6"/>
  <c r="W26" i="6"/>
  <c r="W98" i="6"/>
  <c r="W94" i="6"/>
  <c r="W88" i="6"/>
  <c r="W87" i="6"/>
  <c r="W86" i="6"/>
  <c r="W84" i="6"/>
  <c r="W83" i="6"/>
  <c r="W80" i="6"/>
  <c r="W78" i="6"/>
  <c r="W77" i="6"/>
  <c r="W76" i="6"/>
  <c r="W74" i="6"/>
  <c r="W73" i="6"/>
  <c r="W72" i="6"/>
  <c r="W71" i="6"/>
  <c r="W70" i="6"/>
  <c r="W67" i="6"/>
  <c r="W66" i="6"/>
  <c r="W63" i="6"/>
  <c r="W61" i="6"/>
  <c r="W60" i="6"/>
  <c r="W55" i="6"/>
  <c r="W48" i="6"/>
  <c r="W47" i="6"/>
  <c r="W46" i="6"/>
  <c r="W45" i="6"/>
  <c r="W42" i="6"/>
  <c r="W38" i="6"/>
  <c r="W35" i="6"/>
  <c r="W33" i="6"/>
  <c r="W226" i="6"/>
  <c r="W225" i="6"/>
  <c r="W220" i="6"/>
  <c r="W221" i="6"/>
  <c r="W222" i="6"/>
  <c r="W223" i="6"/>
  <c r="W217" i="6"/>
  <c r="W218" i="6"/>
  <c r="W219" i="6"/>
  <c r="W214" i="6"/>
  <c r="W215" i="6"/>
  <c r="W216" i="6"/>
  <c r="W211" i="6"/>
  <c r="W212" i="6"/>
  <c r="W213" i="6"/>
  <c r="W210" i="6"/>
  <c r="W313" i="6"/>
  <c r="W314" i="6"/>
  <c r="W315" i="6"/>
  <c r="W316" i="6"/>
  <c r="W317" i="6"/>
  <c r="W318" i="6"/>
  <c r="W319" i="6"/>
  <c r="W307" i="6"/>
  <c r="W308" i="6"/>
  <c r="W309" i="6"/>
  <c r="W310" i="6"/>
  <c r="W311" i="6"/>
  <c r="W312" i="6"/>
  <c r="W306" i="6"/>
  <c r="W190" i="6" l="1"/>
  <c r="W191" i="6"/>
  <c r="W192" i="6"/>
  <c r="W193" i="6"/>
  <c r="W194" i="6"/>
  <c r="W195" i="6"/>
  <c r="W196" i="6"/>
  <c r="W197" i="6"/>
  <c r="W198" i="6"/>
  <c r="W200" i="6"/>
  <c r="W201" i="6"/>
  <c r="W202" i="6"/>
  <c r="W203" i="6"/>
  <c r="W204" i="6"/>
  <c r="W205" i="6"/>
  <c r="W207" i="6"/>
  <c r="W208" i="6"/>
  <c r="W189" i="6"/>
  <c r="W129" i="6" l="1"/>
  <c r="W130" i="6"/>
  <c r="W329" i="6" l="1"/>
  <c r="W330" i="6"/>
  <c r="W322" i="6"/>
  <c r="W321" i="6"/>
  <c r="P27" i="1" l="1"/>
  <c r="O27" i="1"/>
  <c r="O24" i="1"/>
  <c r="O20" i="1"/>
  <c r="AC27" i="1" l="1"/>
  <c r="AC20" i="1"/>
  <c r="AE20" i="1"/>
  <c r="AE24" i="1"/>
  <c r="AC24" i="1"/>
  <c r="W171" i="6"/>
  <c r="AE28" i="1" l="1"/>
  <c r="AC28" i="1"/>
  <c r="W148" i="6"/>
  <c r="W149" i="6"/>
  <c r="W151" i="6"/>
  <c r="W152" i="6"/>
  <c r="W167" i="6" l="1"/>
  <c r="W170" i="6"/>
  <c r="W164" i="6"/>
  <c r="W165" i="6"/>
  <c r="W166" i="6"/>
  <c r="W162" i="6"/>
  <c r="W163" i="6"/>
  <c r="W160" i="6"/>
  <c r="W161" i="6"/>
  <c r="W158" i="6"/>
  <c r="W159" i="6"/>
  <c r="W157" i="6"/>
  <c r="W16" i="6" l="1"/>
  <c r="W17" i="6"/>
  <c r="W18" i="6"/>
  <c r="W19" i="6"/>
  <c r="W20" i="6"/>
  <c r="W21" i="6"/>
  <c r="W23" i="6"/>
  <c r="W10" i="6"/>
  <c r="W11" i="6"/>
  <c r="W12" i="6"/>
  <c r="W13" i="6"/>
  <c r="W15" i="6"/>
  <c r="W9" i="6"/>
  <c r="W267" i="6" l="1"/>
  <c r="W268" i="6"/>
  <c r="W269" i="6"/>
  <c r="W262" i="6"/>
  <c r="W263" i="6"/>
  <c r="W264" i="6"/>
  <c r="W265" i="6"/>
  <c r="W266" i="6"/>
  <c r="W257" i="6"/>
  <c r="W258" i="6"/>
  <c r="W259" i="6"/>
  <c r="W260" i="6"/>
  <c r="W261" i="6"/>
  <c r="W252" i="6"/>
  <c r="W253" i="6"/>
  <c r="W254" i="6"/>
  <c r="W255" i="6"/>
  <c r="W249" i="6"/>
  <c r="W250" i="6"/>
  <c r="W240" i="6"/>
  <c r="W241" i="6"/>
  <c r="W242" i="6"/>
  <c r="W243" i="6"/>
  <c r="W244" i="6"/>
  <c r="W245" i="6"/>
  <c r="W246" i="6"/>
  <c r="W247" i="6"/>
  <c r="W248" i="6"/>
  <c r="W239" i="6"/>
  <c r="W235" i="6" l="1"/>
  <c r="W236" i="6"/>
  <c r="W237" i="6"/>
  <c r="W227" i="6"/>
  <c r="W228" i="6"/>
  <c r="W229" i="6"/>
  <c r="W230" i="6"/>
  <c r="W231" i="6"/>
  <c r="W232" i="6"/>
  <c r="W233" i="6"/>
  <c r="W234" i="6"/>
  <c r="W121" i="6"/>
  <c r="W122" i="6"/>
  <c r="W123" i="6"/>
  <c r="W124" i="6"/>
  <c r="W125" i="6"/>
  <c r="W126" i="6"/>
  <c r="W127" i="6"/>
  <c r="W128" i="6"/>
  <c r="W120" i="6"/>
  <c r="W155" i="6" l="1"/>
  <c r="W142" i="6"/>
  <c r="W143" i="6"/>
  <c r="W144" i="6"/>
  <c r="W145" i="6"/>
  <c r="W146" i="6"/>
  <c r="W147" i="6"/>
  <c r="W153" i="6"/>
  <c r="W154" i="6"/>
  <c r="W141" i="6"/>
  <c r="A55" i="5"/>
  <c r="A56" i="5"/>
  <c r="A57" i="5"/>
  <c r="W133" i="6" l="1"/>
  <c r="W134" i="6"/>
  <c r="W135" i="6"/>
  <c r="W136" i="6"/>
  <c r="W137" i="6"/>
  <c r="W138" i="6"/>
  <c r="W139" i="6"/>
  <c r="W132" i="6"/>
  <c r="W184" i="6" l="1"/>
  <c r="W182" i="6"/>
  <c r="W181" i="6"/>
  <c r="W180" i="6"/>
  <c r="W179" i="6"/>
  <c r="W178" i="6"/>
  <c r="W176" i="6"/>
  <c r="W175" i="6"/>
  <c r="W174" i="6"/>
  <c r="W173" i="6"/>
  <c r="W294" i="6" l="1"/>
  <c r="W295" i="6"/>
  <c r="W296" i="6"/>
  <c r="W297" i="6"/>
  <c r="W298" i="6"/>
  <c r="W299" i="6"/>
  <c r="W300" i="6"/>
  <c r="W301" i="6"/>
  <c r="W302" i="6"/>
  <c r="W303" i="6"/>
  <c r="W304" i="6"/>
  <c r="W290" i="6"/>
  <c r="W291" i="6"/>
  <c r="W292" i="6"/>
  <c r="W293" i="6"/>
  <c r="W288" i="6"/>
  <c r="W289" i="6"/>
  <c r="W286" i="6"/>
  <c r="W287" i="6"/>
  <c r="W285" i="6"/>
  <c r="A94" i="5"/>
  <c r="A95" i="5"/>
  <c r="A51" i="5" l="1"/>
  <c r="A50" i="5"/>
  <c r="A49" i="5"/>
  <c r="A48" i="5"/>
  <c r="A63" i="5"/>
  <c r="A62" i="5"/>
  <c r="A61" i="5"/>
  <c r="A60" i="5"/>
  <c r="A59" i="5"/>
  <c r="A58" i="5"/>
  <c r="C219" i="6" l="1"/>
  <c r="A219" i="6"/>
  <c r="C217" i="6"/>
  <c r="B217" i="6"/>
  <c r="A217" i="6"/>
  <c r="C216" i="6"/>
  <c r="C215" i="6"/>
  <c r="C214" i="6"/>
  <c r="C213" i="6"/>
  <c r="C212" i="6"/>
  <c r="B212" i="6"/>
  <c r="A212" i="6"/>
  <c r="C211" i="6"/>
  <c r="B211" i="6"/>
  <c r="A211" i="6"/>
  <c r="B73" i="5"/>
  <c r="B72" i="5"/>
  <c r="A91" i="5" l="1"/>
  <c r="A90" i="5"/>
  <c r="A89" i="5"/>
  <c r="A88" i="5"/>
  <c r="A87" i="5"/>
  <c r="A85" i="5"/>
  <c r="A84" i="5"/>
  <c r="A83" i="5"/>
  <c r="A82" i="5"/>
  <c r="A81" i="5"/>
  <c r="A47" i="5" l="1"/>
  <c r="A100" i="5" l="1"/>
  <c r="C218" i="6" l="1"/>
  <c r="C210" i="6"/>
  <c r="C120" i="6"/>
  <c r="D219" i="6"/>
  <c r="A79" i="5" l="1"/>
  <c r="B210" i="6"/>
  <c r="A67" i="5"/>
  <c r="A68" i="5"/>
  <c r="A69" i="5"/>
  <c r="A70" i="5"/>
  <c r="A71" i="5"/>
  <c r="A72" i="5"/>
  <c r="A73" i="5"/>
  <c r="A74" i="5"/>
  <c r="A75" i="5"/>
  <c r="A76" i="5"/>
  <c r="A77" i="5"/>
  <c r="A78" i="5"/>
  <c r="A80" i="5"/>
  <c r="A86" i="5"/>
  <c r="A92" i="5"/>
  <c r="A93" i="5"/>
  <c r="A96" i="5"/>
  <c r="A97" i="5"/>
  <c r="A98" i="5"/>
  <c r="A9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45" i="5"/>
  <c r="A46" i="5"/>
  <c r="A52" i="5"/>
  <c r="A64" i="5"/>
  <c r="A65" i="5"/>
  <c r="A66" i="5"/>
  <c r="D10" i="6"/>
  <c r="D11" i="6"/>
  <c r="D13" i="6"/>
  <c r="D9" i="6"/>
  <c r="B9" i="6"/>
  <c r="A210" i="6"/>
  <c r="A218"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9" i="6"/>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invitado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Y67" authorId="1" shapeId="0" xr:uid="{3E1534A8-B22E-40B3-9343-5F089C19E926}">
      <text>
        <r>
          <rPr>
            <sz val="11"/>
            <color theme="1"/>
            <rFont val="Aptos Narrow"/>
            <family val="2"/>
            <scheme val="minor"/>
          </rPr>
          <t>Usuario desconocido:
A través de otras gestiones realizadas desde la Etcar, se ha logrado impactar 4 mujeres mas en procesos de formacion para un total de 19 ene este periodo.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AK13" authorId="1" shapeId="0" xr:uid="{00000000-0006-0000-0300-000004000000}">
      <text>
        <r>
          <rPr>
            <sz val="9"/>
            <color indexed="81"/>
            <rFont val="Tahoma"/>
            <family val="2"/>
          </rPr>
          <t xml:space="preserve">VER ANEXO 1
</t>
        </r>
      </text>
    </comment>
    <comment ref="AK120" authorId="2" shapeId="0" xr:uid="{BBA1656D-D6DF-47EA-A2D9-1E93FAAD0B53}">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<sst xmlns="http://schemas.openxmlformats.org/spreadsheetml/2006/main" count="8651" uniqueCount="2173">
  <si>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</si>
  <si>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</si>
  <si>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</si>
  <si>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</si>
  <si>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</si>
  <si>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</si>
  <si>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</si>
  <si>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</si>
  <si>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</si>
  <si>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</si>
  <si>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</si>
  <si>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</si>
  <si>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</si>
  <si>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</si>
  <si>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</si>
  <si>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</si>
  <si>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</si>
  <si>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</si>
  <si>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</si>
  <si>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</si>
  <si>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</si>
  <si>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</si>
  <si>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</si>
  <si>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</si>
  <si>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</si>
  <si>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</si>
  <si>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</si>
  <si>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</si>
  <si>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</si>
  <si>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</si>
  <si>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</si>
  <si>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</si>
  <si>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</si>
  <si>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</si>
  <si>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</si>
  <si>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</si>
  <si>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</si>
  <si>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</si>
  <si>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</si>
  <si>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</si>
  <si>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</si>
  <si>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</si>
  <si>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</si>
  <si>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</si>
  <si>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</si>
  <si>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</si>
  <si>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</si>
  <si>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</si>
  <si>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</si>
  <si>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</si>
  <si>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</si>
  <si>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</si>
  <si>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</si>
  <si>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</si>
  <si>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</si>
  <si>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</si>
  <si>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</si>
  <si>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</si>
  <si>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</si>
  <si>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</si>
  <si>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</si>
  <si>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</si>
  <si>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</si>
  <si>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</si>
  <si>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</si>
  <si>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</si>
  <si>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</si>
  <si>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</si>
  <si>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</si>
  <si>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</si>
  <si>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</si>
  <si>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</si>
  <si>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</si>
  <si>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</si>
  <si>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</si>
  <si>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</si>
  <si>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</si>
  <si>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</si>
  <si>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</si>
  <si>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</si>
  <si>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</si>
  <si>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</si>
  <si>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</si>
  <si>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</si>
  <si>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</si>
  <si>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</si>
  <si>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</si>
  <si>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</si>
  <si>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</si>
  <si>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</si>
  <si>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</si>
  <si>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</si>
  <si>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</si>
  <si>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</si>
  <si>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</si>
  <si>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</si>
  <si>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</si>
  <si>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</si>
  <si>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</si>
  <si>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</si>
  <si>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</si>
  <si>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</si>
  <si>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</si>
  <si>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</si>
  <si>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</si>
  <si>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</si>
  <si>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</si>
  <si>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</si>
  <si>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</si>
  <si>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</si>
  <si>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</si>
  <si>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</si>
  <si>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</si>
  <si>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</si>
  <si>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</si>
  <si>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</si>
  <si>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</si>
  <si>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</si>
  <si>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</si>
  <si>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</si>
  <si>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</si>
  <si>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</si>
  <si>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</si>
  <si>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</si>
  <si>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</si>
  <si>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</si>
  <si>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</si>
  <si>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</si>
  <si>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</si>
  <si>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</si>
  <si>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</si>
  <si>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</si>
  <si>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</si>
  <si>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</si>
  <si>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SECRETARIA GENERAL</t>
  </si>
  <si>
    <t>PLANTEAMIENTO ESTRATÉGICO- PLAN DE DESARROLLO</t>
  </si>
  <si>
    <t xml:space="preserve">DATOS GENERALES </t>
  </si>
  <si>
    <t>PROGRAMACIÓN META PRODUCTO</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</si>
  <si>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</si>
  <si>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</si>
  <si>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</si>
  <si>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</si>
  <si>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</si>
  <si>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</si>
  <si>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</si>
  <si>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</si>
  <si>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</si>
  <si>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</si>
  <si>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</si>
  <si>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</si>
  <si>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</si>
  <si>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</si>
  <si>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META PRODUCTO 2024</t>
  </si>
  <si>
    <t>ACUMULADO META PRODUCTO 2025</t>
  </si>
  <si>
    <t>ACUMULADO META PRODUCTO 2026</t>
  </si>
  <si>
    <t>ACUMULADO META PRODUCTO 2027</t>
  </si>
  <si>
    <t>REPORTE META PRODUCTO A  DE MARZO DE 2025</t>
  </si>
  <si>
    <t>REPORTE META PRODUCTO A  DE JUNIO DE 2025</t>
  </si>
  <si>
    <t>REPORTE META PRODUCTO A  DE SEPTIRMBRE DE 2025</t>
  </si>
  <si>
    <t>REPORTE META PRODUCTO A  DE DICIEMBRE DE 2025</t>
  </si>
  <si>
    <t xml:space="preserve">AVANCE META PRODUCTO AL AÑO PONDERADO </t>
  </si>
  <si>
    <t xml:space="preserve">AVANCE META PRODUCTO  AL CUATRENIO PONDERADO </t>
  </si>
  <si>
    <t>AVANCE META PRODUCTO AL AÑO SIMPLE</t>
  </si>
  <si>
    <t xml:space="preserve">AVANCE META PRODUCTO  AL CUATRENIO SIMPLE </t>
  </si>
  <si>
    <t>16. Paz, 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</si>
  <si>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</si>
  <si>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</si>
  <si>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</si>
  <si>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</si>
  <si>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</si>
  <si>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</si>
  <si>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</si>
  <si>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</si>
  <si>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</si>
  <si>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</si>
  <si>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</si>
  <si>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</si>
  <si>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NP</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</si>
  <si>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</si>
  <si>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</si>
  <si>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</si>
  <si>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</si>
  <si>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</si>
  <si>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</si>
  <si>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</si>
  <si>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</si>
  <si>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</si>
  <si>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</si>
  <si>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 xml:space="preserve">Avance programa Cementerios </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</si>
  <si>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</si>
  <si>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</si>
  <si>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</si>
  <si>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</si>
  <si>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</si>
  <si>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</si>
  <si>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</si>
  <si>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Número de predios del inventario de bienes inmuebles del Distrito actualizados</t>
  </si>
  <si>
    <t>13.294 predios existentes del inventario de bienes inmuebles del Distrito
Fuente: Secretaría General, 2023</t>
  </si>
  <si>
    <t>Actualizar diez mil seiscientos treinta y cinco (10.635) predios del inventario de bienes inmuebles pertenecientes al Distrito</t>
  </si>
  <si>
    <t xml:space="preserve">Predios actualizados </t>
  </si>
  <si>
    <t>Incrementar a 81% el porcentaje de cumplimiento del Índice de Capacidades para la Innovación Pública – ICIP de la Alcaldía Distrital</t>
  </si>
  <si>
    <t>Número de intervenciones a los bienes inmuebles y predios del Distrito</t>
  </si>
  <si>
    <t>0
Fuente: Dirección Administrativa de Apoyo Logístico, 2023</t>
  </si>
  <si>
    <t>Intervenir seiscientos (600) bienes inmuebles y predios del Distrito</t>
  </si>
  <si>
    <t xml:space="preserve">predios intervenidos </t>
  </si>
  <si>
    <t>Inventario de bienes muebles actualizado</t>
  </si>
  <si>
    <t>Un (1) inventario de bienes muebles
Fuente: Dirección Administrativa de Apoyo Logístico, 2019</t>
  </si>
  <si>
    <t>Actualizar un (1) inventario de bienes muebles pertenecientes al Distrito</t>
  </si>
  <si>
    <t xml:space="preserve">inventario actualizado </t>
  </si>
  <si>
    <t>Avance programa Patrimonio publico al servicio de Cartagena</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</si>
  <si>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</si>
  <si>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</si>
  <si>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</si>
  <si>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</si>
  <si>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</si>
  <si>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Número de parques
del Centro Histórico
recuperados y
mejorados</t>
  </si>
  <si>
    <t>N.D.</t>
  </si>
  <si>
    <t>Recuperar y mantener dos (2) parques (parque Espíritu del Manglar y parque del Centenario)</t>
  </si>
  <si>
    <t xml:space="preserve">Parques recuperados </t>
  </si>
  <si>
    <t>Avance programa Sostenibilidad del espacio publico del centro historico de cartagena de indias</t>
  </si>
  <si>
    <t>6. Agua potable y saneamiento</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</si>
  <si>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</si>
  <si>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</si>
  <si>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</si>
  <si>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</si>
  <si>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</si>
  <si>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</si>
  <si>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</si>
  <si>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</si>
  <si>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</si>
  <si>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</si>
  <si>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</si>
  <si>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</si>
  <si>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</si>
  <si>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</si>
  <si>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</si>
  <si>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</si>
  <si>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</si>
  <si>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</si>
  <si>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</si>
  <si>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</si>
  <si>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</si>
  <si>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</si>
  <si>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</si>
  <si>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</si>
  <si>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</si>
  <si>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</si>
  <si>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</si>
  <si>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</si>
  <si>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</si>
  <si>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</si>
  <si>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</si>
  <si>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</si>
  <si>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</si>
  <si>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</si>
  <si>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</si>
  <si>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</si>
  <si>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</si>
  <si>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</si>
  <si>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</si>
  <si>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</si>
  <si>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</si>
  <si>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</si>
  <si>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</si>
  <si>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</si>
  <si>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</si>
  <si>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</si>
  <si>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Avance programa Acceso al agua potable y saneamiento básico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</si>
  <si>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</si>
  <si>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</si>
  <si>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</si>
  <si>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</si>
  <si>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</si>
  <si>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</si>
  <si>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</si>
  <si>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</si>
  <si>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</si>
  <si>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</si>
  <si>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</si>
  <si>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archivo</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</si>
  <si>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</si>
  <si>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</si>
  <si>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</si>
  <si>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</si>
  <si>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</si>
  <si>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</si>
  <si>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</si>
  <si>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Avance program Avanzamos por una Cartagena iluminada y con transición energética</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</si>
  <si>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</si>
  <si>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</si>
  <si>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</si>
  <si>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</si>
  <si>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</si>
  <si>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</si>
  <si>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</si>
  <si>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</si>
  <si>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</si>
  <si>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</si>
  <si>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</si>
  <si>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</si>
  <si>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</si>
  <si>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</si>
  <si>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</si>
  <si>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</si>
  <si>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</si>
  <si>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</si>
  <si>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</si>
  <si>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</si>
  <si>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</si>
  <si>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</si>
  <si>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</si>
  <si>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</si>
  <si>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</si>
  <si>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</si>
  <si>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</si>
  <si>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</si>
  <si>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</si>
  <si>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</si>
  <si>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</si>
  <si>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</si>
  <si>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</si>
  <si>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</si>
  <si>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</si>
  <si>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</si>
  <si>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</si>
  <si>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</si>
  <si>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</si>
  <si>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 xml:space="preserve">Avance programa Unidos por la gestión de los residuos y el desarrollo sostenible </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</si>
  <si>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</si>
  <si>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</si>
  <si>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</si>
  <si>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</si>
  <si>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</si>
  <si>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</si>
  <si>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</si>
  <si>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</si>
  <si>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</si>
  <si>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</si>
  <si>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Avamnce programa Economía Circular y Negocios Verdes</t>
  </si>
  <si>
    <t>11. CIUDADES Y COMUNIDADES SOSTENIBLES</t>
  </si>
  <si>
    <t>Sistema Integral de Abastecimiento del Distrito</t>
  </si>
  <si>
    <t>Implementar el 100% del proceso de traslado del Mercado de Bazurto</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</si>
  <si>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</si>
  <si>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</si>
  <si>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</si>
  <si>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</si>
  <si>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</si>
  <si>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</si>
  <si>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u2</t>
  </si>
  <si>
    <t>Avance programa Desarrollo del nuevo sistema de mercados del distrito</t>
  </si>
  <si>
    <t>Actualizar al 100% el marco jurídico de gobernanza del sistema de mercados del Distrito</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</si>
  <si>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</si>
  <si>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</si>
  <si>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</si>
  <si>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</si>
  <si>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</si>
  <si>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</si>
  <si>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</si>
  <si>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</si>
  <si>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</si>
  <si>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</si>
  <si>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</si>
  <si>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</si>
  <si>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</si>
  <si>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</si>
  <si>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</si>
  <si>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Avance programa Gestión integral del sistema de mercados</t>
  </si>
  <si>
    <t>9. Industria, Innovación e Infraestructura</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</si>
  <si>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</si>
  <si>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</si>
  <si>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</si>
  <si>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</si>
  <si>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</si>
  <si>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</si>
  <si>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</si>
  <si>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</si>
  <si>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</si>
  <si>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</si>
  <si>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</si>
  <si>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</si>
  <si>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</si>
  <si>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</si>
  <si>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</si>
  <si>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Avance programa Transparencia y lucha contra la corrupción</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</si>
  <si>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</si>
  <si>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</si>
  <si>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</si>
  <si>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</si>
  <si>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</si>
  <si>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</si>
  <si>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</si>
  <si>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Avance programa Modelo integrado de planeación y gestión - MIPG</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</si>
  <si>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</si>
  <si>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</si>
  <si>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</si>
  <si>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</si>
  <si>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</si>
  <si>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</si>
  <si>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</si>
  <si>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</si>
  <si>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</si>
  <si>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</si>
  <si>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0,141</t>
  </si>
  <si>
    <t>Servicio información implementado</t>
  </si>
  <si>
    <t>Implementar un (1) Servicio información</t>
  </si>
  <si>
    <t xml:space="preserve"> (1) Servicio información implementado</t>
  </si>
  <si>
    <t>Avance programa Transformación digital del sistema de archivo para la gestión pública eficiente</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</si>
  <si>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</si>
  <si>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</si>
  <si>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</si>
  <si>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</si>
  <si>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</si>
  <si>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</si>
  <si>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</si>
  <si>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</si>
  <si>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</si>
  <si>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</si>
  <si>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</si>
  <si>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</si>
  <si>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</si>
  <si>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</si>
  <si>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</si>
  <si>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</si>
  <si>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</si>
  <si>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</si>
  <si>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</si>
  <si>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</si>
  <si>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</si>
  <si>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</si>
  <si>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</si>
  <si>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</si>
  <si>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Avance programa Formación técnica y complementaria en oficios</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</si>
  <si>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</si>
  <si>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</si>
  <si>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</si>
  <si>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 xml:space="preserve">Realizar 16 actividades de apropiación del patrimonio cultural </t>
  </si>
  <si>
    <t xml:space="preserve">Murralla para todos </t>
  </si>
  <si>
    <t xml:space="preserve">Número de actividades de sensibilización y apropiación colectiva realizadas </t>
  </si>
  <si>
    <t>Desarrollar dieciséis (16) actividades para la apropiación colectiva del patrimonio y la gobernanza territorial</t>
  </si>
  <si>
    <t xml:space="preserve"> (3301053) Servicio de promoción de actividades culturales</t>
  </si>
  <si>
    <t xml:space="preserve">Avance programa Murralla para todos </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</si>
  <si>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</si>
  <si>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</si>
  <si>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</si>
  <si>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</si>
  <si>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</si>
  <si>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</si>
  <si>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</si>
  <si>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</si>
  <si>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 xml:space="preserve">Avance progtrama Atención integral al migrante </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</si>
  <si>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</si>
  <si>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</si>
  <si>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</si>
  <si>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</si>
  <si>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</si>
  <si>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</si>
  <si>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</si>
  <si>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</si>
  <si>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</si>
  <si>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</si>
  <si>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Avance programa Cooperación para Avanzar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</si>
  <si>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</si>
  <si>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</si>
  <si>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</si>
  <si>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</si>
  <si>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Avance programa Economía Circular y Negocios Verdes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</si>
  <si>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</si>
  <si>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</si>
  <si>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</si>
  <si>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</si>
  <si>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</si>
  <si>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</si>
  <si>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</si>
  <si>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</si>
  <si>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</si>
  <si>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</si>
  <si>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Avance programa Mi primera chamba</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</si>
  <si>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</si>
  <si>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</si>
  <si>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</si>
  <si>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</si>
  <si>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</si>
  <si>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</si>
  <si>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</si>
  <si>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</si>
  <si>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</si>
  <si>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</si>
  <si>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Avance programa Rediseño institucional e innovación administrativa del distrito</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</si>
  <si>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</si>
  <si>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</si>
  <si>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</si>
  <si>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</si>
  <si>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</si>
  <si>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</si>
  <si>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</si>
  <si>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</si>
  <si>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</si>
  <si>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</si>
  <si>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0,33</t>
  </si>
  <si>
    <t>0,34</t>
  </si>
  <si>
    <t>Ventanillas de atención al ciudadano optimizadas en su funcionamiento</t>
  </si>
  <si>
    <t>3 ventanillas con necesidad de optimización en su funcionamiento</t>
  </si>
  <si>
    <t>Optimizar tres (3) ventanillas de atención al ciudadano en su funcionamiento</t>
  </si>
  <si>
    <t>Sedes modificadas</t>
  </si>
  <si>
    <t>Avance progrrama Procesos administrativos óptimos y transparentes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</si>
  <si>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</si>
  <si>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</si>
  <si>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</si>
  <si>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</si>
  <si>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</si>
  <si>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</si>
  <si>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</si>
  <si>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</si>
  <si>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</si>
  <si>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Avance programa Avanzamos con capacidades emprendedoras</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</si>
  <si>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</si>
  <si>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</si>
  <si>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</si>
  <si>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</si>
  <si>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</si>
  <si>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 xml:space="preserve">Formar a tres mil (3.000) personas en el uso de Tecnologías de Información </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</si>
  <si>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</si>
  <si>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</si>
  <si>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</si>
  <si>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</si>
  <si>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</si>
  <si>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</si>
  <si>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</si>
  <si>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</si>
  <si>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</si>
  <si>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</si>
  <si>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</si>
  <si>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</si>
  <si>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</si>
  <si>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Avance programa Cartagena digital, inclusiva y conectada</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</si>
  <si>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</si>
  <si>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</si>
  <si>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</si>
  <si>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</si>
  <si>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</si>
  <si>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</si>
  <si>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</si>
  <si>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</si>
  <si>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</si>
  <si>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</si>
  <si>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</si>
  <si>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 xml:space="preserve">Avance programa Seguridad digital </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</si>
  <si>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</si>
  <si>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</si>
  <si>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</si>
  <si>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</si>
  <si>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</si>
  <si>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</si>
  <si>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</si>
  <si>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</si>
  <si>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</si>
  <si>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Avance programa Mejora normativa en el distrito de Cartagena de indias</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</si>
  <si>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</si>
  <si>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</si>
  <si>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</si>
  <si>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</si>
  <si>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</si>
  <si>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</si>
  <si>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</si>
  <si>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</si>
  <si>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</si>
  <si>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</si>
  <si>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</si>
  <si>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</si>
  <si>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</si>
  <si>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</si>
  <si>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 xml:space="preserve">Avance programa Memoria y patrimonio al servicio de la ciudadania </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</si>
  <si>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</si>
  <si>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</si>
  <si>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</si>
  <si>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</si>
  <si>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</si>
  <si>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</si>
  <si>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</si>
  <si>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AVANCE PROGRAMA FORTALECIMIENTO DEL SISTEMA DE CONTROL INTERNO - SCI</t>
  </si>
  <si>
    <t>1. Fin de la
pobreza</t>
  </si>
  <si>
    <t>Superación de la Pobreza Extrema y Soberanía Alimentaria</t>
  </si>
  <si>
    <t>Pobreza monetaria extrema</t>
  </si>
  <si>
    <t>Fortalecimiento Institucional de Renta Ciudadano, Renta Joven y Colombia Mayor para la Superación de la Pobreza Extrema</t>
  </si>
  <si>
    <t>01-04-01</t>
  </si>
  <si>
    <t>Número de puntos de atención habilitados de Renta Ciudadana, Renta Joven y Colombia Mayor</t>
  </si>
  <si>
    <t>6 puntos de atención habilitados a corte 2023
Fuente: Tránsito a Renta Ciudadana, 2023</t>
  </si>
  <si>
    <t>Habilitar trece (13) puntos de atención para garantizar la atención de los beneficiarios y la operatividad del programa</t>
  </si>
  <si>
    <t>Oficina para la atención y orientación ciudadana dotada</t>
  </si>
  <si>
    <t>Número de jornadas complementarias para la atención y bienestar comunitario desarrolladas</t>
  </si>
  <si>
    <t>Desarrollar cuarenta y ocho (48) jornadas complementarias para la atención y bienestar comunitario</t>
  </si>
  <si>
    <t>Servicio de promoción de la garantía de derechos</t>
  </si>
  <si>
    <t>Avance programa Fortalecimiento Institucional de Renta Ciudadano, Renta Joven y Colombia Mayor para la Superación de la Pobreza Extrema</t>
  </si>
  <si>
    <t>AVANCE ESTRATEGICO SECRETARÍA GENERAL A JUNIO 30 2025</t>
  </si>
  <si>
    <t>SECRETARIA DE GENERAL</t>
  </si>
  <si>
    <t>ACUMULADOS</t>
  </si>
  <si>
    <t>DIMENSIÓN (ES) DE MIPG</t>
  </si>
  <si>
    <t xml:space="preserve"> POLÍTICA DE GESTIÓN Y DESEMPEÑO INSTITUCIONAL</t>
  </si>
  <si>
    <t>PROCESO ASOCIADO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</si>
  <si>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</si>
  <si>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</si>
  <si>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</si>
  <si>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</si>
  <si>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</si>
  <si>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</si>
  <si>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</si>
  <si>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</si>
  <si>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</si>
  <si>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</si>
  <si>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</si>
  <si>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</si>
  <si>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</si>
  <si>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</si>
  <si>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</si>
  <si>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</si>
  <si>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</si>
  <si>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</si>
  <si>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</si>
  <si>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</si>
  <si>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</si>
  <si>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</si>
  <si>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</si>
  <si>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</si>
  <si>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</si>
  <si>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</si>
  <si>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</si>
  <si>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</si>
  <si>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</si>
  <si>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</si>
  <si>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</si>
  <si>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</si>
  <si>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</si>
  <si>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</si>
  <si>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</si>
  <si>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</si>
  <si>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</si>
  <si>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</si>
  <si>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</si>
  <si>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</si>
  <si>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</si>
  <si>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</si>
  <si>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</si>
  <si>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</si>
  <si>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</si>
  <si>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</si>
  <si>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</si>
  <si>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</si>
  <si>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</si>
  <si>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</si>
  <si>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</si>
  <si>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</si>
  <si>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</si>
  <si>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</si>
  <si>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</si>
  <si>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</si>
  <si>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</si>
  <si>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</si>
  <si>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</si>
  <si>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</si>
  <si>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</si>
  <si>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</si>
  <si>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</si>
  <si>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</si>
  <si>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</si>
  <si>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</si>
  <si>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</si>
  <si>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</si>
  <si>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</si>
  <si>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</si>
  <si>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</si>
  <si>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</si>
  <si>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</si>
  <si>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</si>
  <si>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</si>
  <si>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</si>
  <si>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</si>
  <si>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</si>
  <si>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</si>
  <si>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</si>
  <si>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</si>
  <si>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</si>
  <si>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</si>
  <si>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</si>
  <si>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</si>
  <si>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</si>
  <si>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</si>
  <si>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</si>
  <si>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</si>
  <si>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</si>
  <si>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</si>
  <si>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</si>
  <si>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</si>
  <si>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</si>
  <si>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</si>
  <si>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</si>
  <si>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</si>
  <si>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</si>
  <si>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</si>
  <si>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</si>
  <si>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</si>
  <si>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</si>
  <si>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</si>
  <si>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</si>
  <si>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</si>
  <si>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</si>
  <si>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</si>
  <si>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</si>
  <si>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</si>
  <si>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</si>
  <si>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</si>
  <si>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</si>
  <si>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</si>
  <si>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</si>
  <si>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</si>
  <si>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</si>
  <si>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</si>
  <si>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</si>
  <si>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</si>
  <si>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</si>
  <si>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</si>
  <si>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</si>
  <si>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</si>
  <si>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</si>
  <si>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</si>
  <si>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</si>
  <si>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</si>
  <si>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</si>
  <si>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</si>
  <si>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</si>
  <si>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</si>
  <si>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</si>
  <si>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</si>
  <si>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</si>
  <si>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</si>
  <si>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</si>
  <si>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</si>
  <si>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</si>
  <si>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</si>
  <si>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</si>
  <si>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</si>
  <si>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</si>
  <si>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</si>
  <si>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</si>
  <si>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</si>
  <si>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</si>
  <si>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</si>
  <si>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</si>
  <si>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</si>
  <si>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</si>
  <si>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</si>
  <si>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</si>
  <si>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</si>
  <si>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</si>
  <si>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</si>
  <si>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</si>
  <si>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</si>
  <si>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</si>
  <si>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</si>
  <si>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</si>
  <si>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</si>
  <si>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</si>
  <si>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</si>
  <si>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</si>
  <si>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</si>
  <si>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</si>
  <si>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</si>
  <si>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</si>
  <si>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</si>
  <si>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</si>
  <si>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</si>
  <si>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</si>
  <si>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</si>
  <si>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</si>
  <si>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</si>
  <si>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</si>
  <si>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</si>
  <si>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</si>
  <si>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</si>
  <si>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</si>
  <si>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</si>
  <si>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</si>
  <si>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</si>
  <si>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</si>
  <si>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</si>
  <si>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</si>
  <si>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</si>
  <si>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</si>
  <si>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</si>
  <si>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</si>
  <si>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</si>
  <si>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</si>
  <si>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</si>
  <si>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</si>
  <si>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</si>
  <si>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</si>
  <si>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</si>
  <si>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</si>
  <si>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</si>
  <si>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</si>
  <si>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</si>
  <si>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</si>
  <si>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</si>
  <si>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</si>
  <si>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</si>
  <si>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</si>
  <si>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</si>
  <si>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</si>
  <si>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</si>
  <si>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</si>
  <si>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</si>
  <si>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</si>
  <si>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</si>
  <si>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</si>
  <si>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</si>
  <si>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</si>
  <si>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</si>
  <si>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</si>
  <si>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</si>
  <si>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</si>
  <si>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</si>
  <si>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</si>
  <si>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</si>
  <si>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</si>
  <si>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</si>
  <si>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</si>
  <si>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</si>
  <si>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</si>
  <si>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</si>
  <si>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</si>
  <si>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</si>
  <si>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</si>
  <si>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</si>
  <si>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</si>
  <si>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</si>
  <si>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</si>
  <si>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</si>
  <si>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</si>
  <si>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</si>
  <si>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</si>
  <si>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</si>
  <si>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</si>
  <si>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</si>
  <si>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</si>
  <si>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</si>
  <si>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</si>
  <si>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</si>
  <si>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</si>
  <si>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</si>
  <si>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</si>
  <si>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</si>
  <si>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</si>
  <si>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</si>
  <si>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</si>
  <si>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</si>
  <si>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</si>
  <si>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</si>
  <si>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</si>
  <si>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</si>
  <si>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</si>
  <si>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</si>
  <si>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</si>
  <si>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</si>
  <si>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</si>
  <si>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</si>
  <si>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</si>
  <si>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</si>
  <si>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</si>
  <si>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</si>
  <si>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</si>
  <si>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</si>
  <si>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</si>
  <si>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</si>
  <si>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</si>
  <si>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</si>
  <si>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</si>
  <si>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</si>
  <si>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</si>
  <si>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</si>
  <si>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</si>
  <si>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</si>
  <si>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</si>
  <si>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</si>
  <si>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</si>
  <si>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</si>
  <si>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</si>
  <si>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</si>
  <si>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</si>
  <si>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</si>
  <si>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</si>
  <si>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</si>
  <si>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</si>
  <si>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</si>
  <si>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</si>
  <si>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Página: 3 de 3</t>
  </si>
  <si>
    <t xml:space="preserve"> META PRODUCTO PDD 2025</t>
  </si>
  <si>
    <t>OBJETIVO ESPECIFICO DEL PROYECTO</t>
  </si>
  <si>
    <t>PONDERACIÓN DE  PRODUCTO</t>
  </si>
  <si>
    <t>ACTIVIDADES DE PROYECTO DE INVERSIÓN 
( HITOS )</t>
  </si>
  <si>
    <t>PROGRAMACIÓN NUMÉRICA DE LA ACTIVIDAD PROYECTO PARA 2025</t>
  </si>
  <si>
    <t>REPORTE META PROYECTO A 31 DE MARZO DE 2025</t>
  </si>
  <si>
    <t>REPORTE META PROYECTO A JUNIO 30 DE 2025</t>
  </si>
  <si>
    <t>REPORTE ACTIVIDADES PROYECTO DE  JULIO A SEPTIEMBRE 2025</t>
  </si>
  <si>
    <t>REPORTE ACTIVIDADES PROYECTO DE  OCTUBRE A DICIEMBRE 2025</t>
  </si>
  <si>
    <t>ACUMULADO ACTIVIDAD DE PROYECTO 2025</t>
  </si>
  <si>
    <t>AVANCES DE LAS ACTIVIDADES DEL PROYECTO</t>
  </si>
  <si>
    <t>FECHA DE INICIO DE LA ACTIVIDAD</t>
  </si>
  <si>
    <t>FECHA DE TERMINACIÓN DE LA ACTIVIDAD</t>
  </si>
  <si>
    <t>DESCRIPCIÓN DE LA ADQUISICIÓN ASOCIADA AL PROYECTO</t>
  </si>
  <si>
    <t>APROPIACIÓN INICIAL 2025
(en pesos)</t>
  </si>
  <si>
    <t>APROPACIÓN DEFINITIVA POR PROYECTO MARZO 2025</t>
  </si>
  <si>
    <t>APROPACIÓN DEFINITIVA POR PROYECTO JUNIO 2025</t>
  </si>
  <si>
    <t>APROPACIÓN DEFINITIVA POR PROYECTO (SEPTIEMBRE)</t>
  </si>
  <si>
    <t>APROPACIÓN DEFINITIVA POR PROYECTO (DICIEMBRE)</t>
  </si>
  <si>
    <t>EJECUCIÓN PRESUPUESTAL SEGÚN OBLIGACION MARZO</t>
  </si>
  <si>
    <t>AVANCE EJECUCIÓN PRESUPUESTAL SEGÚN OBLIGACION MARZO</t>
  </si>
  <si>
    <t>EJECUCIÓN PRESUPUESTAL SEGÚN COMPROMETIDO MARZO</t>
  </si>
  <si>
    <t>AVANCE EJECUCIÓN PRESUPUESTAL SEGÚN COMPROMETIDO MARZO</t>
  </si>
  <si>
    <t>EJECUCIÓN PRESUPUESTAL SEGÚN OBLIGACION JUNIO</t>
  </si>
  <si>
    <t>AVANCE EJECUCIÓN PRESUPUESTAL SEGÚN OBLIGACION JUNIO</t>
  </si>
  <si>
    <t>EJECUCIÓN PRESUPUESTAL SEGÚN COMPROMETIDO JUNIO</t>
  </si>
  <si>
    <t>AVANCE EJECUCIÓN PRESUPUESTAL SEGÚN COMPROMETIDO JUNIO</t>
  </si>
  <si>
    <t>EJECUCIÓN PRESUPUESTAL SEGÚN OBLIGACION SEPTIEMBRE</t>
  </si>
  <si>
    <t>AVANCE EJECUCIÓN PRESUPUESTAL SEGÚN OBLIGACION SEPTIEMRE</t>
  </si>
  <si>
    <t>EJECUCIÓN PRESUPUESTAL SEGÚN COMPROMETIDO SEPTIEMBRE</t>
  </si>
  <si>
    <t>AVANCE EJECUCIÓN PRESUPUESTAL SEGÚN COMPROMETIDO SEPTIEMBRE</t>
  </si>
  <si>
    <t>EJECUCIÓN PRESUPUESTAL SEGÚN OBLIGACION DICIEMBRE</t>
  </si>
  <si>
    <t>AVANCE EJECUCIÓN PRESUPUESTAL SEGÚN OBLIGACION DICIEMBRE</t>
  </si>
  <si>
    <t>EJECUCIÓN PRESUPUESTAL SEGÚN COMPROMETIDO DICIEMBRE</t>
  </si>
  <si>
    <t>AVANCE EJECUCIÓN PRESUPUESTAL SEGÚN COMPROMETIDO DICIEMBRE</t>
  </si>
  <si>
    <t>OBSERVACIONES</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</si>
  <si>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</si>
  <si>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</si>
  <si>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</si>
  <si>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</si>
  <si>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</si>
  <si>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</si>
  <si>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83.728
61.636</t>
  </si>
  <si>
    <t>UCG  1
UCG  2</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</si>
  <si>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</si>
  <si>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</si>
  <si>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</si>
  <si>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</si>
  <si>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</si>
  <si>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</si>
  <si>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</si>
  <si>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Elaborar acciones preventivas, correctivas, de modernización, restauración, construcción de bóvedas y/o nichos en los cementerios del distrito de Cartagena</t>
  </si>
  <si>
    <t>Cementerios remodelados</t>
  </si>
  <si>
    <t>Elaborar (4) acciones preventivas, correctivas, de modernización, restauración, construcción de bóvedas y/o nichos en los cementerios del distrito de Cartagena</t>
  </si>
  <si>
    <t>trabajos finalizados</t>
  </si>
  <si>
    <t>83.728
61.637</t>
  </si>
  <si>
    <t>UCG  1
UCG  3</t>
  </si>
  <si>
    <t>NO</t>
  </si>
  <si>
    <t>Implementar un sistema tecnológico para trámites de servicios de cementerio</t>
  </si>
  <si>
    <t>Servicios de información implementados</t>
  </si>
  <si>
    <t>Analizar la información recopilada</t>
  </si>
  <si>
    <t>83.728
61.639</t>
  </si>
  <si>
    <t>UCG  1
UCG  5</t>
  </si>
  <si>
    <t>realizar y sistematizar un inventario general de los cementerios</t>
  </si>
  <si>
    <t>sofware implementado</t>
  </si>
  <si>
    <t>83.728
61.640</t>
  </si>
  <si>
    <t>UCG  1
UCG  6</t>
  </si>
  <si>
    <t>No Contar Con El Personal Especializado Necesario</t>
  </si>
  <si>
    <t>Un Proceso De Selección Idóneo Para El Personal</t>
  </si>
  <si>
    <t>obra fisica terminada</t>
  </si>
  <si>
    <t xml:space="preserve">NP </t>
  </si>
  <si>
    <t>83.728
61.641</t>
  </si>
  <si>
    <t>UCG  1
UCG  7</t>
  </si>
  <si>
    <t>Avance proyecto Administración  y operación de los cementerios públicos del Distrito de Cartagena de Indias</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</si>
  <si>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</si>
  <si>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</si>
  <si>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</si>
  <si>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</si>
  <si>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</si>
  <si>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</si>
  <si>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83.728
61.636
57.853
67.290
52.668
14.550 
62.005 
65.821 
86.463
68.550
18.757
33.323 
98317
43.093
83.481
51.347
10.459</t>
  </si>
  <si>
    <t>UCG  1
UCG  2
UCG 3
UCG 8
UCG 9
UCG 10             
UCG 4
UCG 5
UCG 6
UCG 7               
Rural    
UCG  11
UCG  12
UCG  13
UCG  14
UCG  15
UCG  16</t>
  </si>
  <si>
    <t>No tener personal idóneo</t>
  </si>
  <si>
    <t>Escoger personal con experiencia</t>
  </si>
  <si>
    <t>INVENTARIO Y SANEAMIENTO INTEGRAL DEL PATRIMONIO INMOBILIARIO DEL DISTRITO DE   CARTAGENA DE INDIAS</t>
  </si>
  <si>
    <t>Identificación y adquisición de productos catastrales</t>
  </si>
  <si>
    <t>docmento tecnico predial</t>
  </si>
  <si>
    <t>83.728
61.636
57.853
67.290
52.668
14.550 
62.005 
65.821 
86.463
68.550
18.757
33.323 
98317
43.093
83.481
51.347
10.460</t>
  </si>
  <si>
    <t>UCG  1
UCG  2
UCG 3
UCG 8
UCG 9
UCG 10             
UCG 4
UCG 5
UCG 6
UCG 7               
Rural    
UCG  11
UCG  12
UCG  13
UCG  14
UCG  15
UCG  17</t>
  </si>
  <si>
    <t>Retrasos en las actividades y seguimiento de los procesos relacionados</t>
  </si>
  <si>
    <t>Control permanente en las actividades realizadas en el cumplimiento del proceso.</t>
  </si>
  <si>
    <t>Estudios de títulos</t>
  </si>
  <si>
    <t>formato estudio de titulos</t>
  </si>
  <si>
    <t>83.728
61.636
57.853
67.290
52.668
14.550 
62.005 
65.821 
86.463
68.550
18.757
33.323 
98317
43.093
83.481
51.347
10.461</t>
  </si>
  <si>
    <t>UCG  1
UCG  2
UCG 3
UCG 8
UCG 9
UCG 10             
UCG 4
UCG 5
UCG 6
UCG 7               
Rural    
UCG  11
UCG  12
UCG  13
UCG  14
UCG  15
UCG  18</t>
  </si>
  <si>
    <t>saneamiento de los inmuebles del distrito</t>
  </si>
  <si>
    <t>Titulación y registro</t>
  </si>
  <si>
    <t>documento propiedad</t>
  </si>
  <si>
    <t>83.728
61.636
57.853
67.290
52.668
14.550 
62.005 
65.821 
86.463
68.550
18.757
33.323 
98317
43.093
83.481
51.347
10.462</t>
  </si>
  <si>
    <t>UCG  1
UCG  2
UCG 3
UCG 8
UCG 9
UCG 10             
UCG 4
UCG 5
UCG 6
UCG 7               
Rural    
UCG  11
UCG  12
UCG  13
UCG  14
UCG  15
UCG  19</t>
  </si>
  <si>
    <t>No Contar Con Los Recursos</t>
  </si>
  <si>
    <t>Gestionar recursos</t>
  </si>
  <si>
    <t>Conformación de expediente</t>
  </si>
  <si>
    <t>expediente</t>
  </si>
  <si>
    <t>83.728
61.636
57.853
67.290
52.668
14.550 
62.005 
65.821 
86.463
68.550
18.757
33.323 
98317
43.093
83.481
51.347
10.463</t>
  </si>
  <si>
    <t>UCG  1
UCG  2
UCG 3
UCG 8
UCG 9
UCG 10             
UCG 4
UCG 5
UCG 6
UCG 7               
Rural    
UCG  11
UCG  12
UCG  13
UCG  14
UCG  15
UCG  20</t>
  </si>
  <si>
    <t>Ingreso y registro a base datos</t>
  </si>
  <si>
    <t>informe de ingreso</t>
  </si>
  <si>
    <t>83.728
61.636
57.853
67.290
52.668
14.550 
62.005 
65.821 
86.463
68.550
18.757
33.323 
98317
43.093
83.481
51.347
10.464</t>
  </si>
  <si>
    <t>UCG  1
UCG  2
UCG 3
UCG 8
UCG 9
UCG 10             
UCG 4
UCG 5
UCG 6
UCG 7               
Rural    
UCG  11
UCG  12
UCG  13
UCG  14
UCG  15
UCG  21</t>
  </si>
  <si>
    <t>No Tener Personal Idoneo</t>
  </si>
  <si>
    <t>fortalecimiento de los sistemas de información</t>
  </si>
  <si>
    <t>documento</t>
  </si>
  <si>
    <t>83.728
61.636
57.853
67.290
52.668
14.550 
62.005 
65.821 
86.463
68.550
18.757
33.323 
98317
43.093
83.481
51.347
10.465</t>
  </si>
  <si>
    <t>UCG  1
UCG  2
UCG 3
UCG 8
UCG 9
UCG 10             
UCG 4
UCG 5
UCG 6
UCG 7               
Rural    
UCG  11
UCG  12
UCG  13
UCG  14
UCG  15
UCG  22</t>
  </si>
  <si>
    <t>83.728
61.636
57.853
67.290
52.668
14.550 
62.005 
65.821 
86.463
68.550
18.757
33.323 
98317
43.093
83.481
51.347
10.466</t>
  </si>
  <si>
    <t>UCG  1
UCG  2
UCG 3
UCG 8
UCG 9
UCG 10             
UCG 4
UCG 5
UCG 6
UCG 7               
Rural    
UCG  11
UCG  12
UCG  13
UCG  14
UCG  15
UCG  23</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</si>
  <si>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</si>
  <si>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</si>
  <si>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</si>
  <si>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83.728
61.636
57.853
67.290
52.668
14.550 
62.005 
65.821 
86.463
68.550
18.757
33.323 
98317
43.093
83.481
51.347
10.467</t>
  </si>
  <si>
    <t>UCG  1
UCG  2
UCG 3
UCG 8
UCG 9
UCG 10             
UCG 4
UCG 5
UCG 6
UCG 7               
Rural    
UCG  11
UCG  12
UCG  13
UCG  14
UCG  15
UCG  24</t>
  </si>
  <si>
    <t xml:space="preserve">Retrasos En Las Actividades Y Seguimiento De Los Procesos Relacionados
</t>
  </si>
  <si>
    <t xml:space="preserve">Control Permanente En Las Actividades Realizadas En El Cumplimiento Del Proceso.
</t>
  </si>
  <si>
    <t>Avance proyecto Inventario y saneamiento integral del patrimonio inmobiliario del Distrito de   Cartagena de Indias</t>
  </si>
  <si>
    <t>Inventario general de los bienes muebles del Distrito de  Cartagena de Indias</t>
  </si>
  <si>
    <t>Proporcionar una herramienta que permita unificar los criterios para administrar los bienes de manera organizada y garantizar la correcta recepción, almacenamiento, ingreso,  suministros, bajas, registros e inventarios físicos</t>
  </si>
  <si>
    <t>Diseño Conceptual E Instrumental De Un Sistema De Información  Actualizado Para Los Inventarios De Bienes Muebles</t>
  </si>
  <si>
    <t>Servicio de información actualizado</t>
  </si>
  <si>
    <t>Implementación del sistema actualizado</t>
  </si>
  <si>
    <t>Sistema implementado</t>
  </si>
  <si>
    <t>83.728
61.636
57.853
67.290
52.668
14.550 
62.005 
65.821 
86.463
68.550
18.757
33.323 
98317
43.093
83.481
51.347
10.468</t>
  </si>
  <si>
    <t>UCG  1
UCG  2
UCG 3
UCG 8
UCG 9
UCG 10             
UCG 4
UCG 5
UCG 6
UCG 7               
Rural    
UCG  11
UCG  12
UCG  13
UCG  14
UCG  15
UCG  25</t>
  </si>
  <si>
    <t>Software no funcional</t>
  </si>
  <si>
    <t>Alimentar el software oportunamente</t>
  </si>
  <si>
    <t xml:space="preserve">Recursos propios </t>
  </si>
  <si>
    <t>Tener Personal Competente Y Estable Para El Manejo De Calidad De Los Procesos</t>
  </si>
  <si>
    <t>Diseño técnico y funcional</t>
  </si>
  <si>
    <t>Diseño</t>
  </si>
  <si>
    <t>83.728
61.636
57.853
67.290
52.668
14.550 
62.005 
65.821 
86.463
68.550
18.757
33.323 
98317
43.093
83.481
51.347
10.469</t>
  </si>
  <si>
    <t>UCG  1
UCG  2
UCG 3
UCG 8
UCG 9
UCG 10             
UCG 4
UCG 5
UCG 6
UCG 7               
Rural    
UCG  11
UCG  12
UCG  13
UCG  14
UCG  15
UCG  26</t>
  </si>
  <si>
    <t>Digitalizar datos erroneos</t>
  </si>
  <si>
    <t>Contar con personal capacitado</t>
  </si>
  <si>
    <t>Avance proyecto Inventario general de los bienes muebles del Distrito de  Cartagena de Indias</t>
  </si>
  <si>
    <t>Reparación y mantenimiento de los parques, espíritu del manglar y parque del centenario del Distrito de Cartagena de Indias</t>
  </si>
  <si>
    <t>Disminuir el índice de deterioro de las áreas verdes, infantiles y espacios de esparcimiento del parque espíritu del manglar y centenario</t>
  </si>
  <si>
    <t>Recuperar, mantener, dotar un total de dos parques: (parque Espíritu del Manglar y Parque del Centenario</t>
  </si>
  <si>
    <t>Parques mantenidos</t>
  </si>
  <si>
    <t>Dotar De Equipos Y Mobiliario Parque Espíritu Del Manglar Y Parque Del Centenario</t>
  </si>
  <si>
    <t>Dotación de equipos</t>
  </si>
  <si>
    <t>83.728
61.636
57.853
67.290
52.668
14.550 
62.005 
65.821 
86.463
68.550
18.757
33.323 
98317
43.093
83.481
51.347
10.470</t>
  </si>
  <si>
    <t>UCG  1
UCG  2
UCG 3
UCG 8
UCG 9
UCG 10             
UCG 4
UCG 5
UCG 6
UCG 7               
Rural    
UCG  11
UCG  12
UCG  13
UCG  14
UCG  15
UCG  27</t>
  </si>
  <si>
    <t>retraso en la entrega de las especies vegetales para el sembrado</t>
  </si>
  <si>
    <t>Reajustar cronograma para fechas de siembra</t>
  </si>
  <si>
    <t>04-05-02</t>
  </si>
  <si>
    <t>Realizar el Mantenimiento Locativo Al Parque Espíritu Del Manglar Y Parque Del Centenario</t>
  </si>
  <si>
    <t>Mantenimiento realizado</t>
  </si>
  <si>
    <t>83.728
61.636
57.853
67.290
52.668
14.550 
62.005 
65.821 
86.463
68.550
18.757
33.323 
98317
43.093
83.481
51.347
10.471</t>
  </si>
  <si>
    <t>UCG  1
UCG  2
UCG 3
UCG 8
UCG 9
UCG 10             
UCG 4
UCG 5
UCG 6
UCG 7               
Rural    
UCG  11
UCG  12
UCG  13
UCG  14
UCG  15
UCG  28</t>
  </si>
  <si>
    <t xml:space="preserve">Las areas no reciben el mantenimiento adecuado para su conservación </t>
  </si>
  <si>
    <t>continuos mantenimientos para evitar el deterioro</t>
  </si>
  <si>
    <t>04-05-03</t>
  </si>
  <si>
    <t>Realizar Mantenimiento De Zonas Y Sistemas Del Parque Espíritu Del Manglar Y Parque Del Centenario</t>
  </si>
  <si>
    <t>83.728
61.636
57.853
67.290
52.668
14.550 
62.005 
65.821 
86.463
68.550
18.757
33.323 
98317
43.093
83.481
51.347
10.472</t>
  </si>
  <si>
    <t>UCG  1
UCG  2
UCG 3
UCG 8
UCG 9
UCG 10             
UCG 4
UCG 5
UCG 6
UCG 7               
Rural    
UCG  11
UCG  12
UCG  13
UCG  14
UCG  15
UCG  29</t>
  </si>
  <si>
    <t>Personal con baja capacidad operativa para las actividades</t>
  </si>
  <si>
    <t>Control desde la selección de personal, realizar capacitación permanente</t>
  </si>
  <si>
    <t>04-05-04</t>
  </si>
  <si>
    <t>Implementar un Plan De Emergencia Y Primeros auxilios en el Espíritu Del Manglar Y Parque Del Centenario</t>
  </si>
  <si>
    <t>Plan implementado</t>
  </si>
  <si>
    <t>83.728
61.636
57.853
67.290
52.668
14.550 
62.005 
65.821 
86.463
68.550
18.757
33.323 
98317
43.093
83.481
51.347
10.473</t>
  </si>
  <si>
    <t>UCG  1
UCG  2
UCG 3
UCG 8
UCG 9
UCG 10             
UCG 4
UCG 5
UCG 6
UCG 7               
Rural    
UCG  11
UCG  12
UCG  13
UCG  14
UCG  15
UCG  30</t>
  </si>
  <si>
    <t>Avance proyecto Reparación y mantenimiento de los parques, espíritu del manglar y parque del centenario del Distrito de Cartagena de Indias</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</si>
  <si>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</si>
  <si>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</si>
  <si>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</si>
  <si>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</si>
  <si>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</si>
  <si>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</si>
  <si>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61.636
57.853</t>
  </si>
  <si>
    <t>UCG 2
UCG 3</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</si>
  <si>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</si>
  <si>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</si>
  <si>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</si>
  <si>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</si>
  <si>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</si>
  <si>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</si>
  <si>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</si>
  <si>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</si>
  <si>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</si>
  <si>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</si>
  <si>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</si>
  <si>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</si>
  <si>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 xml:space="preserve">
UCG 2
UCG 3
</t>
  </si>
  <si>
    <t>Extensión de redes de acueducto Pasacaballos</t>
  </si>
  <si>
    <t>02-05-04</t>
  </si>
  <si>
    <t>Extensión redes de acueducto la María, las brisas, Nariño, Nuevo Campestre</t>
  </si>
  <si>
    <t>02-05-05</t>
  </si>
  <si>
    <t>Construcción Planta de Tratamiento de Agua Potable Arroyo Grande+</t>
  </si>
  <si>
    <t xml:space="preserve">Corregimientos </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</si>
  <si>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</si>
  <si>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</si>
  <si>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</si>
  <si>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</si>
  <si>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</si>
  <si>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</si>
  <si>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</si>
  <si>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</si>
  <si>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83.728
61.636
57.853
67.290
52.668
14.550 
62.005 
65.821 
86.463
68.550</t>
  </si>
  <si>
    <t xml:space="preserve">UCG  1
UCG  2
UCG 3
UCG 8
UCG 9
UCG 10             
UCG 4
UCG 5
UCG 6
UCG 7    </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</si>
  <si>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</si>
  <si>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</si>
  <si>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</si>
  <si>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</si>
  <si>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</si>
  <si>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</si>
  <si>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</si>
  <si>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Avance proyecto Optimización del servicio de acueducto, y acceso al agua potable en la zona urbana, rural e insular del Distrito de  Cartagena de Indias</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</si>
  <si>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</si>
  <si>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</si>
  <si>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</si>
  <si>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</si>
  <si>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</si>
  <si>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</si>
  <si>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UCG 8</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</si>
  <si>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</si>
  <si>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</si>
  <si>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</si>
  <si>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Alcantarillado Pasacaballos sector Jorge Eliecer Gaitan, Mesa Valdez y Madre Herlinda</t>
  </si>
  <si>
    <t>Alcantarillado Tierra Baja y Puerto Rey</t>
  </si>
  <si>
    <t>UCG 11</t>
  </si>
  <si>
    <t>Soluciones individuales de saneamiento para Arroyo de las Canoas</t>
  </si>
  <si>
    <t>Alcantarillado Arroz Barato fase II y III</t>
  </si>
  <si>
    <t>Alcantarillado Policarpa</t>
  </si>
  <si>
    <t>Alcantarillado Puerta de Hierro</t>
  </si>
  <si>
    <t>Alcantarillado Escallón Villa</t>
  </si>
  <si>
    <t>Alcantarillado 2 de noviembre</t>
  </si>
  <si>
    <t>98317
43.093
83.481
51.347
10.459</t>
  </si>
  <si>
    <t>UCG  12
UCG  13
UCG  14
UCG  15
UCG  16</t>
  </si>
  <si>
    <t>Alcantarillado Nuevo Campestre</t>
  </si>
  <si>
    <t>Alcantarillado Bocachica</t>
  </si>
  <si>
    <t>Avance proyecto Optimización del servicio de alcantarillado sanitario, y acceso al saneamiento básico en la zona urbana, rural e insular del Distrito de  Cartagena de Indias</t>
  </si>
  <si>
    <t>Protección del Área de Importancia Estratégica - AIE definida en el POMCA para el Distrito de Cartagena</t>
  </si>
  <si>
    <t>Preservar el área de importancia estratégica para asegurar la disponibilidad del recurso hídrico, a fin de satisfacer las necesidades en materia de Agua Potable, de la ciudadanía en el Distrito de Cartagena de Indias</t>
  </si>
  <si>
    <t>Proteger y/o conservar el Área de Importancia Estratégica según el POMCA, para acueducto del Distrito de Cartagena</t>
  </si>
  <si>
    <t xml:space="preserve">Areas de importancia estratégicas protegidas </t>
  </si>
  <si>
    <t>Seguimiento y control a la ejecucion de las metas previstas en cuanto a protección de predios en áreas de importancia estratégica para acueducto</t>
  </si>
  <si>
    <t>Seguimiento realizado</t>
  </si>
  <si>
    <t>Deterioro acelerado de la  cuenca abastecedora de agua</t>
  </si>
  <si>
    <t>Gestión oportuna y eficiente de los  recursos y cumplimiento de las  normas al respecto</t>
  </si>
  <si>
    <t>Articular con la comunidad ubicada en el área de importancia estratégica AIE acciones para la protección y/o  conservar del Área de Importancia Estratégica, dando alcance a la autogestión y buenas prácticas en pro del  desarrollo sostenible</t>
  </si>
  <si>
    <t xml:space="preserve"> Servicio de protección de ecosistemas</t>
  </si>
  <si>
    <t>Implementar procesos de rehabilitación y/o recuperación ecológica del área de importancia estratégica para el acueducto del Distrito de Cartagena</t>
  </si>
  <si>
    <t xml:space="preserve">Cuerpos de agua protegidos </t>
  </si>
  <si>
    <t>Desatención de los preceptos  normativos consignados en el  artículo 111 de la ley 99 de  1993, modificado por el articulo  3 la Ley de 2320 de 2023, el  decreto 0953 de 2013 y demás  relacionadas</t>
  </si>
  <si>
    <t>Fijación de metas, eficiencia, calidad  y cobertura, así como la evaluación  de las mismas</t>
  </si>
  <si>
    <t>Avance proyecto Protección del Área de Importancia Estratégica - AIE definida en el POMCA para el Distrito de Cartagena</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</si>
  <si>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</si>
  <si>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</si>
  <si>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</si>
  <si>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</si>
  <si>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Realizar el pago de subsidios para los usuarios (hogares) de los estratos 1,2 y 3 en la prestación del servicio público de acueducto.</t>
  </si>
  <si>
    <t xml:space="preserve">Pago de facturas subsidios </t>
  </si>
  <si>
    <t xml:space="preserve">Existe riesgo que no se asigne en el Presupu esto la totalidad de los recursos para cubrir la necesidad en la vigencia en curso.
</t>
  </si>
  <si>
    <t xml:space="preserve">Realizar las gestiones de manera oportuna para que se asignen la totalidad de los recursos para cubrir la necesidad del déficit de subsidios de los servicios de acueduct o, alcantarillado y aseo del Distrito de Cartagena.
</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</si>
  <si>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</si>
  <si>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</si>
  <si>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</si>
  <si>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</si>
  <si>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</si>
  <si>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Realizar el pago de subsidios para los usuarios (hogares) de los estratos 1,2 y 3 en la prestación del servicio público de alcantarillado</t>
  </si>
  <si>
    <t xml:space="preserve">
Posibilidad recibir demandas por el no pago de los subisidios a los usuarios (hogares) de los estratos 1,2 y 3
</t>
  </si>
  <si>
    <t xml:space="preserve">
Realizar monitoreo mensual entre el Distrito de Cartagena y las empresas prestadoras de servicios públicos para realizar el pago oportuno de los subsidios.
</t>
  </si>
  <si>
    <t>Realizar el pago de subsidios para los usuarios (hogares) de los estratos 1,2 y 3 en la prestación del servicio público de aseo.</t>
  </si>
  <si>
    <t xml:space="preserve">
Posibilidad de incumplir con el pago de los subsidios por error del Distrito con las empresas prestado ras de servicio.</t>
  </si>
  <si>
    <t xml:space="preserve">
Realizar monitoreo mensual entre el Distrito de Cartagena y las empresas prestadoras de servicios públicos para realizar el pago oportuno de los subsidios</t>
  </si>
  <si>
    <t>Avance proyecto Administración del Fondo de Solidaridad y redistribución del ingreso para los servicios públicos domiciliarios de acueducto, alcantarillado y aseo en el Distrito de  Cartagena de Indias</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</si>
  <si>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</si>
  <si>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</si>
  <si>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</si>
  <si>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</si>
  <si>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 xml:space="preserve"> Suministrar  Energía Eléctrica para el Sistema de Alumbrado Público.</t>
  </si>
  <si>
    <t>Alumbrado público</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</si>
  <si>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</si>
  <si>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</si>
  <si>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</si>
  <si>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Licitación pública</t>
  </si>
  <si>
    <t>1.2.3.1.05-121 - IMPUESTO DE ALUMBRADO PUBLICO</t>
  </si>
  <si>
    <t>2.3.2102.1900.2021130010195</t>
  </si>
  <si>
    <t xml:space="preserve"> Realizar la Inversión para el Sistema de Alumbrado Público ± Ejecutar la modernización y expansión.</t>
  </si>
  <si>
    <t>Alumbrado público modernizado</t>
  </si>
  <si>
    <t>1.3.2.3.11-162 RF ALUMBRADO PUBLICO</t>
  </si>
  <si>
    <t>Realizar la Administración, Operación y Mantenimiento (AOM).</t>
  </si>
  <si>
    <t>Manteniemeinto de alumbrado público</t>
  </si>
  <si>
    <t>1.3.3.3.14-95-121 RB IMPUESTO DE ALUMBRADO PUBLICO</t>
  </si>
  <si>
    <t xml:space="preserve"> Realizar la Interventoría y Supervisión a las actividades del proyecto</t>
  </si>
  <si>
    <t xml:space="preserve">Informe de interventoria </t>
  </si>
  <si>
    <t>1.3.3.3.14-95-162 RB RF IMPUESTO DE ALUMBRADO PUBLICO</t>
  </si>
  <si>
    <t xml:space="preserve"> 2.3.2102.1900.2021130010195</t>
  </si>
  <si>
    <t>Adelantar las Actividades de destinación complementaria - alumbrado fin de año.</t>
  </si>
  <si>
    <t>Alumbrado navideño</t>
  </si>
  <si>
    <t>Alumbrado público navideño</t>
  </si>
  <si>
    <t>1.3.3.3.14-93-162 RB RF IMPUESTO DE ALUMBRADO PUBLICO</t>
  </si>
  <si>
    <t>Avance proyecto Implementación de la optimización del servicio de alumbrado público y el suministro de energía para el sistema, en el distrito de Cartagena de indias</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</si>
  <si>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</si>
  <si>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</si>
  <si>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</si>
  <si>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</si>
  <si>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 xml:space="preserve">Fuente FNCER sistema fotovoltaico para el suministro de energía </t>
  </si>
  <si>
    <t xml:space="preserve">Unidad generadora de energía no convencional </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</si>
  <si>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</si>
  <si>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</si>
  <si>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</si>
  <si>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ICLD</t>
  </si>
  <si>
    <t>Unidades de generación fotovoltaica de energía eléctrica instaladas.</t>
  </si>
  <si>
    <t>Generadora fotovoltaica de energía no convencional</t>
  </si>
  <si>
    <t xml:space="preserve">Realizar interventoria </t>
  </si>
  <si>
    <t>Avance proyecto Implementación de fuentes no convencionales de energía sostenible en el Distrito de  Cartagena de Indias</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</si>
  <si>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</si>
  <si>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</si>
  <si>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</si>
  <si>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</si>
  <si>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Actualización e Implementación del Plan  de Gestión integral de Residuos en el  Distrito de Cartagena</t>
  </si>
  <si>
    <t>PGIRS Actualizado</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</si>
  <si>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</si>
  <si>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</si>
  <si>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No Aplica</t>
  </si>
  <si>
    <t>Actualización de Censo de Recicladores.</t>
  </si>
  <si>
    <t>Censo actualizao de los recicladores</t>
  </si>
  <si>
    <t>Proyectos suceptibles de financiación con recursos del IAT.</t>
  </si>
  <si>
    <t>Estructuración, publicación y evaluación de convocatoria Incentivo al Aprovechamiento y Tratamiento de Residuos Sólidos (IAT).</t>
  </si>
  <si>
    <t xml:space="preserve">Gestión eficiete de resduos sólidos en el área insular </t>
  </si>
  <si>
    <t>Interventoria.</t>
  </si>
  <si>
    <t>Actualización e implementación del PGIRS en el Distrito de Cartagena</t>
  </si>
  <si>
    <t>Estudios técnicos y diseños de planta de tratamiento de residuos sólidos</t>
  </si>
  <si>
    <t>Proyecto para la gestión de residuos en el  área rural/insular del Distrito</t>
  </si>
  <si>
    <t xml:space="preserve">Proyecto </t>
  </si>
  <si>
    <t xml:space="preserve">Puntos de acopio de residuos sólidos en la zona insular </t>
  </si>
  <si>
    <t>Formación en adecuada gestión y aprovechamiento de residuos.</t>
  </si>
  <si>
    <t xml:space="preserve">Ciudadanos formados en gestión de residuos sólidos </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</si>
  <si>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</si>
  <si>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</si>
  <si>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Recicladores formados</t>
  </si>
  <si>
    <t>Diseño e implementación de programa de capacitación para recicladores de oficio.</t>
  </si>
  <si>
    <t xml:space="preserve">Recicladores de oficio capacitados </t>
  </si>
  <si>
    <t xml:space="preserve">Diseños </t>
  </si>
  <si>
    <t>Campañas de fomento a la formalización de recicladores</t>
  </si>
  <si>
    <t xml:space="preserve">Recicladores formalizados </t>
  </si>
  <si>
    <t xml:space="preserve">Campañas a recicladores </t>
  </si>
  <si>
    <t>Disminución toneladas de residuos dispuestas en el relleno sanitario del  Distrito</t>
  </si>
  <si>
    <t>Toneladas reducidas</t>
  </si>
  <si>
    <t>Estudios y diseños planta de tratamiento de residuos del Distrito.</t>
  </si>
  <si>
    <t>Lineamientos técnicos para la gestión de RAEES</t>
  </si>
  <si>
    <t>Fomentar el aprovechamiento de los residuos</t>
  </si>
  <si>
    <t>Servicios de asistencia técnica en manejo de residuos solidos</t>
  </si>
  <si>
    <t>Puntos de acopio para la disposición de residuos en la zona insular del Distrito</t>
  </si>
  <si>
    <t>Estructuración lineamiento técnico para la gestión de los residuos de aparatos eléctricos y electrónicos (RAEE) en el área rural/insular del Distrito</t>
  </si>
  <si>
    <t>Recuperación de puntos críticos en el Distrito.</t>
  </si>
  <si>
    <t>Puntos críticos recuperados</t>
  </si>
  <si>
    <t>Rutas selectivas georreferenciadas</t>
  </si>
  <si>
    <t xml:space="preserve">Mapa con rutas georeferenciadas </t>
  </si>
  <si>
    <t xml:space="preserve">Rutas de reoreferenciación </t>
  </si>
  <si>
    <t>Gestión de residuos en el área rural/insular del Distrito</t>
  </si>
  <si>
    <t>Contratación de personal técnico,  tecnólogo y profesional de apoyo  requeridos para realizar seguimiento y control a la ejecución de las metas  previstas en cuanto a protección de  predios en áreas de importancia  estratégica para acueducto</t>
  </si>
  <si>
    <t>Personal contratado</t>
  </si>
  <si>
    <t xml:space="preserve">Seguimiento </t>
  </si>
  <si>
    <t>Avance proyecto Actualización e implementación del Plan de Gestión Integral de Residuos Solidos - PGIRS en el Distrito de  Cartagena de Indias</t>
  </si>
  <si>
    <t>Alcanzar un puntaje de  8 en el Índice de  Desarrollo Económico  y Empresarial</t>
  </si>
  <si>
    <t>Construcción de plantas de revalorización de residuos en zonas de tratamiento integral (acopio, transformación, aprovechamiento y comercialización) para la ciudada de Cartagena de Indias</t>
  </si>
  <si>
    <t>Aumentar la tasa de aprovechamiento y revalorización de residuos sólidos en el  Distrito de Cartagena de Indias.</t>
  </si>
  <si>
    <t>Diseñar estrategias para el aumento de  aprovechamiento y revalorización de  residuos sólidos en el Distrito de  Cartagena de Indias</t>
  </si>
  <si>
    <t>Servicio de  Implementación PGIRS</t>
  </si>
  <si>
    <t>Estudios técnicos  de viabilidad y  estructuración del  proyecto</t>
  </si>
  <si>
    <t>Estudios de viabilidad</t>
  </si>
  <si>
    <t>Existe riesgo que aumente el valor de las obras a ejecutar, si se retrasan mucho los procesos de asignación de recursos y contratación</t>
  </si>
  <si>
    <t>Gestión rápida por parte de la Administración Distrital en la asignación de recursos.</t>
  </si>
  <si>
    <t>Construir planta de revalorización de  residuos en el Distrito de Cartagena</t>
  </si>
  <si>
    <t>Construcción de  planta de  revalorización de  residuos</t>
  </si>
  <si>
    <t>Planta de  revalorización de  residuos</t>
  </si>
  <si>
    <t xml:space="preserve">Proceso de  adquisición  de equipos  para los  componentes  electromecánicos y eléctricos </t>
  </si>
  <si>
    <t>Realizar  las  compras  oportunas  de los  equipos para evitar retrasos en la entrega</t>
  </si>
  <si>
    <t xml:space="preserve">Plan de revalorización </t>
  </si>
  <si>
    <t>Avance proyecto Construcción de plantas de revalorización de residuos en zonas de tratamiento integral (acopio, transformación, aprovechamiento y comercialización) para la ciudada de Cartagena de Indias</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</si>
  <si>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</si>
  <si>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ESTUDIOS Y DISEÑOS PARA LA  IMPLEMENTACION DEL NUEVO SISTEMA  DE ABASTECIMIENTO DEL DISTRITO DE CARTAGENADE INDIAS</t>
  </si>
  <si>
    <t>Estructurar los procesos y lineamientos que permita implementar un nuevo sistema integral de abastecimiento eficiente en el ciudad de Cartagena</t>
  </si>
  <si>
    <t xml:space="preserve">Realizar el levantamiento de la informacion pertinente s para la contratacion de estudios para e traslado del mercado de bazurto.
</t>
  </si>
  <si>
    <t xml:space="preserve">
Realizar reuniones con  entidades que  tienen influencia  en el mercado de  Bazurto para  organizar los  requerimientos  para el  levantamiento de información.
</t>
  </si>
  <si>
    <t>Documentos tecnicos</t>
  </si>
  <si>
    <t>0</t>
  </si>
  <si>
    <t>3</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</si>
  <si>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</si>
  <si>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</si>
  <si>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</si>
  <si>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</si>
  <si>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Sistemas de mercados reglamentados</t>
  </si>
  <si>
    <t xml:space="preserve">Realizar levantamiento de información de campo y de archivo por dependecias
</t>
  </si>
  <si>
    <t>0,60</t>
  </si>
  <si>
    <t>Contratar los estudios pertinentes que permitan definir el nuevo sistema integral de abastecimiento del Distrito de Cartagena</t>
  </si>
  <si>
    <t>Determinar los  parámetros de  escogencia de la  figura jurídica que  permitan la  contratación de  los estudios y  diseños del nuevo  sistema de  mercados del Distrito.</t>
  </si>
  <si>
    <t>Avance proyecto ESTUDIOS Y DISEÑOS PARA LA  IMPLEMENTACION DEL NUEVO SISTEMA  DE ABASTECIMIENTO DEL DISTRITO DE CARTAGENADE INDIAS</t>
  </si>
  <si>
    <t>Gestión Integral del Sistema de Mercados</t>
  </si>
  <si>
    <t xml:space="preserve">Actualizar dos (2) documentos normativos que rigen la operación de la plaza de mercados </t>
  </si>
  <si>
    <t>Fortalecimiento a la gestión integral del sistema de mercado de Distrito de   Cartagena de Indias</t>
  </si>
  <si>
    <t>Implementar las bases tecnicas, juridicas, administrativas y operativas para el funcionamiento integral del sistema de mercados del Distrito de Cartagena</t>
  </si>
  <si>
    <t xml:space="preserve">Actualizar documentos que regulen la operación de la plaza de mercados
</t>
  </si>
  <si>
    <t>Documentos normativos</t>
  </si>
  <si>
    <t>Actualizar la reglamentación de bienes fiscales</t>
  </si>
  <si>
    <t>Reglamento actualizado</t>
  </si>
  <si>
    <t>Julio</t>
  </si>
  <si>
    <t>1.3.3.1.00-95-001 RB lcLD</t>
  </si>
  <si>
    <t xml:space="preserve">2.3.3502.0200.2024 1 3001 01 63
 </t>
  </si>
  <si>
    <t>Construir cronograma de recolección de información</t>
  </si>
  <si>
    <t>Cronograma construido</t>
  </si>
  <si>
    <t xml:space="preserve">
Desarrollar el alcance del documento
</t>
  </si>
  <si>
    <t>0,20</t>
  </si>
  <si>
    <t>0,70</t>
  </si>
  <si>
    <t>Implementar dos (2) Planes de Gestión (1. Ambiental y 2. Administrativa, Operativa y Jurídica) del Sistema de Mercados</t>
  </si>
  <si>
    <t xml:space="preserve"> Establecer planes de faciliten la comunicación entre actores distritales y el gremio de comerciantes</t>
  </si>
  <si>
    <t xml:space="preserve">Organizar cronograma de entrega de documentos </t>
  </si>
  <si>
    <t xml:space="preserve">Cronograma organizado </t>
  </si>
  <si>
    <t xml:space="preserve">Crear la base datos que contenga la información para notificación de comunicaciones con grupos de interes </t>
  </si>
  <si>
    <t xml:space="preserve">Base de datos </t>
  </si>
  <si>
    <t xml:space="preserve">Elaborar un plan de comunicaciones </t>
  </si>
  <si>
    <t xml:space="preserve">Plan de comunicaciones </t>
  </si>
  <si>
    <t xml:space="preserve">Socializar e implementar un plan de comunicaciones </t>
  </si>
  <si>
    <t xml:space="preserve">Plan de comunicaciones socializado e implementado </t>
  </si>
  <si>
    <t>Ejecutar plan de mantenimiento y adecuación en el mercado de Bazurto</t>
  </si>
  <si>
    <t>1</t>
  </si>
  <si>
    <t xml:space="preserve"> 1.3.3.1.00-95-001 RB lcLD</t>
  </si>
  <si>
    <t xml:space="preserve">2.3.3502.0200.2024 1 3001 01 63
</t>
  </si>
  <si>
    <t>Ejecutar plan de mantenimiento y adecuación en el mercado de Santa Rita</t>
  </si>
  <si>
    <t xml:space="preserve">Implementar planes de gestión que faciliten la aplicación de procesos
</t>
  </si>
  <si>
    <t xml:space="preserve">Realizar planes de mantenimiento por plazas de mercado </t>
  </si>
  <si>
    <t>Implementar estrategias de seguridad para salvaguardar los bienes fiscales donde funcionan las plazas de mercado</t>
  </si>
  <si>
    <t>Contratar los servicios espéciales de aseo y disposicion final de residuos solidos para la plaza de mercado de Bazurto</t>
  </si>
  <si>
    <t>Adecuar y mantener espacios en las plazas de mercados para la realizacion de eventos de comunidades etnicas de la ciudad de cartagena.</t>
  </si>
  <si>
    <t>Avance proyecto Fortalecimiento a la gestión integral del sistema de mercado de Distrito de   Cartagena de Indias</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</si>
  <si>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</si>
  <si>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</si>
  <si>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</si>
  <si>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</si>
  <si>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Realizar Feria de Transparencia "Cartagena Habla Claro"</t>
  </si>
  <si>
    <t>CONSTRUCCIÓN DE PAZ</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</si>
  <si>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</si>
  <si>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</si>
  <si>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</si>
  <si>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</si>
  <si>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</si>
  <si>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</si>
  <si>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</si>
  <si>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</si>
  <si>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</si>
  <si>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</si>
  <si>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</si>
  <si>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</si>
  <si>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</si>
  <si>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</si>
  <si>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</si>
  <si>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</si>
  <si>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</si>
  <si>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</si>
  <si>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</si>
  <si>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</si>
  <si>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</si>
  <si>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Socializar la herramienta de inteligencia artificial "Catalina" como instrumento de acceso a la información</t>
  </si>
  <si>
    <t xml:space="preserve">Informe sobre jornada socialización de "Catalina" </t>
  </si>
  <si>
    <t>Salón de eventos, refrigerio, ayudas audiovisuales</t>
  </si>
  <si>
    <t>Realizar un proceso de educación continua para fortalecimiento de las juntas de acciones comunales en tema de acción comunal con enfasis en contratación pública</t>
  </si>
  <si>
    <t>Certificación en contratación pública para las juntas de acciones locales</t>
  </si>
  <si>
    <t>Incumplimiento de los plazos determinados en la ejecución del proyecto</t>
  </si>
  <si>
    <t>Seguimiento permanente al cumplimiento de los tiempos</t>
  </si>
  <si>
    <t>Salón de eventos, refrigerio, publicidad</t>
  </si>
  <si>
    <t>Realizar una rendición de cuentas territorial en cada una de las localidades del distrito, en cabeza de sus alcaldes locales, con el fin de descentralizar las rendiciones de cuenta</t>
  </si>
  <si>
    <t>Informe de rendición de cuentas de las alcaldias locales</t>
  </si>
  <si>
    <t>Salon de eventos, publicidad</t>
  </si>
  <si>
    <t>Realizar una audiencia pública de rendición de cuentas con el alcalde mayor</t>
  </si>
  <si>
    <t>Informe sobre rendición de cuentas</t>
  </si>
  <si>
    <t xml:space="preserve">Panelsta, salon de eventos, viaticos </t>
  </si>
  <si>
    <t>Realizar un evento en conmemoración del dia internacional de la lucha contra la corrupción</t>
  </si>
  <si>
    <t>Evento sobre dia internacional de la lucha contra la corrupción</t>
  </si>
  <si>
    <t>Realizar campañas pedagógicas dirigidas a los estudiantes de las instituciones educativas oficiales del distrito de Cartagena en materia de transparencia y anticorrupción</t>
  </si>
  <si>
    <t>Jornadas pedagógicas</t>
  </si>
  <si>
    <t>Avance proyecto Transformación de la transparencia activa y pasiva en el Distrito de Cartagena de Indias</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</si>
  <si>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</si>
  <si>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</si>
  <si>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</si>
  <si>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</si>
  <si>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</si>
  <si>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</si>
  <si>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1221
4191</t>
  </si>
  <si>
    <t>Servidores Publicos 
Contratistas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</si>
  <si>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</si>
  <si>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</si>
  <si>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</si>
  <si>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</si>
  <si>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</si>
  <si>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</si>
  <si>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</si>
  <si>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</si>
  <si>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</si>
  <si>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</si>
  <si>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</si>
  <si>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</si>
  <si>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</si>
  <si>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</si>
  <si>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</si>
  <si>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</si>
  <si>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</si>
  <si>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</si>
  <si>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</si>
  <si>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</si>
  <si>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</si>
  <si>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</si>
  <si>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</si>
  <si>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</si>
  <si>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Suministro Material Gráfico y POP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</si>
  <si>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</si>
  <si>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</si>
  <si>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</si>
  <si>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</si>
  <si>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</si>
  <si>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</si>
  <si>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</si>
  <si>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</si>
  <si>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</si>
  <si>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Avance proyecto Optimización del Modelo Integrado de Planeación y Gestión - MIPG en la Alcaldía Mayor de   Cartagena de Indias</t>
  </si>
  <si>
    <t>Fortalecimiento del sistema de archivo y gestión documental del Distrito de  Cartagena de Indias</t>
  </si>
  <si>
    <t>Fortalecer la gestión y preservación del patrimonio documental del Distrito de Cartagena.</t>
  </si>
  <si>
    <t>Implementar y actualizar elementos obligatorios de un sistema de Archivo y Gestión Documental.</t>
  </si>
  <si>
    <t>5 servicios de gestión documental implementados</t>
  </si>
  <si>
    <t>Actualizar las unidades documentales, búsqueda de documentos y ajustes a los inventarios de las unidades documentales.</t>
  </si>
  <si>
    <t>450 metros lineales de inventarios documentales organizados y actualizados.</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</si>
  <si>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</si>
  <si>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</si>
  <si>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</si>
  <si>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1.2.1.0.00-001 - ICLD
1.3.1.1.03-062 - DIVIDENDOS ACUACAR
1.3.1.1.03-137 - DIVIDENDOS CARTAGENA II</t>
  </si>
  <si>
    <t>FORTALECIMIENTO DEL SISTEMA DE ARCHIVO Y GESTION DOCUMENTAL DEL DISTRITO DE CARTAGENA DE INDIAS</t>
  </si>
  <si>
    <t xml:space="preserve">Fortalecer la gestión institucional de la Dirección de Archivo mediante la contratación de profesionales especialistas en las áreas administrativa, jurídica, planeación y proyectos.
</t>
  </si>
  <si>
    <t>Cuatro (4) informes de resultados de la gestión técnica y estratégica, que evidencien avances en los procesos de planificación, adecuación normativa, estructuración de proyectos y fortalecimiento institucional de la Dirección de Archivo.</t>
  </si>
  <si>
    <t>Velar por el cumplimiento de la ley general de Archivos 594 del 2000, decretos y acuerdos reglamentarios.</t>
  </si>
  <si>
    <t>Actualizar e implementar instrumentos archivísticos.</t>
  </si>
  <si>
    <t>lan Institucional de Archivos – PINAR – 50%
3 actas de Informe técnico de subsanación de glosas e inconsistencias de las Tablas de Retención Documental -  TRD, con evidencias de los ajustes realizados y soportes documentales que respalden el cumplimiento del proceso de convalidación. 50%</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</si>
  <si>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</si>
  <si>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</si>
  <si>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</si>
  <si>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 xml:space="preserve">
(3) seguimientos al Programa de Gestión Documental: Plan de Atención de Emergencias, Programa de Auditoría y Control, y Planes de Mejoramiento para implementar acciones correctivas y preventivas.</t>
  </si>
  <si>
    <t>Realizar programas de Capacitación, Sensibilización, Asistencia técnica y asesorías técnicas.</t>
  </si>
  <si>
    <t>Actas de asistencia técnica, asesorías y capacitaciones a funcionarios y dependencias del nivel central y entes descentralizados.</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</si>
  <si>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</si>
  <si>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</si>
  <si>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Implementar y actualizar el sistema integrado de conservación -SIC.</t>
  </si>
  <si>
    <t>2 Servicios de sistemas de gestión implementados</t>
  </si>
  <si>
    <t>Realizar Programa de Saneamiento ambiental: jornadas de fumigación en las instalaciones de archivo y áreas de almacenamiento</t>
  </si>
  <si>
    <t>Informe  y actas de ejecución de las 3 jornadas de fumigación, desratización y limpieza en el Archivo General.</t>
  </si>
  <si>
    <t>Mínima cuantía</t>
  </si>
  <si>
    <t>Realizar programa de monitoreo y control de condiciones ambientales: adquirir sistemas y/o elementos fundamentales para las condiciones ambientales del archivo.</t>
  </si>
  <si>
    <t>(3) Informes de seguimiento al monitoreo y control de condiciones ambientales, y dotación de sistemas y/o elementos esenciales para garantizar la estabilidad ambiental en el Archivo General</t>
  </si>
  <si>
    <t>Garantizar una gestión eficiente y efectiva de la documentación, asegurando su disponibilidad, integridad y accesibilidad a lo largo del tiempo a través de la implementación del Plan de Conservación a largo plazo.</t>
  </si>
  <si>
    <t>Actualizar e implementar el sistema integrado de conservación - SIC.  (Plan de Conservación)</t>
  </si>
  <si>
    <t>(1) Seguimiento final del Sistema Integrado de Conservación - SIC</t>
  </si>
  <si>
    <t>Implementar y actualizar el Plan de Preservación Documental a Largo Plazo</t>
  </si>
  <si>
    <t>Seguimiento a Política de Preservación Digital del Distrito a largo plazo, con procedimientos, equipos y soporte tecnológico para su implementación.</t>
  </si>
  <si>
    <t>Avance proyecto Fortalecimiento del sistema de archivo y gestión documental del Distrito de  Cartagena de Indias</t>
  </si>
  <si>
    <t>Transformación digital de la gestión documental del Distrito de Cartagena de Indias</t>
  </si>
  <si>
    <t>Fortalecer el acceso al patrimonio documental del Distrito de Cartagena.</t>
  </si>
  <si>
    <t xml:space="preserve">Implementar y actualizar el sistema de gestión de documentos electrónicos de archivo - SGDEA, definido y caracterizado conforme a la normatividad vigente. </t>
  </si>
  <si>
    <t>Desarrollar e implementar el sistema – TI</t>
  </si>
  <si>
    <t xml:space="preserve">Informe técnico de avance en el proceso de digitación y digitalización del proceso documental.  </t>
  </si>
  <si>
    <t>Diseño técnico y funcional: Realizar Etapa de Análisis, diagnóstico, diseño, planificación de especificaciones y elaboración de elementos fundamentales para el sistema.</t>
  </si>
  <si>
    <t>Documento técnico de diseño y planificación funcional del sistema</t>
  </si>
  <si>
    <t>Levantamiento de requerimientos: Avanzar en la implementación, evaluación actualizaciones, integración de procesos, evaluación y mejora continua en las 5 etapas de implementación del proyecto.</t>
  </si>
  <si>
    <t>Informe consolidado de requerimientos funcionales y no funcionales del sistema</t>
  </si>
  <si>
    <t>Plan de trabajo: Realizar capacitación y sensibilización, soporte técnico, actualizaciones, integración de procesos, evaluación y mejora continua en las 5 etapas de implementación del proyecto.</t>
  </si>
  <si>
    <t xml:space="preserve">Actas de soporte técnico, registros de capacitación, sensibilización y evidencias de asistencia técnica en el componente tecnológico en la gestión documental. </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</si>
  <si>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</si>
  <si>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</si>
  <si>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Alinear los objetivos estratégicos con la gestión documental para priorizar la implementación del sistema de gestión de documentos electrónicos de archivo - SGDEA</t>
  </si>
  <si>
    <t>Pruebas y aseguramiento de calidad: verificar la eficiencia y efectividad.</t>
  </si>
  <si>
    <t xml:space="preserve">(1)  Informe  final de seguimiento de la primera fase del proyecto, validación y aseguramiento de calidad del sistema. </t>
  </si>
  <si>
    <t>Avance proyecto Transformación digital de la gestión documental del Distrito de Cartagena de Indias</t>
  </si>
  <si>
    <t>Incrementar la participación de los egresados de las Instituciones Educativas Oficiales en la tasa de absorción de educación superior del Distrito a 30%</t>
  </si>
  <si>
    <t>Implementación del Programa de Formación Integral Escuela Taller del Distrito de  Cartagena de Indias</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</si>
  <si>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</si>
  <si>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</si>
  <si>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</si>
  <si>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</si>
  <si>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</si>
  <si>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</si>
  <si>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</si>
  <si>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</si>
  <si>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</si>
  <si>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</si>
  <si>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</si>
  <si>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</si>
  <si>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</si>
  <si>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</si>
  <si>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</si>
  <si>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</si>
  <si>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</si>
  <si>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</si>
  <si>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</si>
  <si>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</si>
  <si>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</si>
  <si>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</si>
  <si>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</si>
  <si>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</si>
  <si>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</si>
  <si>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</si>
  <si>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</si>
  <si>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</si>
  <si>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</si>
  <si>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</si>
  <si>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</si>
  <si>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</si>
  <si>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</si>
  <si>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</si>
  <si>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</si>
  <si>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</si>
  <si>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</si>
  <si>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</si>
  <si>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</si>
  <si>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</si>
  <si>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</si>
  <si>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Avance proyecto Implementación del Programa de Formación Integral Escuela Taller del Distrito de  Cartagena de Indias</t>
  </si>
  <si>
    <t>Incrementar a 100% el porcentaje de vías diseñadas e implementadas para peatonalización en el Centro Histórico</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</si>
  <si>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</si>
  <si>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</si>
  <si>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</si>
  <si>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ACTIVIDAD 1. Diseñar y ejecutar la programación artística, cultural y deportiva periódica, muralla para todos que fomente la apropiación cultural del patrimonio de Cartagena</t>
  </si>
  <si>
    <t>programación artística, cultural y deportiva</t>
  </si>
  <si>
    <t>ACTIVIDAD 2. diseñar y construir participativamente la cátedra de Patrimonio Cultural</t>
  </si>
  <si>
    <t>Documento Catedra de Patrimonio Cultural</t>
  </si>
  <si>
    <t>ACTIVIDAD 3.	Implementar el programa de gobernanza territorial en el patrimonio que tiene como finalidad el desarrollo de la agenda de formación académica, emprendimiento y fortalecimiento de la economía popular con asociaciones cabildantes, Juntas de Acción Comunal, gestores turísticos, organizaciones barriales, redes, etc., que, incluye como beneficiarios a aprendizajes y egresados de la Etcar.</t>
  </si>
  <si>
    <t xml:space="preserve">Informe con registro fotográfico y listados de asistencia </t>
  </si>
  <si>
    <t>UCG 1</t>
  </si>
  <si>
    <t>De Ejecución: Imposibilidad de realizar el proyecto, por falta de
Coordinación entre
Instituciones</t>
  </si>
  <si>
    <t xml:space="preserve">Asegurar la coordinación para la ejecución del proyecto </t>
  </si>
  <si>
    <t>Avance proyecto Recuperación y apropiación colectiva del patrimonio cultural y la gobernanza territorial en el Distrito de   Cartagena de Indias</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</si>
  <si>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</si>
  <si>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</si>
  <si>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</si>
  <si>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</si>
  <si>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</si>
  <si>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Publicar en redes sociales historias de exito de migrantes beneficiados como forma de inspiración y confianza
.Trabajar con ONGs, iglesias, empresas y líderes comunitarios que ya tienen contacto directo con la población migrante.</t>
  </si>
  <si>
    <t>83.728
61.636
57.853
67.290
52.668
14.550</t>
  </si>
  <si>
    <t xml:space="preserve">
UCG 1
UCG 2
UCG 3
UCG 4
UCG 5
UCG 6
</t>
  </si>
  <si>
    <t>MARÍA MERCEDES ABONDANO</t>
  </si>
  <si>
    <t xml:space="preserve">Administrativos: Cambios de enfoque tanto administrativos como políticos en el territorio, tanto a nivel local, como nacional </t>
  </si>
  <si>
    <t xml:space="preserve">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</si>
  <si>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</si>
  <si>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</si>
  <si>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</si>
  <si>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</si>
  <si>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Administrativos: Aumento indiscriminado de los flujos migratorios a la ciudad.</t>
  </si>
  <si>
    <t>Fortalecer estrategias de integración y campañas de servicios que procuren la integración de la población migrante</t>
  </si>
  <si>
    <t>1.1.4 Articular con el sector empresarial de la ciudad para fomentar empleo de la población migrante, colombianos retornados y de acogida bajo un enfoque de empleo inclusivo y los encadenamientos productivos con unidades de negocio existentes</t>
  </si>
  <si>
    <t>talleres, participación en convocatorias con los diferentes proyectos relacionados con población migrante, retornada y de acogida</t>
  </si>
  <si>
    <t>Perdida de gobernabilidad frente al fenómeno migratorio, por falta de liderazgo de la alcaldía</t>
  </si>
  <si>
    <t>Fortalecimiento continuo a las capacidades de la administración frente a las necesidades de la gobernanza del sistema local migratorio.</t>
  </si>
  <si>
    <t>Avance proyecto Integración  socio económica y acceso a servicios para las poblaciones migrantes, retornados y de acogida en el Distrito de  Cartagena de Indias</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</si>
  <si>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</si>
  <si>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</si>
  <si>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</si>
  <si>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</si>
  <si>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1.1.5 Realizar jornadas de caracterización para identificar las necesidades, condiciones socioeconómicas y perfiles de la población migrante en Cartagena, con el fin de incluirlos de manera efectiva en el Programa de Atención al Migrante, fortaleciendo su acceso a los servicios y recursos disponibles.</t>
  </si>
  <si>
    <t>Listados de personas venezolanas, retornadas y de acogida caracterizados</t>
  </si>
  <si>
    <t xml:space="preserve">De calendario: Retraso en el cronograma de actividades diseñadas.                                                            
                                                                </t>
  </si>
  <si>
    <t xml:space="preserve">Ejercer supervisión a los procesos contractuales y convenios
necesarios.                                                                                                                                                                                    </t>
  </si>
  <si>
    <t>Adquisición de artesanias con motivos tipicos,  para impulsar el desarrollo global
inclusivo y sostenible del Distrito tuistico  y cultural de Cartagena.</t>
  </si>
  <si>
    <t xml:space="preserve">                                             1.2.1.0.00-001 ICLD</t>
  </si>
  <si>
    <t xml:space="preserve">2.3.4599.1000.2024130010166 </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</si>
  <si>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</si>
  <si>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Artesanias y libros alusivos a Cartagena</t>
  </si>
  <si>
    <t>Administrativos: Pocas organizaciones beneficiadas de la oferta propuesta</t>
  </si>
  <si>
    <t xml:space="preserve">Concertación y diagnóstico previa difusión de la oferta.                  </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</si>
  <si>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</si>
  <si>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</si>
  <si>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 xml:space="preserve">Semanas internacionales de universidades, sensibilización de la trata, Mandarache, MECAD  </t>
  </si>
  <si>
    <t>Administrativos: La normatividad vigente no se encuentra adaptada al escenario
internacional</t>
  </si>
  <si>
    <t>Estudio de casos y alternativas previo inicio del trámite.</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</si>
  <si>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</si>
  <si>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</si>
  <si>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</si>
  <si>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</si>
  <si>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 xml:space="preserve"> 1.2.1.0.00-001 ICLD</t>
  </si>
  <si>
    <t xml:space="preserve">2.3.4599.1000.2024130010166  </t>
  </si>
  <si>
    <t>1.1.5 Realizar una campaña "Cooperando por Cartagena" busca destacar a personas influyentes y comprometidas con el progreso de Cartagena, tanto a nivel nacional como internacional, a la persona se le entrega un elemento simbólico, para promover  la atracción de recursos financieros y técnicos para el desarrollo de proyectos sostenibles en la ciudad.</t>
  </si>
  <si>
    <t xml:space="preserve">Insumos a entregar paquete conformado por: Totebag (1), Mugs (1), manilla (1), gorra (1) </t>
  </si>
  <si>
    <t>Habilitar y mapear organizaciones para cooperar, actualizando la base de
datos. (informatica)</t>
  </si>
  <si>
    <t>1.2.1.0.00-001 ICLD</t>
  </si>
  <si>
    <t>Avance proyecto Inversiones en Cartagena, destino de talla mundial en el Distrito de  Cartagena de Indias</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</si>
  <si>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</si>
  <si>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</si>
  <si>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</si>
  <si>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</si>
  <si>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1.1.6 Habilitar y mapear organizaciones para cooperar, actualizando la base de datos.</t>
  </si>
  <si>
    <t>actualizar base de datos avicenia</t>
  </si>
  <si>
    <t xml:space="preserve">83.728
61.636
57.853
67.290
52.668
14.550
</t>
  </si>
  <si>
    <t xml:space="preserve">UCG 1
UCG 2
UCG 3
UCG 4
UCG 5
UCG 6
</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</si>
  <si>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</si>
  <si>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</si>
  <si>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</si>
  <si>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lista de programas y fondos disponibles que apoyen proyectos de desarrollo sostenible y economía circular</t>
  </si>
  <si>
    <t>1.1.2 Consolidación de alianzas estratégicas: Es importante contactar organizaciones, asociaciones, fondos internacionales y demás para establecer relaciones de colaboración y trabajo mancomunado.</t>
  </si>
  <si>
    <t xml:space="preserve">Eventos de networking relacionado con económia circular </t>
  </si>
  <si>
    <t xml:space="preserve"> 2. Administrativos: Falta de coordinación entre las
diferentes entidades
involucradas</t>
  </si>
  <si>
    <t>2 Establecer mecanismos claros de comunicación, colaboración y
coordinación esto a través de un comité de coordinación</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</si>
  <si>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</si>
  <si>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Taller/ponencia con experto para elaboración de proyectos y postulación en convocatorias relacionadas con económia circular</t>
  </si>
  <si>
    <t xml:space="preserve"> 3. Asociados a
fenómenos de origen
socio-natural: inundaciones,
movimientos en masa, incendios forestales: Vulnerabilidad ante eventos
climáticos extremos u otros
desastres naturales</t>
  </si>
  <si>
    <t xml:space="preserve"> 3. Crear un plan de gestión de riesgos</t>
  </si>
  <si>
    <t>Avance proyecto Construcción de un futuro sostenible y equitativo para el Distrito de Cartagena de Indias</t>
  </si>
  <si>
    <t>Implementación del programa Mi Primera Chamba en el Distrito de  Cartagena de Indias</t>
  </si>
  <si>
    <t>Disminuir la tasa de desempleo de jóvenes del Distrito de Cartagena de Indias</t>
  </si>
  <si>
    <t>Aumentar la oferta de prácticas laborales y trabajo sin experiencia para jóvenes</t>
  </si>
  <si>
    <t>Servicio de colocación laboral</t>
  </si>
  <si>
    <t xml:space="preserve">
Diseñar campaña publicitaria
</t>
  </si>
  <si>
    <t xml:space="preserve">
Campaña publicitaria
</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</si>
  <si>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</si>
  <si>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</si>
  <si>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</si>
  <si>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</si>
  <si>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</si>
  <si>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</si>
  <si>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</si>
  <si>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</si>
  <si>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</si>
  <si>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Durante la etapa de
convocatoria los sistemas de
información colapsen y se pierda
la información base del
programa</t>
  </si>
  <si>
    <t>Coordinar la logística de vinculación de jóvenes.</t>
  </si>
  <si>
    <t xml:space="preserve">Registros fotográficos </t>
  </si>
  <si>
    <t>Retraso en la ejecución del
cronograma establecido</t>
  </si>
  <si>
    <t xml:space="preserve">Realizar Backup de la información ingresada
</t>
  </si>
  <si>
    <t>Efectuar acompañamiento y seguimiento al programa</t>
  </si>
  <si>
    <t xml:space="preserve">Matriz de seguimiento.
</t>
  </si>
  <si>
    <t>Realizar seguimiento periódico al cronograma de trabajo.</t>
  </si>
  <si>
    <t xml:space="preserve">Diseñar campaña publicitaria
</t>
  </si>
  <si>
    <t xml:space="preserve">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</si>
  <si>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</si>
  <si>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</si>
  <si>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</si>
  <si>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</si>
  <si>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</si>
  <si>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</si>
  <si>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</si>
  <si>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Avance proyecto Implementación del programa Mi Primera Chamba en el Distrito de  Cartagena de Indias</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</si>
  <si>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</si>
  <si>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</si>
  <si>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</si>
  <si>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</si>
  <si>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</si>
  <si>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</si>
  <si>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</si>
  <si>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</si>
  <si>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</si>
  <si>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</si>
  <si>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</si>
  <si>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</si>
  <si>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</si>
  <si>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</si>
  <si>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</si>
  <si>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</si>
  <si>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</si>
  <si>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</si>
  <si>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</si>
  <si>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</si>
  <si>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</si>
  <si>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</si>
  <si>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 xml:space="preserve">Avance proyecto Implementación de la estrategia de conocimiento e innovación pública para el Distrito de Cartagena de Indias </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</si>
  <si>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</si>
  <si>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</si>
  <si>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</si>
  <si>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Revisión y/o ajuste del estudio técnico de rediseño Institucional</t>
  </si>
  <si>
    <t xml:space="preserve">Estudio técnico de Rediseño Institucional validado 
</t>
  </si>
  <si>
    <t xml:space="preserve">Servidores Publicos </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</si>
  <si>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</si>
  <si>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</si>
  <si>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</si>
  <si>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2.3.4599.1000.2021130010199</t>
  </si>
  <si>
    <t>Implementación del estudio técnico de rediseño</t>
  </si>
  <si>
    <t>Estudio implementado actos administrativos aprobados</t>
  </si>
  <si>
    <t>Prestación de servicios profesionales en el marco del proyecto de inversión modernización cartagena hacia la modernidad en la direccion administrativa de talento humano de la alcaldia mayor de cartagena de indias</t>
  </si>
  <si>
    <t>Avance proyecto Elaboración e implementación del estudio técnico de Rediseño Institucional e innovación administrativa del Distrito de Cartagena de Indias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</si>
  <si>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</si>
  <si>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</si>
  <si>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</si>
  <si>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Divulgación</t>
  </si>
  <si>
    <t>Estrategia de tramites divulgada</t>
  </si>
  <si>
    <t xml:space="preserve">83.728
61.636
57.853
67.290
52.668
14.550 
62.005 
65.821 
86.463
68.550
18.757
33.323 
98317
43.093
83.481
51.347
10.459
</t>
  </si>
  <si>
    <t xml:space="preserve">UCG  1
UCG  2
UCG 3
UCG 8
UCG 9
UCG 10             
UCG 4
UCG 5
UCG 6
UCG 7               
Rural    
UCG  11
UCG  12
UCG  13
UCG  14
UCG  15
UCG  16              
</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</si>
  <si>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</si>
  <si>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</si>
  <si>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</si>
  <si>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</si>
  <si>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Documento con la descripción de
procesos, métodos y herramientas</t>
  </si>
  <si>
    <t>Tramites racionalizados</t>
  </si>
  <si>
    <t>Documento con los resultados de las
validaciones</t>
  </si>
  <si>
    <t>Informe de resultado de las validaciones de los tramites</t>
  </si>
  <si>
    <t>Desarrollar y poner en funcionamiento un centro integral de Atención y Servicio al 
Ciudadano.</t>
  </si>
  <si>
    <t>Sede construida y dotada</t>
  </si>
  <si>
    <t>Plan de trabajo</t>
  </si>
  <si>
    <t>Cronograma de trabajo</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</si>
  <si>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</si>
  <si>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</si>
  <si>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</si>
  <si>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Realizar diagnóstico de la sede presencial donde se prestará los servicios del centro integral de acuerdo a la norma NTC 6047</t>
  </si>
  <si>
    <t>Diagnostico realizado</t>
  </si>
  <si>
    <t>Implementar la infraestructura de los sistemas de información y tecnología para el servicio al ciudadano para la operación de los canales dispuestos por la alcaldia de acuerdo a la demanda .</t>
  </si>
  <si>
    <t>Adquirir mobiliario de oficina para dotar el Centro Integral de Atención y Servicio al Ciudadano del Distrito de Cartagena de Indias.</t>
  </si>
  <si>
    <t>Mobiliario adquirido</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</si>
  <si>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</si>
  <si>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 xml:space="preserve">Adquirir equipos tecnológicos, incluyendo escáneres de alto rendimiento, impresoras térmicas, tablets y sistema de digiturnos, en el Centro Integral de Atención y Servicio al Ciudadano. </t>
  </si>
  <si>
    <t>Adquirir e implementar licencias de software para la racionalización de los trámites de la Alcaldía Mayor de Cartagena de Indias en el C.I.A.S.C y en las ventanillas de Atención al Ciudadano.</t>
  </si>
  <si>
    <t>Licencia de software para la racionalización de tramites</t>
  </si>
  <si>
    <t>Implementar estrategias de comunicación para el fortalecimiento del Centro Integral de Atención y Servicio al Ciudadano del Distrito de Cartagena de Indias.</t>
  </si>
  <si>
    <t>Estrategia de comunicación implementada</t>
  </si>
  <si>
    <t>Mejorar la eficiencia y efectividad para la atención y servicios al ciudadano.  </t>
  </si>
  <si>
    <t xml:space="preserve">Implementar un chatbot en el Centro Integral de Atención y Servicio al Ciudadano del Distrito de Cartagena de Indias. </t>
  </si>
  <si>
    <t>Chatbot implementado</t>
  </si>
  <si>
    <t>Ejecutar obras de adecuación y mantenimiento en las ventanillas de Atención al Ciudadano ubicadas en las localidades, de acuerdo con las recomendaciones del diagnóstico realizado.</t>
  </si>
  <si>
    <t>Adecuación ejecutada</t>
  </si>
  <si>
    <t xml:space="preserve">Adquirir mobiliario de oficina para dotar las ventanillas de Atención al Ciudadano ubicadas en las localidades, de acuerdo con las recomendaciones del diagnóstico realizado. </t>
  </si>
  <si>
    <t>Mobiliario para dotación adquirido</t>
  </si>
  <si>
    <t>Adquirir equipos tecnológicos, incluyendo escáneres de alto rendimiento e impresoras térmicas para fortalecer la infraestructura de las ventanillas de Atención al Ciudadano ubicadas en las localidades</t>
  </si>
  <si>
    <t>Afectar rubros que no corresponden con el objeto del gasto en beneficio propio o a cambio de una retribución 
económica</t>
  </si>
  <si>
    <t>Cronograma detallado, incluyendo los compromisos y recursos asignados para la ejecución. </t>
  </si>
  <si>
    <t>Implementar estrategias de comunicación para el fortalecimiento de las ventanillas de Atención al Ciudadano ubicadas en las localidades.</t>
  </si>
  <si>
    <t>Avance proyecto Fortalecimiento de la Experiencia Ciudadana: Cartagena Contigo en el Distrito de   Cartagena de Indias</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</si>
  <si>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</si>
  <si>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</si>
  <si>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</si>
  <si>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</si>
  <si>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</si>
  <si>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 xml:space="preserve">UCG  1
UCG  2
UCG 3
UCG 8
UCG 9
UCG 10             
UCG 4
UCG 5
UCG 6
UCG 7               
Rural    
UCG  11
UCG  12
UCG  13
UCG  14
UCG  15
UCG  16  </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</si>
  <si>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</si>
  <si>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</si>
  <si>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</si>
  <si>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</si>
  <si>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</si>
  <si>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</si>
  <si>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</si>
  <si>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</si>
  <si>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</si>
  <si>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</si>
  <si>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</si>
  <si>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</si>
  <si>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</si>
  <si>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UCG  1
UCG  2
UCG 3
UCG 8
UCG 9
UCG 10             
UCG 4
UCG 5
UCG 6
UCG 7               
Rural    
UCG  11
UCG  12
UCG  13
UCG  14
UCG  15
UCG  16</t>
  </si>
  <si>
    <t>Resistencia de la comunidad local a la adopción de nuevas tecnologías.</t>
  </si>
  <si>
    <t>Realizar campañas de sensibilización y participación comunitaria. Involucrar a líderes locales en el proyecto</t>
  </si>
  <si>
    <t>Desarrollo de  Currículos</t>
  </si>
  <si>
    <t>Falta de personal capacitado para operar y mantener los microcentros.</t>
  </si>
  <si>
    <t>Desarrollar programas  de capacitación  intensiva y continua para  el personal. Establecer  asociaciones con  instituciones educativas.</t>
  </si>
  <si>
    <t>Implementación de  Programas</t>
  </si>
  <si>
    <t>Inicio de  actividades  educativas</t>
  </si>
  <si>
    <t>Cambios en la  normativa que  afecten la  construcción y  operación de los  microcentros.</t>
  </si>
  <si>
    <t>Mantenerse actualizado  con las normativas  vigentes y trabajar en  estrecha colaboración  con las autoridades  regulatorias.</t>
  </si>
  <si>
    <t>Capacitación  de Personal</t>
  </si>
  <si>
    <t>Formación de  instructores y  personal  educativo</t>
  </si>
  <si>
    <t>Problemas con la infraestructura local, como suministro de energía y conectividad a internet.</t>
  </si>
  <si>
    <t>Realizar estudios de viabilidad y fortalecer la infraestructura local. Establecer acuerdos con proveedores de servicios públicos.</t>
  </si>
  <si>
    <t>Creación de  Incubadoras y  Aceleradoras</t>
  </si>
  <si>
    <t>Financiamiento  y asesoría a  proyectos  innovadores</t>
  </si>
  <si>
    <t>Apoyo a  Iniciativas  Emprendedoras</t>
  </si>
  <si>
    <t>Amenazas a la seguridad física y cibernética de las instalaciones y sistemas.</t>
  </si>
  <si>
    <t>Implementar medidas de seguridad física y cibernética robustas. Realizar auditorías y evaluaciones de seguridad periódicas</t>
  </si>
  <si>
    <t>Programas de  Inclusión  Digital</t>
  </si>
  <si>
    <t>Actividades y  cursos dirigidos  a mujeres y  grupos  vulnerables</t>
  </si>
  <si>
    <t>Campañas de  Sensibilización</t>
  </si>
  <si>
    <t>Promoción de la  equidad de  género en  tecnología</t>
  </si>
  <si>
    <t>Condiciones climáticas adversas que retrasen la construcción y operación de los microcentros.</t>
  </si>
  <si>
    <t>Desarrollar planes de contingencia para condiciones climáticas adversas. Utilizar materiales y técnicas de construcción resistentes al clima.</t>
  </si>
  <si>
    <t>Capacitación  Inicial</t>
  </si>
  <si>
    <t>Cursos de  formación para  docentes</t>
  </si>
  <si>
    <t>Formación  Continua</t>
  </si>
  <si>
    <t>Programas de  actualización y  desarrollo  profesional</t>
  </si>
  <si>
    <t>Dificultades para mantener la operación y financiación a largo plazo de los microcentros</t>
  </si>
  <si>
    <t>Desarrollar un plan de sostenibilidad a largo plazo. Buscar alianzas estratégicas y diversificar las fuentes de financiamiento.</t>
  </si>
  <si>
    <t>Avance proyecto Construcción de dos (2) Microcentros de Inteligencia Artificial en el Distrito de  Cartagena de Indias</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</si>
  <si>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</si>
  <si>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</si>
  <si>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</si>
  <si>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</si>
  <si>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</si>
  <si>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</si>
  <si>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</si>
  <si>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</si>
  <si>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</si>
  <si>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</si>
  <si>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</si>
  <si>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</si>
  <si>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</si>
  <si>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</si>
  <si>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</si>
  <si>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</si>
  <si>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</si>
  <si>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</si>
  <si>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</si>
  <si>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</si>
  <si>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</si>
  <si>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</si>
  <si>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</si>
  <si>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</si>
  <si>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</si>
  <si>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</si>
  <si>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</si>
  <si>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</si>
  <si>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</si>
  <si>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</si>
  <si>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Realizar las pruebas de desarrollo</t>
  </si>
  <si>
    <t>Desfinanciación del Proyecto</t>
  </si>
  <si>
    <t>Garantizar los recursos para la ejecución del proyecto</t>
  </si>
  <si>
    <t xml:space="preserve">Incrementar el conocimiento en lineamientos de Gobierno Digital de los servidores y contratistas del Distrito. </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</si>
  <si>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</si>
  <si>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</si>
  <si>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</si>
  <si>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 xml:space="preserve"> Formar a tres mil (3.000) personas en el uso de Tecnologías de Información</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</si>
  <si>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</si>
  <si>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</si>
  <si>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</si>
  <si>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</si>
  <si>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</si>
  <si>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Avance proyecto Transformación de los sistemas de información para la toma de decisiones basadas en datos en la Alcaldía mayor de  Cartagena de Indias</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</si>
  <si>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</si>
  <si>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</si>
  <si>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</si>
  <si>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</si>
  <si>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</si>
  <si>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</si>
  <si>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 xml:space="preserve">UCG  1
UCG  2
UCG 3
UCG 8
UCG 9
UCG 10             
UCG 4
UCG 5
UCG 6
UCG 7               
Rural    
UCG  11
UCG  12
UCG  13
UCG  14
UCG  15
UCG  16 </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</si>
  <si>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</si>
  <si>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</si>
  <si>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</si>
  <si>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</si>
  <si>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</si>
  <si>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</si>
  <si>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</si>
  <si>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</si>
  <si>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</si>
  <si>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</si>
  <si>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</si>
  <si>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</si>
  <si>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</si>
  <si>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</si>
  <si>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</si>
  <si>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</si>
  <si>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Avance proyecto Implementación de zonas digitales de acceso publico gratuito para el uso y apropiación de las Tic en el Distrito de  Cartagena de Indias</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</si>
  <si>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</si>
  <si>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</si>
  <si>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</si>
  <si>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</si>
  <si>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</si>
  <si>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</si>
  <si>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1291
4191</t>
  </si>
  <si>
    <t>Servidores Publicos Contratistas</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</si>
  <si>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</si>
  <si>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</si>
  <si>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</si>
  <si>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</si>
  <si>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</si>
  <si>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</si>
  <si>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</si>
  <si>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</si>
  <si>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</si>
  <si>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</si>
  <si>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</si>
  <si>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</si>
  <si>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</si>
  <si>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</si>
  <si>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</si>
  <si>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</si>
  <si>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</si>
  <si>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</si>
  <si>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Documentos de lineamientos técnicos</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</si>
  <si>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</si>
  <si>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</si>
  <si>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</si>
  <si>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</si>
  <si>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</si>
  <si>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</si>
  <si>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</si>
  <si>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</si>
  <si>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</si>
  <si>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</si>
  <si>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</si>
  <si>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Avance proyecto Fortalecimiento de la seguridad digital institucional en el Distrito de Cartagena de Indias</t>
  </si>
  <si>
    <t>Implementación del Cloud Data Center en la Alcaldía de   Cartagena de Indias</t>
  </si>
  <si>
    <t>Modernizar la Infraestructura tecnológica de la Alcaldía de Cartagena de Indias,  mediante la creación de un centro de datos en la nube que brinde protección y  seguridad a la información del Distrito de Cartagena.</t>
  </si>
  <si>
    <t>Implementar Protocolos de Seguridad de la Información que garanticen la protección de la información del Distrito.</t>
  </si>
  <si>
    <t>Servicios tecnológicos</t>
  </si>
  <si>
    <t>Inventario de Servidores actuales, sistema operativos y capacidades de computo.</t>
  </si>
  <si>
    <t>Inventario</t>
  </si>
  <si>
    <t>Cambio  en la  normativi dad  asociada a  la  Seguridad  Digital en  Colombia,  que  retrase a  implemen tación del centro</t>
  </si>
  <si>
    <t>Monitoreo  permanente  de los  cambios  normativos y  lineamiento  del  Ministerios  de las TIC,  para realizar  la adopción y  los ajustes  correspondientes.</t>
  </si>
  <si>
    <t>Categorizar los servicios que corren sobre cada maquina para validar el número de aplicaciones a migrar</t>
  </si>
  <si>
    <t xml:space="preserve">Categoria de servicios </t>
  </si>
  <si>
    <t>UCG  1
UCG  2
UCG 3
UCG 8
UCG 9
UCG 10             
UCG 4
UCG 5
UCG 6
UCG 7               
Rural    
UCG  11
UCG  12
UCG  13
UCG  14
UCG  15
UCG  17</t>
  </si>
  <si>
    <t>Inventario de Publicaciones, VIP y aplicativos internos.</t>
  </si>
  <si>
    <t>UCG  1
UCG  2
UCG 3
UCG 8
UCG 9
UCG 10             
UCG 4
UCG 5
UCG 6
UCG 7               
Rural    
UCG  11
UCG  12
UCG  13
UCG  14
UCG  15
UCG  18</t>
  </si>
  <si>
    <t>Realizar inventario de los motores de base de datos para los diferentes aplicativos</t>
  </si>
  <si>
    <t>UCG  1
UCG  2
UCG 3
UCG 8
UCG 9
UCG 10             
UCG 4
UCG 5
UCG 6
UCG 7               
Rural    
UCG  11
UCG  12
UCG  13
UCG  14
UCG  15
UCG  19</t>
  </si>
  <si>
    <t>Establecer los datos e información que la entidad puede almacenar por fuera y dentro de Colombia de acuerdo con las normativas legales vigentes.</t>
  </si>
  <si>
    <t xml:space="preserve">Datos e información </t>
  </si>
  <si>
    <t>UCG  1
UCG  2
UCG 3
UCG 8
UCG 9
UCG 10             
UCG 4
UCG 5
UCG 6
UCG 7               
Rural    
UCG  11
UCG  12
UCG  13
UCG  14
UCG  15
UCG  20</t>
  </si>
  <si>
    <t>Posibilidad  de  incumplir  con las  actividades  definidas en  la estrategia  para la  implement ación del  centro  datos de la  Alcaldía de  Cartagena  de Indias.</t>
  </si>
  <si>
    <t>Seguimiento  del  cumplimient o de las  actividades  establecidas  en el  proyecto de  inversión  Cloud Data  Center en la  Alcaldía de  Cartagena  de Indias.</t>
  </si>
  <si>
    <t>Formular Políticas de escalamiento de maquinas y de recursos.</t>
  </si>
  <si>
    <t>Politica de escalamiento de maquinas</t>
  </si>
  <si>
    <t>UCG  1
UCG  2
UCG 3
UCG 8
UCG 9
UCG 10             
UCG 4
UCG 5
UCG 6
UCG 7               
Rural    
UCG  11
UCG  12
UCG  13
UCG  14
UCG  15
UCG  21</t>
  </si>
  <si>
    <t>Formular la Política de Backups de maquinas criticas y periodicidad de las mismas.</t>
  </si>
  <si>
    <t>Politica de Backups</t>
  </si>
  <si>
    <t>UCG  1
UCG  2
UCG 3
UCG 8
UCG 9
UCG 10             
UCG 4
UCG 5
UCG 6
UCG 7               
Rural    
UCG  11
UCG  12
UCG  13
UCG  14
UCG  15
UCG  22</t>
  </si>
  <si>
    <t>Formular el Plan de Continuida del Negocio -DRP</t>
  </si>
  <si>
    <t xml:space="preserve">Plan de continuidad del negocio </t>
  </si>
  <si>
    <t>UCG  1
UCG  2
UCG 3
UCG 8
UCG 9
UCG 10             
UCG 4
UCG 5
UCG 6
UCG 7               
Rural    
UCG  11
UCG  12
UCG  13
UCG  14
UCG  15
UCG  23</t>
  </si>
  <si>
    <t>Optimizar en un 100% la capacidad de los servidores, sistemas de almacenamiento y backup, necesarios para un desarrollo eficaz y seguro de un gran volumen de datos</t>
  </si>
  <si>
    <t>Ejecutar migración de maquina virtuales hacia la nube.</t>
  </si>
  <si>
    <t>Migración de maquina virtual</t>
  </si>
  <si>
    <t>UCG  1
UCG  2
UCG 3
UCG 8
UCG 9
UCG 10             
UCG 4
UCG 5
UCG 6
UCG 7               
Rural    
UCG  11
UCG  12
UCG  13
UCG  14
UCG  15
UCG  24</t>
  </si>
  <si>
    <t>Desfinanciación del  Proyecto  para  implement ar el Cloud  Data Center  en la  Alcaldía de  Cartagena  de Indias.</t>
  </si>
  <si>
    <t>Garantizar  los recursos  para la  ejecución  del proyecto</t>
  </si>
  <si>
    <t>Ejecutar migración de base de datos hacia el tipo de nube PAAS.</t>
  </si>
  <si>
    <t xml:space="preserve">Migración de base de datos </t>
  </si>
  <si>
    <t>UCG  1
UCG  2
UCG 3
UCG 8
UCG 9
UCG 10             
UCG 4
UCG 5
UCG 6
UCG 7               
Rural    
UCG  11
UCG  12
UCG  13
UCG  14
UCG  15
UCG  25</t>
  </si>
  <si>
    <t>Ejecutar migración de la data hacia una zona local o hacia un almacenamiento externo</t>
  </si>
  <si>
    <t xml:space="preserve">Migración de la data hacia una zona local </t>
  </si>
  <si>
    <t>UCG  1
UCG  2
UCG 3
UCG 8
UCG 9
UCG 10             
UCG 4
UCG 5
UCG 6
UCG 7               
Rural    
UCG  11
UCG  12
UCG  13
UCG  14
UCG  15
UCG  26</t>
  </si>
  <si>
    <t>Configurar la Política de Backups establecida por la entidad.</t>
  </si>
  <si>
    <t>Politica de Backups configurada</t>
  </si>
  <si>
    <t>UCG  1
UCG  2
UCG 3
UCG 8
UCG 9
UCG 10             
UCG 4
UCG 5
UCG 6
UCG 7               
Rural    
UCG  11
UCG  12
UCG  13
UCG  14
UCG  15
UCG  27</t>
  </si>
  <si>
    <t>Formular e implementar planes de mantenimiento y monitoreo de infraestructura</t>
  </si>
  <si>
    <t xml:space="preserve">Planes de mejoramiento formulados e implementados </t>
  </si>
  <si>
    <t>UCG  1
UCG  2
UCG 3
UCG 8
UCG 9
UCG 10             
UCG 4
UCG 5
UCG 6
UCG 7               
Rural    
UCG  11
UCG  12
UCG  13
UCG  14
UCG  15
UCG  28</t>
  </si>
  <si>
    <t>Avances proyecto Implementación del Cloud Data Center en la Alcaldía de   Cartagena de Indias</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</si>
  <si>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</si>
  <si>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</si>
  <si>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</si>
  <si>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</si>
  <si>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</si>
  <si>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</si>
  <si>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</si>
  <si>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</si>
  <si>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</si>
  <si>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</si>
  <si>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</si>
  <si>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</si>
  <si>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</si>
  <si>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</si>
  <si>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</si>
  <si>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</si>
  <si>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</si>
  <si>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</si>
  <si>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</si>
  <si>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</si>
  <si>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</si>
  <si>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</si>
  <si>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</si>
  <si>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</si>
  <si>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</si>
  <si>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</si>
  <si>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</si>
  <si>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</si>
  <si>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</si>
  <si>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</si>
  <si>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</si>
  <si>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</si>
  <si>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</si>
  <si>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</si>
  <si>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</si>
  <si>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</si>
  <si>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</si>
  <si>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</si>
  <si>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</si>
  <si>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</si>
  <si>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</si>
  <si>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</si>
  <si>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</si>
  <si>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</si>
  <si>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</si>
  <si>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</si>
  <si>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</si>
  <si>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</si>
  <si>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</si>
  <si>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</si>
  <si>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</si>
  <si>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</si>
  <si>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</si>
  <si>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</si>
  <si>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</si>
  <si>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</si>
  <si>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</si>
  <si>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</si>
  <si>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</si>
  <si>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</si>
  <si>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 xml:space="preserve">Avance proyecto Implementación de la mejora normativa en el Distrito de Cartagena de Indias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</si>
  <si>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</si>
  <si>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</si>
  <si>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</si>
  <si>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Museos adecuados</t>
  </si>
  <si>
    <t>Realizar diagnostico acerca de la infraestructura e instalaciones existentes</t>
  </si>
  <si>
    <t>MOISES ALVAREZ MARÍN</t>
  </si>
  <si>
    <t xml:space="preserve">
Emergencia Sanitaria a nivel nacional y global.
</t>
  </si>
  <si>
    <t xml:space="preserve">
Tomar medidas precavidas en caso de emergencia sanitaria para disminuir su propagación.
</t>
  </si>
  <si>
    <t>Instalar redes hidráulicas y sanitarias</t>
  </si>
  <si>
    <t>Instalar redes eléctricas</t>
  </si>
  <si>
    <t>Contar con apropiación presupuestal para el desarrollo de las actividades para la consolidación y fortalecimiento del Museo Histórico de Cartagena.</t>
  </si>
  <si>
    <t>Consecución y gestión de recursos destinados al Museo Histórico de Cartagena. de Indias.</t>
  </si>
  <si>
    <t>Adaptar los espacios para acceso a discapacitados</t>
  </si>
  <si>
    <t>Mejorar la infraestructura y los espacios del Museo</t>
  </si>
  <si>
    <t>Realizar dotación de mobiliario y equipos</t>
  </si>
  <si>
    <t>Insatisfacción de la comunidad con las actividades culturales propuestas a realizar por el museo Histórico de Cartagena.</t>
  </si>
  <si>
    <t>Realizar un plan de actividades culturales a ejecutar e cual. vaya acorde con las necesidades de la comunidad.</t>
  </si>
  <si>
    <t>Desarrollar procesos de promoción, divulgación, formación y actividades culturales en el Museo Histórico de Cartagena de Indias.</t>
  </si>
  <si>
    <t>Realizar Plan Diagnostico</t>
  </si>
  <si>
    <t>Publicar y divulgar (impresiones) Socialización del Plan Diagnostico</t>
  </si>
  <si>
    <t>Servicio de promoción de actividades culturales.</t>
  </si>
  <si>
    <t>Producir piezas de divulgación en diversos formatos</t>
  </si>
  <si>
    <t>Actualizar de la Pagina web, para incorporar el componente comercial</t>
  </si>
  <si>
    <t>Personal poco capacitado para el desarrollo de actividades de promoción.</t>
  </si>
  <si>
    <t>Contratación de personal capacitado. para desarrollar las actividades de promoción y formación cultural.</t>
  </si>
  <si>
    <t xml:space="preserve"> Renovar integralmente de la señalética del Museo y elaboración de una guía digital para recorridos virtuales por el Museo.</t>
  </si>
  <si>
    <t>Conservar y proteger el patrimonio material mueble</t>
  </si>
  <si>
    <t>Servicios de intervención al patrimonio material mueble</t>
  </si>
  <si>
    <t>FASE 1: Intervenir 213 piezas de la colección: diagnostico y fijación de niveles de intervención</t>
  </si>
  <si>
    <t>FASE 2: Intervenir 213 piezas de la colección: diagnostico y fijación de niveles de intervención</t>
  </si>
  <si>
    <t>Metros cuadrados de construcción</t>
  </si>
  <si>
    <t>FASE 3: Intervenir 214 piezas de la colección: diagnostico y fijación de niveles de intervención</t>
  </si>
  <si>
    <t>Avance proyecto Consolidación del Museo Histórico para fortalecer la memoria, el patrimonio y el servicio a la ciudadanía en el Distrito de   Cartagena de Indias</t>
  </si>
  <si>
    <t>Diseño e implementación de un plan de formación integral para fortalecer el Sistema de Control Interno en la alcaldía de Cartagena de Indias.</t>
  </si>
  <si>
    <t>Fortalecer el sistema de control interno, y el control interno contable de la Alcaldía de Cartagena de indias.</t>
  </si>
  <si>
    <t xml:space="preserve"> Ejecutar un plan de formación permanente y cualificación dirigido a servidores públicos y contratistas del Distrito de Cartagena sobre el Sistema de Control Interno y Control Interno Contable con su modelo operativo (MECI), que contribuya al fortalecimiento institucional.</t>
  </si>
  <si>
    <t>Servicio de educación informal (Producto principal del proyecto)</t>
  </si>
  <si>
    <t>Desarrollo del diagnóstico y del componente estratégico para la capacitación en el sector público</t>
  </si>
  <si>
    <t>Diagnostico</t>
  </si>
  <si>
    <t xml:space="preserve">
83.728
61.636
57.853
67.290
52.668
14.550 
62.005 
65.821 
86.463
68.550
18.757
33.323 
98317
43.093
83.481
51.347
10.459</t>
  </si>
  <si>
    <t xml:space="preserve">VERENA GUERRERO </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</si>
  <si>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</si>
  <si>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Realizar seguimiento del diagnóstico de las necesidades de formación de los funcionarios, y al cronograma de formación y capacitación establecidos por los responsables de los procesos de formación.</t>
  </si>
  <si>
    <t>Establecimiento de los ejes temáticos y su propósito</t>
  </si>
  <si>
    <t>Propositos</t>
  </si>
  <si>
    <t>Priorización de las temáticas a ser implementadas en las entidades públicas</t>
  </si>
  <si>
    <t>Documento</t>
  </si>
  <si>
    <t>Definición de los lineamientos para la formación de los directivos públicos, aunque esto implique un ajuste de contexto y de pertinencia de acuerdo con las necesidades propias del distrito de Cartagena.</t>
  </si>
  <si>
    <t xml:space="preserve">Lineamientos </t>
  </si>
  <si>
    <t>Diseño de los contenidos temáticos y metodológicos</t>
  </si>
  <si>
    <t>Diseños metodologicos</t>
  </si>
  <si>
    <t>Desarrollo del proceso de enseñanza-aprendizaje, utilizando los recursos y herramientas didáctico – pedagógicas, sesiones formativas teórico practicas–Modalidad Presencial, Modalidad virtual Sincrónica y Asincrónica</t>
  </si>
  <si>
    <t>Procesos de enseñanza</t>
  </si>
  <si>
    <t>Supervisión metodológica, administrativa y técnica, durante el desarrollo de los eventos de formación y capacitación, utilizando los formatos dispuestos por la coordinación de capacitación</t>
  </si>
  <si>
    <t xml:space="preserve">Supervisión </t>
  </si>
  <si>
    <t>Avance proyecto Diseño e implementación de un plan de formación integral para fortalecer el Sistema de Control Interno en la alcaldía de Cartagena de Indias.</t>
  </si>
  <si>
    <t>Fortalecimiento de la gestión de riesgos y control interno en el distrito de Cartagena de indias”</t>
  </si>
  <si>
    <t>Fortalecer la gestión de riesgos y el control interno en el Distrito de Cartagena mediante la implementación de un software de auditoría basada en riesgos, que optimice los procesos de auditoría, incremente la eficiencia en la supervisión de los sistemas de información, y promueva una mayor transparencia y eficacia en la administración pública.</t>
  </si>
  <si>
    <t xml:space="preserve">Adquirir un software comercial de auditoría basada en riesgos que cumpla con los estándares internacionales y adaptar sus funcionalidades a las necesidades del Distrito de Cartagena.
</t>
  </si>
  <si>
    <t>Software adquirido</t>
  </si>
  <si>
    <t>Realizar un proceso de selección para la adquisición de un software de auditoría basado en riesgos.</t>
  </si>
  <si>
    <t>Posibilidad de afectación económica por retrasos en la implementación del software debido a problemas técnicos</t>
  </si>
  <si>
    <t>Establecer un plan de contingencia  con el proveedor.</t>
  </si>
  <si>
    <t xml:space="preserve"> Implementar el software adquirido, capacitando al personal del Distrito en su uso y asegurando que los procesos de auditoría basados en riesgos puedan ser optimizados rápidamente.</t>
  </si>
  <si>
    <t xml:space="preserve">Software implementado
</t>
  </si>
  <si>
    <t>Implementar el software adquirido y capacitar al personal que tenga relación con los procesos de auditoría y manejo del software.</t>
  </si>
  <si>
    <t>Software implementado</t>
  </si>
  <si>
    <t>Posibilidad de afectación  económica y reputacional  por dificultades en emanejo por parte de los  servidores públicos, debido  a la complejidad de  funcionalidades del  software implementado.</t>
  </si>
  <si>
    <t>Realizar sesiones de sensibilización  y capacitación previa a la  implementación.</t>
  </si>
  <si>
    <t>Avance proyecto Fortalecimiento de la gestión de riesgos y control interno en el distrito de Cartagena de indias”</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</si>
  <si>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</si>
  <si>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
se encuentran en condición de pobreza y pobreza extrema focalizadas por el Departamento Nacional de planeación</t>
  </si>
  <si>
    <t>Mejorar la operatividad representada en canales de atención, espacios locativos, herramientas tecnológicas yTalento Humano que garanticen la atención de las familias que se encuentran distribuidas sociodemográficamente en el distrito</t>
  </si>
  <si>
    <t>Oficina para la atención y orientación ciudadana dotada (Producto principal del proyecto)</t>
  </si>
  <si>
    <t>Puntos de atención para garantizar a los beneficiarios la operatividad del proyecto</t>
  </si>
  <si>
    <t>Informes de puntos de atención</t>
  </si>
  <si>
    <t xml:space="preserve">
83.728
61.636
57.853
67.290
52.668
14.550 
62.005 
65.821 
86.463
68.550
18.757
33.323 
98317
43.093
83.481
51.347
10.459</t>
  </si>
  <si>
    <t xml:space="preserve">ALEJANDRA GUERRA </t>
  </si>
  <si>
    <t>Financieros</t>
  </si>
  <si>
    <t xml:space="preserve">Establecer un plan de informe financiero donde se mide la ejecucion en el gasto del presupuesto del proyecto y proyeccion de guturos gastos </t>
  </si>
  <si>
    <t>si</t>
  </si>
  <si>
    <t>Recurso humano</t>
  </si>
  <si>
    <t>Contratación directa</t>
  </si>
  <si>
    <t>Realizar estrategias comunitarias para poder brindar la atencion personalizada a las familias que residan en zonas de poca transitabilidad.</t>
  </si>
  <si>
    <t>Jornadas complementarias para la atención y bienestar comunitario</t>
  </si>
  <si>
    <t>Informes de jornadas complementarias</t>
  </si>
  <si>
    <t>Logistica para la puesta en marcha de las estrategias de puntos moviles y acceso a las comunidades con alto riesgo</t>
  </si>
  <si>
    <t>Selección abreviada</t>
  </si>
  <si>
    <t>Avance proyecto Apoyo AL FORTALECIMIENTO INSTITUCIONAL DE RENTA CIUDADANA, RENTA JOVEN Y COLOMBIA MAYOR PARA LA SUPERACIÓNDE LA POBREZA EXTREMA EN  Cartagena de Indias</t>
  </si>
  <si>
    <t>AVANCE PROYECTOS SECRETARÍA GENERAL A JUNIO 30 DEL 2025</t>
  </si>
  <si>
    <t>AVANCE FINANCIERO PROYECTOS SECRETARÍA GENERAL A JUNIO 30 DEL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</si>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</sst>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 #,##0.00;[Red]\-&quot;$&quot;\ #,##0.00"/>
    <numFmt numFmtId="44" formatCode="_-&quot;$&quot;\ * #,##0.00_-;\-&quot;$&quot;\ * #,##0.00_-;_-&quot;$&quot;\ * &quot;-&quot;??_-;_-@_-"/>
    <numFmt numFmtId="43" formatCode="_-* #,##0.00_-;\-* #,##0.00_-;_-* &quot;-&quot;??_-;_-@_-"/>
    <numFmt numFmtId="164" formatCode="[$$-240A]\ #,##0"/>
    <numFmt numFmtId="165" formatCode="0.0%"/>
    <numFmt numFmtId="166" formatCode="&quot;$&quot;\ #,##0"/>
    <numFmt numFmtId="167" formatCode="yyyy\-mm\-dd;@"/>
    <numFmt numFmtId="168" formatCode="&quot;$&quot;\ #,##0.00"/>
    <numFmt numFmtId="169" formatCode="_-&quot;$&quot;\ * #,##0_-;\-&quot;$&quot;\ * #,##0_-;_-&quot;$&quot;\ * &quot;-&quot;??_-;_-@_-"/>
    <numFmt numFmtId="170" formatCode="_-&quot;$&quot;* #,##0_-;\-&quot;$&quot;* #,##0_-;_-&quot;$&quot;* &quot;-&quot;_-;_-@_-"/>
    <numFmt numFmtId="171" formatCode="#,##0.0"/>
    <numFmt numFmtId="172" formatCode="0.0"/>
    <numFmt numFmtId="173" formatCode="_-[$$-240A]\ * #,##0.00_-;\-[$$-240A]\ * #,##0.00_-;_-[$$-240A]\ * &quot;-&quot;??_-;_-@_-"/>
    <numFmt numFmtId="174" formatCode="dd\-mm\-yy;@"/>
    <numFmt numFmtId="175" formatCode="_-[$$-240A]\ * #,##0_-;\-[$$-240A]\ * #,##0_-;_-[$$-240A]\ * &quot;-&quot;??_-;_-@_-"/>
  </numFmts>
  <fonts count="72">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sz val="11"/>
      <color theme="0"/>
      <name val="Aptos Narrow"/>
      <family val="2"/>
      <scheme val="minor"/>
    </font>
    <font>
      <sz val="10"/>
      <name val="Aptos Narrow"/>
      <family val="2"/>
      <scheme val="minor"/>
    </font>
    <font>
      <sz val="11"/>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000000"/>
      <name val="Arial"/>
      <family val="2"/>
    </font>
    <font>
      <sz val="11"/>
      <name val="Aptos Narrow"/>
      <family val="2"/>
      <scheme val="minor"/>
    </font>
    <font>
      <sz val="11"/>
      <color rgb="FF000000"/>
      <name val="Aptos Narrow"/>
      <family val="2"/>
      <scheme val="minor"/>
    </font>
    <font>
      <sz val="11"/>
      <color theme="1"/>
      <name val="Aptos Narrow"/>
      <family val="2"/>
    </font>
    <font>
      <sz val="11"/>
      <color rgb="FF000000"/>
      <name val="&quot;Aptos Narrow&quot;"/>
    </font>
    <font>
      <sz val="11"/>
      <name val="Arial"/>
      <family val="2"/>
    </font>
    <font>
      <sz val="10"/>
      <color theme="1"/>
      <name val="Arial Narrow"/>
      <family val="2"/>
    </font>
    <font>
      <sz val="11"/>
      <color rgb="FFFF0000"/>
      <name val="Aptos Narrow"/>
      <family val="2"/>
      <scheme val="minor"/>
    </font>
    <font>
      <sz val="20"/>
      <color rgb="FFFF0000"/>
      <name val="Aptos Narrow"/>
      <family val="2"/>
      <scheme val="minor"/>
    </font>
    <font>
      <sz val="11"/>
      <color rgb="FFFF0000"/>
      <name val="Arial"/>
      <family val="2"/>
    </font>
    <font>
      <sz val="14"/>
      <color theme="1"/>
      <name val="Arial"/>
      <family val="2"/>
    </font>
    <font>
      <b/>
      <sz val="14"/>
      <color theme="1"/>
      <name val="Arial"/>
      <family val="2"/>
    </font>
    <font>
      <b/>
      <sz val="18"/>
      <color theme="1"/>
      <name val="Aptos Narrow"/>
      <scheme val="minor"/>
    </font>
    <font>
      <b/>
      <sz val="20"/>
      <color theme="1"/>
      <name val="Aptos Narrow"/>
      <scheme val="minor"/>
    </font>
    <font>
      <b/>
      <sz val="11"/>
      <color theme="1"/>
      <name val="Aptos Narrow"/>
      <scheme val="minor"/>
    </font>
    <font>
      <b/>
      <sz val="20"/>
      <color theme="1"/>
      <name val="Tahoma"/>
      <family val="2"/>
    </font>
    <font>
      <sz val="20"/>
      <color theme="1"/>
      <name val="Aptos Narrow"/>
      <scheme val="minor"/>
    </font>
    <font>
      <sz val="11"/>
      <color theme="1"/>
      <name val="Aptos Narrow"/>
      <scheme val="minor"/>
    </font>
    <font>
      <sz val="11"/>
      <color theme="1"/>
      <name val="Tahoma"/>
      <family val="2"/>
    </font>
    <font>
      <sz val="20"/>
      <color theme="1"/>
      <name val="Tahoma"/>
      <family val="2"/>
    </font>
    <font>
      <b/>
      <sz val="11"/>
      <color rgb="FFFF0000"/>
      <name val="Aptos Narrow"/>
      <family val="2"/>
      <scheme val="minor"/>
    </font>
    <font>
      <b/>
      <sz val="20"/>
      <name val="Aptos Narrow"/>
      <scheme val="minor"/>
    </font>
    <font>
      <b/>
      <sz val="11"/>
      <name val="Tahoma"/>
      <family val="2"/>
    </font>
    <font>
      <b/>
      <sz val="20"/>
      <name val="Tahoma"/>
      <family val="2"/>
    </font>
    <font>
      <b/>
      <sz val="20"/>
      <name val="Calibri"/>
      <family val="2"/>
    </font>
    <font>
      <b/>
      <sz val="20"/>
      <color rgb="FFFF0000"/>
      <name val="Tahoma"/>
      <family val="2"/>
    </font>
    <font>
      <b/>
      <sz val="11"/>
      <name val="Aptos Narrow"/>
      <scheme val="minor"/>
    </font>
    <font>
      <b/>
      <sz val="10"/>
      <color theme="1"/>
      <name val="Arial"/>
      <family val="2"/>
    </font>
    <font>
      <b/>
      <sz val="11"/>
      <color rgb="FFFF0000"/>
      <name val="Aptos Narrow"/>
      <scheme val="minor"/>
    </font>
    <font>
      <b/>
      <sz val="16"/>
      <name val="Tahoma"/>
      <family val="2"/>
    </font>
    <font>
      <b/>
      <sz val="28"/>
      <name val="Tahoma"/>
      <family val="2"/>
    </font>
    <font>
      <b/>
      <sz val="24"/>
      <color theme="1"/>
      <name val="Aptos Narrow"/>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indexed="31"/>
      </patternFill>
    </fill>
    <fill>
      <patternFill patternType="solid">
        <fgColor theme="0"/>
        <bgColor rgb="FF000000"/>
      </patternFill>
    </fill>
    <fill>
      <patternFill patternType="solid">
        <fgColor theme="0"/>
        <bgColor rgb="FFFFFF00"/>
      </patternFill>
    </fill>
    <fill>
      <patternFill patternType="solid">
        <fgColor theme="0"/>
        <bgColor rgb="FF8ED873"/>
      </patternFill>
    </fill>
    <fill>
      <patternFill patternType="solid">
        <fgColor theme="0"/>
        <bgColor rgb="FF8ED973"/>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int="0.39997558519241921"/>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7" borderId="19" applyFill="0">
      <alignment vertical="top" wrapText="1"/>
    </xf>
    <xf numFmtId="0" fontId="25" fillId="0" borderId="18" applyBorder="0">
      <alignment horizontal="center" vertical="center" wrapText="1"/>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22">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0" fillId="2" borderId="0" xfId="0" applyFill="1" applyAlignment="1">
      <alignment vertical="center"/>
    </xf>
    <xf numFmtId="0" fontId="0" fillId="0" borderId="0" xfId="0" applyAlignment="1">
      <alignment vertical="center" wrapText="1"/>
    </xf>
    <xf numFmtId="0" fontId="0" fillId="0" borderId="0" xfId="0" applyAlignment="1">
      <alignment wrapText="1"/>
    </xf>
    <xf numFmtId="0" fontId="27" fillId="0" borderId="0" xfId="0" applyFont="1" applyAlignment="1">
      <alignment vertical="center" wrapText="1"/>
    </xf>
    <xf numFmtId="49" fontId="0" fillId="2" borderId="0" xfId="0" applyNumberFormat="1" applyFill="1" applyAlignment="1">
      <alignment horizontal="center" vertical="center"/>
    </xf>
    <xf numFmtId="169" fontId="0" fillId="0" borderId="0" xfId="9" applyNumberFormat="1" applyFont="1"/>
    <xf numFmtId="0" fontId="41" fillId="2" borderId="0" xfId="0" applyFont="1" applyFill="1"/>
    <xf numFmtId="0" fontId="9"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47" fillId="2" borderId="1" xfId="0" applyNumberFormat="1" applyFont="1" applyFill="1" applyBorder="1" applyAlignment="1">
      <alignment horizontal="center" vertical="center"/>
    </xf>
    <xf numFmtId="0" fontId="42" fillId="8" borderId="1" xfId="0" applyFont="1" applyFill="1" applyBorder="1" applyAlignment="1">
      <alignment horizontal="center" vertical="center"/>
    </xf>
    <xf numFmtId="0" fontId="41" fillId="2" borderId="1" xfId="0" applyFont="1" applyFill="1" applyBorder="1" applyAlignment="1">
      <alignment horizontal="center" vertical="center"/>
    </xf>
    <xf numFmtId="9" fontId="0" fillId="2" borderId="1" xfId="10" applyFont="1" applyFill="1" applyBorder="1" applyAlignment="1">
      <alignment horizontal="center" vertical="center" wrapText="1"/>
    </xf>
    <xf numFmtId="0" fontId="47"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9" fontId="47" fillId="2" borderId="4" xfId="10" applyFont="1" applyFill="1" applyBorder="1" applyAlignment="1">
      <alignment horizontal="center" vertical="center"/>
    </xf>
    <xf numFmtId="9" fontId="49" fillId="9" borderId="4" xfId="10" applyFont="1" applyFill="1" applyBorder="1" applyAlignment="1">
      <alignment horizontal="center" vertical="center" wrapText="1"/>
    </xf>
    <xf numFmtId="0" fontId="47"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7" fillId="2" borderId="0" xfId="0" applyFont="1" applyFill="1"/>
    <xf numFmtId="0" fontId="0" fillId="2" borderId="1" xfId="0" applyFill="1" applyBorder="1" applyAlignment="1">
      <alignment vertical="center" wrapText="1"/>
    </xf>
    <xf numFmtId="0" fontId="0" fillId="2" borderId="1" xfId="0" applyFill="1" applyBorder="1" applyAlignment="1">
      <alignment horizontal="left" vertical="top" wrapText="1"/>
    </xf>
    <xf numFmtId="0" fontId="0" fillId="2" borderId="1" xfId="0" applyFill="1" applyBorder="1" applyAlignment="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top" wrapText="1"/>
    </xf>
    <xf numFmtId="0" fontId="39" fillId="2" borderId="1" xfId="0" applyFont="1" applyFill="1" applyBorder="1" applyAlignment="1">
      <alignment horizontal="center" vertical="center"/>
    </xf>
    <xf numFmtId="9" fontId="0" fillId="2" borderId="1" xfId="0" applyNumberFormat="1" applyFill="1" applyBorder="1" applyAlignment="1">
      <alignment horizontal="center" vertical="center"/>
    </xf>
    <xf numFmtId="9" fontId="47" fillId="2" borderId="1" xfId="0" applyNumberFormat="1" applyFont="1" applyFill="1" applyBorder="1" applyAlignment="1">
      <alignment horizontal="center" vertical="center"/>
    </xf>
    <xf numFmtId="0" fontId="0" fillId="2" borderId="1" xfId="0" applyFill="1" applyBorder="1" applyAlignment="1">
      <alignment wrapText="1"/>
    </xf>
    <xf numFmtId="0" fontId="0" fillId="2" borderId="1" xfId="0" applyFill="1" applyBorder="1" applyAlignment="1">
      <alignment horizontal="left" vertical="center"/>
    </xf>
    <xf numFmtId="3" fontId="41" fillId="2" borderId="1" xfId="0" applyNumberFormat="1" applyFont="1" applyFill="1" applyBorder="1" applyAlignment="1">
      <alignment horizontal="center" vertical="center"/>
    </xf>
    <xf numFmtId="171" fontId="0" fillId="2" borderId="1" xfId="0" applyNumberFormat="1" applyFill="1" applyBorder="1" applyAlignment="1">
      <alignment horizontal="center" vertical="center"/>
    </xf>
    <xf numFmtId="0" fontId="0" fillId="2" borderId="1" xfId="0" applyFill="1" applyBorder="1" applyAlignment="1">
      <alignment horizontal="justify" vertical="center"/>
    </xf>
    <xf numFmtId="49" fontId="0" fillId="2" borderId="1" xfId="0" applyNumberFormat="1" applyFill="1" applyBorder="1" applyAlignment="1">
      <alignment vertical="center"/>
    </xf>
    <xf numFmtId="9" fontId="0" fillId="2" borderId="1" xfId="0" applyNumberFormat="1" applyFill="1" applyBorder="1" applyAlignment="1">
      <alignment vertical="center"/>
    </xf>
    <xf numFmtId="2" fontId="0" fillId="2" borderId="1" xfId="0" applyNumberFormat="1" applyFill="1" applyBorder="1" applyAlignment="1">
      <alignment horizontal="center" vertical="center"/>
    </xf>
    <xf numFmtId="9" fontId="0" fillId="2" borderId="1" xfId="10" applyFont="1" applyFill="1" applyBorder="1" applyAlignment="1">
      <alignment horizontal="center" vertical="center"/>
    </xf>
    <xf numFmtId="0" fontId="0" fillId="2" borderId="1" xfId="0" applyFill="1" applyBorder="1" applyAlignment="1">
      <alignment vertical="top" wrapText="1"/>
    </xf>
    <xf numFmtId="165"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0" fontId="41" fillId="2" borderId="1" xfId="0" applyFont="1" applyFill="1" applyBorder="1" applyAlignment="1">
      <alignment vertical="center" wrapText="1"/>
    </xf>
    <xf numFmtId="0" fontId="41" fillId="2" borderId="1" xfId="0" applyFont="1" applyFill="1" applyBorder="1" applyAlignment="1">
      <alignment wrapText="1"/>
    </xf>
    <xf numFmtId="0" fontId="41" fillId="2" borderId="1" xfId="0" applyFont="1" applyFill="1" applyBorder="1" applyAlignment="1">
      <alignment horizontal="center" vertical="center" wrapText="1"/>
    </xf>
    <xf numFmtId="49" fontId="41" fillId="2" borderId="1" xfId="0" applyNumberFormat="1" applyFont="1" applyFill="1" applyBorder="1" applyAlignment="1">
      <alignment horizontal="center" vertical="center"/>
    </xf>
    <xf numFmtId="9" fontId="41"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2" fontId="41" fillId="2" borderId="1" xfId="0" applyNumberFormat="1" applyFont="1" applyFill="1" applyBorder="1" applyAlignment="1">
      <alignment horizontal="center" vertical="center"/>
    </xf>
    <xf numFmtId="0" fontId="41" fillId="8" borderId="1" xfId="0" applyFont="1" applyFill="1" applyBorder="1" applyAlignment="1">
      <alignment horizontal="center" vertical="center"/>
    </xf>
    <xf numFmtId="10" fontId="0" fillId="2" borderId="1" xfId="10" applyNumberFormat="1" applyFont="1" applyFill="1" applyBorder="1" applyAlignment="1">
      <alignment horizontal="center" vertical="center"/>
    </xf>
    <xf numFmtId="165" fontId="0" fillId="2" borderId="1" xfId="10" applyNumberFormat="1" applyFont="1" applyFill="1" applyBorder="1" applyAlignment="1">
      <alignment horizontal="center" vertical="center" wrapText="1"/>
    </xf>
    <xf numFmtId="172" fontId="0" fillId="2" borderId="1" xfId="0" applyNumberFormat="1" applyFill="1" applyBorder="1" applyAlignment="1">
      <alignment horizontal="center" vertical="center"/>
    </xf>
    <xf numFmtId="10" fontId="0" fillId="2" borderId="1" xfId="10" applyNumberFormat="1" applyFont="1" applyFill="1" applyBorder="1" applyAlignment="1">
      <alignment horizontal="center" vertical="center" wrapText="1"/>
    </xf>
    <xf numFmtId="9" fontId="41" fillId="2" borderId="1" xfId="10" applyFont="1" applyFill="1" applyBorder="1" applyAlignment="1">
      <alignment horizontal="center" vertical="center" wrapText="1"/>
    </xf>
    <xf numFmtId="10" fontId="47" fillId="2" borderId="4" xfId="10" applyNumberFormat="1" applyFont="1" applyFill="1" applyBorder="1" applyAlignment="1">
      <alignment horizontal="center" vertical="center"/>
    </xf>
    <xf numFmtId="165" fontId="47" fillId="2" borderId="4" xfId="10" applyNumberFormat="1" applyFont="1" applyFill="1" applyBorder="1" applyAlignment="1">
      <alignment horizontal="center" vertical="center"/>
    </xf>
    <xf numFmtId="10" fontId="49" fillId="9" borderId="4" xfId="10" applyNumberFormat="1" applyFont="1" applyFill="1" applyBorder="1" applyAlignment="1">
      <alignment horizontal="center" vertical="center"/>
    </xf>
    <xf numFmtId="10" fontId="47" fillId="2" borderId="4" xfId="10" applyNumberFormat="1" applyFont="1" applyFill="1" applyBorder="1" applyAlignment="1">
      <alignment horizontal="center" vertical="center" wrapText="1"/>
    </xf>
    <xf numFmtId="9" fontId="47" fillId="2" borderId="4" xfId="10" applyFont="1" applyFill="1" applyBorder="1" applyAlignment="1">
      <alignment horizontal="center" vertical="center" wrapText="1"/>
    </xf>
    <xf numFmtId="169" fontId="0" fillId="2" borderId="1" xfId="9" applyNumberFormat="1" applyFont="1" applyFill="1" applyBorder="1" applyAlignment="1">
      <alignment horizontal="center" vertical="center" wrapText="1"/>
    </xf>
    <xf numFmtId="0" fontId="2" fillId="2" borderId="4" xfId="0" applyFont="1" applyFill="1" applyBorder="1" applyAlignment="1">
      <alignment vertical="center" wrapText="1"/>
    </xf>
    <xf numFmtId="0" fontId="5" fillId="2" borderId="1" xfId="0" applyFont="1" applyFill="1" applyBorder="1" applyAlignment="1">
      <alignment vertical="center"/>
    </xf>
    <xf numFmtId="0" fontId="51" fillId="2" borderId="2" xfId="1" applyFont="1" applyFill="1" applyBorder="1" applyAlignment="1">
      <alignment horizontal="left" vertical="center"/>
    </xf>
    <xf numFmtId="0" fontId="52" fillId="2" borderId="3" xfId="0" applyFont="1" applyFill="1" applyBorder="1"/>
    <xf numFmtId="9" fontId="55" fillId="2" borderId="1" xfId="10" applyFont="1" applyFill="1" applyBorder="1" applyAlignment="1">
      <alignment horizontal="center" vertical="center" wrapText="1"/>
    </xf>
    <xf numFmtId="10" fontId="55" fillId="2" borderId="1" xfId="10" applyNumberFormat="1" applyFont="1" applyFill="1" applyBorder="1" applyAlignment="1">
      <alignment horizontal="center" vertical="center" wrapText="1"/>
    </xf>
    <xf numFmtId="0" fontId="57" fillId="2" borderId="1" xfId="0" applyFont="1" applyFill="1" applyBorder="1" applyAlignment="1">
      <alignment horizontal="center" vertical="center"/>
    </xf>
    <xf numFmtId="0" fontId="57" fillId="2" borderId="1" xfId="0" applyFont="1" applyFill="1" applyBorder="1" applyAlignment="1">
      <alignment horizontal="center" vertical="center" wrapText="1"/>
    </xf>
    <xf numFmtId="10" fontId="58" fillId="2" borderId="1" xfId="10" applyNumberFormat="1" applyFont="1" applyFill="1" applyBorder="1" applyAlignment="1">
      <alignment horizontal="center" vertical="center" wrapText="1"/>
    </xf>
    <xf numFmtId="0" fontId="55" fillId="2" borderId="1" xfId="0" applyFont="1" applyFill="1" applyBorder="1" applyAlignment="1">
      <alignment horizontal="center" vertical="center"/>
    </xf>
    <xf numFmtId="9" fontId="58" fillId="2" borderId="1" xfId="10" applyFont="1" applyFill="1" applyBorder="1" applyAlignment="1">
      <alignment horizontal="center" vertical="center" wrapText="1"/>
    </xf>
    <xf numFmtId="165" fontId="55" fillId="2" borderId="1" xfId="10" applyNumberFormat="1" applyFont="1" applyFill="1" applyBorder="1" applyAlignment="1">
      <alignment horizontal="center" vertical="center" wrapText="1"/>
    </xf>
    <xf numFmtId="0" fontId="48" fillId="2" borderId="0" xfId="0" applyFont="1" applyFill="1" applyAlignment="1">
      <alignment horizontal="center"/>
    </xf>
    <xf numFmtId="169" fontId="0" fillId="2" borderId="1" xfId="9" applyNumberFormat="1" applyFont="1" applyFill="1" applyBorder="1" applyAlignment="1">
      <alignment vertical="center" wrapText="1"/>
    </xf>
    <xf numFmtId="44" fontId="0" fillId="2" borderId="1" xfId="9" applyFont="1" applyFill="1" applyBorder="1" applyAlignment="1">
      <alignment vertical="center" wrapText="1"/>
    </xf>
    <xf numFmtId="9" fontId="63" fillId="2" borderId="4" xfId="10" applyFont="1" applyFill="1" applyBorder="1" applyAlignment="1">
      <alignment horizontal="center" vertical="center"/>
    </xf>
    <xf numFmtId="10" fontId="63" fillId="2" borderId="4" xfId="10" applyNumberFormat="1" applyFont="1" applyFill="1" applyBorder="1" applyAlignment="1">
      <alignment horizontal="center" vertical="center"/>
    </xf>
    <xf numFmtId="10" fontId="63" fillId="9" borderId="4" xfId="10" applyNumberFormat="1" applyFont="1" applyFill="1" applyBorder="1" applyAlignment="1">
      <alignment horizontal="center" vertical="center"/>
    </xf>
    <xf numFmtId="9" fontId="63" fillId="9" borderId="4" xfId="10" applyFont="1" applyFill="1" applyBorder="1" applyAlignment="1">
      <alignment horizontal="center" vertical="center" wrapText="1"/>
    </xf>
    <xf numFmtId="10" fontId="63" fillId="2" borderId="4" xfId="10" applyNumberFormat="1" applyFont="1" applyFill="1" applyBorder="1" applyAlignment="1">
      <alignment horizontal="center" vertical="center" wrapText="1"/>
    </xf>
    <xf numFmtId="165" fontId="63" fillId="2" borderId="4" xfId="10" applyNumberFormat="1" applyFont="1" applyFill="1" applyBorder="1" applyAlignment="1">
      <alignment horizontal="center" vertical="center"/>
    </xf>
    <xf numFmtId="9" fontId="63" fillId="2" borderId="4" xfId="10" applyFont="1" applyFill="1" applyBorder="1" applyAlignment="1">
      <alignment horizontal="center" vertical="center" wrapText="1"/>
    </xf>
    <xf numFmtId="9" fontId="65" fillId="2" borderId="4" xfId="10" applyFont="1" applyFill="1" applyBorder="1" applyAlignment="1">
      <alignment horizontal="center" vertical="center"/>
    </xf>
    <xf numFmtId="0" fontId="63" fillId="2" borderId="0" xfId="0" applyFont="1" applyFill="1"/>
    <xf numFmtId="10" fontId="63" fillId="2" borderId="1" xfId="10" applyNumberFormat="1" applyFont="1" applyFill="1" applyBorder="1" applyAlignment="1">
      <alignment horizontal="center" vertical="center"/>
    </xf>
    <xf numFmtId="0" fontId="0" fillId="2" borderId="0" xfId="0" applyFill="1" applyAlignment="1">
      <alignment horizontal="center"/>
    </xf>
    <xf numFmtId="1" fontId="0" fillId="2" borderId="1" xfId="0" applyNumberFormat="1" applyFill="1" applyBorder="1" applyAlignment="1">
      <alignment horizontal="center" vertical="center" wrapText="1"/>
    </xf>
    <xf numFmtId="0" fontId="38" fillId="2" borderId="1" xfId="0" applyFont="1" applyFill="1" applyBorder="1" applyAlignment="1">
      <alignment horizontal="left" vertical="center"/>
    </xf>
    <xf numFmtId="0" fontId="0" fillId="2" borderId="18" xfId="0" applyFill="1" applyBorder="1" applyAlignment="1">
      <alignment horizontal="center" vertical="center"/>
    </xf>
    <xf numFmtId="167" fontId="0" fillId="2" borderId="4" xfId="0" applyNumberFormat="1" applyFill="1" applyBorder="1" applyAlignment="1">
      <alignment horizontal="center" vertical="center"/>
    </xf>
    <xf numFmtId="167"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3" fontId="0" fillId="2" borderId="1" xfId="0" applyNumberFormat="1" applyFill="1" applyBorder="1" applyAlignment="1">
      <alignment horizontal="right" vertical="center" wrapText="1"/>
    </xf>
    <xf numFmtId="0" fontId="0" fillId="2" borderId="1" xfId="0"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38" fillId="2" borderId="1" xfId="0" applyFont="1" applyFill="1" applyBorder="1" applyAlignment="1">
      <alignment vertical="center"/>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xf>
    <xf numFmtId="44" fontId="0" fillId="2" borderId="16" xfId="9" applyFont="1" applyFill="1" applyBorder="1" applyAlignment="1">
      <alignment horizontal="center" vertical="center"/>
    </xf>
    <xf numFmtId="10" fontId="0" fillId="2" borderId="16" xfId="10" applyNumberFormat="1" applyFont="1" applyFill="1" applyBorder="1" applyAlignment="1">
      <alignment horizontal="center" vertical="center"/>
    </xf>
    <xf numFmtId="0" fontId="38" fillId="2" borderId="1" xfId="0" applyFont="1" applyFill="1" applyBorder="1" applyAlignment="1">
      <alignment vertical="center" wrapText="1"/>
    </xf>
    <xf numFmtId="0" fontId="0" fillId="2" borderId="22" xfId="0" applyFill="1" applyBorder="1" applyAlignment="1">
      <alignment horizontal="center" vertical="center"/>
    </xf>
    <xf numFmtId="0" fontId="0" fillId="2" borderId="19" xfId="0" applyFill="1" applyBorder="1" applyAlignment="1">
      <alignment horizontal="center" vertical="center"/>
    </xf>
    <xf numFmtId="169" fontId="1" fillId="2" borderId="1" xfId="9" applyNumberFormat="1" applyFont="1" applyFill="1" applyBorder="1" applyAlignment="1">
      <alignment vertical="center"/>
    </xf>
    <xf numFmtId="44" fontId="15" fillId="2" borderId="0" xfId="9" applyFont="1" applyFill="1" applyAlignment="1">
      <alignment horizontal="center" vertical="center" wrapText="1"/>
    </xf>
    <xf numFmtId="10" fontId="0" fillId="2" borderId="0" xfId="10" applyNumberFormat="1" applyFont="1" applyFill="1" applyAlignment="1">
      <alignment horizontal="center" vertical="center"/>
    </xf>
    <xf numFmtId="9" fontId="0" fillId="2" borderId="12" xfId="10" applyFont="1" applyFill="1" applyBorder="1" applyAlignment="1">
      <alignment horizontal="center" vertical="center"/>
    </xf>
    <xf numFmtId="9" fontId="0" fillId="2" borderId="4" xfId="10" applyFont="1" applyFill="1" applyBorder="1" applyAlignment="1">
      <alignment horizontal="center" vertical="center"/>
    </xf>
    <xf numFmtId="0" fontId="0" fillId="2" borderId="1" xfId="0" applyFill="1" applyBorder="1" applyAlignment="1">
      <alignment horizontal="right" vertical="center" wrapText="1"/>
    </xf>
    <xf numFmtId="169" fontId="1" fillId="2" borderId="1" xfId="9" applyNumberFormat="1" applyFont="1" applyFill="1" applyBorder="1" applyAlignment="1">
      <alignment horizontal="center" vertical="center"/>
    </xf>
    <xf numFmtId="44" fontId="0" fillId="2" borderId="0" xfId="9" applyFont="1" applyFill="1" applyAlignment="1">
      <alignment horizontal="center" vertical="center"/>
    </xf>
    <xf numFmtId="9" fontId="0" fillId="2" borderId="17" xfId="10" applyFont="1" applyFill="1" applyBorder="1" applyAlignment="1">
      <alignment horizontal="center" vertical="center"/>
    </xf>
    <xf numFmtId="9" fontId="0" fillId="2" borderId="22" xfId="10" applyFont="1" applyFill="1" applyBorder="1" applyAlignment="1">
      <alignment horizontal="center" vertical="center"/>
    </xf>
    <xf numFmtId="1" fontId="0" fillId="2" borderId="1" xfId="0" applyNumberFormat="1" applyFill="1" applyBorder="1" applyAlignment="1">
      <alignment vertical="center"/>
    </xf>
    <xf numFmtId="9" fontId="0" fillId="2" borderId="15" xfId="10" applyFont="1" applyFill="1" applyBorder="1" applyAlignment="1">
      <alignment horizontal="center" vertical="center"/>
    </xf>
    <xf numFmtId="44" fontId="0" fillId="2" borderId="0" xfId="9" applyFont="1" applyFill="1" applyAlignment="1">
      <alignment horizontal="center" vertical="center" wrapText="1"/>
    </xf>
    <xf numFmtId="0" fontId="45" fillId="2" borderId="1" xfId="0" applyFont="1" applyFill="1" applyBorder="1" applyAlignment="1">
      <alignment vertical="center" wrapText="1"/>
    </xf>
    <xf numFmtId="44" fontId="45" fillId="2" borderId="1" xfId="9" applyFont="1" applyFill="1" applyBorder="1" applyAlignment="1">
      <alignment horizontal="center" vertical="center"/>
    </xf>
    <xf numFmtId="0" fontId="0" fillId="2" borderId="1" xfId="0" applyFill="1" applyBorder="1" applyAlignment="1">
      <alignment horizontal="center" vertical="center" wrapText="1"/>
    </xf>
    <xf numFmtId="44" fontId="0" fillId="2" borderId="0" xfId="9" applyFont="1" applyFill="1" applyBorder="1" applyAlignment="1">
      <alignment horizontal="center" vertical="center"/>
    </xf>
    <xf numFmtId="0" fontId="7" fillId="10" borderId="1" xfId="0" applyFont="1" applyFill="1" applyBorder="1" applyAlignment="1">
      <alignment vertical="center" wrapText="1"/>
    </xf>
    <xf numFmtId="0" fontId="43" fillId="10" borderId="1" xfId="0" applyFont="1" applyFill="1" applyBorder="1" applyAlignment="1">
      <alignment vertical="center" wrapText="1"/>
    </xf>
    <xf numFmtId="0" fontId="7" fillId="9" borderId="1" xfId="0" applyFont="1" applyFill="1" applyBorder="1" applyAlignment="1">
      <alignment horizontal="center" vertical="center"/>
    </xf>
    <xf numFmtId="0" fontId="7" fillId="9" borderId="25" xfId="0" applyFont="1" applyFill="1" applyBorder="1" applyAlignment="1">
      <alignment horizontal="center" vertical="center"/>
    </xf>
    <xf numFmtId="167" fontId="7" fillId="9" borderId="4" xfId="0" applyNumberFormat="1" applyFont="1" applyFill="1" applyBorder="1" applyAlignment="1">
      <alignment horizontal="center" vertical="center"/>
    </xf>
    <xf numFmtId="167" fontId="7" fillId="9" borderId="1" xfId="0" applyNumberFormat="1" applyFont="1" applyFill="1" applyBorder="1" applyAlignment="1">
      <alignment horizontal="center" vertical="center"/>
    </xf>
    <xf numFmtId="1" fontId="43" fillId="10" borderId="1" xfId="0" applyNumberFormat="1" applyFont="1" applyFill="1" applyBorder="1" applyAlignment="1">
      <alignment horizontal="center" vertical="center"/>
    </xf>
    <xf numFmtId="10" fontId="0" fillId="2" borderId="0" xfId="10" applyNumberFormat="1" applyFont="1" applyFill="1" applyBorder="1" applyAlignment="1">
      <alignment horizontal="center" vertical="center"/>
    </xf>
    <xf numFmtId="9" fontId="7" fillId="9" borderId="22" xfId="10" applyFont="1" applyFill="1" applyBorder="1" applyAlignment="1">
      <alignment horizontal="center" vertical="center"/>
    </xf>
    <xf numFmtId="9" fontId="7" fillId="9" borderId="1" xfId="10" applyFont="1" applyFill="1" applyBorder="1" applyAlignment="1">
      <alignment horizontal="center" vertical="center"/>
    </xf>
    <xf numFmtId="0" fontId="0" fillId="2" borderId="1" xfId="0" applyFill="1" applyBorder="1" applyAlignment="1">
      <alignment horizontal="right" vertical="center"/>
    </xf>
    <xf numFmtId="2" fontId="7" fillId="9" borderId="1" xfId="0" applyNumberFormat="1" applyFont="1" applyFill="1" applyBorder="1" applyAlignment="1">
      <alignment horizontal="center" vertical="center"/>
    </xf>
    <xf numFmtId="0" fontId="7" fillId="9" borderId="18"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21" xfId="0" applyFont="1" applyFill="1" applyBorder="1" applyAlignment="1">
      <alignment horizontal="center" vertical="center"/>
    </xf>
    <xf numFmtId="10" fontId="0" fillId="2" borderId="4" xfId="10" applyNumberFormat="1" applyFont="1" applyFill="1" applyBorder="1" applyAlignment="1">
      <alignment horizontal="center" vertical="center"/>
    </xf>
    <xf numFmtId="0" fontId="44" fillId="11" borderId="1" xfId="0" applyFont="1" applyFill="1" applyBorder="1" applyAlignment="1">
      <alignment vertical="center" wrapText="1"/>
    </xf>
    <xf numFmtId="0" fontId="40" fillId="9" borderId="1" xfId="0" applyFont="1" applyFill="1" applyBorder="1" applyAlignment="1">
      <alignment horizontal="center" vertical="center"/>
    </xf>
    <xf numFmtId="0" fontId="40" fillId="9" borderId="21" xfId="0" applyFont="1" applyFill="1" applyBorder="1" applyAlignment="1">
      <alignment horizontal="center" vertical="center"/>
    </xf>
    <xf numFmtId="167" fontId="40" fillId="9" borderId="4" xfId="0" applyNumberFormat="1" applyFont="1" applyFill="1" applyBorder="1" applyAlignment="1">
      <alignment horizontal="center" vertical="center"/>
    </xf>
    <xf numFmtId="167" fontId="40" fillId="9" borderId="1" xfId="0" applyNumberFormat="1" applyFont="1" applyFill="1" applyBorder="1" applyAlignment="1">
      <alignment horizontal="center" vertical="center"/>
    </xf>
    <xf numFmtId="1" fontId="43" fillId="10" borderId="1" xfId="0" applyNumberFormat="1" applyFont="1" applyFill="1" applyBorder="1" applyAlignment="1">
      <alignment vertical="center" wrapText="1"/>
    </xf>
    <xf numFmtId="0" fontId="43" fillId="9" borderId="1" xfId="0" applyFont="1" applyFill="1" applyBorder="1" applyAlignment="1">
      <alignment horizontal="center" vertical="center"/>
    </xf>
    <xf numFmtId="0" fontId="43" fillId="9" borderId="25" xfId="0" applyFont="1" applyFill="1" applyBorder="1" applyAlignment="1">
      <alignment horizontal="center" vertical="center"/>
    </xf>
    <xf numFmtId="167" fontId="43" fillId="9" borderId="4" xfId="0" applyNumberFormat="1" applyFont="1" applyFill="1" applyBorder="1" applyAlignment="1">
      <alignment horizontal="center" vertical="center"/>
    </xf>
    <xf numFmtId="167" fontId="43" fillId="9" borderId="1" xfId="0" applyNumberFormat="1" applyFont="1" applyFill="1" applyBorder="1" applyAlignment="1">
      <alignment horizontal="center" vertical="center"/>
    </xf>
    <xf numFmtId="0" fontId="7" fillId="9" borderId="20" xfId="0" applyFont="1" applyFill="1" applyBorder="1" applyAlignment="1">
      <alignment horizontal="center" vertical="center"/>
    </xf>
    <xf numFmtId="0" fontId="7" fillId="9" borderId="26" xfId="0" applyFont="1" applyFill="1" applyBorder="1" applyAlignment="1">
      <alignment horizontal="center" vertical="center"/>
    </xf>
    <xf numFmtId="9" fontId="7" fillId="9" borderId="19" xfId="10" applyFont="1" applyFill="1" applyBorder="1" applyAlignment="1">
      <alignment horizontal="center" vertical="center"/>
    </xf>
    <xf numFmtId="1" fontId="43" fillId="10" borderId="1"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9" fontId="7" fillId="9" borderId="19" xfId="10" applyFont="1" applyFill="1" applyBorder="1" applyAlignment="1">
      <alignment horizontal="center" vertical="center" wrapText="1"/>
    </xf>
    <xf numFmtId="9" fontId="7" fillId="9" borderId="1" xfId="10" applyFont="1" applyFill="1" applyBorder="1" applyAlignment="1">
      <alignment horizontal="center" vertical="center" wrapText="1"/>
    </xf>
    <xf numFmtId="49" fontId="0" fillId="2" borderId="1" xfId="0" applyNumberFormat="1" applyFill="1" applyBorder="1" applyAlignment="1">
      <alignment vertical="center" wrapText="1"/>
    </xf>
    <xf numFmtId="49" fontId="0" fillId="2" borderId="18" xfId="0" applyNumberFormat="1" applyFill="1" applyBorder="1" applyAlignment="1">
      <alignment vertical="center" wrapText="1"/>
    </xf>
    <xf numFmtId="49" fontId="0" fillId="2" borderId="18" xfId="0" applyNumberFormat="1" applyFill="1" applyBorder="1" applyAlignment="1">
      <alignment horizontal="center" vertical="center" wrapText="1"/>
    </xf>
    <xf numFmtId="167" fontId="0" fillId="2" borderId="4" xfId="0" applyNumberFormat="1" applyFill="1" applyBorder="1" applyAlignment="1">
      <alignment vertical="center"/>
    </xf>
    <xf numFmtId="167" fontId="0" fillId="2" borderId="1" xfId="0" applyNumberFormat="1" applyFill="1" applyBorder="1" applyAlignment="1">
      <alignment vertical="center"/>
    </xf>
    <xf numFmtId="0" fontId="0" fillId="2" borderId="1" xfId="0" applyFill="1" applyBorder="1" applyAlignment="1">
      <alignment horizontal="center" vertical="center"/>
    </xf>
    <xf numFmtId="9" fontId="0" fillId="2" borderId="18" xfId="10" applyFont="1" applyFill="1" applyBorder="1" applyAlignment="1">
      <alignment horizontal="center" vertical="center"/>
    </xf>
    <xf numFmtId="44" fontId="0" fillId="2" borderId="1" xfId="9" applyFont="1" applyFill="1" applyBorder="1" applyAlignment="1">
      <alignment vertical="center"/>
    </xf>
    <xf numFmtId="49" fontId="0" fillId="2" borderId="1" xfId="0" applyNumberFormat="1" applyFill="1" applyBorder="1" applyAlignment="1">
      <alignment vertical="top" wrapText="1"/>
    </xf>
    <xf numFmtId="49" fontId="0" fillId="2" borderId="1" xfId="0" applyNumberFormat="1" applyFill="1" applyBorder="1" applyAlignment="1">
      <alignment horizontal="left" vertical="center" wrapText="1"/>
    </xf>
    <xf numFmtId="9" fontId="0" fillId="2" borderId="1" xfId="0" applyNumberFormat="1" applyFill="1" applyBorder="1" applyAlignment="1">
      <alignment vertical="center" wrapText="1"/>
    </xf>
    <xf numFmtId="0" fontId="42" fillId="8" borderId="1" xfId="0" applyFont="1" applyFill="1" applyBorder="1" applyAlignment="1">
      <alignment horizontal="center" vertical="center" wrapText="1"/>
    </xf>
    <xf numFmtId="167" fontId="0" fillId="2" borderId="4" xfId="0" applyNumberFormat="1" applyFill="1" applyBorder="1" applyAlignment="1">
      <alignment horizontal="center" vertical="center" wrapText="1"/>
    </xf>
    <xf numFmtId="167" fontId="0" fillId="2" borderId="1" xfId="0" applyNumberFormat="1" applyFill="1" applyBorder="1" applyAlignment="1">
      <alignment horizontal="center" vertical="center" wrapText="1"/>
    </xf>
    <xf numFmtId="170" fontId="0" fillId="2" borderId="1" xfId="0" applyNumberFormat="1" applyFill="1" applyBorder="1" applyAlignment="1">
      <alignment vertical="center" wrapText="1"/>
    </xf>
    <xf numFmtId="9" fontId="42" fillId="8" borderId="1" xfId="0" applyNumberFormat="1" applyFont="1" applyFill="1" applyBorder="1" applyAlignment="1">
      <alignment horizontal="center" vertical="center" wrapText="1"/>
    </xf>
    <xf numFmtId="1" fontId="0" fillId="2" borderId="1" xfId="10" applyNumberFormat="1" applyFont="1" applyFill="1" applyBorder="1" applyAlignment="1">
      <alignment horizontal="center" vertical="center" wrapText="1"/>
    </xf>
    <xf numFmtId="9" fontId="0" fillId="2" borderId="22" xfId="10" applyFont="1" applyFill="1" applyBorder="1" applyAlignment="1">
      <alignment horizontal="center" vertical="center" wrapText="1"/>
    </xf>
    <xf numFmtId="0" fontId="42" fillId="8" borderId="1" xfId="0" applyFont="1" applyFill="1" applyBorder="1" applyAlignment="1">
      <alignment horizontal="left" vertical="center" wrapText="1"/>
    </xf>
    <xf numFmtId="9" fontId="0" fillId="2" borderId="19" xfId="10" applyFont="1" applyFill="1" applyBorder="1" applyAlignment="1">
      <alignment horizontal="center" vertical="center" wrapText="1"/>
    </xf>
    <xf numFmtId="166" fontId="0" fillId="2" borderId="1" xfId="0" applyNumberFormat="1" applyFill="1" applyBorder="1" applyAlignment="1">
      <alignment vertical="center" wrapText="1"/>
    </xf>
    <xf numFmtId="9" fontId="0" fillId="2" borderId="1" xfId="10" applyFont="1" applyFill="1" applyBorder="1" applyAlignment="1">
      <alignment vertical="center" wrapText="1"/>
    </xf>
    <xf numFmtId="168" fontId="0" fillId="2" borderId="1" xfId="0" applyNumberFormat="1" applyFill="1" applyBorder="1" applyAlignment="1">
      <alignment horizontal="center" vertical="center" wrapText="1"/>
    </xf>
    <xf numFmtId="168" fontId="0" fillId="2" borderId="1" xfId="0" applyNumberFormat="1" applyFill="1" applyBorder="1" applyAlignment="1">
      <alignment vertical="center" wrapText="1"/>
    </xf>
    <xf numFmtId="0" fontId="33" fillId="2" borderId="1" xfId="0" applyFont="1" applyFill="1" applyBorder="1" applyAlignment="1">
      <alignment vertical="center" wrapText="1"/>
    </xf>
    <xf numFmtId="8" fontId="0" fillId="2" borderId="1" xfId="0" applyNumberFormat="1" applyFill="1" applyBorder="1" applyAlignment="1">
      <alignment horizontal="center" vertical="center"/>
    </xf>
    <xf numFmtId="0" fontId="33" fillId="2" borderId="1" xfId="0" applyFont="1" applyFill="1" applyBorder="1" applyAlignment="1">
      <alignment horizontal="center" vertical="center" wrapText="1"/>
    </xf>
    <xf numFmtId="2" fontId="0" fillId="2" borderId="1" xfId="0" applyNumberFormat="1" applyFill="1" applyBorder="1" applyAlignment="1">
      <alignment horizontal="center" vertical="center" wrapText="1"/>
    </xf>
    <xf numFmtId="0" fontId="16" fillId="2" borderId="1" xfId="0" applyFont="1" applyFill="1" applyBorder="1" applyAlignment="1">
      <alignment vertical="center" wrapText="1"/>
    </xf>
    <xf numFmtId="164" fontId="29" fillId="2" borderId="1" xfId="0" applyNumberFormat="1" applyFont="1" applyFill="1" applyBorder="1" applyAlignment="1">
      <alignment vertical="center"/>
    </xf>
    <xf numFmtId="14" fontId="29" fillId="2" borderId="1" xfId="0" applyNumberFormat="1" applyFont="1" applyFill="1" applyBorder="1" applyAlignment="1">
      <alignment horizontal="center" vertical="center"/>
    </xf>
    <xf numFmtId="165" fontId="0" fillId="2" borderId="1" xfId="0" applyNumberFormat="1" applyFill="1" applyBorder="1" applyAlignment="1">
      <alignment horizontal="center" vertical="center" wrapText="1"/>
    </xf>
    <xf numFmtId="0" fontId="30" fillId="2" borderId="1" xfId="0" applyFont="1" applyFill="1" applyBorder="1" applyAlignment="1">
      <alignment horizontal="left" vertical="center" wrapText="1"/>
    </xf>
    <xf numFmtId="44" fontId="0" fillId="2" borderId="1" xfId="9" applyFont="1" applyFill="1" applyBorder="1" applyAlignment="1">
      <alignment wrapText="1"/>
    </xf>
    <xf numFmtId="0" fontId="31" fillId="2" borderId="1" xfId="0" applyFont="1" applyFill="1" applyBorder="1" applyAlignment="1">
      <alignment horizontal="center" vertical="center" wrapText="1"/>
    </xf>
    <xf numFmtId="44" fontId="30" fillId="2" borderId="1" xfId="9" applyFont="1" applyFill="1" applyBorder="1" applyAlignment="1">
      <alignment horizontal="center" vertical="center" wrapText="1"/>
    </xf>
    <xf numFmtId="0" fontId="46" fillId="2" borderId="1"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 xfId="0" applyFill="1" applyBorder="1" applyAlignment="1">
      <alignment horizontal="left" vertical="center" wrapText="1"/>
    </xf>
    <xf numFmtId="44" fontId="45" fillId="2" borderId="1" xfId="9" applyFont="1" applyFill="1" applyBorder="1" applyAlignment="1">
      <alignment horizontal="right" vertical="center"/>
    </xf>
    <xf numFmtId="0" fontId="0" fillId="2" borderId="18" xfId="0" applyFill="1" applyBorder="1" applyAlignment="1">
      <alignment vertical="center" wrapText="1"/>
    </xf>
    <xf numFmtId="9" fontId="4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44" fontId="0" fillId="2" borderId="1" xfId="0" applyNumberFormat="1" applyFill="1" applyBorder="1" applyAlignment="1">
      <alignment horizontal="center" vertical="center"/>
    </xf>
    <xf numFmtId="173" fontId="15" fillId="2" borderId="27" xfId="0" applyNumberFormat="1" applyFont="1" applyFill="1" applyBorder="1" applyAlignment="1">
      <alignment horizontal="left" wrapText="1"/>
    </xf>
    <xf numFmtId="0" fontId="41" fillId="2" borderId="18" xfId="0" applyFont="1" applyFill="1" applyBorder="1" applyAlignment="1">
      <alignment vertical="center" wrapText="1"/>
    </xf>
    <xf numFmtId="0" fontId="0" fillId="2" borderId="0" xfId="0" applyFill="1" applyAlignment="1">
      <alignment horizontal="center" vertical="center" wrapText="1"/>
    </xf>
    <xf numFmtId="0" fontId="0" fillId="2" borderId="0" xfId="0" applyFill="1" applyAlignment="1">
      <alignment horizontal="left"/>
    </xf>
    <xf numFmtId="9" fontId="63" fillId="2" borderId="0" xfId="10" applyFont="1" applyFill="1" applyAlignment="1">
      <alignment horizontal="center" vertical="center"/>
    </xf>
    <xf numFmtId="0" fontId="0" fillId="2" borderId="0" xfId="0" applyFill="1" applyAlignment="1">
      <alignment horizontal="right"/>
    </xf>
    <xf numFmtId="0" fontId="0" fillId="2" borderId="0" xfId="0" applyFill="1" applyAlignment="1">
      <alignment wrapText="1"/>
    </xf>
    <xf numFmtId="0" fontId="0" fillId="2" borderId="0" xfId="0" applyFill="1" applyAlignment="1">
      <alignment vertical="center" wrapText="1"/>
    </xf>
    <xf numFmtId="0" fontId="62" fillId="2" borderId="0" xfId="0" applyFont="1" applyFill="1" applyAlignment="1">
      <alignment horizontal="center" vertical="center"/>
    </xf>
    <xf numFmtId="0" fontId="62" fillId="2" borderId="0" xfId="0" applyFont="1" applyFill="1" applyAlignment="1">
      <alignment horizontal="center"/>
    </xf>
    <xf numFmtId="0" fontId="62" fillId="2" borderId="0" xfId="0" applyFont="1" applyFill="1" applyAlignment="1">
      <alignment horizontal="right"/>
    </xf>
    <xf numFmtId="0" fontId="62" fillId="2" borderId="0" xfId="0" applyFont="1" applyFill="1" applyAlignment="1">
      <alignment wrapText="1"/>
    </xf>
    <xf numFmtId="0" fontId="62" fillId="2" borderId="0" xfId="0" applyFont="1" applyFill="1"/>
    <xf numFmtId="44" fontId="48" fillId="2" borderId="0" xfId="0" applyNumberFormat="1" applyFont="1" applyFill="1"/>
    <xf numFmtId="10" fontId="48" fillId="2" borderId="0" xfId="10" applyNumberFormat="1" applyFont="1" applyFill="1"/>
    <xf numFmtId="44" fontId="0" fillId="2" borderId="0" xfId="0" applyNumberFormat="1" applyFill="1" applyAlignment="1">
      <alignment horizontal="center" vertical="center"/>
    </xf>
    <xf numFmtId="0" fontId="61" fillId="2" borderId="0" xfId="0" applyFont="1" applyFill="1" applyAlignment="1">
      <alignment horizontal="center" vertical="center" wrapText="1"/>
    </xf>
    <xf numFmtId="9" fontId="0" fillId="2" borderId="1" xfId="0" applyNumberFormat="1" applyFill="1" applyBorder="1" applyAlignment="1">
      <alignment horizontal="center" vertical="center" wrapText="1"/>
    </xf>
    <xf numFmtId="44" fontId="0" fillId="2" borderId="1" xfId="9" applyFont="1" applyFill="1" applyBorder="1" applyAlignment="1">
      <alignment horizontal="center" vertical="center"/>
    </xf>
    <xf numFmtId="14" fontId="0" fillId="2" borderId="1" xfId="0" applyNumberFormat="1" applyFill="1" applyBorder="1" applyAlignment="1">
      <alignment horizontal="center" vertical="center" wrapText="1"/>
    </xf>
    <xf numFmtId="44" fontId="0" fillId="2" borderId="1" xfId="9" applyFont="1" applyFill="1" applyBorder="1" applyAlignment="1">
      <alignment horizontal="center" vertical="center" wrapText="1"/>
    </xf>
    <xf numFmtId="2" fontId="41" fillId="8" borderId="1" xfId="0" applyNumberFormat="1" applyFont="1" applyFill="1" applyBorder="1" applyAlignment="1">
      <alignment horizontal="center" vertical="center"/>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9" fontId="0" fillId="2" borderId="1" xfId="0" applyNumberFormat="1" applyFill="1" applyBorder="1" applyAlignment="1">
      <alignment horizontal="left" vertical="center"/>
    </xf>
    <xf numFmtId="0" fontId="0" fillId="2" borderId="18" xfId="0" applyFill="1" applyBorder="1" applyAlignment="1">
      <alignment vertical="center"/>
    </xf>
    <xf numFmtId="0" fontId="0" fillId="2" borderId="19" xfId="0" applyFill="1" applyBorder="1" applyAlignment="1">
      <alignment horizontal="center" vertical="center" wrapText="1"/>
    </xf>
    <xf numFmtId="0" fontId="34" fillId="2" borderId="1" xfId="0" applyFont="1" applyFill="1" applyBorder="1" applyAlignment="1">
      <alignment horizontal="left" vertical="center" wrapText="1"/>
    </xf>
    <xf numFmtId="0" fontId="34" fillId="2" borderId="1" xfId="0" applyFont="1" applyFill="1" applyBorder="1" applyAlignment="1">
      <alignment vertical="center" wrapText="1"/>
    </xf>
    <xf numFmtId="0" fontId="0" fillId="2" borderId="24" xfId="0" applyFill="1" applyBorder="1" applyAlignment="1">
      <alignment horizontal="center" vertical="center" wrapText="1"/>
    </xf>
    <xf numFmtId="0" fontId="34" fillId="2" borderId="1" xfId="0" applyFont="1" applyFill="1" applyBorder="1" applyAlignment="1">
      <alignment horizontal="left" vertical="center"/>
    </xf>
    <xf numFmtId="0" fontId="0" fillId="2" borderId="21" xfId="0" applyFill="1" applyBorder="1" applyAlignment="1">
      <alignment horizontal="left" vertical="center" wrapText="1"/>
    </xf>
    <xf numFmtId="0" fontId="0" fillId="2" borderId="20" xfId="0" applyFill="1" applyBorder="1" applyAlignment="1">
      <alignment horizontal="center" vertical="center" wrapText="1"/>
    </xf>
    <xf numFmtId="0" fontId="0" fillId="2" borderId="1" xfId="0" applyFill="1" applyBorder="1" applyAlignment="1">
      <alignment horizontal="left" wrapText="1"/>
    </xf>
    <xf numFmtId="0" fontId="0" fillId="2" borderId="1" xfId="0" applyFill="1" applyBorder="1" applyAlignment="1">
      <alignment horizontal="justify" vertical="center" wrapText="1"/>
    </xf>
    <xf numFmtId="0" fontId="0" fillId="2" borderId="1" xfId="0" applyFill="1" applyBorder="1" applyAlignment="1">
      <alignment horizontal="justify" vertical="top" wrapText="1"/>
    </xf>
    <xf numFmtId="0" fontId="28" fillId="2" borderId="1" xfId="0" applyFont="1" applyFill="1" applyBorder="1" applyAlignment="1">
      <alignment horizontal="left" vertical="center" wrapText="1"/>
    </xf>
    <xf numFmtId="0" fontId="28" fillId="2" borderId="1" xfId="0" applyFont="1" applyFill="1" applyBorder="1" applyAlignment="1">
      <alignment vertical="top" wrapText="1"/>
    </xf>
    <xf numFmtId="0" fontId="28" fillId="2" borderId="1" xfId="0" applyFont="1" applyFill="1" applyBorder="1" applyAlignment="1">
      <alignment vertical="center" wrapText="1"/>
    </xf>
    <xf numFmtId="0" fontId="28" fillId="2" borderId="0" xfId="0" applyFont="1" applyFill="1"/>
    <xf numFmtId="0" fontId="32" fillId="2" borderId="1" xfId="0" applyFont="1" applyFill="1" applyBorder="1" applyAlignment="1">
      <alignment horizontal="left" vertical="center" wrapText="1"/>
    </xf>
    <xf numFmtId="0" fontId="28" fillId="2" borderId="18"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56" fillId="2" borderId="1" xfId="0" applyFont="1" applyFill="1" applyBorder="1" applyAlignment="1">
      <alignment horizontal="center" vertical="center" wrapText="1"/>
    </xf>
    <xf numFmtId="9" fontId="55" fillId="2" borderId="1" xfId="10" applyFont="1" applyFill="1" applyBorder="1" applyAlignment="1">
      <alignment horizontal="center" vertical="center"/>
    </xf>
    <xf numFmtId="10" fontId="55" fillId="2" borderId="1" xfId="1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xf>
    <xf numFmtId="9" fontId="0" fillId="2" borderId="1" xfId="10" applyFont="1" applyFill="1" applyBorder="1"/>
    <xf numFmtId="0" fontId="53" fillId="2" borderId="1" xfId="0" applyFont="1" applyFill="1" applyBorder="1" applyAlignment="1">
      <alignment vertical="center"/>
    </xf>
    <xf numFmtId="49" fontId="0" fillId="2" borderId="0" xfId="0" applyNumberFormat="1" applyFill="1" applyAlignment="1">
      <alignment horizontal="center" vertical="center" wrapText="1"/>
    </xf>
    <xf numFmtId="167" fontId="0" fillId="2" borderId="0" xfId="0" applyNumberFormat="1" applyFill="1" applyAlignment="1">
      <alignment horizontal="center" vertical="center"/>
    </xf>
    <xf numFmtId="1" fontId="0" fillId="2" borderId="0" xfId="0" applyNumberFormat="1" applyFill="1" applyAlignment="1">
      <alignment horizontal="center" vertical="center"/>
    </xf>
    <xf numFmtId="0" fontId="0" fillId="2" borderId="0" xfId="0" applyFill="1" applyAlignment="1">
      <alignment horizontal="right" vertical="center" wrapText="1"/>
    </xf>
    <xf numFmtId="14" fontId="0" fillId="2" borderId="0" xfId="0" applyNumberFormat="1" applyFill="1" applyAlignment="1">
      <alignment horizontal="center" vertical="center"/>
    </xf>
    <xf numFmtId="0" fontId="61" fillId="2" borderId="0" xfId="0" applyFont="1" applyFill="1" applyAlignment="1">
      <alignment vertical="center" wrapText="1"/>
    </xf>
    <xf numFmtId="0" fontId="40" fillId="2" borderId="32" xfId="0" applyFont="1" applyFill="1" applyBorder="1" applyAlignment="1">
      <alignment vertical="center" wrapText="1"/>
    </xf>
    <xf numFmtId="174" fontId="40" fillId="2" borderId="0" xfId="0" applyNumberFormat="1" applyFont="1" applyFill="1"/>
    <xf numFmtId="0" fontId="40" fillId="2" borderId="33"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9" fontId="0" fillId="2" borderId="31" xfId="0" applyNumberFormat="1"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167" fontId="0" fillId="2" borderId="31" xfId="0" applyNumberFormat="1" applyFill="1" applyBorder="1" applyAlignment="1">
      <alignment horizontal="center" vertical="center"/>
    </xf>
    <xf numFmtId="0" fontId="40" fillId="2" borderId="3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9" xfId="0" applyFill="1" applyBorder="1" applyAlignment="1">
      <alignment horizontal="center" vertical="center" wrapText="1"/>
    </xf>
    <xf numFmtId="9" fontId="0" fillId="2" borderId="26" xfId="0" applyNumberFormat="1"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167" fontId="0" fillId="2" borderId="25" xfId="0" applyNumberFormat="1" applyFill="1" applyBorder="1" applyAlignment="1">
      <alignment horizontal="center" vertical="center"/>
    </xf>
    <xf numFmtId="0" fontId="5" fillId="2" borderId="3" xfId="0" applyFont="1" applyFill="1" applyBorder="1" applyAlignment="1">
      <alignment horizontal="center" vertical="center"/>
    </xf>
    <xf numFmtId="0" fontId="53"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21" fillId="2" borderId="4" xfId="1" applyFont="1" applyFill="1" applyBorder="1" applyAlignment="1">
      <alignment horizontal="left" vertical="center"/>
    </xf>
    <xf numFmtId="0" fontId="5" fillId="2" borderId="4" xfId="0" applyFont="1" applyFill="1" applyBorder="1" applyAlignment="1">
      <alignment vertical="center"/>
    </xf>
    <xf numFmtId="0" fontId="6" fillId="2" borderId="19"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12" borderId="19"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54" fillId="2" borderId="19"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3" xfId="0" applyFont="1" applyFill="1" applyBorder="1" applyAlignment="1">
      <alignment horizontal="center" vertical="center" wrapText="1"/>
    </xf>
    <xf numFmtId="0" fontId="0" fillId="2" borderId="2" xfId="0" applyFill="1" applyBorder="1" applyAlignment="1">
      <alignment vertical="center" wrapText="1"/>
    </xf>
    <xf numFmtId="1" fontId="0" fillId="2" borderId="2" xfId="0" applyNumberFormat="1" applyFill="1" applyBorder="1" applyAlignment="1">
      <alignment vertical="center" wrapText="1"/>
    </xf>
    <xf numFmtId="0" fontId="26" fillId="2" borderId="2" xfId="0" applyFont="1" applyFill="1" applyBorder="1" applyAlignment="1">
      <alignment vertical="center" wrapText="1"/>
    </xf>
    <xf numFmtId="1" fontId="0" fillId="2" borderId="2" xfId="0" applyNumberFormat="1" applyFill="1" applyBorder="1" applyAlignment="1">
      <alignment horizontal="left" vertical="center" wrapText="1"/>
    </xf>
    <xf numFmtId="0" fontId="0" fillId="2" borderId="2" xfId="0" applyFill="1" applyBorder="1" applyAlignment="1">
      <alignment horizontal="center" vertical="center" wrapText="1"/>
    </xf>
    <xf numFmtId="0" fontId="0" fillId="2" borderId="11" xfId="0" applyFill="1" applyBorder="1" applyAlignment="1">
      <alignment vertical="center" wrapText="1"/>
    </xf>
    <xf numFmtId="0" fontId="0" fillId="2" borderId="20" xfId="0" applyFill="1" applyBorder="1" applyAlignment="1">
      <alignment vertical="center" wrapText="1"/>
    </xf>
    <xf numFmtId="0" fontId="0" fillId="2" borderId="29" xfId="0" applyFill="1" applyBorder="1" applyAlignment="1">
      <alignment vertical="center" wrapText="1"/>
    </xf>
    <xf numFmtId="0" fontId="5" fillId="2" borderId="15" xfId="0" applyFont="1" applyFill="1" applyBorder="1" applyAlignment="1">
      <alignment horizontal="center" vertical="center" wrapText="1"/>
    </xf>
    <xf numFmtId="0" fontId="0" fillId="2" borderId="4" xfId="0" applyFill="1" applyBorder="1" applyAlignment="1">
      <alignment vertical="center" wrapText="1"/>
    </xf>
    <xf numFmtId="1" fontId="0" fillId="2" borderId="4" xfId="0" applyNumberFormat="1" applyFill="1" applyBorder="1" applyAlignment="1">
      <alignment horizontal="center" vertical="center" wrapText="1"/>
    </xf>
    <xf numFmtId="1" fontId="0" fillId="2" borderId="4" xfId="0" applyNumberFormat="1" applyFill="1" applyBorder="1" applyAlignment="1">
      <alignment vertical="center" wrapText="1"/>
    </xf>
    <xf numFmtId="1" fontId="0" fillId="2" borderId="4" xfId="0" applyNumberFormat="1" applyFill="1" applyBorder="1" applyAlignment="1">
      <alignment horizontal="left" vertical="center" wrapText="1"/>
    </xf>
    <xf numFmtId="0" fontId="0" fillId="2" borderId="4" xfId="0" applyFill="1" applyBorder="1" applyAlignment="1">
      <alignment horizontal="left" vertical="center" wrapText="1"/>
    </xf>
    <xf numFmtId="0" fontId="41" fillId="2" borderId="4" xfId="0" applyFont="1" applyFill="1" applyBorder="1" applyAlignment="1">
      <alignment vertical="center" wrapText="1"/>
    </xf>
    <xf numFmtId="0" fontId="41" fillId="2" borderId="4" xfId="0" applyFont="1" applyFill="1" applyBorder="1" applyAlignment="1">
      <alignment vertical="top" wrapText="1"/>
    </xf>
    <xf numFmtId="0" fontId="41" fillId="2" borderId="12" xfId="0" applyFont="1" applyFill="1" applyBorder="1" applyAlignment="1">
      <alignment vertical="top" wrapText="1"/>
    </xf>
    <xf numFmtId="0" fontId="0" fillId="2" borderId="21" xfId="0" applyFill="1" applyBorder="1" applyAlignment="1">
      <alignment horizontal="center" vertical="center" wrapText="1"/>
    </xf>
    <xf numFmtId="0" fontId="0" fillId="2" borderId="28" xfId="0" applyFill="1" applyBorder="1" applyAlignment="1">
      <alignment horizontal="center" vertical="center" wrapText="1"/>
    </xf>
    <xf numFmtId="0" fontId="5" fillId="2" borderId="35"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9" fontId="47" fillId="2" borderId="3" xfId="10" applyFont="1" applyFill="1" applyBorder="1" applyAlignment="1">
      <alignment horizontal="center" vertical="center"/>
    </xf>
    <xf numFmtId="9" fontId="0" fillId="2" borderId="5" xfId="10" applyFont="1" applyFill="1" applyBorder="1" applyAlignment="1">
      <alignment horizontal="center" vertical="center"/>
    </xf>
    <xf numFmtId="9" fontId="0" fillId="2" borderId="0" xfId="10" applyFont="1" applyFill="1" applyBorder="1" applyAlignment="1">
      <alignment horizontal="center" vertical="center"/>
    </xf>
    <xf numFmtId="9" fontId="0" fillId="2" borderId="16" xfId="10" applyFont="1" applyFill="1" applyBorder="1" applyAlignment="1">
      <alignment horizontal="center" vertical="center"/>
    </xf>
    <xf numFmtId="9" fontId="0" fillId="2" borderId="14" xfId="10" applyFont="1" applyFill="1" applyBorder="1" applyAlignment="1">
      <alignment horizontal="center" vertical="center"/>
    </xf>
    <xf numFmtId="10" fontId="47" fillId="2" borderId="3" xfId="10" applyNumberFormat="1" applyFont="1" applyFill="1" applyBorder="1" applyAlignment="1">
      <alignment horizontal="center" vertical="center"/>
    </xf>
    <xf numFmtId="9" fontId="7" fillId="9" borderId="16" xfId="10" applyFont="1" applyFill="1" applyBorder="1" applyAlignment="1">
      <alignment horizontal="center" vertical="center"/>
    </xf>
    <xf numFmtId="0" fontId="7" fillId="9" borderId="11" xfId="0" applyFont="1" applyFill="1" applyBorder="1" applyAlignment="1">
      <alignment horizontal="center" vertical="center"/>
    </xf>
    <xf numFmtId="0" fontId="7" fillId="9" borderId="16" xfId="0" applyFont="1" applyFill="1" applyBorder="1" applyAlignment="1">
      <alignment horizontal="center" vertical="center"/>
    </xf>
    <xf numFmtId="9" fontId="0" fillId="2" borderId="3" xfId="10" applyFont="1" applyFill="1" applyBorder="1" applyAlignment="1">
      <alignment horizontal="center" vertical="center"/>
    </xf>
    <xf numFmtId="10" fontId="0" fillId="2" borderId="3" xfId="10" applyNumberFormat="1" applyFont="1" applyFill="1" applyBorder="1" applyAlignment="1">
      <alignment horizontal="center" vertical="center"/>
    </xf>
    <xf numFmtId="9" fontId="7" fillId="9" borderId="13" xfId="10" applyFont="1" applyFill="1" applyBorder="1" applyAlignment="1">
      <alignment horizontal="center" vertical="center"/>
    </xf>
    <xf numFmtId="10" fontId="49" fillId="9" borderId="3" xfId="10" applyNumberFormat="1" applyFont="1" applyFill="1" applyBorder="1" applyAlignment="1">
      <alignment horizontal="center" vertical="center"/>
    </xf>
    <xf numFmtId="9" fontId="7" fillId="9" borderId="13" xfId="10" applyFont="1" applyFill="1" applyBorder="1" applyAlignment="1">
      <alignment horizontal="center" vertical="center" wrapText="1"/>
    </xf>
    <xf numFmtId="9" fontId="49" fillId="9" borderId="3" xfId="10" applyFont="1" applyFill="1" applyBorder="1" applyAlignment="1">
      <alignment horizontal="center" vertical="center" wrapText="1"/>
    </xf>
    <xf numFmtId="9" fontId="0" fillId="2" borderId="11" xfId="10" applyFont="1" applyFill="1" applyBorder="1" applyAlignment="1">
      <alignment horizontal="center" vertical="center"/>
    </xf>
    <xf numFmtId="9" fontId="0" fillId="2" borderId="16" xfId="10" applyFont="1" applyFill="1" applyBorder="1" applyAlignment="1">
      <alignment horizontal="center" vertical="center" wrapText="1"/>
    </xf>
    <xf numFmtId="9" fontId="0" fillId="2" borderId="13" xfId="10" applyFont="1" applyFill="1" applyBorder="1" applyAlignment="1">
      <alignment horizontal="center" vertical="center" wrapText="1"/>
    </xf>
    <xf numFmtId="10" fontId="47" fillId="2" borderId="3" xfId="10" applyNumberFormat="1" applyFont="1" applyFill="1" applyBorder="1" applyAlignment="1">
      <alignment horizontal="center" vertical="center" wrapText="1"/>
    </xf>
    <xf numFmtId="165" fontId="47" fillId="2" borderId="3" xfId="10" applyNumberFormat="1" applyFont="1" applyFill="1" applyBorder="1" applyAlignment="1">
      <alignment horizontal="center" vertical="center"/>
    </xf>
    <xf numFmtId="0" fontId="0" fillId="2" borderId="1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3" xfId="0" applyFill="1" applyBorder="1" applyAlignment="1">
      <alignment horizontal="center" vertical="center" wrapText="1"/>
    </xf>
    <xf numFmtId="0" fontId="47" fillId="2" borderId="3" xfId="0" applyFont="1" applyFill="1" applyBorder="1" applyAlignment="1">
      <alignment horizontal="center" vertical="center" wrapText="1"/>
    </xf>
    <xf numFmtId="9" fontId="47" fillId="2" borderId="3" xfId="10" applyFont="1" applyFill="1" applyBorder="1" applyAlignment="1">
      <alignment horizontal="center" vertical="center" wrapText="1"/>
    </xf>
    <xf numFmtId="0" fontId="6" fillId="2" borderId="15" xfId="0" applyFont="1" applyFill="1" applyBorder="1" applyAlignment="1">
      <alignment horizontal="center" vertical="center" wrapText="1"/>
    </xf>
    <xf numFmtId="9" fontId="7" fillId="9" borderId="4" xfId="10" applyFont="1" applyFill="1" applyBorder="1" applyAlignment="1">
      <alignment horizontal="center" vertical="center"/>
    </xf>
    <xf numFmtId="0" fontId="7" fillId="9" borderId="4" xfId="0" applyFont="1" applyFill="1" applyBorder="1" applyAlignment="1">
      <alignment horizontal="center" vertical="center"/>
    </xf>
    <xf numFmtId="9" fontId="7" fillId="9" borderId="4" xfId="10" applyFont="1" applyFill="1" applyBorder="1" applyAlignment="1">
      <alignment horizontal="center" vertical="center" wrapText="1"/>
    </xf>
    <xf numFmtId="9" fontId="0" fillId="2" borderId="4" xfId="10" applyFont="1" applyFill="1" applyBorder="1" applyAlignment="1">
      <alignment horizontal="center" vertical="center" wrapText="1"/>
    </xf>
    <xf numFmtId="0" fontId="63" fillId="2" borderId="4" xfId="0" applyFont="1" applyFill="1" applyBorder="1" applyAlignment="1">
      <alignment horizontal="center" vertical="center" wrapText="1"/>
    </xf>
    <xf numFmtId="9" fontId="47" fillId="2" borderId="1" xfId="10" applyFont="1" applyFill="1" applyBorder="1" applyAlignment="1">
      <alignment horizontal="center" vertical="center"/>
    </xf>
    <xf numFmtId="10" fontId="47" fillId="2" borderId="1" xfId="10" applyNumberFormat="1" applyFont="1" applyFill="1" applyBorder="1" applyAlignment="1">
      <alignment horizontal="center" vertical="center"/>
    </xf>
    <xf numFmtId="173" fontId="15" fillId="2" borderId="1" xfId="0" applyNumberFormat="1" applyFont="1" applyFill="1" applyBorder="1" applyAlignment="1">
      <alignment horizontal="left" wrapText="1"/>
    </xf>
    <xf numFmtId="169" fontId="54" fillId="2" borderId="1" xfId="9" applyNumberFormat="1" applyFont="1" applyFill="1" applyBorder="1" applyAlignment="1">
      <alignment vertical="center"/>
    </xf>
    <xf numFmtId="44" fontId="15" fillId="2" borderId="1" xfId="9" applyFont="1" applyFill="1" applyBorder="1" applyAlignment="1">
      <alignment horizontal="center" vertical="center" wrapText="1"/>
    </xf>
    <xf numFmtId="44" fontId="54" fillId="2" borderId="1" xfId="9" applyFont="1" applyFill="1" applyBorder="1" applyAlignment="1">
      <alignment horizontal="center" vertical="center"/>
    </xf>
    <xf numFmtId="10" fontId="54" fillId="2" borderId="1" xfId="10" applyNumberFormat="1" applyFont="1" applyFill="1" applyBorder="1" applyAlignment="1">
      <alignment horizontal="center" vertical="center"/>
    </xf>
    <xf numFmtId="0" fontId="0" fillId="2" borderId="2" xfId="0" applyFill="1" applyBorder="1"/>
    <xf numFmtId="173" fontId="15" fillId="2" borderId="2" xfId="0" applyNumberFormat="1" applyFont="1" applyFill="1" applyBorder="1" applyAlignment="1">
      <alignment horizontal="center" vertical="center" wrapText="1"/>
    </xf>
    <xf numFmtId="173" fontId="15" fillId="2" borderId="4" xfId="0" applyNumberFormat="1" applyFont="1" applyFill="1" applyBorder="1" applyAlignment="1">
      <alignment horizontal="center" vertical="center" wrapText="1"/>
    </xf>
    <xf numFmtId="173" fontId="15" fillId="2" borderId="1" xfId="0" applyNumberFormat="1" applyFont="1" applyFill="1" applyBorder="1" applyAlignment="1">
      <alignment horizontal="center" vertical="center" wrapText="1"/>
    </xf>
    <xf numFmtId="44" fontId="54" fillId="2" borderId="1" xfId="9" applyFont="1" applyFill="1" applyBorder="1" applyAlignment="1">
      <alignment horizontal="center" vertical="center" wrapText="1"/>
    </xf>
    <xf numFmtId="173" fontId="54" fillId="2" borderId="1" xfId="0" applyNumberFormat="1" applyFont="1" applyFill="1" applyBorder="1" applyAlignment="1">
      <alignment horizontal="center" vertical="center" wrapText="1"/>
    </xf>
    <xf numFmtId="173" fontId="60" fillId="2" borderId="1" xfId="0" applyNumberFormat="1" applyFont="1" applyFill="1" applyBorder="1" applyAlignment="1">
      <alignment horizontal="center" vertical="center" wrapText="1"/>
    </xf>
    <xf numFmtId="173" fontId="68" fillId="2" borderId="1" xfId="0" applyNumberFormat="1" applyFont="1" applyFill="1" applyBorder="1" applyAlignment="1">
      <alignment horizontal="left" vertical="center" wrapText="1"/>
    </xf>
    <xf numFmtId="173" fontId="68" fillId="2" borderId="1" xfId="0" applyNumberFormat="1" applyFont="1" applyFill="1" applyBorder="1" applyAlignment="1">
      <alignment horizontal="center" vertical="center" wrapText="1"/>
    </xf>
    <xf numFmtId="175" fontId="15" fillId="2" borderId="1" xfId="0" applyNumberFormat="1" applyFont="1" applyFill="1" applyBorder="1" applyAlignment="1">
      <alignment horizontal="center" vertical="center" wrapText="1"/>
    </xf>
    <xf numFmtId="173" fontId="15" fillId="2" borderId="1" xfId="0" applyNumberFormat="1" applyFont="1" applyFill="1" applyBorder="1" applyAlignment="1">
      <alignment horizontal="right" vertical="center" wrapText="1"/>
    </xf>
    <xf numFmtId="169" fontId="69" fillId="2" borderId="0" xfId="9" applyNumberFormat="1" applyFont="1" applyFill="1"/>
    <xf numFmtId="1" fontId="0" fillId="2" borderId="18" xfId="0" applyNumberFormat="1" applyFill="1" applyBorder="1" applyAlignment="1">
      <alignment horizontal="center" vertical="center"/>
    </xf>
    <xf numFmtId="9" fontId="63" fillId="2" borderId="1" xfId="0" applyNumberFormat="1" applyFont="1" applyFill="1" applyBorder="1" applyAlignment="1">
      <alignment horizontal="center" vertical="center"/>
    </xf>
    <xf numFmtId="10" fontId="70" fillId="2" borderId="1" xfId="10" applyNumberFormat="1" applyFont="1" applyFill="1" applyBorder="1" applyAlignment="1">
      <alignment horizontal="center" vertical="center"/>
    </xf>
    <xf numFmtId="167" fontId="0" fillId="2" borderId="30" xfId="0" applyNumberFormat="1" applyFill="1" applyBorder="1" applyAlignment="1">
      <alignment horizontal="center" vertical="center"/>
    </xf>
    <xf numFmtId="167" fontId="0" fillId="2" borderId="20" xfId="0" applyNumberFormat="1" applyFill="1" applyBorder="1" applyAlignment="1">
      <alignment horizontal="center" vertical="center"/>
    </xf>
    <xf numFmtId="173" fontId="15" fillId="2" borderId="18" xfId="0" applyNumberFormat="1" applyFont="1" applyFill="1" applyBorder="1" applyAlignment="1">
      <alignment horizontal="center" vertical="center" wrapText="1"/>
    </xf>
    <xf numFmtId="44" fontId="0" fillId="2" borderId="18" xfId="0" applyNumberFormat="1" applyFill="1" applyBorder="1" applyAlignment="1">
      <alignment horizontal="center" vertical="center"/>
    </xf>
    <xf numFmtId="10" fontId="15" fillId="2" borderId="1" xfId="10" applyNumberFormat="1" applyFont="1" applyFill="1" applyBorder="1" applyAlignment="1">
      <alignment horizontal="center" vertical="center" wrapText="1"/>
    </xf>
    <xf numFmtId="169" fontId="69" fillId="2" borderId="1" xfId="9" applyNumberFormat="1" applyFont="1" applyFill="1" applyBorder="1" applyAlignment="1">
      <alignment horizontal="center" vertical="center"/>
    </xf>
    <xf numFmtId="0" fontId="0" fillId="2" borderId="18" xfId="0" applyFill="1" applyBorder="1"/>
    <xf numFmtId="0" fontId="0" fillId="2" borderId="19" xfId="0" applyFill="1" applyBorder="1"/>
    <xf numFmtId="0" fontId="0" fillId="2" borderId="18" xfId="0" applyFill="1" applyBorder="1" applyAlignment="1">
      <alignment wrapText="1"/>
    </xf>
    <xf numFmtId="10" fontId="71" fillId="2"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0" fillId="2" borderId="11" xfId="0" applyFont="1" applyFill="1" applyBorder="1" applyAlignment="1">
      <alignment horizontal="center"/>
    </xf>
    <xf numFmtId="0" fontId="50" fillId="2" borderId="12" xfId="0" applyFont="1" applyFill="1" applyBorder="1" applyAlignment="1">
      <alignment horizontal="center"/>
    </xf>
    <xf numFmtId="0" fontId="50" fillId="2" borderId="16" xfId="0" applyFont="1" applyFill="1" applyBorder="1" applyAlignment="1">
      <alignment horizontal="center"/>
    </xf>
    <xf numFmtId="0" fontId="50" fillId="2" borderId="17" xfId="0" applyFont="1" applyFill="1" applyBorder="1" applyAlignment="1">
      <alignment horizontal="center"/>
    </xf>
    <xf numFmtId="0" fontId="50" fillId="2" borderId="13" xfId="0" applyFont="1" applyFill="1" applyBorder="1" applyAlignment="1">
      <alignment horizontal="center"/>
    </xf>
    <xf numFmtId="0" fontId="50" fillId="2" borderId="15"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52" fillId="2" borderId="2" xfId="0" applyFont="1" applyFill="1" applyBorder="1" applyAlignment="1">
      <alignment horizontal="center"/>
    </xf>
    <xf numFmtId="0" fontId="52" fillId="2" borderId="3" xfId="0" applyFont="1" applyFill="1" applyBorder="1" applyAlignment="1">
      <alignment horizontal="center"/>
    </xf>
    <xf numFmtId="0" fontId="48"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0" fontId="59" fillId="2" borderId="1" xfId="0" applyFont="1" applyFill="1" applyBorder="1" applyAlignment="1">
      <alignment horizontal="center" vertical="center" wrapText="1"/>
    </xf>
    <xf numFmtId="0" fontId="53" fillId="2" borderId="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0" fillId="2" borderId="18"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8" fillId="2" borderId="18"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3" fillId="2" borderId="1" xfId="0" applyFont="1" applyFill="1" applyBorder="1" applyAlignment="1">
      <alignment horizontal="center" vertical="center"/>
    </xf>
    <xf numFmtId="0" fontId="66" fillId="2" borderId="1" xfId="0" applyFont="1" applyFill="1" applyBorder="1" applyAlignment="1">
      <alignment horizontal="center" vertical="center" wrapText="1"/>
    </xf>
    <xf numFmtId="173" fontId="15" fillId="2" borderId="1" xfId="0" applyNumberFormat="1" applyFont="1" applyFill="1" applyBorder="1" applyAlignment="1">
      <alignment horizontal="center" vertical="center" wrapText="1"/>
    </xf>
    <xf numFmtId="0" fontId="67" fillId="2" borderId="1" xfId="0" applyFont="1" applyFill="1" applyBorder="1" applyAlignment="1">
      <alignment horizontal="center" vertical="center" wrapText="1"/>
    </xf>
    <xf numFmtId="0" fontId="52" fillId="2" borderId="1" xfId="0" applyFont="1" applyFill="1" applyBorder="1" applyAlignment="1">
      <alignment horizontal="center"/>
    </xf>
    <xf numFmtId="1" fontId="61" fillId="2" borderId="2" xfId="0" applyNumberFormat="1" applyFont="1" applyFill="1" applyBorder="1" applyAlignment="1">
      <alignment horizontal="center" vertical="center" wrapText="1"/>
    </xf>
    <xf numFmtId="1" fontId="61" fillId="2" borderId="3" xfId="0" applyNumberFormat="1" applyFont="1" applyFill="1" applyBorder="1" applyAlignment="1">
      <alignment horizontal="center" vertical="center" wrapText="1"/>
    </xf>
    <xf numFmtId="1" fontId="61" fillId="2" borderId="4" xfId="0" applyNumberFormat="1" applyFont="1" applyFill="1" applyBorder="1" applyAlignment="1">
      <alignment horizontal="center" vertical="center" wrapText="1"/>
    </xf>
    <xf numFmtId="0" fontId="61" fillId="2" borderId="2" xfId="0" applyFont="1" applyFill="1" applyBorder="1" applyAlignment="1">
      <alignment horizontal="center" vertical="center" wrapText="1"/>
    </xf>
    <xf numFmtId="0" fontId="61" fillId="2" borderId="3" xfId="0" applyFont="1" applyFill="1" applyBorder="1" applyAlignment="1">
      <alignment horizontal="center" vertical="center" wrapText="1"/>
    </xf>
    <xf numFmtId="0" fontId="61" fillId="2" borderId="4"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13" xfId="0" applyFont="1" applyFill="1" applyBorder="1" applyAlignment="1">
      <alignment horizontal="center" vertical="center" wrapText="1"/>
    </xf>
    <xf numFmtId="0" fontId="61" fillId="2" borderId="14" xfId="0" applyFont="1" applyFill="1" applyBorder="1" applyAlignment="1">
      <alignment horizontal="center" vertical="center" wrapText="1"/>
    </xf>
    <xf numFmtId="0" fontId="61" fillId="2" borderId="15"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61" fillId="2" borderId="0" xfId="0" applyFont="1" applyFill="1" applyAlignment="1">
      <alignment horizontal="center" vertical="center" wrapText="1"/>
    </xf>
    <xf numFmtId="0" fontId="61" fillId="2" borderId="17" xfId="0" applyFont="1" applyFill="1" applyBorder="1" applyAlignment="1">
      <alignment horizontal="center" vertical="center" wrapText="1"/>
    </xf>
    <xf numFmtId="0" fontId="0" fillId="2" borderId="1" xfId="0" applyFill="1" applyBorder="1" applyAlignment="1">
      <alignment horizontal="center" vertical="center" wrapText="1"/>
    </xf>
    <xf numFmtId="9" fontId="61" fillId="2" borderId="2" xfId="10" applyFont="1" applyFill="1" applyBorder="1" applyAlignment="1">
      <alignment horizontal="center" vertical="center" wrapText="1"/>
    </xf>
    <xf numFmtId="9" fontId="61" fillId="2" borderId="3" xfId="10" applyFont="1" applyFill="1" applyBorder="1" applyAlignment="1">
      <alignment horizontal="center" vertical="center" wrapText="1"/>
    </xf>
    <xf numFmtId="9" fontId="61" fillId="2" borderId="4" xfId="1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2" borderId="3" xfId="0" applyFont="1" applyFill="1" applyBorder="1" applyAlignment="1">
      <alignment horizontal="center" vertical="center" wrapText="1"/>
    </xf>
    <xf numFmtId="0" fontId="64" fillId="2" borderId="4" xfId="0" applyFont="1" applyFill="1" applyBorder="1" applyAlignment="1">
      <alignment horizontal="center" vertical="center" wrapText="1"/>
    </xf>
    <xf numFmtId="0" fontId="0" fillId="2" borderId="1" xfId="0" applyFill="1" applyBorder="1" applyAlignment="1">
      <alignment horizontal="center" vertical="center"/>
    </xf>
    <xf numFmtId="44" fontId="0" fillId="2" borderId="1" xfId="9" applyFont="1" applyFill="1" applyBorder="1" applyAlignment="1">
      <alignment horizontal="center" vertical="center"/>
    </xf>
    <xf numFmtId="0" fontId="2" fillId="2" borderId="1" xfId="0" applyFont="1" applyFill="1" applyBorder="1" applyAlignment="1">
      <alignment horizontal="center" vertical="center"/>
    </xf>
    <xf numFmtId="0" fontId="50" fillId="2" borderId="1" xfId="0" applyFont="1" applyFill="1" applyBorder="1" applyAlignment="1">
      <alignment horizontal="center"/>
    </xf>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9" fontId="0" fillId="2" borderId="1" xfId="0" applyNumberFormat="1" applyFill="1" applyBorder="1" applyAlignment="1">
      <alignment horizontal="center" vertical="center" wrapText="1"/>
    </xf>
    <xf numFmtId="44" fontId="0" fillId="2" borderId="1" xfId="9"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0" fillId="2" borderId="1" xfId="0" applyFill="1" applyBorder="1" applyAlignment="1">
      <alignment horizontal="right" wrapText="1"/>
    </xf>
    <xf numFmtId="0" fontId="0" fillId="2" borderId="1" xfId="0" applyFill="1" applyBorder="1" applyAlignment="1">
      <alignment horizontal="left"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2">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Millares 10" xfId="11"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E49EDD"/>
      <color rgb="FF83E28E"/>
      <color rgb="FFF1A983"/>
      <color rgb="FFDAF2D0"/>
      <color rgb="FFFBE2D5"/>
      <color rgb="FFB5E6A2"/>
      <color rgb="FF94DCF8"/>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deavilac\Documents\Belsira\SECRETARIA%20GENERAL%202024%20-%20CALIDAD\PLAN%20DE%20ACCION%20AGO%202024\Informatica\PTDGI01-F001%20PLAN%20DE%20ACCI&#211;N%20INSTITUCIONAL%20informa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75" style="10" customWidth="1"/>
    <col min="14" max="15" width="10.875" style="10"/>
    <col min="16" max="16" width="16.75" style="10" customWidth="1"/>
    <col min="17" max="17" width="20.375" style="10" customWidth="1"/>
    <col min="18" max="18" width="18.7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25" style="10" customWidth="1"/>
    <col min="27" max="27" width="28.75" style="10" customWidth="1"/>
    <col min="28" max="28" width="19.375" style="10" customWidth="1"/>
    <col min="29" max="29" width="21.125" style="10" customWidth="1"/>
    <col min="30" max="30" width="21.875" style="10" customWidth="1"/>
    <col min="31" max="31" width="25.37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410" t="s">
        <v>0</v>
      </c>
      <c r="B1" s="410"/>
      <c r="C1" s="410"/>
      <c r="D1" s="410"/>
      <c r="E1" s="410"/>
      <c r="F1" s="410"/>
      <c r="G1" s="410"/>
      <c r="H1" s="410"/>
    </row>
    <row r="2" spans="1:50" ht="33" customHeight="1">
      <c r="A2" s="414" t="s">
        <v>1</v>
      </c>
      <c r="B2" s="414"/>
      <c r="C2" s="414"/>
      <c r="D2" s="414"/>
      <c r="E2" s="414"/>
      <c r="F2" s="414"/>
      <c r="G2" s="414"/>
      <c r="H2" s="41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409" t="s">
        <v>3</v>
      </c>
      <c r="C3" s="409"/>
      <c r="D3" s="409"/>
      <c r="E3" s="409"/>
      <c r="F3" s="409"/>
      <c r="G3" s="409"/>
      <c r="H3" s="409"/>
    </row>
    <row r="4" spans="1:50" ht="48" customHeight="1">
      <c r="A4" s="14" t="s">
        <v>4</v>
      </c>
      <c r="B4" s="411" t="s">
        <v>5</v>
      </c>
      <c r="C4" s="412"/>
      <c r="D4" s="412"/>
      <c r="E4" s="412"/>
      <c r="F4" s="412"/>
      <c r="G4" s="412"/>
      <c r="H4" s="413"/>
    </row>
    <row r="5" spans="1:50" ht="31.5" customHeight="1">
      <c r="A5" s="14" t="s">
        <v>6</v>
      </c>
      <c r="B5" s="409" t="s">
        <v>7</v>
      </c>
      <c r="C5" s="409"/>
      <c r="D5" s="409"/>
      <c r="E5" s="409"/>
      <c r="F5" s="409"/>
      <c r="G5" s="409"/>
      <c r="H5" s="409"/>
    </row>
    <row r="6" spans="1:50" ht="40.5" customHeight="1">
      <c r="A6" s="14" t="s">
        <v>8</v>
      </c>
      <c r="B6" s="411" t="s">
        <v>9</v>
      </c>
      <c r="C6" s="412"/>
      <c r="D6" s="412"/>
      <c r="E6" s="412"/>
      <c r="F6" s="412"/>
      <c r="G6" s="412"/>
      <c r="H6" s="413"/>
    </row>
    <row r="7" spans="1:50" ht="41.1" customHeight="1">
      <c r="A7" s="14" t="s">
        <v>10</v>
      </c>
      <c r="B7" s="409" t="s">
        <v>11</v>
      </c>
      <c r="C7" s="409"/>
      <c r="D7" s="409"/>
      <c r="E7" s="409"/>
      <c r="F7" s="409"/>
      <c r="G7" s="409"/>
      <c r="H7" s="409"/>
    </row>
    <row r="8" spans="1:50" ht="48.95" customHeight="1">
      <c r="A8" s="14" t="s">
        <v>12</v>
      </c>
      <c r="B8" s="409" t="s">
        <v>13</v>
      </c>
      <c r="C8" s="409"/>
      <c r="D8" s="409"/>
      <c r="E8" s="409"/>
      <c r="F8" s="409"/>
      <c r="G8" s="409"/>
      <c r="H8" s="409"/>
    </row>
    <row r="9" spans="1:50" ht="48.95" customHeight="1">
      <c r="A9" s="14" t="s">
        <v>14</v>
      </c>
      <c r="B9" s="411" t="s">
        <v>15</v>
      </c>
      <c r="C9" s="412"/>
      <c r="D9" s="412"/>
      <c r="E9" s="412"/>
      <c r="F9" s="412"/>
      <c r="G9" s="412"/>
      <c r="H9" s="413"/>
    </row>
    <row r="10" spans="1:50" ht="30">
      <c r="A10" s="14" t="s">
        <v>16</v>
      </c>
      <c r="B10" s="409" t="s">
        <v>17</v>
      </c>
      <c r="C10" s="409"/>
      <c r="D10" s="409"/>
      <c r="E10" s="409"/>
      <c r="F10" s="409"/>
      <c r="G10" s="409"/>
      <c r="H10" s="409"/>
    </row>
    <row r="11" spans="1:50" ht="30">
      <c r="A11" s="14" t="s">
        <v>18</v>
      </c>
      <c r="B11" s="409" t="s">
        <v>19</v>
      </c>
      <c r="C11" s="409"/>
      <c r="D11" s="409"/>
      <c r="E11" s="409"/>
      <c r="F11" s="409"/>
      <c r="G11" s="409"/>
      <c r="H11" s="409"/>
    </row>
    <row r="12" spans="1:50" ht="33.950000000000003" customHeight="1">
      <c r="A12" s="14" t="s">
        <v>20</v>
      </c>
      <c r="B12" s="409" t="s">
        <v>21</v>
      </c>
      <c r="C12" s="409"/>
      <c r="D12" s="409"/>
      <c r="E12" s="409"/>
      <c r="F12" s="409"/>
      <c r="G12" s="409"/>
      <c r="H12" s="409"/>
    </row>
    <row r="13" spans="1:50" ht="30">
      <c r="A13" s="14" t="s">
        <v>22</v>
      </c>
      <c r="B13" s="409" t="s">
        <v>23</v>
      </c>
      <c r="C13" s="409"/>
      <c r="D13" s="409"/>
      <c r="E13" s="409"/>
      <c r="F13" s="409"/>
      <c r="G13" s="409"/>
      <c r="H13" s="409"/>
    </row>
    <row r="14" spans="1:50" ht="30">
      <c r="A14" s="14" t="s">
        <v>24</v>
      </c>
      <c r="B14" s="409" t="s">
        <v>25</v>
      </c>
      <c r="C14" s="409"/>
      <c r="D14" s="409"/>
      <c r="E14" s="409"/>
      <c r="F14" s="409"/>
      <c r="G14" s="409"/>
      <c r="H14" s="409"/>
    </row>
    <row r="15" spans="1:50" ht="44.1" customHeight="1">
      <c r="A15" s="14" t="s">
        <v>26</v>
      </c>
      <c r="B15" s="409" t="s">
        <v>27</v>
      </c>
      <c r="C15" s="409"/>
      <c r="D15" s="409"/>
      <c r="E15" s="409"/>
      <c r="F15" s="409"/>
      <c r="G15" s="409"/>
      <c r="H15" s="409"/>
    </row>
    <row r="16" spans="1:50" ht="60">
      <c r="A16" s="14" t="s">
        <v>28</v>
      </c>
      <c r="B16" s="409" t="s">
        <v>29</v>
      </c>
      <c r="C16" s="409"/>
      <c r="D16" s="409"/>
      <c r="E16" s="409"/>
      <c r="F16" s="409"/>
      <c r="G16" s="409"/>
      <c r="H16" s="409"/>
    </row>
    <row r="17" spans="1:8" ht="58.5" customHeight="1">
      <c r="A17" s="14" t="s">
        <v>30</v>
      </c>
      <c r="B17" s="409" t="s">
        <v>31</v>
      </c>
      <c r="C17" s="409"/>
      <c r="D17" s="409"/>
      <c r="E17" s="409"/>
      <c r="F17" s="409"/>
      <c r="G17" s="409"/>
      <c r="H17" s="409"/>
    </row>
    <row r="18" spans="1:8" ht="30">
      <c r="A18" s="14" t="s">
        <v>32</v>
      </c>
      <c r="B18" s="409" t="s">
        <v>33</v>
      </c>
      <c r="C18" s="409"/>
      <c r="D18" s="409"/>
      <c r="E18" s="409"/>
      <c r="F18" s="409"/>
      <c r="G18" s="409"/>
      <c r="H18" s="409"/>
    </row>
    <row r="19" spans="1:8" ht="30" customHeight="1">
      <c r="A19" s="416"/>
      <c r="B19" s="417"/>
      <c r="C19" s="417"/>
      <c r="D19" s="417"/>
      <c r="E19" s="417"/>
      <c r="F19" s="417"/>
      <c r="G19" s="417"/>
      <c r="H19" s="418"/>
    </row>
    <row r="20" spans="1:8" ht="37.5" customHeight="1">
      <c r="A20" s="414" t="s">
        <v>34</v>
      </c>
      <c r="B20" s="414"/>
      <c r="C20" s="414"/>
      <c r="D20" s="414"/>
      <c r="E20" s="414"/>
      <c r="F20" s="414"/>
      <c r="G20" s="414"/>
      <c r="H20" s="414"/>
    </row>
    <row r="21" spans="1:8" ht="117" customHeight="1">
      <c r="A21" s="419" t="s">
        <v>35</v>
      </c>
      <c r="B21" s="419"/>
      <c r="C21" s="419"/>
      <c r="D21" s="419"/>
      <c r="E21" s="419"/>
      <c r="F21" s="419"/>
      <c r="G21" s="419"/>
      <c r="H21" s="419"/>
    </row>
    <row r="22" spans="1:8" ht="117" customHeight="1">
      <c r="A22" s="14" t="s">
        <v>10</v>
      </c>
      <c r="B22" s="409" t="s">
        <v>11</v>
      </c>
      <c r="C22" s="409"/>
      <c r="D22" s="409"/>
      <c r="E22" s="409"/>
      <c r="F22" s="409"/>
      <c r="G22" s="409"/>
      <c r="H22" s="409"/>
    </row>
    <row r="23" spans="1:8" ht="167.1" customHeight="1">
      <c r="A23" s="14" t="s">
        <v>36</v>
      </c>
      <c r="B23" s="419" t="s">
        <v>37</v>
      </c>
      <c r="C23" s="419"/>
      <c r="D23" s="419"/>
      <c r="E23" s="419"/>
      <c r="F23" s="419"/>
      <c r="G23" s="419"/>
      <c r="H23" s="419"/>
    </row>
    <row r="24" spans="1:8" ht="69.75" customHeight="1">
      <c r="A24" s="14" t="s">
        <v>38</v>
      </c>
      <c r="B24" s="419" t="s">
        <v>39</v>
      </c>
      <c r="C24" s="419"/>
      <c r="D24" s="419"/>
      <c r="E24" s="419"/>
      <c r="F24" s="419"/>
      <c r="G24" s="419"/>
      <c r="H24" s="419"/>
    </row>
    <row r="25" spans="1:8" ht="60" customHeight="1">
      <c r="A25" s="14" t="s">
        <v>40</v>
      </c>
      <c r="B25" s="419" t="s">
        <v>41</v>
      </c>
      <c r="C25" s="419"/>
      <c r="D25" s="419"/>
      <c r="E25" s="419"/>
      <c r="F25" s="419"/>
      <c r="G25" s="419"/>
      <c r="H25" s="419"/>
    </row>
    <row r="26" spans="1:8" ht="24.75" customHeight="1">
      <c r="A26" s="15" t="s">
        <v>42</v>
      </c>
      <c r="B26" s="415" t="s">
        <v>43</v>
      </c>
      <c r="C26" s="415"/>
      <c r="D26" s="415"/>
      <c r="E26" s="415"/>
      <c r="F26" s="415"/>
      <c r="G26" s="415"/>
      <c r="H26" s="415"/>
    </row>
    <row r="27" spans="1:8" ht="26.25" customHeight="1">
      <c r="A27" s="15" t="s">
        <v>44</v>
      </c>
      <c r="B27" s="415" t="s">
        <v>45</v>
      </c>
      <c r="C27" s="415"/>
      <c r="D27" s="415"/>
      <c r="E27" s="415"/>
      <c r="F27" s="415"/>
      <c r="G27" s="415"/>
      <c r="H27" s="415"/>
    </row>
    <row r="28" spans="1:8" ht="53.25" customHeight="1">
      <c r="A28" s="14" t="s">
        <v>46</v>
      </c>
      <c r="B28" s="419" t="s">
        <v>47</v>
      </c>
      <c r="C28" s="419"/>
      <c r="D28" s="419"/>
      <c r="E28" s="419"/>
      <c r="F28" s="419"/>
      <c r="G28" s="419"/>
      <c r="H28" s="419"/>
    </row>
    <row r="29" spans="1:8" ht="45" customHeight="1">
      <c r="A29" s="14" t="s">
        <v>48</v>
      </c>
      <c r="B29" s="435" t="s">
        <v>49</v>
      </c>
      <c r="C29" s="436"/>
      <c r="D29" s="436"/>
      <c r="E29" s="436"/>
      <c r="F29" s="436"/>
      <c r="G29" s="436"/>
      <c r="H29" s="437"/>
    </row>
    <row r="30" spans="1:8" ht="45" customHeight="1">
      <c r="A30" s="14" t="s">
        <v>50</v>
      </c>
      <c r="B30" s="435" t="s">
        <v>51</v>
      </c>
      <c r="C30" s="436"/>
      <c r="D30" s="436"/>
      <c r="E30" s="436"/>
      <c r="F30" s="436"/>
      <c r="G30" s="436"/>
      <c r="H30" s="437"/>
    </row>
    <row r="31" spans="1:8" ht="45" customHeight="1">
      <c r="A31" s="14" t="s">
        <v>52</v>
      </c>
      <c r="B31" s="435" t="s">
        <v>53</v>
      </c>
      <c r="C31" s="436"/>
      <c r="D31" s="436"/>
      <c r="E31" s="436"/>
      <c r="F31" s="436"/>
      <c r="G31" s="436"/>
      <c r="H31" s="437"/>
    </row>
    <row r="32" spans="1:8" ht="33" customHeight="1">
      <c r="A32" s="15" t="s">
        <v>54</v>
      </c>
      <c r="B32" s="419" t="s">
        <v>55</v>
      </c>
      <c r="C32" s="419"/>
      <c r="D32" s="419"/>
      <c r="E32" s="419"/>
      <c r="F32" s="419"/>
      <c r="G32" s="419"/>
      <c r="H32" s="419"/>
    </row>
    <row r="33" spans="1:8" ht="39" customHeight="1">
      <c r="A33" s="14" t="s">
        <v>56</v>
      </c>
      <c r="B33" s="415" t="s">
        <v>57</v>
      </c>
      <c r="C33" s="415"/>
      <c r="D33" s="415"/>
      <c r="E33" s="415"/>
      <c r="F33" s="415"/>
      <c r="G33" s="415"/>
      <c r="H33" s="415"/>
    </row>
    <row r="34" spans="1:8" ht="39" customHeight="1">
      <c r="A34" s="414" t="s">
        <v>58</v>
      </c>
      <c r="B34" s="414"/>
      <c r="C34" s="414"/>
      <c r="D34" s="414"/>
      <c r="E34" s="414"/>
      <c r="F34" s="414"/>
      <c r="G34" s="414"/>
      <c r="H34" s="414"/>
    </row>
    <row r="35" spans="1:8" ht="79.5" customHeight="1">
      <c r="A35" s="411" t="s">
        <v>59</v>
      </c>
      <c r="B35" s="412"/>
      <c r="C35" s="412"/>
      <c r="D35" s="412"/>
      <c r="E35" s="412"/>
      <c r="F35" s="412"/>
      <c r="G35" s="412"/>
      <c r="H35" s="413"/>
    </row>
    <row r="36" spans="1:8" ht="33" customHeight="1">
      <c r="A36" s="14" t="s">
        <v>60</v>
      </c>
      <c r="B36" s="419" t="s">
        <v>61</v>
      </c>
      <c r="C36" s="419"/>
      <c r="D36" s="419"/>
      <c r="E36" s="419"/>
      <c r="F36" s="419"/>
      <c r="G36" s="419"/>
      <c r="H36" s="419"/>
    </row>
    <row r="37" spans="1:8" ht="33" customHeight="1">
      <c r="A37" s="14" t="s">
        <v>62</v>
      </c>
      <c r="B37" s="419" t="s">
        <v>63</v>
      </c>
      <c r="C37" s="419"/>
      <c r="D37" s="419"/>
      <c r="E37" s="419"/>
      <c r="F37" s="419"/>
      <c r="G37" s="419"/>
      <c r="H37" s="419"/>
    </row>
    <row r="38" spans="1:8" ht="33" customHeight="1">
      <c r="A38" s="20"/>
      <c r="B38" s="21"/>
      <c r="C38" s="21"/>
      <c r="D38" s="21"/>
      <c r="E38" s="21"/>
      <c r="F38" s="21"/>
      <c r="G38" s="21"/>
      <c r="H38" s="22"/>
    </row>
    <row r="39" spans="1:8" ht="34.5" customHeight="1">
      <c r="A39" s="414" t="s">
        <v>64</v>
      </c>
      <c r="B39" s="414"/>
      <c r="C39" s="414"/>
      <c r="D39" s="414"/>
      <c r="E39" s="414"/>
      <c r="F39" s="414"/>
      <c r="G39" s="414"/>
      <c r="H39" s="414"/>
    </row>
    <row r="40" spans="1:8" ht="34.5" customHeight="1">
      <c r="A40" s="14" t="s">
        <v>65</v>
      </c>
      <c r="B40" s="419" t="s">
        <v>66</v>
      </c>
      <c r="C40" s="419"/>
      <c r="D40" s="419"/>
      <c r="E40" s="419"/>
      <c r="F40" s="419"/>
      <c r="G40" s="419"/>
      <c r="H40" s="419"/>
    </row>
    <row r="41" spans="1:8" ht="29.25" customHeight="1">
      <c r="A41" s="14" t="s">
        <v>67</v>
      </c>
      <c r="B41" s="419" t="s">
        <v>68</v>
      </c>
      <c r="C41" s="419"/>
      <c r="D41" s="419"/>
      <c r="E41" s="419"/>
      <c r="F41" s="419"/>
      <c r="G41" s="419"/>
      <c r="H41" s="419"/>
    </row>
    <row r="42" spans="1:8" ht="42" customHeight="1">
      <c r="A42" s="14" t="s">
        <v>69</v>
      </c>
      <c r="B42" s="419" t="s">
        <v>70</v>
      </c>
      <c r="C42" s="419"/>
      <c r="D42" s="419"/>
      <c r="E42" s="419"/>
      <c r="F42" s="419"/>
      <c r="G42" s="419"/>
      <c r="H42" s="419"/>
    </row>
    <row r="43" spans="1:8" ht="42" customHeight="1">
      <c r="A43" s="14" t="s">
        <v>71</v>
      </c>
      <c r="B43" s="435" t="s">
        <v>72</v>
      </c>
      <c r="C43" s="436"/>
      <c r="D43" s="436"/>
      <c r="E43" s="436"/>
      <c r="F43" s="436"/>
      <c r="G43" s="436"/>
      <c r="H43" s="437"/>
    </row>
    <row r="44" spans="1:8" ht="42" customHeight="1">
      <c r="A44" s="14" t="s">
        <v>73</v>
      </c>
      <c r="B44" s="435" t="s">
        <v>74</v>
      </c>
      <c r="C44" s="436"/>
      <c r="D44" s="436"/>
      <c r="E44" s="436"/>
      <c r="F44" s="436"/>
      <c r="G44" s="436"/>
      <c r="H44" s="437"/>
    </row>
    <row r="45" spans="1:8" ht="42" customHeight="1">
      <c r="A45" s="14" t="s">
        <v>75</v>
      </c>
      <c r="B45" s="435" t="s">
        <v>76</v>
      </c>
      <c r="C45" s="436"/>
      <c r="D45" s="436"/>
      <c r="E45" s="436"/>
      <c r="F45" s="436"/>
      <c r="G45" s="436"/>
      <c r="H45" s="437"/>
    </row>
    <row r="46" spans="1:8" ht="86.1" customHeight="1">
      <c r="A46" s="16" t="s">
        <v>77</v>
      </c>
      <c r="B46" s="420" t="s">
        <v>78</v>
      </c>
      <c r="C46" s="420"/>
      <c r="D46" s="420"/>
      <c r="E46" s="420"/>
      <c r="F46" s="420"/>
      <c r="G46" s="420"/>
      <c r="H46" s="420"/>
    </row>
    <row r="47" spans="1:8" ht="39.75" customHeight="1">
      <c r="A47" s="16" t="s">
        <v>79</v>
      </c>
      <c r="B47" s="422" t="s">
        <v>80</v>
      </c>
      <c r="C47" s="423"/>
      <c r="D47" s="423"/>
      <c r="E47" s="423"/>
      <c r="F47" s="423"/>
      <c r="G47" s="423"/>
      <c r="H47" s="424"/>
    </row>
    <row r="48" spans="1:8" ht="31.5" customHeight="1">
      <c r="A48" s="16" t="s">
        <v>81</v>
      </c>
      <c r="B48" s="420" t="s">
        <v>82</v>
      </c>
      <c r="C48" s="420"/>
      <c r="D48" s="420"/>
      <c r="E48" s="420"/>
      <c r="F48" s="420"/>
      <c r="G48" s="420"/>
      <c r="H48" s="420"/>
    </row>
    <row r="49" spans="1:8" ht="30">
      <c r="A49" s="16" t="s">
        <v>83</v>
      </c>
      <c r="B49" s="420" t="s">
        <v>84</v>
      </c>
      <c r="C49" s="420"/>
      <c r="D49" s="420"/>
      <c r="E49" s="420"/>
      <c r="F49" s="420"/>
      <c r="G49" s="420"/>
      <c r="H49" s="420"/>
    </row>
    <row r="50" spans="1:8" ht="43.5" customHeight="1">
      <c r="A50" s="16" t="s">
        <v>85</v>
      </c>
      <c r="B50" s="420" t="s">
        <v>86</v>
      </c>
      <c r="C50" s="420"/>
      <c r="D50" s="420"/>
      <c r="E50" s="420"/>
      <c r="F50" s="420"/>
      <c r="G50" s="420"/>
      <c r="H50" s="420"/>
    </row>
    <row r="51" spans="1:8" ht="40.5" customHeight="1">
      <c r="A51" s="16" t="s">
        <v>87</v>
      </c>
      <c r="B51" s="420" t="s">
        <v>88</v>
      </c>
      <c r="C51" s="420"/>
      <c r="D51" s="420"/>
      <c r="E51" s="420"/>
      <c r="F51" s="420"/>
      <c r="G51" s="420"/>
      <c r="H51" s="420"/>
    </row>
    <row r="52" spans="1:8" ht="75.75" customHeight="1">
      <c r="A52" s="17" t="s">
        <v>89</v>
      </c>
      <c r="B52" s="421" t="s">
        <v>90</v>
      </c>
      <c r="C52" s="421"/>
      <c r="D52" s="421"/>
      <c r="E52" s="421"/>
      <c r="F52" s="421"/>
      <c r="G52" s="421"/>
      <c r="H52" s="421"/>
    </row>
    <row r="53" spans="1:8" ht="41.25" customHeight="1">
      <c r="A53" s="17" t="s">
        <v>91</v>
      </c>
      <c r="B53" s="421" t="s">
        <v>92</v>
      </c>
      <c r="C53" s="421"/>
      <c r="D53" s="421"/>
      <c r="E53" s="421"/>
      <c r="F53" s="421"/>
      <c r="G53" s="421"/>
      <c r="H53" s="421"/>
    </row>
    <row r="54" spans="1:8" ht="47.45" customHeight="1">
      <c r="A54" s="17" t="s">
        <v>93</v>
      </c>
      <c r="B54" s="421" t="s">
        <v>94</v>
      </c>
      <c r="C54" s="421"/>
      <c r="D54" s="421"/>
      <c r="E54" s="421"/>
      <c r="F54" s="421"/>
      <c r="G54" s="421"/>
      <c r="H54" s="421"/>
    </row>
    <row r="55" spans="1:8" ht="57.6" customHeight="1">
      <c r="A55" s="17" t="s">
        <v>95</v>
      </c>
      <c r="B55" s="421" t="s">
        <v>96</v>
      </c>
      <c r="C55" s="421"/>
      <c r="D55" s="421"/>
      <c r="E55" s="421"/>
      <c r="F55" s="421"/>
      <c r="G55" s="421"/>
      <c r="H55" s="421"/>
    </row>
    <row r="56" spans="1:8" ht="31.5" customHeight="1">
      <c r="A56" s="17" t="s">
        <v>97</v>
      </c>
      <c r="B56" s="421" t="s">
        <v>98</v>
      </c>
      <c r="C56" s="421"/>
      <c r="D56" s="421"/>
      <c r="E56" s="421"/>
      <c r="F56" s="421"/>
      <c r="G56" s="421"/>
      <c r="H56" s="421"/>
    </row>
    <row r="57" spans="1:8" ht="70.5" customHeight="1">
      <c r="A57" s="17" t="s">
        <v>99</v>
      </c>
      <c r="B57" s="421" t="s">
        <v>100</v>
      </c>
      <c r="C57" s="421"/>
      <c r="D57" s="421"/>
      <c r="E57" s="421"/>
      <c r="F57" s="421"/>
      <c r="G57" s="421"/>
      <c r="H57" s="421"/>
    </row>
    <row r="58" spans="1:8" ht="33.75" customHeight="1">
      <c r="A58" s="427"/>
      <c r="B58" s="427"/>
      <c r="C58" s="427"/>
      <c r="D58" s="427"/>
      <c r="E58" s="427"/>
      <c r="F58" s="427"/>
      <c r="G58" s="427"/>
      <c r="H58" s="428"/>
    </row>
    <row r="59" spans="1:8" ht="32.25" customHeight="1">
      <c r="A59" s="430" t="s">
        <v>101</v>
      </c>
      <c r="B59" s="430"/>
      <c r="C59" s="430"/>
      <c r="D59" s="430"/>
      <c r="E59" s="430"/>
      <c r="F59" s="430"/>
      <c r="G59" s="430"/>
      <c r="H59" s="430"/>
    </row>
    <row r="60" spans="1:8" ht="34.5" customHeight="1">
      <c r="A60" s="14" t="s">
        <v>102</v>
      </c>
      <c r="B60" s="425" t="s">
        <v>103</v>
      </c>
      <c r="C60" s="425"/>
      <c r="D60" s="425"/>
      <c r="E60" s="425"/>
      <c r="F60" s="425"/>
      <c r="G60" s="425"/>
      <c r="H60" s="425"/>
    </row>
    <row r="61" spans="1:8" ht="60" customHeight="1">
      <c r="A61" s="14" t="s">
        <v>104</v>
      </c>
      <c r="B61" s="434" t="s">
        <v>105</v>
      </c>
      <c r="C61" s="434"/>
      <c r="D61" s="434"/>
      <c r="E61" s="434"/>
      <c r="F61" s="434"/>
      <c r="G61" s="434"/>
      <c r="H61" s="434"/>
    </row>
    <row r="62" spans="1:8" ht="41.25" customHeight="1">
      <c r="A62" s="14" t="s">
        <v>106</v>
      </c>
      <c r="B62" s="431" t="s">
        <v>107</v>
      </c>
      <c r="C62" s="432"/>
      <c r="D62" s="432"/>
      <c r="E62" s="432"/>
      <c r="F62" s="432"/>
      <c r="G62" s="432"/>
      <c r="H62" s="433"/>
    </row>
    <row r="63" spans="1:8" ht="42" customHeight="1">
      <c r="A63" s="14" t="s">
        <v>108</v>
      </c>
      <c r="B63" s="419" t="s">
        <v>109</v>
      </c>
      <c r="C63" s="419"/>
      <c r="D63" s="419"/>
      <c r="E63" s="419"/>
      <c r="F63" s="419"/>
      <c r="G63" s="419"/>
      <c r="H63" s="419"/>
    </row>
    <row r="64" spans="1:8" ht="31.5" customHeight="1">
      <c r="A64" s="14" t="s">
        <v>110</v>
      </c>
      <c r="B64" s="425" t="s">
        <v>111</v>
      </c>
      <c r="C64" s="425"/>
      <c r="D64" s="425"/>
      <c r="E64" s="425"/>
      <c r="F64" s="425"/>
      <c r="G64" s="425"/>
      <c r="H64" s="425"/>
    </row>
    <row r="65" spans="1:8" ht="45.75" customHeight="1">
      <c r="A65" s="14" t="s">
        <v>112</v>
      </c>
      <c r="B65" s="425" t="s">
        <v>113</v>
      </c>
      <c r="C65" s="425"/>
      <c r="D65" s="425"/>
      <c r="E65" s="425"/>
      <c r="F65" s="425"/>
      <c r="G65" s="425"/>
      <c r="H65" s="425"/>
    </row>
    <row r="66" spans="1:8" ht="30.75" customHeight="1">
      <c r="A66" s="429"/>
      <c r="B66" s="429"/>
      <c r="C66" s="429"/>
      <c r="D66" s="429"/>
      <c r="E66" s="429"/>
      <c r="F66" s="429"/>
      <c r="G66" s="429"/>
      <c r="H66" s="429"/>
    </row>
    <row r="67" spans="1:8" ht="34.5" customHeight="1">
      <c r="A67" s="430" t="s">
        <v>114</v>
      </c>
      <c r="B67" s="430"/>
      <c r="C67" s="430"/>
      <c r="D67" s="430"/>
      <c r="E67" s="430"/>
      <c r="F67" s="430"/>
      <c r="G67" s="430"/>
      <c r="H67" s="430"/>
    </row>
    <row r="68" spans="1:8" ht="39.75" customHeight="1">
      <c r="A68" s="17" t="s">
        <v>115</v>
      </c>
      <c r="B68" s="425" t="s">
        <v>116</v>
      </c>
      <c r="C68" s="425"/>
      <c r="D68" s="425"/>
      <c r="E68" s="425"/>
      <c r="F68" s="425"/>
      <c r="G68" s="425"/>
      <c r="H68" s="425"/>
    </row>
    <row r="69" spans="1:8" ht="39.75" customHeight="1">
      <c r="A69" s="17" t="s">
        <v>117</v>
      </c>
      <c r="B69" s="425" t="s">
        <v>118</v>
      </c>
      <c r="C69" s="425"/>
      <c r="D69" s="425"/>
      <c r="E69" s="425"/>
      <c r="F69" s="425"/>
      <c r="G69" s="425"/>
      <c r="H69" s="425"/>
    </row>
    <row r="70" spans="1:8" ht="42" customHeight="1">
      <c r="A70" s="17" t="s">
        <v>119</v>
      </c>
      <c r="B70" s="421" t="s">
        <v>120</v>
      </c>
      <c r="C70" s="421"/>
      <c r="D70" s="421"/>
      <c r="E70" s="421"/>
      <c r="F70" s="421"/>
      <c r="G70" s="421"/>
      <c r="H70" s="421"/>
    </row>
    <row r="71" spans="1:8" ht="33.75" customHeight="1">
      <c r="A71" s="17" t="s">
        <v>121</v>
      </c>
      <c r="B71" s="425" t="s">
        <v>122</v>
      </c>
      <c r="C71" s="425"/>
      <c r="D71" s="425"/>
      <c r="E71" s="425"/>
      <c r="F71" s="425"/>
      <c r="G71" s="425"/>
      <c r="H71" s="425"/>
    </row>
    <row r="72" spans="1:8" ht="33" customHeight="1">
      <c r="A72" s="17" t="s">
        <v>123</v>
      </c>
      <c r="B72" s="425" t="s">
        <v>124</v>
      </c>
      <c r="C72" s="425"/>
      <c r="D72" s="425"/>
      <c r="E72" s="425"/>
      <c r="F72" s="425"/>
      <c r="G72" s="425"/>
      <c r="H72" s="425"/>
    </row>
    <row r="73" spans="1:8" ht="33.75" customHeight="1">
      <c r="A73" s="426"/>
      <c r="B73" s="426"/>
      <c r="C73" s="426"/>
      <c r="D73" s="426"/>
      <c r="E73" s="426"/>
      <c r="F73" s="426"/>
      <c r="G73" s="426"/>
      <c r="H73" s="426"/>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16"/>
  <sheetViews>
    <sheetView tabSelected="1" topLeftCell="A8" zoomScale="80" zoomScaleNormal="80" workbookViewId="0">
      <pane ySplit="1" topLeftCell="A113" activePane="bottomLeft" state="frozen"/>
      <selection activeCell="A8" sqref="A8"/>
      <selection pane="bottomLeft" activeCell="AB119" sqref="AB119"/>
    </sheetView>
  </sheetViews>
  <sheetFormatPr baseColWidth="10" defaultColWidth="11.375" defaultRowHeight="18"/>
  <cols>
    <col min="1" max="1" width="26.375" style="1" customWidth="1"/>
    <col min="2" max="2" width="53" style="1" customWidth="1"/>
    <col min="3" max="3" width="22.375" style="1" customWidth="1"/>
    <col min="4" max="4" width="30.25" style="1" customWidth="1"/>
    <col min="5" max="5" width="35.375" style="34" customWidth="1"/>
    <col min="6" max="6" width="23.75" style="34" customWidth="1"/>
    <col min="7" max="7" width="25.75" style="38" customWidth="1"/>
    <col min="8" max="8" width="28.375" style="1" customWidth="1"/>
    <col min="9" max="9" width="32" style="1" customWidth="1"/>
    <col min="10" max="10" width="25" style="1" customWidth="1"/>
    <col min="11" max="12" width="35.125" style="3" customWidth="1"/>
    <col min="13" max="13" width="26.875" style="3" customWidth="1"/>
    <col min="14" max="14" width="60" style="3" customWidth="1"/>
    <col min="15" max="15" width="27.375" style="4" customWidth="1"/>
    <col min="16" max="16" width="28.125" style="5" customWidth="1"/>
    <col min="17" max="32" width="30.25" style="1" customWidth="1"/>
    <col min="33" max="33" width="32.25" style="1" customWidth="1"/>
    <col min="34" max="34" width="19.75" style="1" customWidth="1"/>
    <col min="35" max="35" width="11.375" style="1" customWidth="1"/>
    <col min="36" max="16384" width="11.375" style="1"/>
  </cols>
  <sheetData>
    <row r="1" spans="1:39" ht="21" hidden="1" customHeight="1">
      <c r="A1" s="446"/>
      <c r="B1" s="447"/>
      <c r="C1" s="443" t="s">
        <v>125</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5"/>
      <c r="AM1" s="95" t="s">
        <v>126</v>
      </c>
    </row>
    <row r="2" spans="1:39" ht="21" hidden="1" customHeight="1">
      <c r="A2" s="448"/>
      <c r="B2" s="449"/>
      <c r="C2" s="443" t="s">
        <v>127</v>
      </c>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5"/>
      <c r="AM2" s="95" t="s">
        <v>128</v>
      </c>
    </row>
    <row r="3" spans="1:39" ht="21" hidden="1" customHeight="1">
      <c r="A3" s="448"/>
      <c r="B3" s="449"/>
      <c r="C3" s="443" t="s">
        <v>129</v>
      </c>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5"/>
      <c r="AM3" s="95" t="s">
        <v>130</v>
      </c>
    </row>
    <row r="4" spans="1:39" ht="21" hidden="1" customHeight="1">
      <c r="A4" s="450"/>
      <c r="B4" s="451"/>
      <c r="C4" s="443" t="s">
        <v>131</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5"/>
      <c r="AM4" s="95" t="s">
        <v>132</v>
      </c>
    </row>
    <row r="5" spans="1:39" ht="26.25" hidden="1">
      <c r="A5" s="452" t="s">
        <v>133</v>
      </c>
      <c r="B5" s="453"/>
      <c r="C5" s="454" t="s">
        <v>134</v>
      </c>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96"/>
    </row>
    <row r="6" spans="1:39" ht="15" hidden="1">
      <c r="A6" s="442" t="s">
        <v>135</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row>
    <row r="7" spans="1:39" ht="18" hidden="1" customHeight="1">
      <c r="A7" s="439" t="s">
        <v>136</v>
      </c>
      <c r="B7" s="439"/>
      <c r="C7" s="439"/>
      <c r="D7" s="439"/>
      <c r="E7" s="439"/>
      <c r="F7" s="439"/>
      <c r="G7" s="439"/>
      <c r="H7" s="439"/>
      <c r="I7" s="439"/>
      <c r="J7" s="439"/>
      <c r="K7" s="439"/>
      <c r="L7" s="439"/>
      <c r="M7" s="439"/>
      <c r="N7" s="439"/>
      <c r="O7" s="439"/>
      <c r="P7" s="439" t="s">
        <v>137</v>
      </c>
      <c r="Q7" s="439"/>
      <c r="R7" s="439"/>
      <c r="S7" s="439"/>
      <c r="T7" s="439"/>
      <c r="U7" s="439"/>
      <c r="V7" s="439"/>
      <c r="W7" s="439"/>
      <c r="X7" s="439"/>
      <c r="Y7" s="439"/>
      <c r="Z7" s="307"/>
      <c r="AA7" s="307"/>
      <c r="AB7" s="440"/>
      <c r="AC7" s="440"/>
      <c r="AD7" s="440"/>
      <c r="AE7" s="441"/>
      <c r="AF7" s="442" t="s">
        <v>138</v>
      </c>
      <c r="AG7" s="440"/>
      <c r="AH7" s="440"/>
      <c r="AI7" s="441"/>
      <c r="AJ7" s="442" t="s">
        <v>139</v>
      </c>
      <c r="AK7" s="440"/>
      <c r="AL7" s="440"/>
      <c r="AM7" s="440"/>
    </row>
    <row r="8" spans="1:39" s="53" customFormat="1" ht="72" customHeight="1">
      <c r="A8" s="2" t="s">
        <v>2</v>
      </c>
      <c r="B8" s="2" t="s">
        <v>4</v>
      </c>
      <c r="C8" s="2" t="s">
        <v>140</v>
      </c>
      <c r="D8" s="2" t="s">
        <v>141</v>
      </c>
      <c r="E8" s="2" t="s">
        <v>142</v>
      </c>
      <c r="F8" s="2" t="s">
        <v>143</v>
      </c>
      <c r="G8" s="309" t="s">
        <v>14</v>
      </c>
      <c r="H8" s="2" t="s">
        <v>16</v>
      </c>
      <c r="I8" s="2" t="s">
        <v>18</v>
      </c>
      <c r="J8" s="19" t="s">
        <v>144</v>
      </c>
      <c r="K8" s="2" t="s">
        <v>145</v>
      </c>
      <c r="L8" s="2" t="s">
        <v>146</v>
      </c>
      <c r="M8" s="2" t="s">
        <v>147</v>
      </c>
      <c r="N8" s="2" t="s">
        <v>28</v>
      </c>
      <c r="O8" s="2" t="s">
        <v>30</v>
      </c>
      <c r="P8" s="2" t="s">
        <v>148</v>
      </c>
      <c r="Q8" s="2" t="s">
        <v>149</v>
      </c>
      <c r="R8" s="2" t="s">
        <v>150</v>
      </c>
      <c r="S8" s="2" t="s">
        <v>151</v>
      </c>
      <c r="T8" s="2" t="s">
        <v>152</v>
      </c>
      <c r="U8" s="2" t="s">
        <v>153</v>
      </c>
      <c r="V8" s="2" t="s">
        <v>154</v>
      </c>
      <c r="W8" s="2" t="s">
        <v>155</v>
      </c>
      <c r="X8" s="2" t="s">
        <v>156</v>
      </c>
      <c r="Y8" s="2" t="s">
        <v>157</v>
      </c>
      <c r="Z8" s="2" t="s">
        <v>158</v>
      </c>
      <c r="AA8" s="2" t="s">
        <v>159</v>
      </c>
      <c r="AB8" s="2" t="s">
        <v>160</v>
      </c>
      <c r="AC8" s="2" t="s">
        <v>161</v>
      </c>
      <c r="AD8" s="2" t="s">
        <v>162</v>
      </c>
      <c r="AE8" s="2" t="s">
        <v>163</v>
      </c>
      <c r="AH8" s="52"/>
    </row>
    <row r="9" spans="1:39" ht="54.95" customHeight="1">
      <c r="A9" s="54" t="s">
        <v>164</v>
      </c>
      <c r="B9" s="55" t="s">
        <v>165</v>
      </c>
      <c r="C9" s="56" t="s">
        <v>166</v>
      </c>
      <c r="D9" s="56" t="s">
        <v>167</v>
      </c>
      <c r="E9" s="153" t="s">
        <v>168</v>
      </c>
      <c r="F9" s="153" t="s">
        <v>169</v>
      </c>
      <c r="G9" s="57" t="s">
        <v>170</v>
      </c>
      <c r="H9" s="58" t="s">
        <v>171</v>
      </c>
      <c r="I9" s="153" t="s">
        <v>172</v>
      </c>
      <c r="J9" s="153" t="s">
        <v>173</v>
      </c>
      <c r="K9" s="153" t="s">
        <v>174</v>
      </c>
      <c r="L9" s="250">
        <v>0.1</v>
      </c>
      <c r="M9" s="193" t="s">
        <v>175</v>
      </c>
      <c r="N9" s="153" t="s">
        <v>176</v>
      </c>
      <c r="O9" s="153">
        <v>1</v>
      </c>
      <c r="P9" s="153" t="s">
        <v>177</v>
      </c>
      <c r="Q9" s="153" t="s">
        <v>177</v>
      </c>
      <c r="R9" s="153">
        <v>0</v>
      </c>
      <c r="S9" s="153">
        <v>1</v>
      </c>
      <c r="T9" s="153" t="s">
        <v>177</v>
      </c>
      <c r="U9" s="153" t="s">
        <v>177</v>
      </c>
      <c r="V9" s="153"/>
      <c r="W9" s="153"/>
      <c r="X9" s="153" t="s">
        <v>177</v>
      </c>
      <c r="Y9" s="153" t="s">
        <v>177</v>
      </c>
      <c r="Z9" s="153"/>
      <c r="AA9" s="153"/>
      <c r="AB9" s="46" t="s">
        <v>177</v>
      </c>
      <c r="AC9" s="46" t="s">
        <v>177</v>
      </c>
      <c r="AD9" s="46" t="s">
        <v>177</v>
      </c>
      <c r="AE9" s="46" t="s">
        <v>177</v>
      </c>
    </row>
    <row r="10" spans="1:39" ht="54.95" customHeight="1">
      <c r="A10" s="54" t="s">
        <v>164</v>
      </c>
      <c r="B10" s="55" t="s">
        <v>165</v>
      </c>
      <c r="C10" s="56" t="s">
        <v>166</v>
      </c>
      <c r="D10" s="56" t="s">
        <v>167</v>
      </c>
      <c r="E10" s="153" t="s">
        <v>168</v>
      </c>
      <c r="F10" s="153" t="s">
        <v>169</v>
      </c>
      <c r="G10" s="57" t="s">
        <v>170</v>
      </c>
      <c r="H10" s="58" t="s">
        <v>178</v>
      </c>
      <c r="I10" s="153" t="s">
        <v>172</v>
      </c>
      <c r="J10" s="153" t="s">
        <v>179</v>
      </c>
      <c r="K10" s="153" t="s">
        <v>180</v>
      </c>
      <c r="L10" s="250">
        <v>0.6</v>
      </c>
      <c r="M10" s="193" t="s">
        <v>181</v>
      </c>
      <c r="N10" s="153" t="s">
        <v>182</v>
      </c>
      <c r="O10" s="153">
        <v>4</v>
      </c>
      <c r="P10" s="153">
        <v>1</v>
      </c>
      <c r="Q10" s="153">
        <v>1</v>
      </c>
      <c r="R10" s="153">
        <v>1</v>
      </c>
      <c r="S10" s="153">
        <v>1</v>
      </c>
      <c r="T10" s="153">
        <v>1</v>
      </c>
      <c r="U10" s="153">
        <f>X10+Y10</f>
        <v>0.5</v>
      </c>
      <c r="V10" s="153"/>
      <c r="W10" s="153"/>
      <c r="X10" s="153">
        <v>0.4</v>
      </c>
      <c r="Y10" s="153">
        <v>0.1</v>
      </c>
      <c r="Z10" s="153"/>
      <c r="AA10" s="153"/>
      <c r="AB10" s="46">
        <f>(X10+Y10)/Q10*L10</f>
        <v>0.3</v>
      </c>
      <c r="AC10" s="46">
        <f>(T10+X10+Y10)/O10*L10</f>
        <v>0.22499999999999998</v>
      </c>
      <c r="AD10" s="46">
        <f>(X10+Y10)/Q10</f>
        <v>0.5</v>
      </c>
      <c r="AE10" s="46">
        <f>(T10+X10+Y10)/O10</f>
        <v>0.375</v>
      </c>
    </row>
    <row r="11" spans="1:39" ht="54.95" customHeight="1">
      <c r="A11" s="54" t="s">
        <v>164</v>
      </c>
      <c r="B11" s="55" t="s">
        <v>165</v>
      </c>
      <c r="C11" s="54" t="s">
        <v>166</v>
      </c>
      <c r="D11" s="56" t="s">
        <v>167</v>
      </c>
      <c r="E11" s="153" t="s">
        <v>168</v>
      </c>
      <c r="F11" s="153" t="s">
        <v>169</v>
      </c>
      <c r="G11" s="57" t="s">
        <v>170</v>
      </c>
      <c r="H11" s="58" t="s">
        <v>183</v>
      </c>
      <c r="I11" s="153" t="s">
        <v>172</v>
      </c>
      <c r="J11" s="153" t="s">
        <v>173</v>
      </c>
      <c r="K11" s="153" t="s">
        <v>184</v>
      </c>
      <c r="L11" s="250">
        <v>0.2</v>
      </c>
      <c r="M11" s="193" t="s">
        <v>175</v>
      </c>
      <c r="N11" s="153" t="s">
        <v>185</v>
      </c>
      <c r="O11" s="153">
        <v>1</v>
      </c>
      <c r="P11" s="153" t="s">
        <v>177</v>
      </c>
      <c r="Q11" s="153" t="s">
        <v>177</v>
      </c>
      <c r="R11" s="153">
        <v>0</v>
      </c>
      <c r="S11" s="153">
        <v>1</v>
      </c>
      <c r="T11" s="153" t="s">
        <v>177</v>
      </c>
      <c r="U11" s="153" t="s">
        <v>177</v>
      </c>
      <c r="V11" s="153"/>
      <c r="W11" s="153"/>
      <c r="X11" s="153" t="s">
        <v>177</v>
      </c>
      <c r="Y11" s="153" t="s">
        <v>177</v>
      </c>
      <c r="Z11" s="153"/>
      <c r="AA11" s="153"/>
      <c r="AB11" s="46" t="s">
        <v>177</v>
      </c>
      <c r="AC11" s="46" t="s">
        <v>177</v>
      </c>
      <c r="AD11" s="46" t="s">
        <v>177</v>
      </c>
      <c r="AE11" s="46" t="s">
        <v>177</v>
      </c>
    </row>
    <row r="12" spans="1:39" ht="54.95" customHeight="1">
      <c r="A12" s="54" t="s">
        <v>164</v>
      </c>
      <c r="B12" s="55" t="s">
        <v>165</v>
      </c>
      <c r="C12" s="54" t="s">
        <v>166</v>
      </c>
      <c r="D12" s="56" t="s">
        <v>167</v>
      </c>
      <c r="E12" s="153" t="s">
        <v>168</v>
      </c>
      <c r="F12" s="153" t="s">
        <v>169</v>
      </c>
      <c r="G12" s="57" t="s">
        <v>170</v>
      </c>
      <c r="H12" s="58" t="s">
        <v>186</v>
      </c>
      <c r="I12" s="153" t="s">
        <v>172</v>
      </c>
      <c r="J12" s="153" t="s">
        <v>173</v>
      </c>
      <c r="K12" s="153" t="s">
        <v>187</v>
      </c>
      <c r="L12" s="250">
        <v>0.1</v>
      </c>
      <c r="M12" s="193" t="s">
        <v>181</v>
      </c>
      <c r="N12" s="153" t="s">
        <v>182</v>
      </c>
      <c r="O12" s="59">
        <v>1</v>
      </c>
      <c r="P12" s="153" t="s">
        <v>177</v>
      </c>
      <c r="Q12" s="153" t="s">
        <v>177</v>
      </c>
      <c r="R12" s="153">
        <v>0</v>
      </c>
      <c r="S12" s="153">
        <v>1</v>
      </c>
      <c r="T12" s="153" t="s">
        <v>177</v>
      </c>
      <c r="U12" s="153" t="s">
        <v>177</v>
      </c>
      <c r="V12" s="153"/>
      <c r="W12" s="153"/>
      <c r="X12" s="153" t="s">
        <v>177</v>
      </c>
      <c r="Y12" s="153" t="s">
        <v>177</v>
      </c>
      <c r="Z12" s="153"/>
      <c r="AA12" s="153"/>
      <c r="AB12" s="46" t="s">
        <v>177</v>
      </c>
      <c r="AC12" s="46" t="s">
        <v>177</v>
      </c>
      <c r="AD12" s="46" t="s">
        <v>177</v>
      </c>
      <c r="AE12" s="46" t="s">
        <v>177</v>
      </c>
    </row>
    <row r="13" spans="1:39" ht="54.95" customHeight="1">
      <c r="A13" s="54"/>
      <c r="B13" s="55"/>
      <c r="C13" s="54"/>
      <c r="D13" s="56"/>
      <c r="E13" s="153"/>
      <c r="F13" s="438" t="s">
        <v>188</v>
      </c>
      <c r="G13" s="438"/>
      <c r="H13" s="438"/>
      <c r="I13" s="438"/>
      <c r="J13" s="438"/>
      <c r="K13" s="438"/>
      <c r="L13" s="438"/>
      <c r="M13" s="438"/>
      <c r="N13" s="438"/>
      <c r="O13" s="438"/>
      <c r="P13" s="438"/>
      <c r="Q13" s="438"/>
      <c r="R13" s="438"/>
      <c r="S13" s="438"/>
      <c r="T13" s="438"/>
      <c r="U13" s="438"/>
      <c r="V13" s="438"/>
      <c r="W13" s="438"/>
      <c r="X13" s="438"/>
      <c r="Y13" s="438"/>
      <c r="Z13" s="438"/>
      <c r="AA13" s="438"/>
      <c r="AB13" s="97">
        <f>SUM(AB10:AB12)</f>
        <v>0.3</v>
      </c>
      <c r="AC13" s="98">
        <f>SUM(AC10:AC12)</f>
        <v>0.22499999999999998</v>
      </c>
      <c r="AD13" s="98">
        <f>SUM(AD10:AD12)</f>
        <v>0.5</v>
      </c>
      <c r="AE13" s="98">
        <f>SUM(AE10:AE12)/4</f>
        <v>9.375E-2</v>
      </c>
    </row>
    <row r="14" spans="1:39" ht="54.95" customHeight="1">
      <c r="A14" s="54" t="s">
        <v>189</v>
      </c>
      <c r="B14" s="54" t="s">
        <v>190</v>
      </c>
      <c r="C14" s="54" t="s">
        <v>191</v>
      </c>
      <c r="D14" s="54" t="s">
        <v>192</v>
      </c>
      <c r="E14" s="153" t="s">
        <v>193</v>
      </c>
      <c r="F14" s="54" t="s">
        <v>194</v>
      </c>
      <c r="G14" s="57" t="s">
        <v>195</v>
      </c>
      <c r="H14" s="153" t="s">
        <v>196</v>
      </c>
      <c r="I14" s="153" t="s">
        <v>172</v>
      </c>
      <c r="J14" s="153" t="s">
        <v>197</v>
      </c>
      <c r="K14" s="153" t="s">
        <v>198</v>
      </c>
      <c r="L14" s="60">
        <v>0.33329999999999999</v>
      </c>
      <c r="M14" s="193" t="s">
        <v>175</v>
      </c>
      <c r="N14" s="193" t="s">
        <v>199</v>
      </c>
      <c r="O14" s="59">
        <v>10635</v>
      </c>
      <c r="P14" s="41">
        <v>1635</v>
      </c>
      <c r="Q14" s="41">
        <v>3000</v>
      </c>
      <c r="R14" s="41">
        <v>3000</v>
      </c>
      <c r="S14" s="41">
        <v>3000</v>
      </c>
      <c r="T14" s="41">
        <v>1010</v>
      </c>
      <c r="U14" s="153">
        <f t="shared" ref="U14:U73" si="0">X14+Y14</f>
        <v>1760</v>
      </c>
      <c r="V14" s="41"/>
      <c r="W14" s="41"/>
      <c r="X14" s="41">
        <v>154</v>
      </c>
      <c r="Y14" s="41">
        <v>1606</v>
      </c>
      <c r="Z14" s="41"/>
      <c r="AA14" s="41"/>
      <c r="AB14" s="46">
        <f>(X14+Y14)/Q14*L14</f>
        <v>0.19553599999999999</v>
      </c>
      <c r="AC14" s="46">
        <f>(T14+X14+Y14)/O14*L14</f>
        <v>8.6811565585331443E-2</v>
      </c>
      <c r="AD14" s="46">
        <f>(X14+Y14)/Q14</f>
        <v>0.58666666666666667</v>
      </c>
      <c r="AE14" s="46">
        <f>(T14+X14+Y14)/O14</f>
        <v>0.26046074283027737</v>
      </c>
    </row>
    <row r="15" spans="1:39" ht="54.95" customHeight="1">
      <c r="A15" s="54" t="s">
        <v>189</v>
      </c>
      <c r="B15" s="54" t="s">
        <v>190</v>
      </c>
      <c r="C15" s="54" t="s">
        <v>191</v>
      </c>
      <c r="D15" s="54" t="s">
        <v>192</v>
      </c>
      <c r="E15" s="153" t="s">
        <v>200</v>
      </c>
      <c r="F15" s="54" t="s">
        <v>194</v>
      </c>
      <c r="G15" s="57" t="s">
        <v>195</v>
      </c>
      <c r="H15" s="153" t="s">
        <v>201</v>
      </c>
      <c r="I15" s="153" t="s">
        <v>172</v>
      </c>
      <c r="J15" s="153" t="s">
        <v>202</v>
      </c>
      <c r="K15" s="153" t="s">
        <v>203</v>
      </c>
      <c r="L15" s="60">
        <v>0.33329999999999999</v>
      </c>
      <c r="M15" s="193" t="s">
        <v>175</v>
      </c>
      <c r="N15" s="59" t="s">
        <v>204</v>
      </c>
      <c r="O15" s="59">
        <v>600</v>
      </c>
      <c r="P15" s="41">
        <v>150</v>
      </c>
      <c r="Q15" s="41">
        <v>150</v>
      </c>
      <c r="R15" s="41">
        <v>150</v>
      </c>
      <c r="S15" s="41">
        <v>150</v>
      </c>
      <c r="T15" s="41">
        <v>150</v>
      </c>
      <c r="U15" s="153">
        <f t="shared" si="0"/>
        <v>132</v>
      </c>
      <c r="V15" s="41"/>
      <c r="W15" s="41"/>
      <c r="X15" s="41">
        <v>42</v>
      </c>
      <c r="Y15" s="41">
        <v>90</v>
      </c>
      <c r="Z15" s="41"/>
      <c r="AA15" s="41"/>
      <c r="AB15" s="46">
        <f>(X15+Y15)/Q15*L15</f>
        <v>0.29330400000000001</v>
      </c>
      <c r="AC15" s="46">
        <f>(T15+X15+Y15)/O15*L15</f>
        <v>0.15665099999999998</v>
      </c>
      <c r="AD15" s="46">
        <f>(X15+Y15)/Q15</f>
        <v>0.88</v>
      </c>
      <c r="AE15" s="46">
        <f>(T15+X15+Y15)/O15</f>
        <v>0.47</v>
      </c>
    </row>
    <row r="16" spans="1:39" ht="54.95" customHeight="1">
      <c r="A16" s="54" t="s">
        <v>189</v>
      </c>
      <c r="B16" s="54" t="s">
        <v>190</v>
      </c>
      <c r="C16" s="54" t="s">
        <v>191</v>
      </c>
      <c r="D16" s="54" t="s">
        <v>192</v>
      </c>
      <c r="E16" s="153" t="s">
        <v>200</v>
      </c>
      <c r="F16" s="54" t="s">
        <v>194</v>
      </c>
      <c r="G16" s="57" t="s">
        <v>195</v>
      </c>
      <c r="H16" s="153" t="s">
        <v>205</v>
      </c>
      <c r="I16" s="153" t="s">
        <v>172</v>
      </c>
      <c r="J16" s="153" t="s">
        <v>206</v>
      </c>
      <c r="K16" s="153" t="s">
        <v>207</v>
      </c>
      <c r="L16" s="61">
        <v>0.33329999999999999</v>
      </c>
      <c r="M16" s="47" t="s">
        <v>175</v>
      </c>
      <c r="N16" s="47" t="s">
        <v>208</v>
      </c>
      <c r="O16" s="47">
        <v>1</v>
      </c>
      <c r="P16" s="48" t="s">
        <v>177</v>
      </c>
      <c r="Q16" s="47" t="s">
        <v>177</v>
      </c>
      <c r="R16" s="193">
        <v>1</v>
      </c>
      <c r="S16" s="193">
        <v>0</v>
      </c>
      <c r="T16" s="47">
        <v>0</v>
      </c>
      <c r="U16" s="153" t="s">
        <v>177</v>
      </c>
      <c r="V16" s="47"/>
      <c r="W16" s="47"/>
      <c r="X16" s="48" t="s">
        <v>177</v>
      </c>
      <c r="Y16" s="126"/>
      <c r="Z16" s="126"/>
      <c r="AA16" s="126"/>
      <c r="AB16" s="76" t="s">
        <v>177</v>
      </c>
      <c r="AC16" s="76" t="s">
        <v>177</v>
      </c>
      <c r="AD16" s="76" t="s">
        <v>177</v>
      </c>
      <c r="AE16" s="76" t="s">
        <v>177</v>
      </c>
    </row>
    <row r="17" spans="1:31" ht="54.95" customHeight="1">
      <c r="A17" s="54"/>
      <c r="B17" s="54"/>
      <c r="C17" s="54"/>
      <c r="D17" s="54"/>
      <c r="E17" s="153"/>
      <c r="F17" s="438" t="s">
        <v>209</v>
      </c>
      <c r="G17" s="438"/>
      <c r="H17" s="438"/>
      <c r="I17" s="438"/>
      <c r="J17" s="438"/>
      <c r="K17" s="438"/>
      <c r="L17" s="438"/>
      <c r="M17" s="438"/>
      <c r="N17" s="438"/>
      <c r="O17" s="438"/>
      <c r="P17" s="438"/>
      <c r="Q17" s="438"/>
      <c r="R17" s="438"/>
      <c r="S17" s="438"/>
      <c r="T17" s="438"/>
      <c r="U17" s="438"/>
      <c r="V17" s="438"/>
      <c r="W17" s="438"/>
      <c r="X17" s="438"/>
      <c r="Y17" s="438"/>
      <c r="Z17" s="438"/>
      <c r="AA17" s="438"/>
      <c r="AB17" s="97">
        <f>SUM(AB14:AB16)</f>
        <v>0.48884</v>
      </c>
      <c r="AC17" s="98">
        <f>SUM(AC14:AC16)</f>
        <v>0.24346256558533141</v>
      </c>
      <c r="AD17" s="98">
        <f>SUM(AD14:AD16)/2</f>
        <v>0.73333333333333339</v>
      </c>
      <c r="AE17" s="98">
        <f>SUM(AE14:AE16)/3</f>
        <v>0.24348691427675914</v>
      </c>
    </row>
    <row r="18" spans="1:31" ht="54.95" customHeight="1">
      <c r="A18" s="54" t="s">
        <v>189</v>
      </c>
      <c r="B18" s="62" t="s">
        <v>210</v>
      </c>
      <c r="C18" s="54" t="s">
        <v>211</v>
      </c>
      <c r="D18" s="54" t="s">
        <v>212</v>
      </c>
      <c r="E18" s="153" t="s">
        <v>200</v>
      </c>
      <c r="F18" s="54" t="s">
        <v>213</v>
      </c>
      <c r="G18" s="57" t="s">
        <v>214</v>
      </c>
      <c r="H18" s="153" t="s">
        <v>215</v>
      </c>
      <c r="I18" s="153" t="s">
        <v>172</v>
      </c>
      <c r="J18" s="193" t="s">
        <v>216</v>
      </c>
      <c r="K18" s="153" t="s">
        <v>217</v>
      </c>
      <c r="L18" s="60">
        <v>1</v>
      </c>
      <c r="M18" s="193" t="s">
        <v>175</v>
      </c>
      <c r="N18" s="193" t="s">
        <v>218</v>
      </c>
      <c r="O18" s="59">
        <v>2</v>
      </c>
      <c r="P18" s="153" t="s">
        <v>177</v>
      </c>
      <c r="Q18" s="193">
        <v>1</v>
      </c>
      <c r="R18" s="193">
        <v>1</v>
      </c>
      <c r="S18" s="193">
        <v>0</v>
      </c>
      <c r="T18" s="193">
        <v>0</v>
      </c>
      <c r="U18" s="153">
        <f t="shared" si="0"/>
        <v>0.78</v>
      </c>
      <c r="V18" s="193"/>
      <c r="W18" s="193"/>
      <c r="X18" s="193">
        <v>0.38</v>
      </c>
      <c r="Y18" s="193">
        <v>0.4</v>
      </c>
      <c r="Z18" s="193"/>
      <c r="AA18" s="193"/>
      <c r="AB18" s="46">
        <f>(X18+Y18)/Q18*L18</f>
        <v>0.78</v>
      </c>
      <c r="AC18" s="46">
        <f>(T18+X18+Y18)/O18*L18</f>
        <v>0.39</v>
      </c>
      <c r="AD18" s="46">
        <f>(X18+Y18)/Q18</f>
        <v>0.78</v>
      </c>
      <c r="AE18" s="46">
        <f>(T18+X18+Y18)/O18</f>
        <v>0.39</v>
      </c>
    </row>
    <row r="19" spans="1:31" ht="54.95" customHeight="1">
      <c r="A19" s="54"/>
      <c r="B19" s="62"/>
      <c r="C19" s="54"/>
      <c r="D19" s="54"/>
      <c r="E19" s="153"/>
      <c r="F19" s="456" t="s">
        <v>219</v>
      </c>
      <c r="G19" s="456"/>
      <c r="H19" s="456"/>
      <c r="I19" s="456"/>
      <c r="J19" s="456"/>
      <c r="K19" s="456"/>
      <c r="L19" s="456"/>
      <c r="M19" s="456"/>
      <c r="N19" s="456"/>
      <c r="O19" s="456"/>
      <c r="P19" s="456"/>
      <c r="Q19" s="456"/>
      <c r="R19" s="456"/>
      <c r="S19" s="456"/>
      <c r="T19" s="456"/>
      <c r="U19" s="456"/>
      <c r="V19" s="456"/>
      <c r="W19" s="456"/>
      <c r="X19" s="456"/>
      <c r="Y19" s="456"/>
      <c r="Z19" s="456"/>
      <c r="AA19" s="456"/>
      <c r="AB19" s="97">
        <f>AB18</f>
        <v>0.78</v>
      </c>
      <c r="AC19" s="97">
        <f t="shared" ref="AC19:AE19" si="1">AC18</f>
        <v>0.39</v>
      </c>
      <c r="AD19" s="97">
        <f t="shared" si="1"/>
        <v>0.78</v>
      </c>
      <c r="AE19" s="97">
        <f t="shared" si="1"/>
        <v>0.39</v>
      </c>
    </row>
    <row r="20" spans="1:31" ht="54.95" customHeight="1">
      <c r="A20" s="54" t="s">
        <v>220</v>
      </c>
      <c r="B20" s="54" t="s">
        <v>221</v>
      </c>
      <c r="C20" s="56" t="s">
        <v>222</v>
      </c>
      <c r="D20" s="56" t="s">
        <v>223</v>
      </c>
      <c r="E20" s="153" t="s">
        <v>224</v>
      </c>
      <c r="F20" s="153" t="s">
        <v>225</v>
      </c>
      <c r="G20" s="57" t="s">
        <v>226</v>
      </c>
      <c r="H20" s="153" t="s">
        <v>227</v>
      </c>
      <c r="I20" s="193" t="s">
        <v>228</v>
      </c>
      <c r="J20" s="153" t="s">
        <v>229</v>
      </c>
      <c r="K20" s="153" t="s">
        <v>230</v>
      </c>
      <c r="L20" s="60">
        <v>0.15</v>
      </c>
      <c r="M20" s="193" t="s">
        <v>175</v>
      </c>
      <c r="N20" s="63" t="s">
        <v>231</v>
      </c>
      <c r="O20" s="42">
        <f>317483-310293</f>
        <v>7190</v>
      </c>
      <c r="P20" s="64">
        <v>515</v>
      </c>
      <c r="Q20" s="42">
        <v>1850</v>
      </c>
      <c r="R20" s="42">
        <v>600</v>
      </c>
      <c r="S20" s="42">
        <v>5648</v>
      </c>
      <c r="T20" s="42">
        <v>0</v>
      </c>
      <c r="U20" s="153">
        <f t="shared" si="0"/>
        <v>0</v>
      </c>
      <c r="V20" s="42"/>
      <c r="W20" s="42"/>
      <c r="X20" s="42">
        <v>0</v>
      </c>
      <c r="Y20" s="42">
        <v>0</v>
      </c>
      <c r="Z20" s="42"/>
      <c r="AA20" s="42"/>
      <c r="AB20" s="46">
        <f>(X20+Y20)/Q20*L20</f>
        <v>0</v>
      </c>
      <c r="AC20" s="46">
        <f t="shared" ref="AC20:AC26" si="2">(T20+X20+Y20)/O20*L20</f>
        <v>0</v>
      </c>
      <c r="AD20" s="46">
        <f>(X20+Y20)/Q20</f>
        <v>0</v>
      </c>
      <c r="AE20" s="46">
        <f t="shared" ref="AE20:AE26" si="3">(T20+X20+Y20)/O20</f>
        <v>0</v>
      </c>
    </row>
    <row r="21" spans="1:31" ht="54.95" customHeight="1">
      <c r="A21" s="54" t="s">
        <v>220</v>
      </c>
      <c r="B21" s="54" t="s">
        <v>221</v>
      </c>
      <c r="C21" s="56" t="s">
        <v>222</v>
      </c>
      <c r="D21" s="56" t="s">
        <v>223</v>
      </c>
      <c r="E21" s="153" t="s">
        <v>232</v>
      </c>
      <c r="F21" s="153" t="s">
        <v>225</v>
      </c>
      <c r="G21" s="57" t="s">
        <v>226</v>
      </c>
      <c r="H21" s="153" t="s">
        <v>233</v>
      </c>
      <c r="I21" s="193" t="s">
        <v>234</v>
      </c>
      <c r="J21" s="153" t="s">
        <v>235</v>
      </c>
      <c r="K21" s="153" t="s">
        <v>236</v>
      </c>
      <c r="L21" s="60">
        <v>0.1</v>
      </c>
      <c r="M21" s="193" t="s">
        <v>175</v>
      </c>
      <c r="N21" s="63" t="s">
        <v>237</v>
      </c>
      <c r="O21" s="42">
        <v>9</v>
      </c>
      <c r="P21" s="42" t="s">
        <v>177</v>
      </c>
      <c r="Q21" s="42">
        <v>2.9</v>
      </c>
      <c r="R21" s="42">
        <v>6</v>
      </c>
      <c r="S21" s="65">
        <v>1.2</v>
      </c>
      <c r="T21" s="42">
        <v>0</v>
      </c>
      <c r="U21" s="153">
        <f t="shared" si="0"/>
        <v>0</v>
      </c>
      <c r="V21" s="42"/>
      <c r="W21" s="42"/>
      <c r="X21" s="42">
        <v>0</v>
      </c>
      <c r="Y21" s="42">
        <v>0</v>
      </c>
      <c r="Z21" s="42"/>
      <c r="AA21" s="42"/>
      <c r="AB21" s="46">
        <f>(X21+Y21)/Q21*L21</f>
        <v>0</v>
      </c>
      <c r="AC21" s="46">
        <f t="shared" si="2"/>
        <v>0</v>
      </c>
      <c r="AD21" s="46">
        <f>(X21+Y21)/Q21</f>
        <v>0</v>
      </c>
      <c r="AE21" s="46">
        <f t="shared" si="3"/>
        <v>0</v>
      </c>
    </row>
    <row r="22" spans="1:31" ht="54.95" customHeight="1">
      <c r="A22" s="54" t="s">
        <v>220</v>
      </c>
      <c r="B22" s="54" t="s">
        <v>221</v>
      </c>
      <c r="C22" s="56" t="s">
        <v>222</v>
      </c>
      <c r="D22" s="56" t="s">
        <v>223</v>
      </c>
      <c r="E22" s="153" t="s">
        <v>224</v>
      </c>
      <c r="F22" s="153" t="s">
        <v>225</v>
      </c>
      <c r="G22" s="57" t="s">
        <v>226</v>
      </c>
      <c r="H22" s="153" t="s">
        <v>238</v>
      </c>
      <c r="I22" s="193" t="s">
        <v>228</v>
      </c>
      <c r="J22" s="153">
        <v>0</v>
      </c>
      <c r="K22" s="153" t="s">
        <v>239</v>
      </c>
      <c r="L22" s="60">
        <v>0.15</v>
      </c>
      <c r="M22" s="193" t="s">
        <v>175</v>
      </c>
      <c r="N22" s="63" t="s">
        <v>240</v>
      </c>
      <c r="O22" s="42">
        <v>6</v>
      </c>
      <c r="P22" s="42">
        <v>4</v>
      </c>
      <c r="Q22" s="42">
        <v>0</v>
      </c>
      <c r="R22" s="42">
        <v>0</v>
      </c>
      <c r="S22" s="42">
        <v>1</v>
      </c>
      <c r="T22" s="42">
        <v>5</v>
      </c>
      <c r="U22" s="153">
        <f t="shared" si="0"/>
        <v>0</v>
      </c>
      <c r="V22" s="42"/>
      <c r="W22" s="42"/>
      <c r="X22" s="42">
        <v>0</v>
      </c>
      <c r="Y22" s="42">
        <v>0</v>
      </c>
      <c r="Z22" s="42"/>
      <c r="AA22" s="42"/>
      <c r="AB22" s="46" t="s">
        <v>177</v>
      </c>
      <c r="AC22" s="46">
        <f t="shared" si="2"/>
        <v>0.125</v>
      </c>
      <c r="AD22" s="46" t="s">
        <v>177</v>
      </c>
      <c r="AE22" s="46">
        <f t="shared" si="3"/>
        <v>0.83333333333333337</v>
      </c>
    </row>
    <row r="23" spans="1:31" ht="54.95" customHeight="1">
      <c r="A23" s="54" t="s">
        <v>220</v>
      </c>
      <c r="B23" s="54" t="s">
        <v>221</v>
      </c>
      <c r="C23" s="56" t="s">
        <v>222</v>
      </c>
      <c r="D23" s="56" t="s">
        <v>223</v>
      </c>
      <c r="E23" s="153" t="s">
        <v>241</v>
      </c>
      <c r="F23" s="153" t="s">
        <v>225</v>
      </c>
      <c r="G23" s="57" t="s">
        <v>226</v>
      </c>
      <c r="H23" s="153" t="s">
        <v>242</v>
      </c>
      <c r="I23" s="193" t="s">
        <v>243</v>
      </c>
      <c r="J23" s="153" t="s">
        <v>244</v>
      </c>
      <c r="K23" s="153" t="s">
        <v>245</v>
      </c>
      <c r="L23" s="60">
        <v>0.15</v>
      </c>
      <c r="M23" s="193" t="s">
        <v>175</v>
      </c>
      <c r="N23" s="63" t="s">
        <v>246</v>
      </c>
      <c r="O23" s="42">
        <v>448000</v>
      </c>
      <c r="P23" s="42">
        <v>65000</v>
      </c>
      <c r="Q23" s="42">
        <v>110000</v>
      </c>
      <c r="R23" s="42">
        <v>125000</v>
      </c>
      <c r="S23" s="42">
        <v>148000</v>
      </c>
      <c r="T23" s="43">
        <v>79458</v>
      </c>
      <c r="U23" s="153">
        <f t="shared" si="0"/>
        <v>50550</v>
      </c>
      <c r="V23" s="43"/>
      <c r="W23" s="43"/>
      <c r="X23" s="42">
        <f>8530+7530+8430</f>
        <v>24490</v>
      </c>
      <c r="Y23" s="42">
        <v>26060</v>
      </c>
      <c r="Z23" s="42"/>
      <c r="AA23" s="42"/>
      <c r="AB23" s="46">
        <f>(X23+Y23)/Q23*L23</f>
        <v>6.8931818181818177E-2</v>
      </c>
      <c r="AC23" s="46">
        <f t="shared" si="2"/>
        <v>4.3529464285714282E-2</v>
      </c>
      <c r="AD23" s="46">
        <f>(X23+Y23)/Q23</f>
        <v>0.45954545454545453</v>
      </c>
      <c r="AE23" s="46">
        <f t="shared" si="3"/>
        <v>0.29019642857142858</v>
      </c>
    </row>
    <row r="24" spans="1:31" ht="54.95" customHeight="1">
      <c r="A24" s="54" t="s">
        <v>220</v>
      </c>
      <c r="B24" s="54" t="s">
        <v>221</v>
      </c>
      <c r="C24" s="56" t="s">
        <v>222</v>
      </c>
      <c r="D24" s="56" t="s">
        <v>223</v>
      </c>
      <c r="E24" s="153" t="s">
        <v>247</v>
      </c>
      <c r="F24" s="153" t="s">
        <v>225</v>
      </c>
      <c r="G24" s="57" t="s">
        <v>226</v>
      </c>
      <c r="H24" s="153" t="s">
        <v>248</v>
      </c>
      <c r="I24" s="193" t="s">
        <v>228</v>
      </c>
      <c r="J24" s="153" t="s">
        <v>249</v>
      </c>
      <c r="K24" s="153" t="s">
        <v>250</v>
      </c>
      <c r="L24" s="60">
        <v>0.1</v>
      </c>
      <c r="M24" s="193" t="s">
        <v>175</v>
      </c>
      <c r="N24" s="63" t="s">
        <v>251</v>
      </c>
      <c r="O24" s="42">
        <f>295529-283233</f>
        <v>12296</v>
      </c>
      <c r="P24" s="42">
        <v>4000</v>
      </c>
      <c r="Q24" s="42">
        <v>4000</v>
      </c>
      <c r="R24" s="42">
        <v>4000</v>
      </c>
      <c r="S24" s="42">
        <v>3000</v>
      </c>
      <c r="T24" s="42">
        <v>6447</v>
      </c>
      <c r="U24" s="153">
        <f t="shared" si="0"/>
        <v>0</v>
      </c>
      <c r="V24" s="42"/>
      <c r="W24" s="42"/>
      <c r="X24" s="42">
        <v>0</v>
      </c>
      <c r="Y24" s="42">
        <v>0</v>
      </c>
      <c r="Z24" s="42"/>
      <c r="AA24" s="42"/>
      <c r="AB24" s="46">
        <f>(X24+Y24)/Q24*L24</f>
        <v>0</v>
      </c>
      <c r="AC24" s="46">
        <f t="shared" si="2"/>
        <v>5.243168510084581E-2</v>
      </c>
      <c r="AD24" s="46">
        <f>(X24+Y24)/Q24</f>
        <v>0</v>
      </c>
      <c r="AE24" s="46">
        <f t="shared" si="3"/>
        <v>0.52431685100845804</v>
      </c>
    </row>
    <row r="25" spans="1:31" ht="54.95" customHeight="1">
      <c r="A25" s="54" t="s">
        <v>220</v>
      </c>
      <c r="B25" s="54" t="s">
        <v>221</v>
      </c>
      <c r="C25" s="56" t="s">
        <v>222</v>
      </c>
      <c r="D25" s="56" t="s">
        <v>223</v>
      </c>
      <c r="E25" s="153" t="s">
        <v>252</v>
      </c>
      <c r="F25" s="153" t="s">
        <v>225</v>
      </c>
      <c r="G25" s="57" t="s">
        <v>226</v>
      </c>
      <c r="H25" s="153" t="s">
        <v>253</v>
      </c>
      <c r="I25" s="193" t="s">
        <v>254</v>
      </c>
      <c r="J25" s="153" t="s">
        <v>255</v>
      </c>
      <c r="K25" s="153" t="s">
        <v>256</v>
      </c>
      <c r="L25" s="60">
        <v>0.1</v>
      </c>
      <c r="M25" s="193" t="s">
        <v>175</v>
      </c>
      <c r="N25" s="63" t="s">
        <v>257</v>
      </c>
      <c r="O25" s="42">
        <v>592</v>
      </c>
      <c r="P25" s="42" t="s">
        <v>177</v>
      </c>
      <c r="Q25" s="42">
        <v>115</v>
      </c>
      <c r="R25" s="42">
        <v>243</v>
      </c>
      <c r="S25" s="42">
        <v>234</v>
      </c>
      <c r="T25" s="42">
        <v>0</v>
      </c>
      <c r="U25" s="153">
        <f t="shared" si="0"/>
        <v>0</v>
      </c>
      <c r="V25" s="42"/>
      <c r="W25" s="42"/>
      <c r="X25" s="42">
        <v>0</v>
      </c>
      <c r="Y25" s="42">
        <v>0</v>
      </c>
      <c r="Z25" s="42"/>
      <c r="AA25" s="42"/>
      <c r="AB25" s="46">
        <f>(X25+Y25)/Q25*L25</f>
        <v>0</v>
      </c>
      <c r="AC25" s="46">
        <f t="shared" si="2"/>
        <v>0</v>
      </c>
      <c r="AD25" s="46">
        <f>(X25+Y25)/Q25</f>
        <v>0</v>
      </c>
      <c r="AE25" s="46">
        <f t="shared" si="3"/>
        <v>0</v>
      </c>
    </row>
    <row r="26" spans="1:31" ht="54.95" customHeight="1">
      <c r="A26" s="54" t="s">
        <v>220</v>
      </c>
      <c r="B26" s="54" t="s">
        <v>221</v>
      </c>
      <c r="C26" s="56" t="s">
        <v>222</v>
      </c>
      <c r="D26" s="56" t="s">
        <v>223</v>
      </c>
      <c r="E26" s="153" t="s">
        <v>258</v>
      </c>
      <c r="F26" s="153" t="s">
        <v>225</v>
      </c>
      <c r="G26" s="57" t="s">
        <v>226</v>
      </c>
      <c r="H26" s="153" t="s">
        <v>259</v>
      </c>
      <c r="I26" s="193" t="s">
        <v>228</v>
      </c>
      <c r="J26" s="153" t="s">
        <v>260</v>
      </c>
      <c r="K26" s="153" t="s">
        <v>261</v>
      </c>
      <c r="L26" s="60">
        <v>0.15</v>
      </c>
      <c r="M26" s="193" t="s">
        <v>175</v>
      </c>
      <c r="N26" s="63" t="s">
        <v>262</v>
      </c>
      <c r="O26" s="42">
        <v>45</v>
      </c>
      <c r="P26" s="42" t="s">
        <v>177</v>
      </c>
      <c r="Q26" s="42">
        <v>15</v>
      </c>
      <c r="R26" s="42">
        <v>15</v>
      </c>
      <c r="S26" s="42">
        <v>15</v>
      </c>
      <c r="T26" s="42">
        <v>0</v>
      </c>
      <c r="U26" s="153">
        <f t="shared" si="0"/>
        <v>0</v>
      </c>
      <c r="V26" s="42"/>
      <c r="W26" s="42"/>
      <c r="X26" s="42">
        <v>0</v>
      </c>
      <c r="Y26" s="42">
        <v>0</v>
      </c>
      <c r="Z26" s="42"/>
      <c r="AA26" s="42"/>
      <c r="AB26" s="46">
        <f>(X26+Y26)/Q26*L26</f>
        <v>0</v>
      </c>
      <c r="AC26" s="46">
        <f t="shared" si="2"/>
        <v>0</v>
      </c>
      <c r="AD26" s="46">
        <f>(X26+Y26)/Q26</f>
        <v>0</v>
      </c>
      <c r="AE26" s="46">
        <f t="shared" si="3"/>
        <v>0</v>
      </c>
    </row>
    <row r="27" spans="1:31" ht="54.95" customHeight="1">
      <c r="A27" s="54" t="s">
        <v>220</v>
      </c>
      <c r="B27" s="54" t="s">
        <v>221</v>
      </c>
      <c r="C27" s="56" t="s">
        <v>222</v>
      </c>
      <c r="D27" s="56" t="s">
        <v>223</v>
      </c>
      <c r="E27" s="153" t="s">
        <v>224</v>
      </c>
      <c r="F27" s="153" t="s">
        <v>225</v>
      </c>
      <c r="G27" s="57" t="s">
        <v>226</v>
      </c>
      <c r="H27" s="153" t="s">
        <v>263</v>
      </c>
      <c r="I27" s="193" t="s">
        <v>228</v>
      </c>
      <c r="J27" s="153" t="s">
        <v>264</v>
      </c>
      <c r="K27" s="153" t="s">
        <v>265</v>
      </c>
      <c r="L27" s="60">
        <v>0.1</v>
      </c>
      <c r="M27" s="193" t="s">
        <v>175</v>
      </c>
      <c r="N27" s="63" t="s">
        <v>266</v>
      </c>
      <c r="O27" s="42">
        <f>246152+171307+281823</f>
        <v>699282</v>
      </c>
      <c r="P27" s="42">
        <f>246152+171307+281823</f>
        <v>699282</v>
      </c>
      <c r="Q27" s="42">
        <f t="shared" ref="Q27" si="4">246152+171307+281823</f>
        <v>699282</v>
      </c>
      <c r="R27" s="42">
        <f t="shared" ref="R27:S27" si="5">246152+171307+281823</f>
        <v>699282</v>
      </c>
      <c r="S27" s="42">
        <f t="shared" si="5"/>
        <v>699282</v>
      </c>
      <c r="T27" s="82">
        <v>0</v>
      </c>
      <c r="U27" s="153">
        <f t="shared" si="0"/>
        <v>349641</v>
      </c>
      <c r="V27" s="82"/>
      <c r="W27" s="82"/>
      <c r="X27" s="42">
        <v>174820.5</v>
      </c>
      <c r="Y27" s="42">
        <v>174820.5</v>
      </c>
      <c r="Z27" s="42"/>
      <c r="AA27" s="42"/>
      <c r="AB27" s="46">
        <f>(X27+Y27)/Q27*L27</f>
        <v>0.05</v>
      </c>
      <c r="AC27" s="46">
        <f>(X27+Y27)/O27*L27</f>
        <v>0.05</v>
      </c>
      <c r="AD27" s="46">
        <f>(X27+Y27)/Q27</f>
        <v>0.5</v>
      </c>
      <c r="AE27" s="83">
        <v>0.375</v>
      </c>
    </row>
    <row r="28" spans="1:31" ht="54.95" customHeight="1">
      <c r="A28" s="54"/>
      <c r="B28" s="54"/>
      <c r="C28" s="56"/>
      <c r="D28" s="56"/>
      <c r="E28" s="153"/>
      <c r="F28" s="438" t="s">
        <v>267</v>
      </c>
      <c r="G28" s="438"/>
      <c r="H28" s="438"/>
      <c r="I28" s="438"/>
      <c r="J28" s="438"/>
      <c r="K28" s="438"/>
      <c r="L28" s="438"/>
      <c r="M28" s="438"/>
      <c r="N28" s="438"/>
      <c r="O28" s="438"/>
      <c r="P28" s="438"/>
      <c r="Q28" s="438"/>
      <c r="R28" s="438"/>
      <c r="S28" s="438"/>
      <c r="T28" s="438"/>
      <c r="U28" s="438"/>
      <c r="V28" s="438"/>
      <c r="W28" s="438"/>
      <c r="X28" s="438"/>
      <c r="Y28" s="438"/>
      <c r="Z28" s="438"/>
      <c r="AA28" s="438"/>
      <c r="AB28" s="97">
        <f>SUM(AB20:AB27)</f>
        <v>0.11893181818181818</v>
      </c>
      <c r="AC28" s="98">
        <f>SUM(AC20:AC27)</f>
        <v>0.27096114938656007</v>
      </c>
      <c r="AD28" s="98">
        <f>SUM(AD20:AD27)/7</f>
        <v>0.13707792207792208</v>
      </c>
      <c r="AE28" s="98">
        <f>SUM(AE20:AE27)/8</f>
        <v>0.25285582661415251</v>
      </c>
    </row>
    <row r="29" spans="1:31" ht="54.95" customHeight="1">
      <c r="A29" s="54" t="s">
        <v>268</v>
      </c>
      <c r="B29" s="54" t="s">
        <v>221</v>
      </c>
      <c r="C29" s="56" t="s">
        <v>222</v>
      </c>
      <c r="D29" s="56" t="s">
        <v>223</v>
      </c>
      <c r="E29" s="153" t="s">
        <v>269</v>
      </c>
      <c r="F29" s="153" t="s">
        <v>270</v>
      </c>
      <c r="G29" s="57" t="s">
        <v>271</v>
      </c>
      <c r="H29" s="153" t="s">
        <v>272</v>
      </c>
      <c r="I29" s="193" t="s">
        <v>228</v>
      </c>
      <c r="J29" s="153" t="s">
        <v>273</v>
      </c>
      <c r="K29" s="153" t="s">
        <v>274</v>
      </c>
      <c r="L29" s="60">
        <v>0.25</v>
      </c>
      <c r="M29" s="193" t="s">
        <v>175</v>
      </c>
      <c r="N29" s="63" t="s">
        <v>275</v>
      </c>
      <c r="O29" s="42">
        <v>7000</v>
      </c>
      <c r="P29" s="42">
        <v>400</v>
      </c>
      <c r="Q29" s="42">
        <v>2200</v>
      </c>
      <c r="R29" s="42">
        <v>2200</v>
      </c>
      <c r="S29" s="42">
        <v>2200</v>
      </c>
      <c r="T29" s="42">
        <v>1546</v>
      </c>
      <c r="U29" s="153">
        <f t="shared" si="0"/>
        <v>1052</v>
      </c>
      <c r="V29" s="42"/>
      <c r="W29" s="42"/>
      <c r="X29" s="42">
        <v>524</v>
      </c>
      <c r="Y29" s="42">
        <v>528</v>
      </c>
      <c r="Z29" s="42"/>
      <c r="AA29" s="42"/>
      <c r="AB29" s="46">
        <f>(X29+Y29)/Q29*L29</f>
        <v>0.11954545454545455</v>
      </c>
      <c r="AC29" s="46">
        <f>(T29+X29+Y29)/O29*L29</f>
        <v>9.2785714285714291E-2</v>
      </c>
      <c r="AD29" s="46">
        <f>(X29+Y29)/Q29</f>
        <v>0.47818181818181821</v>
      </c>
      <c r="AE29" s="83">
        <f>(T29+X29+Y29)/O29</f>
        <v>0.37114285714285716</v>
      </c>
    </row>
    <row r="30" spans="1:31" ht="54.95" customHeight="1">
      <c r="A30" s="54" t="s">
        <v>268</v>
      </c>
      <c r="B30" s="54" t="s">
        <v>221</v>
      </c>
      <c r="C30" s="56" t="s">
        <v>222</v>
      </c>
      <c r="D30" s="56" t="s">
        <v>223</v>
      </c>
      <c r="E30" s="153" t="s">
        <v>269</v>
      </c>
      <c r="F30" s="153" t="s">
        <v>270</v>
      </c>
      <c r="G30" s="57" t="s">
        <v>271</v>
      </c>
      <c r="H30" s="153" t="s">
        <v>276</v>
      </c>
      <c r="I30" s="193" t="s">
        <v>228</v>
      </c>
      <c r="J30" s="153" t="s">
        <v>277</v>
      </c>
      <c r="K30" s="153" t="s">
        <v>278</v>
      </c>
      <c r="L30" s="60">
        <v>0.25</v>
      </c>
      <c r="M30" s="193" t="s">
        <v>181</v>
      </c>
      <c r="N30" s="63" t="s">
        <v>275</v>
      </c>
      <c r="O30" s="42">
        <v>800</v>
      </c>
      <c r="P30" s="42">
        <v>70</v>
      </c>
      <c r="Q30" s="42">
        <v>240</v>
      </c>
      <c r="R30" s="42">
        <v>245</v>
      </c>
      <c r="S30" s="42">
        <v>245</v>
      </c>
      <c r="T30" s="42">
        <v>60</v>
      </c>
      <c r="U30" s="153">
        <f t="shared" si="0"/>
        <v>0</v>
      </c>
      <c r="V30" s="42"/>
      <c r="W30" s="42"/>
      <c r="X30" s="42">
        <v>0</v>
      </c>
      <c r="Y30" s="42">
        <v>0</v>
      </c>
      <c r="Z30" s="42"/>
      <c r="AA30" s="42"/>
      <c r="AB30" s="46">
        <f>(X30+Y30)/Q30*L30</f>
        <v>0</v>
      </c>
      <c r="AC30" s="46">
        <f>(T30+X30+Y30)/O30*L30</f>
        <v>1.8749999999999999E-2</v>
      </c>
      <c r="AD30" s="46">
        <f>(X30+Y30)/Q30</f>
        <v>0</v>
      </c>
      <c r="AE30" s="46">
        <f>(T30+X30+Y30)/O30</f>
        <v>7.4999999999999997E-2</v>
      </c>
    </row>
    <row r="31" spans="1:31" ht="54.95" customHeight="1">
      <c r="A31" s="54" t="s">
        <v>268</v>
      </c>
      <c r="B31" s="54" t="s">
        <v>221</v>
      </c>
      <c r="C31" s="56" t="s">
        <v>222</v>
      </c>
      <c r="D31" s="56" t="s">
        <v>223</v>
      </c>
      <c r="E31" s="153" t="s">
        <v>269</v>
      </c>
      <c r="F31" s="153" t="s">
        <v>279</v>
      </c>
      <c r="G31" s="57" t="s">
        <v>271</v>
      </c>
      <c r="H31" s="153" t="s">
        <v>280</v>
      </c>
      <c r="I31" s="193" t="s">
        <v>228</v>
      </c>
      <c r="J31" s="153" t="s">
        <v>281</v>
      </c>
      <c r="K31" s="153" t="s">
        <v>282</v>
      </c>
      <c r="L31" s="60">
        <v>0.25</v>
      </c>
      <c r="M31" s="193" t="s">
        <v>175</v>
      </c>
      <c r="N31" s="63" t="s">
        <v>283</v>
      </c>
      <c r="O31" s="42">
        <v>5</v>
      </c>
      <c r="P31" s="42">
        <v>1</v>
      </c>
      <c r="Q31" s="42">
        <v>1</v>
      </c>
      <c r="R31" s="42">
        <v>2</v>
      </c>
      <c r="S31" s="42">
        <v>1</v>
      </c>
      <c r="T31" s="42">
        <v>0</v>
      </c>
      <c r="U31" s="153">
        <f t="shared" si="0"/>
        <v>0</v>
      </c>
      <c r="V31" s="42"/>
      <c r="W31" s="42"/>
      <c r="X31" s="42">
        <v>0</v>
      </c>
      <c r="Y31" s="42">
        <v>0</v>
      </c>
      <c r="Z31" s="42"/>
      <c r="AA31" s="42"/>
      <c r="AB31" s="46">
        <f>(X31+Y31)/Q31*L31</f>
        <v>0</v>
      </c>
      <c r="AC31" s="46">
        <f>(T31+X31+Y31)/O31*L31</f>
        <v>0</v>
      </c>
      <c r="AD31" s="46">
        <f>(X31+Y31)/Q31</f>
        <v>0</v>
      </c>
      <c r="AE31" s="46">
        <f>(T31+X31+Y31)/O31</f>
        <v>0</v>
      </c>
    </row>
    <row r="32" spans="1:31" ht="54.95" customHeight="1">
      <c r="A32" s="54" t="s">
        <v>268</v>
      </c>
      <c r="B32" s="54" t="s">
        <v>221</v>
      </c>
      <c r="C32" s="56" t="s">
        <v>222</v>
      </c>
      <c r="D32" s="56" t="s">
        <v>223</v>
      </c>
      <c r="E32" s="153" t="s">
        <v>269</v>
      </c>
      <c r="F32" s="153" t="s">
        <v>270</v>
      </c>
      <c r="G32" s="57" t="s">
        <v>271</v>
      </c>
      <c r="H32" s="153" t="s">
        <v>284</v>
      </c>
      <c r="I32" s="193" t="s">
        <v>228</v>
      </c>
      <c r="J32" s="153">
        <v>0</v>
      </c>
      <c r="K32" s="153" t="s">
        <v>285</v>
      </c>
      <c r="L32" s="60">
        <v>0.25</v>
      </c>
      <c r="M32" s="193" t="s">
        <v>175</v>
      </c>
      <c r="N32" s="63" t="s">
        <v>286</v>
      </c>
      <c r="O32" s="42">
        <v>6</v>
      </c>
      <c r="P32" s="42" t="s">
        <v>177</v>
      </c>
      <c r="Q32" s="42" t="s">
        <v>177</v>
      </c>
      <c r="R32" s="42">
        <v>3</v>
      </c>
      <c r="S32" s="42">
        <v>3</v>
      </c>
      <c r="T32" s="42">
        <v>0</v>
      </c>
      <c r="U32" s="42" t="s">
        <v>177</v>
      </c>
      <c r="V32" s="42"/>
      <c r="W32" s="42"/>
      <c r="X32" s="42" t="s">
        <v>177</v>
      </c>
      <c r="Y32" s="42" t="s">
        <v>177</v>
      </c>
      <c r="Z32" s="42"/>
      <c r="AA32" s="42"/>
      <c r="AB32" s="42" t="s">
        <v>177</v>
      </c>
      <c r="AC32" s="42" t="s">
        <v>177</v>
      </c>
      <c r="AD32" s="42" t="s">
        <v>177</v>
      </c>
      <c r="AE32" s="42" t="s">
        <v>177</v>
      </c>
    </row>
    <row r="33" spans="1:31" ht="54.95" customHeight="1">
      <c r="A33" s="54" t="s">
        <v>268</v>
      </c>
      <c r="B33" s="54" t="s">
        <v>221</v>
      </c>
      <c r="C33" s="56" t="s">
        <v>222</v>
      </c>
      <c r="D33" s="56" t="s">
        <v>223</v>
      </c>
      <c r="E33" s="153" t="s">
        <v>269</v>
      </c>
      <c r="F33" s="54" t="s">
        <v>270</v>
      </c>
      <c r="G33" s="153" t="s">
        <v>271</v>
      </c>
      <c r="H33" s="153" t="s">
        <v>280</v>
      </c>
      <c r="I33" s="193" t="s">
        <v>228</v>
      </c>
      <c r="J33" s="153">
        <v>0</v>
      </c>
      <c r="K33" s="153" t="s">
        <v>282</v>
      </c>
      <c r="L33" s="60">
        <v>1</v>
      </c>
      <c r="M33" s="193" t="s">
        <v>175</v>
      </c>
      <c r="N33" s="63" t="s">
        <v>283</v>
      </c>
      <c r="O33" s="42">
        <v>5</v>
      </c>
      <c r="P33" s="42" t="s">
        <v>177</v>
      </c>
      <c r="Q33" s="42">
        <v>0</v>
      </c>
      <c r="R33" s="42">
        <v>2</v>
      </c>
      <c r="S33" s="42">
        <v>2</v>
      </c>
      <c r="T33" s="42">
        <v>0</v>
      </c>
      <c r="U33" s="153">
        <f t="shared" si="0"/>
        <v>0</v>
      </c>
      <c r="V33" s="42"/>
      <c r="W33" s="42"/>
      <c r="X33" s="42">
        <v>0</v>
      </c>
      <c r="Y33" s="42">
        <v>0</v>
      </c>
      <c r="Z33" s="42"/>
      <c r="AA33" s="42"/>
      <c r="AB33" s="46" t="s">
        <v>177</v>
      </c>
      <c r="AC33" s="46">
        <f>(T33+X33+Y33)/O33*L33</f>
        <v>0</v>
      </c>
      <c r="AD33" s="46" t="s">
        <v>177</v>
      </c>
      <c r="AE33" s="46">
        <f>(T33+X33+Y33)/O33</f>
        <v>0</v>
      </c>
    </row>
    <row r="34" spans="1:31" ht="54.95" customHeight="1">
      <c r="A34" s="54"/>
      <c r="B34" s="54"/>
      <c r="C34" s="56"/>
      <c r="D34" s="56"/>
      <c r="E34" s="153"/>
      <c r="F34" s="438" t="s">
        <v>287</v>
      </c>
      <c r="G34" s="438"/>
      <c r="H34" s="438"/>
      <c r="I34" s="438"/>
      <c r="J34" s="438"/>
      <c r="K34" s="438"/>
      <c r="L34" s="438"/>
      <c r="M34" s="438"/>
      <c r="N34" s="438"/>
      <c r="O34" s="438"/>
      <c r="P34" s="438"/>
      <c r="Q34" s="438"/>
      <c r="R34" s="438"/>
      <c r="S34" s="438"/>
      <c r="T34" s="438"/>
      <c r="U34" s="438"/>
      <c r="V34" s="438"/>
      <c r="W34" s="438"/>
      <c r="X34" s="438"/>
      <c r="Y34" s="438"/>
      <c r="Z34" s="438"/>
      <c r="AA34" s="438"/>
      <c r="AB34" s="98">
        <f>SUM(AB29:AB33)</f>
        <v>0.11954545454545455</v>
      </c>
      <c r="AC34" s="98">
        <f>SUM(AC29:AC33)</f>
        <v>0.11153571428571429</v>
      </c>
      <c r="AD34" s="98">
        <f>SUM(AD29:AD33)/3</f>
        <v>0.15939393939393939</v>
      </c>
      <c r="AE34" s="98">
        <f>SUM(AE29:AE33)/5</f>
        <v>8.9228571428571435E-2</v>
      </c>
    </row>
    <row r="35" spans="1:31" ht="54.95" customHeight="1">
      <c r="A35" s="54" t="s">
        <v>288</v>
      </c>
      <c r="B35" s="54" t="s">
        <v>221</v>
      </c>
      <c r="C35" s="56" t="s">
        <v>222</v>
      </c>
      <c r="D35" s="56" t="s">
        <v>223</v>
      </c>
      <c r="E35" s="54" t="s">
        <v>289</v>
      </c>
      <c r="F35" s="153" t="s">
        <v>290</v>
      </c>
      <c r="G35" s="57" t="s">
        <v>291</v>
      </c>
      <c r="H35" s="153" t="s">
        <v>292</v>
      </c>
      <c r="I35" s="193" t="s">
        <v>293</v>
      </c>
      <c r="J35" s="153" t="s">
        <v>294</v>
      </c>
      <c r="K35" s="153" t="s">
        <v>295</v>
      </c>
      <c r="L35" s="60">
        <v>0.1</v>
      </c>
      <c r="M35" s="193" t="s">
        <v>175</v>
      </c>
      <c r="N35" s="63" t="s">
        <v>296</v>
      </c>
      <c r="O35" s="42">
        <v>1</v>
      </c>
      <c r="P35" s="42">
        <v>1</v>
      </c>
      <c r="Q35" s="42" t="s">
        <v>177</v>
      </c>
      <c r="R35" s="42">
        <v>0</v>
      </c>
      <c r="S35" s="42">
        <v>0</v>
      </c>
      <c r="T35" s="42">
        <v>1</v>
      </c>
      <c r="U35" s="42" t="s">
        <v>177</v>
      </c>
      <c r="V35" s="42"/>
      <c r="W35" s="42"/>
      <c r="X35" s="42" t="s">
        <v>177</v>
      </c>
      <c r="Y35" s="42" t="s">
        <v>177</v>
      </c>
      <c r="Z35" s="42"/>
      <c r="AA35" s="42"/>
      <c r="AB35" s="42" t="s">
        <v>177</v>
      </c>
      <c r="AC35" s="42" t="s">
        <v>177</v>
      </c>
      <c r="AD35" s="42" t="s">
        <v>177</v>
      </c>
      <c r="AE35" s="42" t="s">
        <v>177</v>
      </c>
    </row>
    <row r="36" spans="1:31" ht="54.95" customHeight="1">
      <c r="A36" s="54" t="s">
        <v>288</v>
      </c>
      <c r="B36" s="54" t="s">
        <v>221</v>
      </c>
      <c r="C36" s="56" t="s">
        <v>222</v>
      </c>
      <c r="D36" s="56" t="s">
        <v>223</v>
      </c>
      <c r="E36" s="54" t="s">
        <v>289</v>
      </c>
      <c r="F36" s="153" t="s">
        <v>290</v>
      </c>
      <c r="G36" s="57" t="s">
        <v>291</v>
      </c>
      <c r="H36" s="153" t="s">
        <v>297</v>
      </c>
      <c r="I36" s="193" t="s">
        <v>228</v>
      </c>
      <c r="J36" s="153" t="s">
        <v>298</v>
      </c>
      <c r="K36" s="153" t="s">
        <v>299</v>
      </c>
      <c r="L36" s="60">
        <v>0.1</v>
      </c>
      <c r="M36" s="193" t="s">
        <v>181</v>
      </c>
      <c r="N36" s="63" t="s">
        <v>296</v>
      </c>
      <c r="O36" s="42">
        <v>4</v>
      </c>
      <c r="P36" s="42">
        <v>1</v>
      </c>
      <c r="Q36" s="42">
        <v>1</v>
      </c>
      <c r="R36" s="42">
        <v>1</v>
      </c>
      <c r="S36" s="42">
        <v>1</v>
      </c>
      <c r="T36" s="42">
        <v>1</v>
      </c>
      <c r="U36" s="153">
        <f t="shared" si="0"/>
        <v>1</v>
      </c>
      <c r="V36" s="42"/>
      <c r="W36" s="42"/>
      <c r="X36" s="42">
        <v>0</v>
      </c>
      <c r="Y36" s="42">
        <v>1</v>
      </c>
      <c r="Z36" s="42"/>
      <c r="AA36" s="42"/>
      <c r="AB36" s="46">
        <f>(X36+Y36)/Q36*L36</f>
        <v>0.1</v>
      </c>
      <c r="AC36" s="46">
        <f>(T36+X36+Y36)/O36*L36</f>
        <v>0.05</v>
      </c>
      <c r="AD36" s="46">
        <f>(X36+Y36)/Q36</f>
        <v>1</v>
      </c>
      <c r="AE36" s="46">
        <f>(T36+X36+Y36)/O36</f>
        <v>0.5</v>
      </c>
    </row>
    <row r="37" spans="1:31" ht="54.95" customHeight="1">
      <c r="A37" s="54" t="s">
        <v>288</v>
      </c>
      <c r="B37" s="54" t="s">
        <v>221</v>
      </c>
      <c r="C37" s="56" t="s">
        <v>222</v>
      </c>
      <c r="D37" s="56" t="s">
        <v>223</v>
      </c>
      <c r="E37" s="54" t="s">
        <v>289</v>
      </c>
      <c r="F37" s="153" t="s">
        <v>290</v>
      </c>
      <c r="G37" s="57" t="s">
        <v>291</v>
      </c>
      <c r="H37" s="153" t="s">
        <v>300</v>
      </c>
      <c r="I37" s="193" t="s">
        <v>228</v>
      </c>
      <c r="J37" s="153" t="s">
        <v>301</v>
      </c>
      <c r="K37" s="153" t="s">
        <v>302</v>
      </c>
      <c r="L37" s="60">
        <v>0.1</v>
      </c>
      <c r="M37" s="193" t="s">
        <v>175</v>
      </c>
      <c r="N37" s="63" t="s">
        <v>296</v>
      </c>
      <c r="O37" s="42">
        <v>1</v>
      </c>
      <c r="P37" s="42" t="s">
        <v>177</v>
      </c>
      <c r="Q37" s="42" t="s">
        <v>177</v>
      </c>
      <c r="R37" s="42">
        <v>1</v>
      </c>
      <c r="S37" s="42">
        <v>0</v>
      </c>
      <c r="T37" s="42">
        <v>0</v>
      </c>
      <c r="U37" s="42" t="s">
        <v>177</v>
      </c>
      <c r="V37" s="42"/>
      <c r="W37" s="42"/>
      <c r="X37" s="42" t="s">
        <v>177</v>
      </c>
      <c r="Y37" s="42" t="s">
        <v>177</v>
      </c>
      <c r="Z37" s="42"/>
      <c r="AA37" s="42"/>
      <c r="AB37" s="42" t="s">
        <v>177</v>
      </c>
      <c r="AC37" s="42" t="s">
        <v>177</v>
      </c>
      <c r="AD37" s="42" t="s">
        <v>177</v>
      </c>
      <c r="AE37" s="42" t="s">
        <v>177</v>
      </c>
    </row>
    <row r="38" spans="1:31" ht="54.95" customHeight="1">
      <c r="A38" s="54" t="s">
        <v>288</v>
      </c>
      <c r="B38" s="54" t="s">
        <v>221</v>
      </c>
      <c r="C38" s="56" t="s">
        <v>222</v>
      </c>
      <c r="D38" s="56" t="s">
        <v>223</v>
      </c>
      <c r="E38" s="54" t="s">
        <v>289</v>
      </c>
      <c r="F38" s="153" t="s">
        <v>290</v>
      </c>
      <c r="G38" s="57" t="s">
        <v>291</v>
      </c>
      <c r="H38" s="153" t="s">
        <v>303</v>
      </c>
      <c r="I38" s="193" t="s">
        <v>228</v>
      </c>
      <c r="J38" s="153">
        <v>0</v>
      </c>
      <c r="K38" s="153" t="s">
        <v>304</v>
      </c>
      <c r="L38" s="60">
        <v>0.1</v>
      </c>
      <c r="M38" s="193" t="s">
        <v>175</v>
      </c>
      <c r="N38" s="63" t="s">
        <v>296</v>
      </c>
      <c r="O38" s="42">
        <v>1</v>
      </c>
      <c r="P38" s="42" t="s">
        <v>177</v>
      </c>
      <c r="Q38" s="42" t="s">
        <v>177</v>
      </c>
      <c r="R38" s="42">
        <v>0</v>
      </c>
      <c r="S38" s="42">
        <v>1</v>
      </c>
      <c r="T38" s="42">
        <v>0</v>
      </c>
      <c r="U38" s="42" t="s">
        <v>177</v>
      </c>
      <c r="V38" s="42"/>
      <c r="W38" s="42"/>
      <c r="X38" s="42" t="s">
        <v>177</v>
      </c>
      <c r="Y38" s="42" t="s">
        <v>177</v>
      </c>
      <c r="Z38" s="42"/>
      <c r="AA38" s="42"/>
      <c r="AB38" s="42" t="s">
        <v>177</v>
      </c>
      <c r="AC38" s="42" t="s">
        <v>177</v>
      </c>
      <c r="AD38" s="42" t="s">
        <v>177</v>
      </c>
      <c r="AE38" s="42" t="s">
        <v>177</v>
      </c>
    </row>
    <row r="39" spans="1:31" ht="54.95" customHeight="1">
      <c r="A39" s="54" t="s">
        <v>288</v>
      </c>
      <c r="B39" s="54" t="s">
        <v>221</v>
      </c>
      <c r="C39" s="56" t="s">
        <v>222</v>
      </c>
      <c r="D39" s="56" t="s">
        <v>223</v>
      </c>
      <c r="E39" s="54" t="s">
        <v>289</v>
      </c>
      <c r="F39" s="153" t="s">
        <v>290</v>
      </c>
      <c r="G39" s="57" t="s">
        <v>291</v>
      </c>
      <c r="H39" s="153" t="s">
        <v>305</v>
      </c>
      <c r="I39" s="193" t="s">
        <v>228</v>
      </c>
      <c r="J39" s="153">
        <v>0</v>
      </c>
      <c r="K39" s="153" t="s">
        <v>306</v>
      </c>
      <c r="L39" s="60">
        <v>0.1</v>
      </c>
      <c r="M39" s="193" t="s">
        <v>175</v>
      </c>
      <c r="N39" s="63" t="s">
        <v>296</v>
      </c>
      <c r="O39" s="42">
        <v>1</v>
      </c>
      <c r="P39" s="42" t="s">
        <v>177</v>
      </c>
      <c r="Q39" s="42" t="s">
        <v>177</v>
      </c>
      <c r="R39" s="42">
        <v>1</v>
      </c>
      <c r="S39" s="42">
        <v>0</v>
      </c>
      <c r="T39" s="42">
        <v>0</v>
      </c>
      <c r="U39" s="42" t="s">
        <v>177</v>
      </c>
      <c r="V39" s="42"/>
      <c r="W39" s="42"/>
      <c r="X39" s="42" t="s">
        <v>177</v>
      </c>
      <c r="Y39" s="42" t="s">
        <v>177</v>
      </c>
      <c r="Z39" s="42"/>
      <c r="AA39" s="42"/>
      <c r="AB39" s="42" t="s">
        <v>177</v>
      </c>
      <c r="AC39" s="42" t="s">
        <v>177</v>
      </c>
      <c r="AD39" s="42" t="s">
        <v>177</v>
      </c>
      <c r="AE39" s="42" t="s">
        <v>177</v>
      </c>
    </row>
    <row r="40" spans="1:31" ht="54.95" customHeight="1">
      <c r="A40" s="54" t="s">
        <v>288</v>
      </c>
      <c r="B40" s="54" t="s">
        <v>221</v>
      </c>
      <c r="C40" s="56" t="s">
        <v>222</v>
      </c>
      <c r="D40" s="56" t="s">
        <v>223</v>
      </c>
      <c r="E40" s="54" t="s">
        <v>289</v>
      </c>
      <c r="F40" s="153" t="s">
        <v>290</v>
      </c>
      <c r="G40" s="57" t="s">
        <v>291</v>
      </c>
      <c r="H40" s="153" t="s">
        <v>307</v>
      </c>
      <c r="I40" s="193" t="s">
        <v>228</v>
      </c>
      <c r="J40" s="153" t="s">
        <v>308</v>
      </c>
      <c r="K40" s="153" t="s">
        <v>309</v>
      </c>
      <c r="L40" s="60">
        <v>0.1</v>
      </c>
      <c r="M40" s="193" t="s">
        <v>175</v>
      </c>
      <c r="N40" s="63" t="s">
        <v>296</v>
      </c>
      <c r="O40" s="42">
        <v>4</v>
      </c>
      <c r="P40" s="42" t="s">
        <v>177</v>
      </c>
      <c r="Q40" s="42" t="s">
        <v>177</v>
      </c>
      <c r="R40" s="42">
        <v>2</v>
      </c>
      <c r="S40" s="42">
        <v>2</v>
      </c>
      <c r="T40" s="42">
        <v>0</v>
      </c>
      <c r="U40" s="42" t="s">
        <v>177</v>
      </c>
      <c r="V40" s="42"/>
      <c r="W40" s="42"/>
      <c r="X40" s="42" t="s">
        <v>177</v>
      </c>
      <c r="Y40" s="42" t="s">
        <v>177</v>
      </c>
      <c r="Z40" s="42"/>
      <c r="AA40" s="42"/>
      <c r="AB40" s="42" t="s">
        <v>177</v>
      </c>
      <c r="AC40" s="42" t="s">
        <v>177</v>
      </c>
      <c r="AD40" s="42" t="s">
        <v>177</v>
      </c>
      <c r="AE40" s="42" t="s">
        <v>177</v>
      </c>
    </row>
    <row r="41" spans="1:31" ht="54.95" customHeight="1">
      <c r="A41" s="54" t="s">
        <v>288</v>
      </c>
      <c r="B41" s="54" t="s">
        <v>221</v>
      </c>
      <c r="C41" s="56" t="s">
        <v>222</v>
      </c>
      <c r="D41" s="56" t="s">
        <v>223</v>
      </c>
      <c r="E41" s="54" t="s">
        <v>289</v>
      </c>
      <c r="F41" s="153" t="s">
        <v>290</v>
      </c>
      <c r="G41" s="57" t="s">
        <v>291</v>
      </c>
      <c r="H41" s="153" t="s">
        <v>310</v>
      </c>
      <c r="I41" s="193" t="s">
        <v>228</v>
      </c>
      <c r="J41" s="153">
        <v>0</v>
      </c>
      <c r="K41" s="153" t="s">
        <v>311</v>
      </c>
      <c r="L41" s="60">
        <v>0.05</v>
      </c>
      <c r="M41" s="193" t="s">
        <v>175</v>
      </c>
      <c r="N41" s="63" t="s">
        <v>296</v>
      </c>
      <c r="O41" s="42">
        <v>1</v>
      </c>
      <c r="P41" s="42" t="s">
        <v>177</v>
      </c>
      <c r="Q41" s="42" t="s">
        <v>177</v>
      </c>
      <c r="R41" s="42">
        <v>1</v>
      </c>
      <c r="S41" s="42">
        <v>0</v>
      </c>
      <c r="T41" s="42">
        <v>0</v>
      </c>
      <c r="U41" s="42" t="s">
        <v>177</v>
      </c>
      <c r="V41" s="42"/>
      <c r="W41" s="42"/>
      <c r="X41" s="42" t="s">
        <v>177</v>
      </c>
      <c r="Y41" s="42" t="s">
        <v>177</v>
      </c>
      <c r="Z41" s="42"/>
      <c r="AA41" s="42"/>
      <c r="AB41" s="42" t="s">
        <v>177</v>
      </c>
      <c r="AC41" s="42" t="s">
        <v>177</v>
      </c>
      <c r="AD41" s="42" t="s">
        <v>177</v>
      </c>
      <c r="AE41" s="42" t="s">
        <v>177</v>
      </c>
    </row>
    <row r="42" spans="1:31" ht="54.95" customHeight="1">
      <c r="A42" s="54" t="s">
        <v>288</v>
      </c>
      <c r="B42" s="54" t="s">
        <v>221</v>
      </c>
      <c r="C42" s="56" t="s">
        <v>222</v>
      </c>
      <c r="D42" s="56" t="s">
        <v>223</v>
      </c>
      <c r="E42" s="54" t="s">
        <v>289</v>
      </c>
      <c r="F42" s="153" t="s">
        <v>290</v>
      </c>
      <c r="G42" s="57" t="s">
        <v>291</v>
      </c>
      <c r="H42" s="153" t="s">
        <v>312</v>
      </c>
      <c r="I42" s="193" t="s">
        <v>228</v>
      </c>
      <c r="J42" s="153" t="s">
        <v>313</v>
      </c>
      <c r="K42" s="153" t="s">
        <v>314</v>
      </c>
      <c r="L42" s="60">
        <v>0.1</v>
      </c>
      <c r="M42" s="193" t="s">
        <v>175</v>
      </c>
      <c r="N42" s="63" t="s">
        <v>296</v>
      </c>
      <c r="O42" s="42">
        <v>24</v>
      </c>
      <c r="P42" s="42" t="s">
        <v>177</v>
      </c>
      <c r="Q42" s="42">
        <v>8</v>
      </c>
      <c r="R42" s="42">
        <v>8</v>
      </c>
      <c r="S42" s="42">
        <v>8</v>
      </c>
      <c r="T42" s="42">
        <v>0</v>
      </c>
      <c r="U42" s="153">
        <f t="shared" si="0"/>
        <v>2</v>
      </c>
      <c r="V42" s="42"/>
      <c r="W42" s="42"/>
      <c r="X42" s="42">
        <v>2</v>
      </c>
      <c r="Y42" s="42">
        <v>0</v>
      </c>
      <c r="Z42" s="42"/>
      <c r="AA42" s="42"/>
      <c r="AB42" s="46">
        <f>(X42+Y42)/Q42*L42</f>
        <v>2.5000000000000001E-2</v>
      </c>
      <c r="AC42" s="46">
        <f>(T42+X42+Y42)/O42*L42</f>
        <v>8.3333333333333332E-3</v>
      </c>
      <c r="AD42" s="46">
        <f>(X42+Y42)/Q42</f>
        <v>0.25</v>
      </c>
      <c r="AE42" s="46">
        <f>(T42+X42+Y42)/O42</f>
        <v>8.3333333333333329E-2</v>
      </c>
    </row>
    <row r="43" spans="1:31" ht="54.95" customHeight="1">
      <c r="A43" s="54" t="s">
        <v>288</v>
      </c>
      <c r="B43" s="54" t="s">
        <v>221</v>
      </c>
      <c r="C43" s="56" t="s">
        <v>222</v>
      </c>
      <c r="D43" s="56" t="s">
        <v>223</v>
      </c>
      <c r="E43" s="54" t="s">
        <v>289</v>
      </c>
      <c r="F43" s="153" t="s">
        <v>290</v>
      </c>
      <c r="G43" s="57" t="s">
        <v>291</v>
      </c>
      <c r="H43" s="153" t="s">
        <v>315</v>
      </c>
      <c r="I43" s="193" t="s">
        <v>228</v>
      </c>
      <c r="J43" s="153" t="s">
        <v>316</v>
      </c>
      <c r="K43" s="153" t="s">
        <v>317</v>
      </c>
      <c r="L43" s="60">
        <v>0.1</v>
      </c>
      <c r="M43" s="193" t="s">
        <v>175</v>
      </c>
      <c r="N43" s="63" t="s">
        <v>318</v>
      </c>
      <c r="O43" s="42">
        <v>100000</v>
      </c>
      <c r="P43" s="42" t="s">
        <v>177</v>
      </c>
      <c r="Q43" s="42">
        <v>33000</v>
      </c>
      <c r="R43" s="42">
        <v>33000</v>
      </c>
      <c r="S43" s="42">
        <v>34000</v>
      </c>
      <c r="T43" s="42">
        <v>0</v>
      </c>
      <c r="U43" s="153">
        <f t="shared" si="0"/>
        <v>0</v>
      </c>
      <c r="V43" s="42"/>
      <c r="W43" s="42"/>
      <c r="X43" s="42">
        <v>0</v>
      </c>
      <c r="Y43" s="42">
        <v>0</v>
      </c>
      <c r="Z43" s="42"/>
      <c r="AA43" s="42"/>
      <c r="AB43" s="46">
        <f>(X43+Y43)/Q43*L43</f>
        <v>0</v>
      </c>
      <c r="AC43" s="46">
        <f>(T43+X43+Y43)/O43*L43</f>
        <v>0</v>
      </c>
      <c r="AD43" s="46">
        <f>(X43+Y43)/Q43</f>
        <v>0</v>
      </c>
      <c r="AE43" s="46">
        <f>(T43+X43+Y43)/O43</f>
        <v>0</v>
      </c>
    </row>
    <row r="44" spans="1:31" ht="54.95" customHeight="1">
      <c r="A44" s="54" t="s">
        <v>288</v>
      </c>
      <c r="B44" s="54" t="s">
        <v>221</v>
      </c>
      <c r="C44" s="56" t="s">
        <v>222</v>
      </c>
      <c r="D44" s="56" t="s">
        <v>223</v>
      </c>
      <c r="E44" s="54" t="s">
        <v>289</v>
      </c>
      <c r="F44" s="153" t="s">
        <v>290</v>
      </c>
      <c r="G44" s="57" t="s">
        <v>291</v>
      </c>
      <c r="H44" s="153" t="s">
        <v>319</v>
      </c>
      <c r="I44" s="193" t="s">
        <v>228</v>
      </c>
      <c r="J44" s="153" t="s">
        <v>320</v>
      </c>
      <c r="K44" s="153" t="s">
        <v>321</v>
      </c>
      <c r="L44" s="60">
        <v>0.05</v>
      </c>
      <c r="M44" s="193" t="s">
        <v>175</v>
      </c>
      <c r="N44" s="63" t="s">
        <v>322</v>
      </c>
      <c r="O44" s="42">
        <v>1</v>
      </c>
      <c r="P44" s="42" t="s">
        <v>177</v>
      </c>
      <c r="Q44" s="42">
        <v>1</v>
      </c>
      <c r="R44" s="42">
        <v>0</v>
      </c>
      <c r="S44" s="42">
        <v>0</v>
      </c>
      <c r="T44" s="42">
        <v>0</v>
      </c>
      <c r="U44" s="153">
        <f t="shared" si="0"/>
        <v>0</v>
      </c>
      <c r="V44" s="42"/>
      <c r="W44" s="42"/>
      <c r="X44" s="42">
        <v>0</v>
      </c>
      <c r="Y44" s="42">
        <v>0</v>
      </c>
      <c r="Z44" s="42"/>
      <c r="AA44" s="42"/>
      <c r="AB44" s="46">
        <f>(X44+Y44)/Q44*L44</f>
        <v>0</v>
      </c>
      <c r="AC44" s="46">
        <f>(T44+X44+Y44)/O44*L44</f>
        <v>0</v>
      </c>
      <c r="AD44" s="46">
        <f>(X44+Y44)/Q44</f>
        <v>0</v>
      </c>
      <c r="AE44" s="46">
        <f>(T44+X44+Y44)/O44</f>
        <v>0</v>
      </c>
    </row>
    <row r="45" spans="1:31" ht="54.95" customHeight="1">
      <c r="A45" s="54" t="s">
        <v>288</v>
      </c>
      <c r="B45" s="54" t="s">
        <v>221</v>
      </c>
      <c r="C45" s="56" t="s">
        <v>222</v>
      </c>
      <c r="D45" s="56" t="s">
        <v>223</v>
      </c>
      <c r="E45" s="54" t="s">
        <v>289</v>
      </c>
      <c r="F45" s="153" t="s">
        <v>290</v>
      </c>
      <c r="G45" s="57" t="s">
        <v>291</v>
      </c>
      <c r="H45" s="153" t="s">
        <v>323</v>
      </c>
      <c r="I45" s="193" t="s">
        <v>228</v>
      </c>
      <c r="J45" s="153" t="s">
        <v>320</v>
      </c>
      <c r="K45" s="153" t="s">
        <v>324</v>
      </c>
      <c r="L45" s="60">
        <v>0.05</v>
      </c>
      <c r="M45" s="193" t="s">
        <v>175</v>
      </c>
      <c r="N45" s="63" t="s">
        <v>322</v>
      </c>
      <c r="O45" s="42">
        <v>2</v>
      </c>
      <c r="P45" s="42" t="s">
        <v>177</v>
      </c>
      <c r="Q45" s="42">
        <v>1</v>
      </c>
      <c r="R45" s="42">
        <v>1</v>
      </c>
      <c r="S45" s="42">
        <v>0</v>
      </c>
      <c r="T45" s="42">
        <v>0</v>
      </c>
      <c r="U45" s="153">
        <f t="shared" si="0"/>
        <v>0</v>
      </c>
      <c r="V45" s="42"/>
      <c r="W45" s="42"/>
      <c r="X45" s="42">
        <v>0</v>
      </c>
      <c r="Y45" s="42">
        <v>0</v>
      </c>
      <c r="Z45" s="42"/>
      <c r="AA45" s="42"/>
      <c r="AB45" s="46">
        <f>(X45+Y45)/Q45*L45</f>
        <v>0</v>
      </c>
      <c r="AC45" s="46">
        <f>(T45+X45+Y45)/O45*L45</f>
        <v>0</v>
      </c>
      <c r="AD45" s="46">
        <f>(X45+Y45)/Q45</f>
        <v>0</v>
      </c>
      <c r="AE45" s="46">
        <f>(T45+X45+Y45)/O45</f>
        <v>0</v>
      </c>
    </row>
    <row r="46" spans="1:31" ht="54.95" customHeight="1">
      <c r="A46" s="54" t="s">
        <v>288</v>
      </c>
      <c r="B46" s="54" t="s">
        <v>221</v>
      </c>
      <c r="C46" s="56" t="s">
        <v>222</v>
      </c>
      <c r="D46" s="56" t="s">
        <v>223</v>
      </c>
      <c r="E46" s="54" t="s">
        <v>289</v>
      </c>
      <c r="F46" s="153" t="s">
        <v>290</v>
      </c>
      <c r="G46" s="57" t="s">
        <v>291</v>
      </c>
      <c r="H46" s="153" t="s">
        <v>325</v>
      </c>
      <c r="I46" s="193" t="s">
        <v>228</v>
      </c>
      <c r="J46" s="153" t="s">
        <v>320</v>
      </c>
      <c r="K46" s="153" t="s">
        <v>326</v>
      </c>
      <c r="L46" s="60">
        <v>0.05</v>
      </c>
      <c r="M46" s="193" t="s">
        <v>175</v>
      </c>
      <c r="N46" s="63" t="s">
        <v>296</v>
      </c>
      <c r="O46" s="42">
        <v>1</v>
      </c>
      <c r="P46" s="42" t="s">
        <v>177</v>
      </c>
      <c r="Q46" s="42">
        <v>1</v>
      </c>
      <c r="R46" s="42">
        <v>0</v>
      </c>
      <c r="S46" s="42">
        <v>0</v>
      </c>
      <c r="T46" s="42">
        <v>0</v>
      </c>
      <c r="U46" s="153">
        <f t="shared" si="0"/>
        <v>0</v>
      </c>
      <c r="V46" s="42"/>
      <c r="W46" s="42"/>
      <c r="X46" s="42">
        <v>0</v>
      </c>
      <c r="Y46" s="42">
        <v>0</v>
      </c>
      <c r="Z46" s="42"/>
      <c r="AA46" s="42"/>
      <c r="AB46" s="46">
        <f>(X46+Y46)/Q46*L46</f>
        <v>0</v>
      </c>
      <c r="AC46" s="46">
        <f>(T46+X46+Y46)/O46*L46</f>
        <v>0</v>
      </c>
      <c r="AD46" s="46">
        <f>(X46+Y46)/Q46</f>
        <v>0</v>
      </c>
      <c r="AE46" s="46">
        <f>(T46+X46+Y46)/O46</f>
        <v>0</v>
      </c>
    </row>
    <row r="47" spans="1:31" ht="54.95" customHeight="1">
      <c r="A47" s="54"/>
      <c r="B47" s="54"/>
      <c r="C47" s="56"/>
      <c r="D47" s="56"/>
      <c r="E47" s="54"/>
      <c r="F47" s="438" t="s">
        <v>327</v>
      </c>
      <c r="G47" s="438"/>
      <c r="H47" s="438"/>
      <c r="I47" s="438"/>
      <c r="J47" s="438"/>
      <c r="K47" s="438"/>
      <c r="L47" s="438"/>
      <c r="M47" s="438"/>
      <c r="N47" s="438"/>
      <c r="O47" s="438"/>
      <c r="P47" s="438"/>
      <c r="Q47" s="438"/>
      <c r="R47" s="438"/>
      <c r="S47" s="438"/>
      <c r="T47" s="438"/>
      <c r="U47" s="438"/>
      <c r="V47" s="438"/>
      <c r="W47" s="438"/>
      <c r="X47" s="438"/>
      <c r="Y47" s="438"/>
      <c r="Z47" s="438"/>
      <c r="AA47" s="438"/>
      <c r="AB47" s="98">
        <f>SUM(AB36:AB46)</f>
        <v>0.125</v>
      </c>
      <c r="AC47" s="98">
        <f t="shared" ref="AC47" si="6">SUM(AC36:AC46)</f>
        <v>5.8333333333333334E-2</v>
      </c>
      <c r="AD47" s="98">
        <f>SUM(AD36:AD46)/6</f>
        <v>0.20833333333333334</v>
      </c>
      <c r="AE47" s="98">
        <f>SUM(AE36:AE46)/12</f>
        <v>4.8611111111111112E-2</v>
      </c>
    </row>
    <row r="48" spans="1:31" ht="54.95" customHeight="1">
      <c r="A48" s="54" t="s">
        <v>164</v>
      </c>
      <c r="B48" s="54" t="s">
        <v>328</v>
      </c>
      <c r="C48" s="54" t="s">
        <v>329</v>
      </c>
      <c r="D48" s="56" t="s">
        <v>330</v>
      </c>
      <c r="E48" s="153" t="s">
        <v>331</v>
      </c>
      <c r="F48" s="153" t="s">
        <v>332</v>
      </c>
      <c r="G48" s="57" t="s">
        <v>333</v>
      </c>
      <c r="H48" s="153" t="s">
        <v>334</v>
      </c>
      <c r="I48" s="193" t="s">
        <v>335</v>
      </c>
      <c r="J48" s="153">
        <v>0</v>
      </c>
      <c r="K48" s="153" t="s">
        <v>336</v>
      </c>
      <c r="L48" s="60">
        <v>1</v>
      </c>
      <c r="M48" s="193" t="s">
        <v>181</v>
      </c>
      <c r="N48" s="193" t="s">
        <v>337</v>
      </c>
      <c r="O48" s="193">
        <v>2</v>
      </c>
      <c r="P48" s="42" t="s">
        <v>177</v>
      </c>
      <c r="Q48" s="193">
        <v>1</v>
      </c>
      <c r="R48" s="193">
        <v>0</v>
      </c>
      <c r="S48" s="193">
        <v>1</v>
      </c>
      <c r="T48" s="193">
        <v>0</v>
      </c>
      <c r="U48" s="153">
        <f t="shared" si="0"/>
        <v>0</v>
      </c>
      <c r="V48" s="193"/>
      <c r="W48" s="193"/>
      <c r="X48" s="193">
        <v>0</v>
      </c>
      <c r="Y48" s="193">
        <v>0</v>
      </c>
      <c r="Z48" s="193"/>
      <c r="AA48" s="193"/>
      <c r="AB48" s="46">
        <f>(X48+Y48)/Q48*L48</f>
        <v>0</v>
      </c>
      <c r="AC48" s="46">
        <f>(T48+X48+Y48)/O48*L48</f>
        <v>0</v>
      </c>
      <c r="AD48" s="46">
        <f>(X48+Y48)/Q48</f>
        <v>0</v>
      </c>
      <c r="AE48" s="46">
        <f>(T48+X48+Y48)/O48</f>
        <v>0</v>
      </c>
    </row>
    <row r="49" spans="1:35" ht="54.95" customHeight="1">
      <c r="A49" s="54"/>
      <c r="B49" s="54"/>
      <c r="C49" s="54"/>
      <c r="D49" s="56"/>
      <c r="E49" s="153"/>
      <c r="F49" s="438" t="s">
        <v>338</v>
      </c>
      <c r="G49" s="438"/>
      <c r="H49" s="438"/>
      <c r="I49" s="438"/>
      <c r="J49" s="438"/>
      <c r="K49" s="438"/>
      <c r="L49" s="438"/>
      <c r="M49" s="438"/>
      <c r="N49" s="438"/>
      <c r="O49" s="438"/>
      <c r="P49" s="438"/>
      <c r="Q49" s="438"/>
      <c r="R49" s="438"/>
      <c r="S49" s="438"/>
      <c r="T49" s="438"/>
      <c r="U49" s="438"/>
      <c r="V49" s="438"/>
      <c r="W49" s="438"/>
      <c r="X49" s="438"/>
      <c r="Y49" s="438"/>
      <c r="Z49" s="438"/>
      <c r="AA49" s="438"/>
      <c r="AB49" s="97">
        <f>AB48</f>
        <v>0</v>
      </c>
      <c r="AC49" s="97">
        <f t="shared" ref="AC49:AE49" si="7">AC48</f>
        <v>0</v>
      </c>
      <c r="AD49" s="97">
        <f t="shared" si="7"/>
        <v>0</v>
      </c>
      <c r="AE49" s="97">
        <f t="shared" si="7"/>
        <v>0</v>
      </c>
    </row>
    <row r="50" spans="1:35" s="34" customFormat="1" ht="54.95" customHeight="1">
      <c r="A50" s="54" t="s">
        <v>339</v>
      </c>
      <c r="B50" s="54" t="s">
        <v>328</v>
      </c>
      <c r="C50" s="54" t="s">
        <v>329</v>
      </c>
      <c r="D50" s="54" t="s">
        <v>340</v>
      </c>
      <c r="E50" s="54" t="s">
        <v>341</v>
      </c>
      <c r="F50" s="54" t="s">
        <v>342</v>
      </c>
      <c r="G50" s="57" t="s">
        <v>343</v>
      </c>
      <c r="H50" s="54" t="s">
        <v>344</v>
      </c>
      <c r="I50" s="193" t="s">
        <v>345</v>
      </c>
      <c r="J50" s="153" t="s">
        <v>316</v>
      </c>
      <c r="K50" s="227" t="s">
        <v>346</v>
      </c>
      <c r="L50" s="60">
        <v>1</v>
      </c>
      <c r="M50" s="193" t="s">
        <v>175</v>
      </c>
      <c r="N50" s="193" t="s">
        <v>347</v>
      </c>
      <c r="O50" s="193">
        <v>3</v>
      </c>
      <c r="P50" s="41">
        <v>1</v>
      </c>
      <c r="Q50" s="193">
        <v>1</v>
      </c>
      <c r="R50" s="193">
        <v>1</v>
      </c>
      <c r="S50" s="193">
        <v>0</v>
      </c>
      <c r="T50" s="193">
        <v>1</v>
      </c>
      <c r="U50" s="153">
        <f t="shared" si="0"/>
        <v>0.43</v>
      </c>
      <c r="V50" s="193"/>
      <c r="W50" s="193"/>
      <c r="X50" s="193">
        <v>0</v>
      </c>
      <c r="Y50" s="193">
        <v>0.43</v>
      </c>
      <c r="Z50" s="193"/>
      <c r="AA50" s="193"/>
      <c r="AB50" s="46">
        <f>(X50+Y50)/Q50*L50</f>
        <v>0.43</v>
      </c>
      <c r="AC50" s="46">
        <f>(T50+X50+Y50)/O50*L50</f>
        <v>0.47666666666666663</v>
      </c>
      <c r="AD50" s="46">
        <f>(X50+Y50)/Q50</f>
        <v>0.43</v>
      </c>
      <c r="AE50" s="46">
        <f>(T50+X50+Y50)/O50</f>
        <v>0.47666666666666663</v>
      </c>
      <c r="AI50" s="34" t="s">
        <v>348</v>
      </c>
    </row>
    <row r="51" spans="1:35" s="34" customFormat="1" ht="54.95" customHeight="1">
      <c r="A51" s="54"/>
      <c r="B51" s="54"/>
      <c r="C51" s="54"/>
      <c r="D51" s="54"/>
      <c r="E51" s="54"/>
      <c r="F51" s="438" t="s">
        <v>349</v>
      </c>
      <c r="G51" s="438"/>
      <c r="H51" s="438"/>
      <c r="I51" s="438"/>
      <c r="J51" s="438"/>
      <c r="K51" s="438"/>
      <c r="L51" s="438"/>
      <c r="M51" s="438"/>
      <c r="N51" s="438"/>
      <c r="O51" s="438"/>
      <c r="P51" s="438"/>
      <c r="Q51" s="438"/>
      <c r="R51" s="438"/>
      <c r="S51" s="438"/>
      <c r="T51" s="438"/>
      <c r="U51" s="438"/>
      <c r="V51" s="438"/>
      <c r="W51" s="438"/>
      <c r="X51" s="438"/>
      <c r="Y51" s="438"/>
      <c r="Z51" s="438"/>
      <c r="AA51" s="438"/>
      <c r="AB51" s="97">
        <f>AB50</f>
        <v>0.43</v>
      </c>
      <c r="AC51" s="97">
        <f>AC50</f>
        <v>0.47666666666666663</v>
      </c>
      <c r="AD51" s="97">
        <f t="shared" ref="AD51:AE51" si="8">AD50</f>
        <v>0.43</v>
      </c>
      <c r="AE51" s="98">
        <f t="shared" si="8"/>
        <v>0.47666666666666663</v>
      </c>
    </row>
    <row r="52" spans="1:35" s="34" customFormat="1" ht="54.95" customHeight="1">
      <c r="A52" s="54" t="s">
        <v>339</v>
      </c>
      <c r="B52" s="54" t="s">
        <v>328</v>
      </c>
      <c r="C52" s="54" t="s">
        <v>329</v>
      </c>
      <c r="D52" s="54" t="s">
        <v>340</v>
      </c>
      <c r="E52" s="54" t="s">
        <v>350</v>
      </c>
      <c r="F52" s="54" t="s">
        <v>351</v>
      </c>
      <c r="G52" s="57" t="s">
        <v>352</v>
      </c>
      <c r="H52" s="153" t="s">
        <v>353</v>
      </c>
      <c r="I52" s="56" t="s">
        <v>354</v>
      </c>
      <c r="J52" s="153" t="s">
        <v>355</v>
      </c>
      <c r="K52" s="227" t="s">
        <v>356</v>
      </c>
      <c r="L52" s="60">
        <v>0.4</v>
      </c>
      <c r="M52" s="193" t="s">
        <v>175</v>
      </c>
      <c r="N52" s="193" t="s">
        <v>347</v>
      </c>
      <c r="O52" s="193">
        <v>2</v>
      </c>
      <c r="P52" s="41">
        <v>1</v>
      </c>
      <c r="Q52" s="193" t="s">
        <v>177</v>
      </c>
      <c r="R52" s="193">
        <v>1</v>
      </c>
      <c r="S52" s="193">
        <v>0</v>
      </c>
      <c r="T52" s="193">
        <v>1</v>
      </c>
      <c r="U52" s="193" t="s">
        <v>177</v>
      </c>
      <c r="V52" s="193"/>
      <c r="W52" s="193"/>
      <c r="X52" s="193" t="s">
        <v>177</v>
      </c>
      <c r="Y52" s="193" t="s">
        <v>177</v>
      </c>
      <c r="Z52" s="193"/>
      <c r="AA52" s="193"/>
      <c r="AB52" s="193" t="s">
        <v>177</v>
      </c>
      <c r="AC52" s="193" t="s">
        <v>177</v>
      </c>
      <c r="AD52" s="193" t="s">
        <v>177</v>
      </c>
      <c r="AE52" s="193" t="s">
        <v>177</v>
      </c>
    </row>
    <row r="53" spans="1:35" s="34" customFormat="1" ht="54.95" customHeight="1">
      <c r="A53" s="54" t="s">
        <v>339</v>
      </c>
      <c r="B53" s="54" t="s">
        <v>328</v>
      </c>
      <c r="C53" s="54" t="s">
        <v>329</v>
      </c>
      <c r="D53" s="54" t="s">
        <v>340</v>
      </c>
      <c r="E53" s="153" t="s">
        <v>357</v>
      </c>
      <c r="F53" s="54" t="s">
        <v>351</v>
      </c>
      <c r="G53" s="57" t="s">
        <v>352</v>
      </c>
      <c r="H53" s="153" t="s">
        <v>358</v>
      </c>
      <c r="I53" s="56" t="s">
        <v>359</v>
      </c>
      <c r="J53" s="153" t="s">
        <v>360</v>
      </c>
      <c r="K53" s="227" t="s">
        <v>361</v>
      </c>
      <c r="L53" s="60">
        <v>0.3</v>
      </c>
      <c r="M53" s="193" t="s">
        <v>175</v>
      </c>
      <c r="N53" s="193" t="s">
        <v>347</v>
      </c>
      <c r="O53" s="193">
        <v>2</v>
      </c>
      <c r="P53" s="41">
        <v>1</v>
      </c>
      <c r="Q53" s="193" t="s">
        <v>177</v>
      </c>
      <c r="R53" s="193">
        <v>1</v>
      </c>
      <c r="S53" s="193">
        <v>0</v>
      </c>
      <c r="T53" s="193">
        <v>1</v>
      </c>
      <c r="U53" s="193" t="s">
        <v>177</v>
      </c>
      <c r="V53" s="193"/>
      <c r="W53" s="193"/>
      <c r="X53" s="193" t="s">
        <v>177</v>
      </c>
      <c r="Y53" s="193" t="s">
        <v>177</v>
      </c>
      <c r="Z53" s="193"/>
      <c r="AA53" s="193"/>
      <c r="AB53" s="193" t="s">
        <v>177</v>
      </c>
      <c r="AC53" s="193" t="s">
        <v>177</v>
      </c>
      <c r="AD53" s="193" t="s">
        <v>177</v>
      </c>
      <c r="AE53" s="193" t="s">
        <v>177</v>
      </c>
    </row>
    <row r="54" spans="1:35" s="34" customFormat="1" ht="54.95" customHeight="1">
      <c r="A54" s="54" t="s">
        <v>339</v>
      </c>
      <c r="B54" s="54" t="s">
        <v>328</v>
      </c>
      <c r="C54" s="54" t="s">
        <v>329</v>
      </c>
      <c r="D54" s="54" t="s">
        <v>340</v>
      </c>
      <c r="E54" s="153" t="s">
        <v>357</v>
      </c>
      <c r="F54" s="54" t="s">
        <v>351</v>
      </c>
      <c r="G54" s="57" t="s">
        <v>352</v>
      </c>
      <c r="H54" s="153" t="s">
        <v>362</v>
      </c>
      <c r="I54" s="56" t="s">
        <v>363</v>
      </c>
      <c r="J54" s="153" t="s">
        <v>316</v>
      </c>
      <c r="K54" s="227" t="s">
        <v>364</v>
      </c>
      <c r="L54" s="60">
        <v>0.3</v>
      </c>
      <c r="M54" s="193" t="s">
        <v>175</v>
      </c>
      <c r="N54" s="193" t="s">
        <v>365</v>
      </c>
      <c r="O54" s="193">
        <v>500</v>
      </c>
      <c r="P54" s="41">
        <v>150</v>
      </c>
      <c r="Q54" s="193">
        <v>150</v>
      </c>
      <c r="R54" s="193">
        <v>150</v>
      </c>
      <c r="S54" s="193">
        <v>50</v>
      </c>
      <c r="T54" s="193">
        <v>90.3</v>
      </c>
      <c r="U54" s="153">
        <f t="shared" si="0"/>
        <v>25</v>
      </c>
      <c r="V54" s="193"/>
      <c r="W54" s="193"/>
      <c r="X54" s="193">
        <v>0</v>
      </c>
      <c r="Y54" s="193">
        <v>25</v>
      </c>
      <c r="Z54" s="193"/>
      <c r="AA54" s="193"/>
      <c r="AB54" s="46">
        <f>(X54+Y54)/Q54*L54</f>
        <v>4.9999999999999996E-2</v>
      </c>
      <c r="AC54" s="46">
        <f>(T54+X54+Y54)/O54*L54</f>
        <v>6.9179999999999992E-2</v>
      </c>
      <c r="AD54" s="85">
        <f>(X54+Y54)/Q54</f>
        <v>0.16666666666666666</v>
      </c>
      <c r="AE54" s="46">
        <f>(T54+X54+Y54)/O54</f>
        <v>0.2306</v>
      </c>
    </row>
    <row r="55" spans="1:35" s="34" customFormat="1" ht="54.95" customHeight="1">
      <c r="A55" s="54"/>
      <c r="B55" s="54"/>
      <c r="C55" s="54"/>
      <c r="D55" s="54"/>
      <c r="E55" s="153"/>
      <c r="F55" s="438" t="s">
        <v>366</v>
      </c>
      <c r="G55" s="438"/>
      <c r="H55" s="438"/>
      <c r="I55" s="438"/>
      <c r="J55" s="438"/>
      <c r="K55" s="438"/>
      <c r="L55" s="438"/>
      <c r="M55" s="438"/>
      <c r="N55" s="438"/>
      <c r="O55" s="438"/>
      <c r="P55" s="438"/>
      <c r="Q55" s="438"/>
      <c r="R55" s="438"/>
      <c r="S55" s="438"/>
      <c r="T55" s="438"/>
      <c r="U55" s="438"/>
      <c r="V55" s="438"/>
      <c r="W55" s="438"/>
      <c r="X55" s="438"/>
      <c r="Y55" s="438"/>
      <c r="Z55" s="438"/>
      <c r="AA55" s="438"/>
      <c r="AB55" s="98">
        <f>SUM(AB54)</f>
        <v>4.9999999999999996E-2</v>
      </c>
      <c r="AC55" s="98">
        <f t="shared" ref="AC55" si="9">SUM(AC54)</f>
        <v>6.9179999999999992E-2</v>
      </c>
      <c r="AD55" s="98">
        <f>SUM(AD54)</f>
        <v>0.16666666666666666</v>
      </c>
      <c r="AE55" s="98">
        <f>SUM(AE54)/3</f>
        <v>7.6866666666666666E-2</v>
      </c>
    </row>
    <row r="56" spans="1:35" ht="54.95" customHeight="1">
      <c r="A56" s="66" t="s">
        <v>367</v>
      </c>
      <c r="B56" s="54" t="s">
        <v>368</v>
      </c>
      <c r="C56" s="54" t="s">
        <v>369</v>
      </c>
      <c r="D56" s="153" t="s">
        <v>370</v>
      </c>
      <c r="E56" s="153" t="s">
        <v>371</v>
      </c>
      <c r="F56" s="54" t="s">
        <v>372</v>
      </c>
      <c r="G56" s="57" t="s">
        <v>373</v>
      </c>
      <c r="H56" s="54" t="s">
        <v>374</v>
      </c>
      <c r="I56" s="193" t="s">
        <v>293</v>
      </c>
      <c r="J56" s="153" t="s">
        <v>375</v>
      </c>
      <c r="K56" s="153" t="s">
        <v>376</v>
      </c>
      <c r="L56" s="60">
        <v>0.5</v>
      </c>
      <c r="M56" s="193" t="s">
        <v>175</v>
      </c>
      <c r="N56" s="193" t="s">
        <v>377</v>
      </c>
      <c r="O56" s="193">
        <v>1</v>
      </c>
      <c r="P56" s="193">
        <v>0.25</v>
      </c>
      <c r="Q56" s="193">
        <v>0.25</v>
      </c>
      <c r="R56" s="193" t="s">
        <v>378</v>
      </c>
      <c r="S56" s="193" t="s">
        <v>378</v>
      </c>
      <c r="T56" s="193">
        <v>0.25</v>
      </c>
      <c r="U56" s="153">
        <f t="shared" si="0"/>
        <v>0.18</v>
      </c>
      <c r="V56" s="193"/>
      <c r="W56" s="193"/>
      <c r="X56" s="193">
        <v>0</v>
      </c>
      <c r="Y56" s="193">
        <v>0.18</v>
      </c>
      <c r="Z56" s="193"/>
      <c r="AA56" s="193"/>
      <c r="AB56" s="46">
        <f>(X56+Y56)/Q56*L56</f>
        <v>0.36</v>
      </c>
      <c r="AC56" s="46">
        <f>(T56+X56+Y56)/O56*L56</f>
        <v>0.215</v>
      </c>
      <c r="AD56" s="46">
        <f>(X56+Y56)/Q56</f>
        <v>0.72</v>
      </c>
      <c r="AE56" s="46">
        <f>(T56+X56+Y56)/O56</f>
        <v>0.43</v>
      </c>
    </row>
    <row r="57" spans="1:35" ht="54.95" customHeight="1">
      <c r="A57" s="66" t="s">
        <v>367</v>
      </c>
      <c r="B57" s="54" t="s">
        <v>368</v>
      </c>
      <c r="C57" s="54" t="s">
        <v>369</v>
      </c>
      <c r="D57" s="153" t="s">
        <v>370</v>
      </c>
      <c r="E57" s="153" t="s">
        <v>371</v>
      </c>
      <c r="F57" s="54" t="s">
        <v>372</v>
      </c>
      <c r="G57" s="57" t="s">
        <v>373</v>
      </c>
      <c r="H57" s="54" t="s">
        <v>379</v>
      </c>
      <c r="I57" s="193" t="s">
        <v>293</v>
      </c>
      <c r="J57" s="153" t="s">
        <v>380</v>
      </c>
      <c r="K57" s="153" t="s">
        <v>381</v>
      </c>
      <c r="L57" s="60">
        <v>0.5</v>
      </c>
      <c r="M57" s="193" t="s">
        <v>175</v>
      </c>
      <c r="N57" s="193" t="s">
        <v>382</v>
      </c>
      <c r="O57" s="193">
        <v>8</v>
      </c>
      <c r="P57" s="193">
        <v>2</v>
      </c>
      <c r="Q57" s="193">
        <v>2</v>
      </c>
      <c r="R57" s="193">
        <v>3</v>
      </c>
      <c r="S57" s="193">
        <v>2</v>
      </c>
      <c r="T57" s="193">
        <v>1</v>
      </c>
      <c r="U57" s="153">
        <f t="shared" si="0"/>
        <v>1</v>
      </c>
      <c r="V57" s="193"/>
      <c r="W57" s="193"/>
      <c r="X57" s="193">
        <v>0</v>
      </c>
      <c r="Y57" s="193">
        <v>1</v>
      </c>
      <c r="Z57" s="193"/>
      <c r="AA57" s="193"/>
      <c r="AB57" s="46">
        <f>(X57+Y57)/Q57*L57</f>
        <v>0.25</v>
      </c>
      <c r="AC57" s="46">
        <f>(T57+X57+Y57)/O57*L57</f>
        <v>0.125</v>
      </c>
      <c r="AD57" s="46">
        <f>(X57+Y57)/Q57</f>
        <v>0.5</v>
      </c>
      <c r="AE57" s="46">
        <f>(T57+X57+Y57)/O57</f>
        <v>0.25</v>
      </c>
    </row>
    <row r="58" spans="1:35" ht="54.95" customHeight="1">
      <c r="A58" s="66"/>
      <c r="B58" s="54"/>
      <c r="C58" s="54"/>
      <c r="D58" s="153"/>
      <c r="E58" s="153"/>
      <c r="F58" s="438" t="s">
        <v>383</v>
      </c>
      <c r="G58" s="438"/>
      <c r="H58" s="438"/>
      <c r="I58" s="438"/>
      <c r="J58" s="438"/>
      <c r="K58" s="438"/>
      <c r="L58" s="438"/>
      <c r="M58" s="438"/>
      <c r="N58" s="438"/>
      <c r="O58" s="438"/>
      <c r="P58" s="438"/>
      <c r="Q58" s="438"/>
      <c r="R58" s="438"/>
      <c r="S58" s="438"/>
      <c r="T58" s="438"/>
      <c r="U58" s="438"/>
      <c r="V58" s="438"/>
      <c r="W58" s="438"/>
      <c r="X58" s="438"/>
      <c r="Y58" s="438"/>
      <c r="Z58" s="438"/>
      <c r="AA58" s="438"/>
      <c r="AB58" s="98">
        <f>SUM(AB56:AB57)</f>
        <v>0.61</v>
      </c>
      <c r="AC58" s="98">
        <f t="shared" ref="AC58" si="10">SUM(AC56:AC57)</f>
        <v>0.33999999999999997</v>
      </c>
      <c r="AD58" s="98">
        <f>SUM(AD56:AD57)/2</f>
        <v>0.61</v>
      </c>
      <c r="AE58" s="98">
        <f>SUM(AE56:AE57)/2</f>
        <v>0.33999999999999997</v>
      </c>
    </row>
    <row r="59" spans="1:35" s="34" customFormat="1" ht="54.95" customHeight="1">
      <c r="A59" s="54" t="s">
        <v>384</v>
      </c>
      <c r="B59" s="54" t="s">
        <v>368</v>
      </c>
      <c r="C59" s="54" t="s">
        <v>369</v>
      </c>
      <c r="D59" s="54" t="s">
        <v>192</v>
      </c>
      <c r="E59" s="54" t="s">
        <v>385</v>
      </c>
      <c r="F59" s="54" t="s">
        <v>386</v>
      </c>
      <c r="G59" s="67" t="s">
        <v>387</v>
      </c>
      <c r="H59" s="54" t="s">
        <v>388</v>
      </c>
      <c r="I59" s="56" t="s">
        <v>335</v>
      </c>
      <c r="J59" s="56">
        <v>0</v>
      </c>
      <c r="K59" s="54" t="s">
        <v>389</v>
      </c>
      <c r="L59" s="68">
        <v>1</v>
      </c>
      <c r="M59" s="56" t="s">
        <v>175</v>
      </c>
      <c r="N59" s="54" t="s">
        <v>390</v>
      </c>
      <c r="O59" s="193">
        <v>1</v>
      </c>
      <c r="P59" s="193">
        <v>0.25</v>
      </c>
      <c r="Q59" s="193">
        <v>0.25</v>
      </c>
      <c r="R59" s="193">
        <v>0.25</v>
      </c>
      <c r="S59" s="193">
        <v>0.25</v>
      </c>
      <c r="T59" s="193">
        <v>0.25</v>
      </c>
      <c r="U59" s="153">
        <f t="shared" si="0"/>
        <v>0.18</v>
      </c>
      <c r="V59" s="193"/>
      <c r="W59" s="193"/>
      <c r="X59" s="69">
        <v>0.1</v>
      </c>
      <c r="Y59" s="193">
        <v>0.08</v>
      </c>
      <c r="Z59" s="193"/>
      <c r="AA59" s="193"/>
      <c r="AB59" s="46">
        <f>(X59+Y59)/Q59*L59</f>
        <v>0.72</v>
      </c>
      <c r="AC59" s="46">
        <f>(T59+X59+Y59)/O59*L59</f>
        <v>0.43</v>
      </c>
      <c r="AD59" s="46">
        <f>(X59+Y59)/Q59</f>
        <v>0.72</v>
      </c>
      <c r="AE59" s="46">
        <f>(T59+X59+Y59)/O59</f>
        <v>0.43</v>
      </c>
    </row>
    <row r="60" spans="1:35" s="34" customFormat="1" ht="54.95" customHeight="1">
      <c r="A60" s="54"/>
      <c r="B60" s="54"/>
      <c r="C60" s="54"/>
      <c r="D60" s="54"/>
      <c r="E60" s="54"/>
      <c r="F60" s="277" t="s">
        <v>391</v>
      </c>
      <c r="G60" s="277"/>
      <c r="H60" s="277"/>
      <c r="I60" s="277"/>
      <c r="J60" s="277"/>
      <c r="K60" s="277"/>
      <c r="L60" s="277"/>
      <c r="M60" s="277"/>
      <c r="N60" s="277"/>
      <c r="O60" s="277"/>
      <c r="P60" s="277"/>
      <c r="Q60" s="277"/>
      <c r="R60" s="99"/>
      <c r="S60" s="99"/>
      <c r="T60" s="277"/>
      <c r="U60" s="100"/>
      <c r="V60" s="277"/>
      <c r="W60" s="277"/>
      <c r="X60" s="277"/>
      <c r="Y60" s="277"/>
      <c r="Z60" s="277"/>
      <c r="AA60" s="277"/>
      <c r="AB60" s="97">
        <f>AB59</f>
        <v>0.72</v>
      </c>
      <c r="AC60" s="97">
        <f t="shared" ref="AC60:AE60" si="11">AC59</f>
        <v>0.43</v>
      </c>
      <c r="AD60" s="97">
        <f t="shared" si="11"/>
        <v>0.72</v>
      </c>
      <c r="AE60" s="97">
        <f t="shared" si="11"/>
        <v>0.43</v>
      </c>
    </row>
    <row r="61" spans="1:35" ht="54.95" customHeight="1">
      <c r="A61" s="54" t="s">
        <v>164</v>
      </c>
      <c r="B61" s="62" t="s">
        <v>368</v>
      </c>
      <c r="C61" s="54" t="s">
        <v>369</v>
      </c>
      <c r="D61" s="54" t="s">
        <v>192</v>
      </c>
      <c r="E61" s="54" t="s">
        <v>392</v>
      </c>
      <c r="F61" s="54" t="s">
        <v>393</v>
      </c>
      <c r="G61" s="57" t="s">
        <v>394</v>
      </c>
      <c r="H61" s="153" t="s">
        <v>395</v>
      </c>
      <c r="I61" s="153" t="s">
        <v>335</v>
      </c>
      <c r="J61" s="193">
        <v>0</v>
      </c>
      <c r="K61" s="153" t="s">
        <v>396</v>
      </c>
      <c r="L61" s="60">
        <v>0.5</v>
      </c>
      <c r="M61" s="193" t="s">
        <v>175</v>
      </c>
      <c r="N61" s="193" t="s">
        <v>397</v>
      </c>
      <c r="O61" s="193">
        <v>5</v>
      </c>
      <c r="P61" s="193">
        <v>1</v>
      </c>
      <c r="Q61" s="193">
        <v>2</v>
      </c>
      <c r="R61" s="193">
        <v>2</v>
      </c>
      <c r="S61" s="193">
        <v>1</v>
      </c>
      <c r="T61" s="193">
        <v>0.5</v>
      </c>
      <c r="U61" s="153">
        <f t="shared" si="0"/>
        <v>1.17</v>
      </c>
      <c r="V61" s="193"/>
      <c r="W61" s="193"/>
      <c r="X61" s="84">
        <v>0.2</v>
      </c>
      <c r="Y61" s="44">
        <v>0.97</v>
      </c>
      <c r="Z61" s="44"/>
      <c r="AA61" s="44"/>
      <c r="AB61" s="46">
        <f>(X61+Y61)/Q61*L61</f>
        <v>0.29249999999999998</v>
      </c>
      <c r="AC61" s="46">
        <f>(T61+X61+Y61)/O61*L61</f>
        <v>0.16699999999999998</v>
      </c>
      <c r="AD61" s="46">
        <f>(X61+Y61)/Q61</f>
        <v>0.58499999999999996</v>
      </c>
      <c r="AE61" s="46">
        <f>(T61+X61+Y61)/O61</f>
        <v>0.33399999999999996</v>
      </c>
    </row>
    <row r="62" spans="1:35" ht="54.95" customHeight="1">
      <c r="A62" s="54" t="s">
        <v>164</v>
      </c>
      <c r="B62" s="62" t="s">
        <v>368</v>
      </c>
      <c r="C62" s="54" t="s">
        <v>369</v>
      </c>
      <c r="D62" s="54" t="s">
        <v>192</v>
      </c>
      <c r="E62" s="54" t="s">
        <v>392</v>
      </c>
      <c r="F62" s="54" t="s">
        <v>393</v>
      </c>
      <c r="G62" s="57" t="s">
        <v>394</v>
      </c>
      <c r="H62" s="153" t="s">
        <v>398</v>
      </c>
      <c r="I62" s="153" t="s">
        <v>335</v>
      </c>
      <c r="J62" s="193">
        <v>0</v>
      </c>
      <c r="K62" s="153" t="s">
        <v>399</v>
      </c>
      <c r="L62" s="60">
        <v>0.25</v>
      </c>
      <c r="M62" s="193" t="s">
        <v>175</v>
      </c>
      <c r="N62" s="193" t="s">
        <v>400</v>
      </c>
      <c r="O62" s="193">
        <v>2</v>
      </c>
      <c r="P62" s="193">
        <v>0.5</v>
      </c>
      <c r="Q62" s="193">
        <v>0.5</v>
      </c>
      <c r="R62" s="193" t="s">
        <v>401</v>
      </c>
      <c r="S62" s="193" t="s">
        <v>401</v>
      </c>
      <c r="T62" s="193">
        <v>0.5</v>
      </c>
      <c r="U62" s="153">
        <f t="shared" si="0"/>
        <v>0.14099999999999999</v>
      </c>
      <c r="V62" s="193"/>
      <c r="W62" s="193"/>
      <c r="X62" s="193">
        <v>0</v>
      </c>
      <c r="Y62" s="44" t="s">
        <v>402</v>
      </c>
      <c r="Z62" s="44"/>
      <c r="AA62" s="44"/>
      <c r="AB62" s="46">
        <f>(X62+Y62)/Q62*L62</f>
        <v>7.0499999999999993E-2</v>
      </c>
      <c r="AC62" s="46">
        <f>(T62+X62+Y62)/O62*L62</f>
        <v>8.0125000000000002E-2</v>
      </c>
      <c r="AD62" s="46">
        <f>(X62+Y62)/Q62</f>
        <v>0.28199999999999997</v>
      </c>
      <c r="AE62" s="46">
        <f>(T62+X62+Y62)/O62</f>
        <v>0.32050000000000001</v>
      </c>
    </row>
    <row r="63" spans="1:35" ht="54.95" customHeight="1">
      <c r="A63" s="54" t="s">
        <v>164</v>
      </c>
      <c r="B63" s="62" t="s">
        <v>368</v>
      </c>
      <c r="C63" s="54" t="s">
        <v>369</v>
      </c>
      <c r="D63" s="54" t="s">
        <v>192</v>
      </c>
      <c r="E63" s="54" t="s">
        <v>392</v>
      </c>
      <c r="F63" s="54" t="s">
        <v>393</v>
      </c>
      <c r="G63" s="57" t="s">
        <v>394</v>
      </c>
      <c r="H63" s="153" t="s">
        <v>403</v>
      </c>
      <c r="I63" s="153" t="s">
        <v>335</v>
      </c>
      <c r="J63" s="193">
        <v>0</v>
      </c>
      <c r="K63" s="153" t="s">
        <v>404</v>
      </c>
      <c r="L63" s="60">
        <v>0.25</v>
      </c>
      <c r="M63" s="193" t="s">
        <v>181</v>
      </c>
      <c r="N63" s="153" t="s">
        <v>405</v>
      </c>
      <c r="O63" s="193">
        <v>1</v>
      </c>
      <c r="P63" s="193" t="s">
        <v>177</v>
      </c>
      <c r="Q63" s="193">
        <v>0.34</v>
      </c>
      <c r="R63" s="69">
        <v>0.5</v>
      </c>
      <c r="S63" s="193">
        <v>0.25</v>
      </c>
      <c r="T63" s="193">
        <v>0</v>
      </c>
      <c r="U63" s="153">
        <f t="shared" si="0"/>
        <v>7.0000000000000007E-2</v>
      </c>
      <c r="V63" s="193"/>
      <c r="W63" s="193"/>
      <c r="X63" s="193">
        <v>0</v>
      </c>
      <c r="Y63" s="44">
        <v>7.0000000000000007E-2</v>
      </c>
      <c r="Z63" s="44"/>
      <c r="AA63" s="44"/>
      <c r="AB63" s="46">
        <f>(X63+Y63)/Q63*L63</f>
        <v>5.1470588235294122E-2</v>
      </c>
      <c r="AC63" s="46">
        <f>(T63+X63+Y63)/O63*L63</f>
        <v>1.7500000000000002E-2</v>
      </c>
      <c r="AD63" s="46">
        <f>(X63+Y63)/Q63</f>
        <v>0.20588235294117649</v>
      </c>
      <c r="AE63" s="46">
        <f>(T63+X63+Y63)/O63</f>
        <v>7.0000000000000007E-2</v>
      </c>
    </row>
    <row r="64" spans="1:35" ht="54.95" customHeight="1">
      <c r="A64" s="54"/>
      <c r="B64" s="62"/>
      <c r="C64" s="54"/>
      <c r="D64" s="54"/>
      <c r="E64" s="54"/>
      <c r="F64" s="438" t="s">
        <v>406</v>
      </c>
      <c r="G64" s="438"/>
      <c r="H64" s="438"/>
      <c r="I64" s="438"/>
      <c r="J64" s="438"/>
      <c r="K64" s="438"/>
      <c r="L64" s="438"/>
      <c r="M64" s="438"/>
      <c r="N64" s="438"/>
      <c r="O64" s="438"/>
      <c r="P64" s="438"/>
      <c r="Q64" s="438"/>
      <c r="R64" s="438"/>
      <c r="S64" s="438"/>
      <c r="T64" s="438"/>
      <c r="U64" s="438"/>
      <c r="V64" s="438"/>
      <c r="W64" s="438"/>
      <c r="X64" s="438"/>
      <c r="Y64" s="438"/>
      <c r="Z64" s="438"/>
      <c r="AA64" s="438"/>
      <c r="AB64" s="98">
        <f>SUM(AB61:AB63)</f>
        <v>0.41447058823529409</v>
      </c>
      <c r="AC64" s="98">
        <f t="shared" ref="AC64" si="12">SUM(AC61:AC63)</f>
        <v>0.264625</v>
      </c>
      <c r="AD64" s="98">
        <f>SUM(AD61:AD63)/3</f>
        <v>0.35762745098039211</v>
      </c>
      <c r="AE64" s="98">
        <f>SUM(AE61:AE63)/3</f>
        <v>0.24149999999999996</v>
      </c>
    </row>
    <row r="65" spans="1:31" ht="54.95" customHeight="1">
      <c r="A65" s="193" t="s">
        <v>407</v>
      </c>
      <c r="B65" s="62" t="s">
        <v>221</v>
      </c>
      <c r="C65" s="54" t="s">
        <v>222</v>
      </c>
      <c r="D65" s="56" t="s">
        <v>408</v>
      </c>
      <c r="E65" s="193" t="s">
        <v>409</v>
      </c>
      <c r="F65" s="54" t="s">
        <v>410</v>
      </c>
      <c r="G65" s="57" t="s">
        <v>411</v>
      </c>
      <c r="H65" s="153" t="s">
        <v>412</v>
      </c>
      <c r="I65" s="153" t="s">
        <v>413</v>
      </c>
      <c r="J65" s="153">
        <v>1250</v>
      </c>
      <c r="K65" s="153" t="s">
        <v>414</v>
      </c>
      <c r="L65" s="60">
        <v>0.5</v>
      </c>
      <c r="M65" s="193" t="s">
        <v>175</v>
      </c>
      <c r="N65" s="56" t="s">
        <v>415</v>
      </c>
      <c r="O65" s="193">
        <v>1600</v>
      </c>
      <c r="P65" s="193">
        <v>400</v>
      </c>
      <c r="Q65" s="193">
        <v>400</v>
      </c>
      <c r="R65" s="193">
        <v>400</v>
      </c>
      <c r="S65" s="193">
        <v>400</v>
      </c>
      <c r="T65" s="193">
        <v>400</v>
      </c>
      <c r="U65" s="153">
        <f t="shared" si="0"/>
        <v>225</v>
      </c>
      <c r="V65" s="193"/>
      <c r="W65" s="193"/>
      <c r="X65" s="193">
        <v>225</v>
      </c>
      <c r="Y65" s="193">
        <v>0</v>
      </c>
      <c r="Z65" s="193"/>
      <c r="AA65" s="193"/>
      <c r="AB65" s="46">
        <f>(X65+Y65)/Q65*L65</f>
        <v>0.28125</v>
      </c>
      <c r="AC65" s="46">
        <f>(T65+X65+Y65)/O65*L65</f>
        <v>0.1953125</v>
      </c>
      <c r="AD65" s="46">
        <f>(X65+Y65)/Q65</f>
        <v>0.5625</v>
      </c>
      <c r="AE65" s="46">
        <f>(T65+X65+Y65)/O65</f>
        <v>0.390625</v>
      </c>
    </row>
    <row r="66" spans="1:31" ht="54.95" customHeight="1">
      <c r="A66" s="193" t="s">
        <v>407</v>
      </c>
      <c r="B66" s="62" t="s">
        <v>221</v>
      </c>
      <c r="C66" s="54" t="s">
        <v>222</v>
      </c>
      <c r="D66" s="56" t="s">
        <v>408</v>
      </c>
      <c r="E66" s="153" t="s">
        <v>416</v>
      </c>
      <c r="F66" s="54" t="s">
        <v>410</v>
      </c>
      <c r="G66" s="57" t="s">
        <v>411</v>
      </c>
      <c r="H66" s="153" t="s">
        <v>417</v>
      </c>
      <c r="I66" s="153" t="s">
        <v>172</v>
      </c>
      <c r="J66" s="153">
        <v>0</v>
      </c>
      <c r="K66" s="153" t="s">
        <v>418</v>
      </c>
      <c r="L66" s="60">
        <v>0.2</v>
      </c>
      <c r="M66" s="193" t="s">
        <v>175</v>
      </c>
      <c r="N66" s="56" t="s">
        <v>419</v>
      </c>
      <c r="O66" s="193">
        <v>400</v>
      </c>
      <c r="P66" s="193">
        <v>200</v>
      </c>
      <c r="Q66" s="193">
        <v>100</v>
      </c>
      <c r="R66" s="193">
        <v>100</v>
      </c>
      <c r="S66" s="193">
        <v>0</v>
      </c>
      <c r="T66" s="193">
        <v>200</v>
      </c>
      <c r="U66" s="153">
        <f t="shared" si="0"/>
        <v>74</v>
      </c>
      <c r="V66" s="193"/>
      <c r="W66" s="193"/>
      <c r="X66" s="193">
        <v>0</v>
      </c>
      <c r="Y66" s="193">
        <v>74</v>
      </c>
      <c r="Z66" s="193"/>
      <c r="AA66" s="193"/>
      <c r="AB66" s="46">
        <f>(X66+Y66)/Q66*L66</f>
        <v>0.14799999999999999</v>
      </c>
      <c r="AC66" s="46">
        <f>(T66+X66+Y66)/O66*L66</f>
        <v>0.13700000000000001</v>
      </c>
      <c r="AD66" s="46">
        <f>(X66+Y66)/Q66</f>
        <v>0.74</v>
      </c>
      <c r="AE66" s="46">
        <f>(T66+X66+Y66)/O66</f>
        <v>0.68500000000000005</v>
      </c>
    </row>
    <row r="67" spans="1:31" ht="54.95" customHeight="1">
      <c r="A67" s="193" t="s">
        <v>407</v>
      </c>
      <c r="B67" s="62" t="s">
        <v>221</v>
      </c>
      <c r="C67" s="54" t="s">
        <v>222</v>
      </c>
      <c r="D67" s="56" t="s">
        <v>408</v>
      </c>
      <c r="E67" s="153" t="s">
        <v>420</v>
      </c>
      <c r="F67" s="54" t="s">
        <v>410</v>
      </c>
      <c r="G67" s="57" t="s">
        <v>411</v>
      </c>
      <c r="H67" s="153" t="s">
        <v>421</v>
      </c>
      <c r="I67" s="153" t="s">
        <v>172</v>
      </c>
      <c r="J67" s="153">
        <v>176</v>
      </c>
      <c r="K67" s="153" t="s">
        <v>422</v>
      </c>
      <c r="L67" s="60">
        <v>0.1</v>
      </c>
      <c r="M67" s="193" t="s">
        <v>175</v>
      </c>
      <c r="N67" s="56" t="s">
        <v>415</v>
      </c>
      <c r="O67" s="193">
        <v>240</v>
      </c>
      <c r="P67" s="193">
        <v>65</v>
      </c>
      <c r="Q67" s="193">
        <v>65</v>
      </c>
      <c r="R67" s="193">
        <v>55</v>
      </c>
      <c r="S67" s="193">
        <v>55</v>
      </c>
      <c r="T67" s="193">
        <v>164</v>
      </c>
      <c r="U67" s="153">
        <f t="shared" si="0"/>
        <v>65</v>
      </c>
      <c r="V67" s="193"/>
      <c r="W67" s="193"/>
      <c r="X67" s="193">
        <v>50</v>
      </c>
      <c r="Y67" s="193">
        <v>15</v>
      </c>
      <c r="Z67" s="193"/>
      <c r="AA67" s="193"/>
      <c r="AB67" s="46">
        <f>(X67+Y67)/Q67*L67</f>
        <v>0.1</v>
      </c>
      <c r="AC67" s="46">
        <f>(T67+X67+Y67)/O67*L67</f>
        <v>9.5416666666666677E-2</v>
      </c>
      <c r="AD67" s="46">
        <f>(X67+Y67)/Q67</f>
        <v>1</v>
      </c>
      <c r="AE67" s="46">
        <f>(T67+X67+Y67)/O67</f>
        <v>0.95416666666666672</v>
      </c>
    </row>
    <row r="68" spans="1:31" ht="54.95" customHeight="1">
      <c r="A68" s="193" t="s">
        <v>407</v>
      </c>
      <c r="B68" s="62" t="s">
        <v>221</v>
      </c>
      <c r="C68" s="54" t="s">
        <v>222</v>
      </c>
      <c r="D68" s="56" t="s">
        <v>408</v>
      </c>
      <c r="E68" s="153" t="s">
        <v>423</v>
      </c>
      <c r="F68" s="54" t="s">
        <v>410</v>
      </c>
      <c r="G68" s="57" t="s">
        <v>411</v>
      </c>
      <c r="H68" s="153" t="s">
        <v>424</v>
      </c>
      <c r="I68" s="153" t="s">
        <v>172</v>
      </c>
      <c r="J68" s="153">
        <v>150</v>
      </c>
      <c r="K68" s="153" t="s">
        <v>425</v>
      </c>
      <c r="L68" s="60">
        <v>0.1</v>
      </c>
      <c r="M68" s="193" t="s">
        <v>175</v>
      </c>
      <c r="N68" s="56" t="s">
        <v>426</v>
      </c>
      <c r="O68" s="193">
        <v>200</v>
      </c>
      <c r="P68" s="193">
        <v>50</v>
      </c>
      <c r="Q68" s="193">
        <v>50</v>
      </c>
      <c r="R68" s="193">
        <v>50</v>
      </c>
      <c r="S68" s="193">
        <v>50</v>
      </c>
      <c r="T68" s="193">
        <v>210</v>
      </c>
      <c r="U68" s="153">
        <f t="shared" si="0"/>
        <v>50</v>
      </c>
      <c r="V68" s="193"/>
      <c r="W68" s="193"/>
      <c r="X68" s="193">
        <v>43</v>
      </c>
      <c r="Y68" s="193">
        <v>7</v>
      </c>
      <c r="Z68" s="193"/>
      <c r="AA68" s="193"/>
      <c r="AB68" s="46">
        <f>(X68+Y68)/Q68*L68</f>
        <v>0.1</v>
      </c>
      <c r="AC68" s="46">
        <f>(T68+X68+Y68)/O68*L68</f>
        <v>0.13</v>
      </c>
      <c r="AD68" s="46">
        <f>(X68+Y68)/Q68</f>
        <v>1</v>
      </c>
      <c r="AE68" s="46">
        <f>(T68+X68+Y68)/O68</f>
        <v>1.3</v>
      </c>
    </row>
    <row r="69" spans="1:31" ht="54.95" customHeight="1">
      <c r="A69" s="193" t="s">
        <v>407</v>
      </c>
      <c r="B69" s="62" t="s">
        <v>221</v>
      </c>
      <c r="C69" s="54" t="s">
        <v>222</v>
      </c>
      <c r="D69" s="56" t="s">
        <v>408</v>
      </c>
      <c r="E69" s="153" t="s">
        <v>427</v>
      </c>
      <c r="F69" s="54" t="s">
        <v>410</v>
      </c>
      <c r="G69" s="57" t="s">
        <v>411</v>
      </c>
      <c r="H69" s="153" t="s">
        <v>428</v>
      </c>
      <c r="I69" s="153" t="s">
        <v>172</v>
      </c>
      <c r="J69" s="153">
        <v>7</v>
      </c>
      <c r="K69" s="153" t="s">
        <v>429</v>
      </c>
      <c r="L69" s="60">
        <v>0.1</v>
      </c>
      <c r="M69" s="193" t="s">
        <v>181</v>
      </c>
      <c r="N69" s="56" t="s">
        <v>430</v>
      </c>
      <c r="O69" s="193">
        <v>9</v>
      </c>
      <c r="P69" s="193">
        <v>5</v>
      </c>
      <c r="Q69" s="193">
        <v>2</v>
      </c>
      <c r="R69" s="193">
        <v>1</v>
      </c>
      <c r="S69" s="193">
        <v>1</v>
      </c>
      <c r="T69" s="193">
        <v>5</v>
      </c>
      <c r="U69" s="153">
        <f t="shared" si="0"/>
        <v>0</v>
      </c>
      <c r="V69" s="193"/>
      <c r="W69" s="193"/>
      <c r="X69" s="193">
        <v>0</v>
      </c>
      <c r="Y69" s="193">
        <v>0</v>
      </c>
      <c r="Z69" s="193"/>
      <c r="AA69" s="193"/>
      <c r="AB69" s="46">
        <f>(X69+Y69)/Q69*L69</f>
        <v>0</v>
      </c>
      <c r="AC69" s="46">
        <f>(T69+X69+Y69)/O69*L69</f>
        <v>5.5555555555555559E-2</v>
      </c>
      <c r="AD69" s="46">
        <f>(X69+Y69)/Q69</f>
        <v>0</v>
      </c>
      <c r="AE69" s="46">
        <f>(T69+X69+Y69)/O69</f>
        <v>0.55555555555555558</v>
      </c>
    </row>
    <row r="70" spans="1:31" ht="54.95" customHeight="1">
      <c r="A70" s="193"/>
      <c r="B70" s="62"/>
      <c r="C70" s="54"/>
      <c r="D70" s="56"/>
      <c r="E70" s="153"/>
      <c r="F70" s="438" t="s">
        <v>431</v>
      </c>
      <c r="G70" s="438"/>
      <c r="H70" s="438"/>
      <c r="I70" s="438"/>
      <c r="J70" s="438"/>
      <c r="K70" s="438"/>
      <c r="L70" s="438"/>
      <c r="M70" s="438"/>
      <c r="N70" s="438"/>
      <c r="O70" s="438"/>
      <c r="P70" s="438"/>
      <c r="Q70" s="438"/>
      <c r="R70" s="438"/>
      <c r="S70" s="438"/>
      <c r="T70" s="438"/>
      <c r="U70" s="438"/>
      <c r="V70" s="438"/>
      <c r="W70" s="438"/>
      <c r="X70" s="438"/>
      <c r="Y70" s="438"/>
      <c r="Z70" s="438"/>
      <c r="AA70" s="438"/>
      <c r="AB70" s="98">
        <f>SUM(AB65:AB69)</f>
        <v>0.62924999999999998</v>
      </c>
      <c r="AC70" s="98">
        <f t="shared" ref="AC70" si="13">SUM(AC65:AC69)</f>
        <v>0.6132847222222223</v>
      </c>
      <c r="AD70" s="98">
        <f>SUM(AD65:AD69)/5</f>
        <v>0.66050000000000009</v>
      </c>
      <c r="AE70" s="98">
        <f>SUM(AE65:AE69)/5</f>
        <v>0.77706944444444448</v>
      </c>
    </row>
    <row r="71" spans="1:31" ht="54.95" customHeight="1">
      <c r="A71" s="153" t="s">
        <v>432</v>
      </c>
      <c r="B71" s="54" t="s">
        <v>433</v>
      </c>
      <c r="C71" s="54" t="s">
        <v>434</v>
      </c>
      <c r="D71" s="56" t="s">
        <v>212</v>
      </c>
      <c r="E71" s="153" t="s">
        <v>435</v>
      </c>
      <c r="F71" s="54" t="s">
        <v>436</v>
      </c>
      <c r="G71" s="57" t="s">
        <v>411</v>
      </c>
      <c r="H71" s="153" t="s">
        <v>437</v>
      </c>
      <c r="I71" s="153" t="s">
        <v>172</v>
      </c>
      <c r="J71" s="153">
        <v>10</v>
      </c>
      <c r="K71" s="153" t="s">
        <v>438</v>
      </c>
      <c r="L71" s="60">
        <v>1</v>
      </c>
      <c r="M71" s="193" t="s">
        <v>175</v>
      </c>
      <c r="N71" s="56" t="s">
        <v>439</v>
      </c>
      <c r="O71" s="193">
        <v>16</v>
      </c>
      <c r="P71" s="193">
        <v>4</v>
      </c>
      <c r="Q71" s="193">
        <v>4</v>
      </c>
      <c r="R71" s="193">
        <v>4</v>
      </c>
      <c r="S71" s="193">
        <v>4</v>
      </c>
      <c r="T71" s="193">
        <v>6</v>
      </c>
      <c r="U71" s="153">
        <f t="shared" si="0"/>
        <v>0</v>
      </c>
      <c r="V71" s="193"/>
      <c r="W71" s="193"/>
      <c r="X71" s="193">
        <v>0</v>
      </c>
      <c r="Y71" s="193">
        <v>0</v>
      </c>
      <c r="Z71" s="193"/>
      <c r="AA71" s="193"/>
      <c r="AB71" s="46">
        <f>(X71+Y71)/Q71*L71</f>
        <v>0</v>
      </c>
      <c r="AC71" s="46">
        <f>(T71+X71+Y71)/O71*L71</f>
        <v>0.375</v>
      </c>
      <c r="AD71" s="46">
        <f>(X71+Y71)/Q71</f>
        <v>0</v>
      </c>
      <c r="AE71" s="46">
        <f>(T71+X71+Y71)/O71</f>
        <v>0.375</v>
      </c>
    </row>
    <row r="72" spans="1:31" ht="54.95" customHeight="1">
      <c r="A72" s="153"/>
      <c r="B72" s="54"/>
      <c r="C72" s="54"/>
      <c r="D72" s="56"/>
      <c r="E72" s="153"/>
      <c r="F72" s="438" t="s">
        <v>440</v>
      </c>
      <c r="G72" s="438"/>
      <c r="H72" s="438"/>
      <c r="I72" s="438"/>
      <c r="J72" s="438"/>
      <c r="K72" s="438"/>
      <c r="L72" s="438"/>
      <c r="M72" s="438"/>
      <c r="N72" s="438"/>
      <c r="O72" s="438"/>
      <c r="P72" s="438"/>
      <c r="Q72" s="438"/>
      <c r="R72" s="438"/>
      <c r="S72" s="438"/>
      <c r="T72" s="438"/>
      <c r="U72" s="438"/>
      <c r="V72" s="438"/>
      <c r="W72" s="438"/>
      <c r="X72" s="438"/>
      <c r="Y72" s="438"/>
      <c r="Z72" s="438"/>
      <c r="AA72" s="438"/>
      <c r="AB72" s="97">
        <f>AB71</f>
        <v>0</v>
      </c>
      <c r="AC72" s="97">
        <f t="shared" ref="AC72:AE72" si="14">AC71</f>
        <v>0.375</v>
      </c>
      <c r="AD72" s="97">
        <f t="shared" si="14"/>
        <v>0</v>
      </c>
      <c r="AE72" s="97">
        <f t="shared" si="14"/>
        <v>0.375</v>
      </c>
    </row>
    <row r="73" spans="1:31" ht="54.95" customHeight="1">
      <c r="A73" s="54" t="s">
        <v>164</v>
      </c>
      <c r="B73" s="54" t="s">
        <v>328</v>
      </c>
      <c r="C73" s="54" t="s">
        <v>166</v>
      </c>
      <c r="D73" s="54" t="s">
        <v>441</v>
      </c>
      <c r="E73" s="54" t="s">
        <v>442</v>
      </c>
      <c r="F73" s="153" t="s">
        <v>443</v>
      </c>
      <c r="G73" s="57" t="s">
        <v>444</v>
      </c>
      <c r="H73" s="54" t="s">
        <v>445</v>
      </c>
      <c r="I73" s="54" t="s">
        <v>228</v>
      </c>
      <c r="J73" s="54" t="s">
        <v>446</v>
      </c>
      <c r="K73" s="54" t="s">
        <v>447</v>
      </c>
      <c r="L73" s="70">
        <v>1</v>
      </c>
      <c r="M73" s="193" t="s">
        <v>175</v>
      </c>
      <c r="N73" s="56" t="s">
        <v>448</v>
      </c>
      <c r="O73" s="193">
        <v>10600</v>
      </c>
      <c r="P73" s="193" t="s">
        <v>177</v>
      </c>
      <c r="Q73" s="193">
        <v>3534</v>
      </c>
      <c r="R73" s="193">
        <v>3534</v>
      </c>
      <c r="S73" s="193">
        <v>3532</v>
      </c>
      <c r="T73" s="44">
        <v>0</v>
      </c>
      <c r="U73" s="153">
        <f t="shared" si="0"/>
        <v>3534</v>
      </c>
      <c r="V73" s="44"/>
      <c r="W73" s="44"/>
      <c r="X73" s="44">
        <v>0</v>
      </c>
      <c r="Y73" s="193">
        <v>3534</v>
      </c>
      <c r="Z73" s="193"/>
      <c r="AA73" s="193"/>
      <c r="AB73" s="86">
        <v>1</v>
      </c>
      <c r="AC73" s="86">
        <f>(T73+X73+Y73)/O73*L73</f>
        <v>0.33339622641509437</v>
      </c>
      <c r="AD73" s="86">
        <v>1</v>
      </c>
      <c r="AE73" s="86">
        <f>(T73+X73+Y73)/O73</f>
        <v>0.33339622641509437</v>
      </c>
    </row>
    <row r="74" spans="1:31" ht="54.95" customHeight="1">
      <c r="A74" s="54"/>
      <c r="B74" s="54"/>
      <c r="C74" s="54"/>
      <c r="D74" s="54"/>
      <c r="E74" s="54"/>
      <c r="F74" s="438" t="s">
        <v>449</v>
      </c>
      <c r="G74" s="438"/>
      <c r="H74" s="438"/>
      <c r="I74" s="438"/>
      <c r="J74" s="438"/>
      <c r="K74" s="438"/>
      <c r="L74" s="438"/>
      <c r="M74" s="438"/>
      <c r="N74" s="438"/>
      <c r="O74" s="438"/>
      <c r="P74" s="438"/>
      <c r="Q74" s="438"/>
      <c r="R74" s="438"/>
      <c r="S74" s="438"/>
      <c r="T74" s="438"/>
      <c r="U74" s="438"/>
      <c r="V74" s="438"/>
      <c r="W74" s="438"/>
      <c r="X74" s="438"/>
      <c r="Y74" s="438"/>
      <c r="Z74" s="438"/>
      <c r="AA74" s="438"/>
      <c r="AB74" s="97">
        <f>AB73</f>
        <v>1</v>
      </c>
      <c r="AC74" s="97">
        <f t="shared" ref="AC74:AE74" si="15">AC73</f>
        <v>0.33339622641509437</v>
      </c>
      <c r="AD74" s="97">
        <f t="shared" si="15"/>
        <v>1</v>
      </c>
      <c r="AE74" s="98">
        <f t="shared" si="15"/>
        <v>0.33339622641509437</v>
      </c>
    </row>
    <row r="75" spans="1:31" ht="54.95" customHeight="1">
      <c r="A75" s="54" t="s">
        <v>164</v>
      </c>
      <c r="B75" s="54" t="s">
        <v>328</v>
      </c>
      <c r="C75" s="54" t="s">
        <v>329</v>
      </c>
      <c r="D75" s="54" t="s">
        <v>441</v>
      </c>
      <c r="E75" s="54" t="s">
        <v>450</v>
      </c>
      <c r="F75" s="153" t="s">
        <v>451</v>
      </c>
      <c r="G75" s="57" t="s">
        <v>452</v>
      </c>
      <c r="H75" s="54" t="s">
        <v>453</v>
      </c>
      <c r="I75" s="54" t="s">
        <v>228</v>
      </c>
      <c r="J75" s="54" t="s">
        <v>454</v>
      </c>
      <c r="K75" s="54" t="s">
        <v>455</v>
      </c>
      <c r="L75" s="70">
        <v>0.6</v>
      </c>
      <c r="M75" s="193" t="s">
        <v>175</v>
      </c>
      <c r="N75" s="56" t="s">
        <v>456</v>
      </c>
      <c r="O75" s="193">
        <v>60</v>
      </c>
      <c r="P75" s="193">
        <v>15</v>
      </c>
      <c r="Q75" s="193">
        <v>15</v>
      </c>
      <c r="R75" s="193">
        <v>15</v>
      </c>
      <c r="S75" s="193">
        <v>15</v>
      </c>
      <c r="T75" s="44">
        <v>26</v>
      </c>
      <c r="U75" s="153">
        <f t="shared" ref="U75:U113" si="16">X75+Y75</f>
        <v>7</v>
      </c>
      <c r="V75" s="44"/>
      <c r="W75" s="44"/>
      <c r="X75" s="44">
        <v>4</v>
      </c>
      <c r="Y75" s="193">
        <v>3</v>
      </c>
      <c r="Z75" s="193"/>
      <c r="AA75" s="193"/>
      <c r="AB75" s="46">
        <f>(X75+Y75)/Q75*L75</f>
        <v>0.27999999999999997</v>
      </c>
      <c r="AC75" s="46">
        <f>(T75+X75+Y75)/O75*L75</f>
        <v>0.33</v>
      </c>
      <c r="AD75" s="46">
        <f>(X75+Y75)/Q75</f>
        <v>0.46666666666666667</v>
      </c>
      <c r="AE75" s="46">
        <f>(T75+X75+Y75)/O75</f>
        <v>0.55000000000000004</v>
      </c>
    </row>
    <row r="76" spans="1:31" ht="54.95" customHeight="1">
      <c r="A76" s="54" t="s">
        <v>164</v>
      </c>
      <c r="B76" s="54" t="s">
        <v>328</v>
      </c>
      <c r="C76" s="54" t="s">
        <v>329</v>
      </c>
      <c r="D76" s="54" t="s">
        <v>441</v>
      </c>
      <c r="E76" s="54" t="s">
        <v>450</v>
      </c>
      <c r="F76" s="153" t="s">
        <v>451</v>
      </c>
      <c r="G76" s="57" t="s">
        <v>452</v>
      </c>
      <c r="H76" s="54" t="s">
        <v>457</v>
      </c>
      <c r="I76" s="54" t="s">
        <v>228</v>
      </c>
      <c r="J76" s="54" t="s">
        <v>458</v>
      </c>
      <c r="K76" s="54" t="s">
        <v>459</v>
      </c>
      <c r="L76" s="70">
        <v>0.4</v>
      </c>
      <c r="M76" s="193" t="s">
        <v>175</v>
      </c>
      <c r="N76" s="56" t="s">
        <v>456</v>
      </c>
      <c r="O76" s="193">
        <v>262</v>
      </c>
      <c r="P76" s="193">
        <v>22</v>
      </c>
      <c r="Q76" s="193">
        <v>80</v>
      </c>
      <c r="R76" s="193">
        <v>80</v>
      </c>
      <c r="S76" s="193">
        <v>80</v>
      </c>
      <c r="T76" s="44">
        <v>30</v>
      </c>
      <c r="U76" s="153">
        <f t="shared" si="16"/>
        <v>40</v>
      </c>
      <c r="V76" s="44"/>
      <c r="W76" s="44"/>
      <c r="X76" s="44">
        <v>25</v>
      </c>
      <c r="Y76" s="193">
        <v>15</v>
      </c>
      <c r="Z76" s="193"/>
      <c r="AA76" s="193"/>
      <c r="AB76" s="46">
        <f>(X76+Y76)/Q76*L76</f>
        <v>0.2</v>
      </c>
      <c r="AC76" s="46">
        <f>(T76+X76+Y76)/O76*L76</f>
        <v>0.1068702290076336</v>
      </c>
      <c r="AD76" s="46">
        <f>(X76+Y76)/Q76</f>
        <v>0.5</v>
      </c>
      <c r="AE76" s="46">
        <f>(T76+X76+Y76)/O76</f>
        <v>0.26717557251908397</v>
      </c>
    </row>
    <row r="77" spans="1:31" ht="54.95" customHeight="1">
      <c r="A77" s="54"/>
      <c r="B77" s="54"/>
      <c r="C77" s="54"/>
      <c r="D77" s="54"/>
      <c r="E77" s="54"/>
      <c r="F77" s="438" t="s">
        <v>460</v>
      </c>
      <c r="G77" s="438"/>
      <c r="H77" s="438"/>
      <c r="I77" s="438"/>
      <c r="J77" s="438"/>
      <c r="K77" s="438"/>
      <c r="L77" s="438"/>
      <c r="M77" s="438"/>
      <c r="N77" s="438"/>
      <c r="O77" s="438"/>
      <c r="P77" s="438"/>
      <c r="Q77" s="438"/>
      <c r="R77" s="438"/>
      <c r="S77" s="438"/>
      <c r="T77" s="438"/>
      <c r="U77" s="438"/>
      <c r="V77" s="438"/>
      <c r="W77" s="438"/>
      <c r="X77" s="438"/>
      <c r="Y77" s="438"/>
      <c r="Z77" s="438"/>
      <c r="AA77" s="438"/>
      <c r="AB77" s="98">
        <f>SUM(AB75:AB76)</f>
        <v>0.48</v>
      </c>
      <c r="AC77" s="98">
        <f t="shared" ref="AC77" si="17">SUM(AC75:AC76)</f>
        <v>0.43687022900763361</v>
      </c>
      <c r="AD77" s="98">
        <f>SUM(AD75:AD76)/2</f>
        <v>0.48333333333333334</v>
      </c>
      <c r="AE77" s="98">
        <f t="shared" ref="AE77" si="18">SUM(AE75:AE76)/2</f>
        <v>0.40858778625954201</v>
      </c>
    </row>
    <row r="78" spans="1:31" ht="54.95" customHeight="1">
      <c r="A78" s="54" t="s">
        <v>164</v>
      </c>
      <c r="B78" s="54" t="s">
        <v>328</v>
      </c>
      <c r="C78" s="54" t="s">
        <v>329</v>
      </c>
      <c r="D78" s="54" t="s">
        <v>441</v>
      </c>
      <c r="E78" s="54" t="s">
        <v>461</v>
      </c>
      <c r="F78" s="153" t="s">
        <v>332</v>
      </c>
      <c r="G78" s="57" t="s">
        <v>333</v>
      </c>
      <c r="H78" s="54" t="s">
        <v>462</v>
      </c>
      <c r="I78" s="54" t="s">
        <v>228</v>
      </c>
      <c r="J78" s="153">
        <v>0</v>
      </c>
      <c r="K78" s="54" t="s">
        <v>463</v>
      </c>
      <c r="L78" s="70">
        <v>1</v>
      </c>
      <c r="M78" s="193" t="s">
        <v>175</v>
      </c>
      <c r="N78" s="56" t="s">
        <v>464</v>
      </c>
      <c r="O78" s="193">
        <v>5</v>
      </c>
      <c r="P78" s="193" t="s">
        <v>177</v>
      </c>
      <c r="Q78" s="193">
        <v>2</v>
      </c>
      <c r="R78" s="193">
        <v>2</v>
      </c>
      <c r="S78" s="193">
        <v>1</v>
      </c>
      <c r="T78" s="44">
        <v>0</v>
      </c>
      <c r="U78" s="153">
        <f t="shared" si="16"/>
        <v>3</v>
      </c>
      <c r="V78" s="44"/>
      <c r="W78" s="44"/>
      <c r="X78" s="44">
        <v>0</v>
      </c>
      <c r="Y78" s="193">
        <v>3</v>
      </c>
      <c r="Z78" s="193"/>
      <c r="AA78" s="193"/>
      <c r="AB78" s="86">
        <v>1</v>
      </c>
      <c r="AC78" s="86">
        <f>(T78+X78+Y78)/O78*L78</f>
        <v>0.6</v>
      </c>
      <c r="AD78" s="86">
        <v>1</v>
      </c>
      <c r="AE78" s="86">
        <f>(T78+X78+Y78)/O78</f>
        <v>0.6</v>
      </c>
    </row>
    <row r="79" spans="1:31" ht="54.95" customHeight="1">
      <c r="A79" s="54"/>
      <c r="B79" s="54"/>
      <c r="C79" s="54"/>
      <c r="D79" s="54"/>
      <c r="E79" s="54"/>
      <c r="F79" s="438" t="s">
        <v>465</v>
      </c>
      <c r="G79" s="438"/>
      <c r="H79" s="438"/>
      <c r="I79" s="438"/>
      <c r="J79" s="438"/>
      <c r="K79" s="438"/>
      <c r="L79" s="438"/>
      <c r="M79" s="438"/>
      <c r="N79" s="438"/>
      <c r="O79" s="438"/>
      <c r="P79" s="438"/>
      <c r="Q79" s="438"/>
      <c r="R79" s="438"/>
      <c r="S79" s="438"/>
      <c r="T79" s="438"/>
      <c r="U79" s="438"/>
      <c r="V79" s="438"/>
      <c r="W79" s="438"/>
      <c r="X79" s="438"/>
      <c r="Y79" s="438"/>
      <c r="Z79" s="438"/>
      <c r="AA79" s="438"/>
      <c r="AB79" s="97">
        <f>AB78</f>
        <v>1</v>
      </c>
      <c r="AC79" s="97">
        <f t="shared" ref="AC79:AE79" si="19">AC78</f>
        <v>0.6</v>
      </c>
      <c r="AD79" s="97">
        <f t="shared" si="19"/>
        <v>1</v>
      </c>
      <c r="AE79" s="97">
        <f t="shared" si="19"/>
        <v>0.6</v>
      </c>
    </row>
    <row r="80" spans="1:31" ht="54.95" customHeight="1">
      <c r="A80" s="227" t="s">
        <v>466</v>
      </c>
      <c r="B80" s="227" t="s">
        <v>328</v>
      </c>
      <c r="C80" s="54" t="s">
        <v>329</v>
      </c>
      <c r="D80" s="54" t="s">
        <v>467</v>
      </c>
      <c r="E80" s="227" t="s">
        <v>468</v>
      </c>
      <c r="F80" s="54" t="s">
        <v>469</v>
      </c>
      <c r="G80" s="57" t="s">
        <v>470</v>
      </c>
      <c r="H80" s="54" t="s">
        <v>471</v>
      </c>
      <c r="I80" s="153" t="s">
        <v>234</v>
      </c>
      <c r="J80" s="54" t="s">
        <v>320</v>
      </c>
      <c r="K80" s="54" t="s">
        <v>472</v>
      </c>
      <c r="L80" s="60">
        <v>0.5</v>
      </c>
      <c r="M80" s="193" t="s">
        <v>175</v>
      </c>
      <c r="N80" s="193" t="s">
        <v>473</v>
      </c>
      <c r="O80" s="193">
        <v>400</v>
      </c>
      <c r="P80" s="193">
        <v>234</v>
      </c>
      <c r="Q80" s="193">
        <v>55</v>
      </c>
      <c r="R80" s="193">
        <v>55</v>
      </c>
      <c r="S80" s="193">
        <v>56</v>
      </c>
      <c r="T80" s="193">
        <v>247</v>
      </c>
      <c r="U80" s="153">
        <f t="shared" si="16"/>
        <v>55</v>
      </c>
      <c r="V80" s="193"/>
      <c r="W80" s="193"/>
      <c r="X80" s="193">
        <v>55</v>
      </c>
      <c r="Y80" s="193">
        <v>0</v>
      </c>
      <c r="Z80" s="193"/>
      <c r="AA80" s="193"/>
      <c r="AB80" s="46">
        <f>(X80+Y80)/Q80*L80</f>
        <v>0.5</v>
      </c>
      <c r="AC80" s="46">
        <f>(T80+X80+Y80)/O80*L80</f>
        <v>0.3775</v>
      </c>
      <c r="AD80" s="46">
        <f>(X80+Y80)/Q80</f>
        <v>1</v>
      </c>
      <c r="AE80" s="46">
        <f>(T80+X80+Y80)/O80</f>
        <v>0.755</v>
      </c>
    </row>
    <row r="81" spans="1:31" ht="54.95" customHeight="1">
      <c r="A81" s="227" t="s">
        <v>466</v>
      </c>
      <c r="B81" s="227" t="s">
        <v>328</v>
      </c>
      <c r="C81" s="54" t="s">
        <v>329</v>
      </c>
      <c r="D81" s="54" t="s">
        <v>467</v>
      </c>
      <c r="E81" s="227" t="s">
        <v>468</v>
      </c>
      <c r="F81" s="54" t="s">
        <v>469</v>
      </c>
      <c r="G81" s="57" t="s">
        <v>470</v>
      </c>
      <c r="H81" s="54" t="s">
        <v>474</v>
      </c>
      <c r="I81" s="153" t="s">
        <v>234</v>
      </c>
      <c r="J81" s="54" t="s">
        <v>320</v>
      </c>
      <c r="K81" s="54" t="s">
        <v>475</v>
      </c>
      <c r="L81" s="60">
        <v>0.5</v>
      </c>
      <c r="M81" s="193" t="s">
        <v>175</v>
      </c>
      <c r="N81" s="193" t="s">
        <v>473</v>
      </c>
      <c r="O81" s="193">
        <v>400</v>
      </c>
      <c r="P81" s="193" t="s">
        <v>177</v>
      </c>
      <c r="Q81" s="193">
        <v>133</v>
      </c>
      <c r="R81" s="193">
        <v>133</v>
      </c>
      <c r="S81" s="193">
        <v>134</v>
      </c>
      <c r="T81" s="193">
        <v>0</v>
      </c>
      <c r="U81" s="153">
        <f t="shared" si="16"/>
        <v>89</v>
      </c>
      <c r="V81" s="193"/>
      <c r="W81" s="193"/>
      <c r="X81" s="193">
        <v>0</v>
      </c>
      <c r="Y81" s="193">
        <v>89</v>
      </c>
      <c r="Z81" s="193"/>
      <c r="AA81" s="193"/>
      <c r="AB81" s="46">
        <f>(X81+Y81)/Q81*L81</f>
        <v>0.33458646616541354</v>
      </c>
      <c r="AC81" s="46">
        <f>(T81+X81+Y81)/O81*L81</f>
        <v>0.11125</v>
      </c>
      <c r="AD81" s="46">
        <f>(X81+Y81)/Q81</f>
        <v>0.66917293233082709</v>
      </c>
      <c r="AE81" s="46">
        <f>(T81+X81+Y81)/O81</f>
        <v>0.2225</v>
      </c>
    </row>
    <row r="82" spans="1:31" ht="54.95" customHeight="1">
      <c r="A82" s="227"/>
      <c r="B82" s="227"/>
      <c r="C82" s="54"/>
      <c r="D82" s="54"/>
      <c r="E82" s="227"/>
      <c r="F82" s="438" t="s">
        <v>476</v>
      </c>
      <c r="G82" s="438"/>
      <c r="H82" s="438"/>
      <c r="I82" s="438"/>
      <c r="J82" s="438"/>
      <c r="K82" s="438"/>
      <c r="L82" s="438"/>
      <c r="M82" s="438"/>
      <c r="N82" s="438"/>
      <c r="O82" s="438"/>
      <c r="P82" s="438"/>
      <c r="Q82" s="438"/>
      <c r="R82" s="438"/>
      <c r="S82" s="438"/>
      <c r="T82" s="438"/>
      <c r="U82" s="438"/>
      <c r="V82" s="438"/>
      <c r="W82" s="438"/>
      <c r="X82" s="438"/>
      <c r="Y82" s="438"/>
      <c r="Z82" s="438"/>
      <c r="AA82" s="438"/>
      <c r="AB82" s="98">
        <f>SUM(AB80:AB81)</f>
        <v>0.83458646616541354</v>
      </c>
      <c r="AC82" s="98">
        <f t="shared" ref="AC82" si="20">SUM(AC80:AC81)</f>
        <v>0.48875000000000002</v>
      </c>
      <c r="AD82" s="98">
        <f>SUM(AD80:AD81)/2</f>
        <v>0.83458646616541354</v>
      </c>
      <c r="AE82" s="98">
        <f>SUM(AE80:AE81)/2</f>
        <v>0.48875000000000002</v>
      </c>
    </row>
    <row r="83" spans="1:31" ht="54.95" customHeight="1">
      <c r="A83" s="227" t="s">
        <v>164</v>
      </c>
      <c r="B83" s="227" t="s">
        <v>368</v>
      </c>
      <c r="C83" s="54" t="s">
        <v>369</v>
      </c>
      <c r="D83" s="54" t="s">
        <v>192</v>
      </c>
      <c r="E83" s="227" t="s">
        <v>200</v>
      </c>
      <c r="F83" s="54" t="s">
        <v>386</v>
      </c>
      <c r="G83" s="57" t="s">
        <v>387</v>
      </c>
      <c r="H83" s="54" t="s">
        <v>477</v>
      </c>
      <c r="I83" s="153" t="s">
        <v>234</v>
      </c>
      <c r="J83" s="153">
        <v>0</v>
      </c>
      <c r="K83" s="54" t="s">
        <v>478</v>
      </c>
      <c r="L83" s="60">
        <v>1</v>
      </c>
      <c r="M83" s="193" t="s">
        <v>181</v>
      </c>
      <c r="N83" s="193" t="s">
        <v>479</v>
      </c>
      <c r="O83" s="193">
        <v>1</v>
      </c>
      <c r="P83" s="193" t="s">
        <v>177</v>
      </c>
      <c r="Q83" s="193">
        <v>0.5</v>
      </c>
      <c r="R83" s="193">
        <v>0.33</v>
      </c>
      <c r="S83" s="193">
        <v>0.34</v>
      </c>
      <c r="T83" s="193">
        <v>0</v>
      </c>
      <c r="U83" s="153">
        <f t="shared" si="16"/>
        <v>6.4500000000000002E-2</v>
      </c>
      <c r="V83" s="193"/>
      <c r="W83" s="193"/>
      <c r="X83" s="193">
        <v>0</v>
      </c>
      <c r="Y83" s="193">
        <v>6.4500000000000002E-2</v>
      </c>
      <c r="Z83" s="193"/>
      <c r="AA83" s="193"/>
      <c r="AB83" s="46">
        <f>(X83+Y83)/Q83*L83</f>
        <v>0.129</v>
      </c>
      <c r="AC83" s="46">
        <f>(T83+X83+Y83)/O83*L83</f>
        <v>6.4500000000000002E-2</v>
      </c>
      <c r="AD83" s="46">
        <f>(X83+Y83)/Q83</f>
        <v>0.129</v>
      </c>
      <c r="AE83" s="46">
        <f>(T83+X83+Y83)/O83</f>
        <v>6.4500000000000002E-2</v>
      </c>
    </row>
    <row r="84" spans="1:31" ht="54.95" customHeight="1">
      <c r="A84" s="227"/>
      <c r="B84" s="227"/>
      <c r="C84" s="54"/>
      <c r="D84" s="54"/>
      <c r="E84" s="227"/>
      <c r="F84" s="438" t="s">
        <v>391</v>
      </c>
      <c r="G84" s="438"/>
      <c r="H84" s="438"/>
      <c r="I84" s="438"/>
      <c r="J84" s="438"/>
      <c r="K84" s="438"/>
      <c r="L84" s="438"/>
      <c r="M84" s="438"/>
      <c r="N84" s="438"/>
      <c r="O84" s="438"/>
      <c r="P84" s="438"/>
      <c r="Q84" s="438"/>
      <c r="R84" s="438"/>
      <c r="S84" s="438"/>
      <c r="T84" s="438"/>
      <c r="U84" s="438"/>
      <c r="V84" s="438"/>
      <c r="W84" s="438"/>
      <c r="X84" s="438"/>
      <c r="Y84" s="438"/>
      <c r="Z84" s="438"/>
      <c r="AA84" s="438"/>
      <c r="AB84" s="97">
        <f>AB83</f>
        <v>0.129</v>
      </c>
      <c r="AC84" s="97">
        <f t="shared" ref="AC84:AE84" si="21">AC83</f>
        <v>6.4500000000000002E-2</v>
      </c>
      <c r="AD84" s="98">
        <f t="shared" si="21"/>
        <v>0.129</v>
      </c>
      <c r="AE84" s="98">
        <f t="shared" si="21"/>
        <v>6.4500000000000002E-2</v>
      </c>
    </row>
    <row r="85" spans="1:31" ht="54.95" customHeight="1">
      <c r="A85" s="227" t="s">
        <v>164</v>
      </c>
      <c r="B85" s="227" t="s">
        <v>368</v>
      </c>
      <c r="C85" s="54" t="s">
        <v>369</v>
      </c>
      <c r="D85" s="54" t="s">
        <v>192</v>
      </c>
      <c r="E85" s="227" t="s">
        <v>480</v>
      </c>
      <c r="F85" s="54" t="s">
        <v>481</v>
      </c>
      <c r="G85" s="57" t="s">
        <v>482</v>
      </c>
      <c r="H85" s="54" t="s">
        <v>483</v>
      </c>
      <c r="I85" s="153" t="s">
        <v>234</v>
      </c>
      <c r="J85" s="54" t="s">
        <v>484</v>
      </c>
      <c r="K85" s="54" t="s">
        <v>485</v>
      </c>
      <c r="L85" s="60">
        <v>1</v>
      </c>
      <c r="M85" s="193" t="s">
        <v>181</v>
      </c>
      <c r="N85" s="193" t="s">
        <v>486</v>
      </c>
      <c r="O85" s="193">
        <v>1</v>
      </c>
      <c r="P85" s="193">
        <v>0.3</v>
      </c>
      <c r="Q85" s="193">
        <v>0.3</v>
      </c>
      <c r="R85" s="193">
        <v>0.2</v>
      </c>
      <c r="S85" s="193">
        <v>0.2</v>
      </c>
      <c r="T85" s="193">
        <v>0.3</v>
      </c>
      <c r="U85" s="153">
        <f t="shared" si="16"/>
        <v>5.4600000000000003E-2</v>
      </c>
      <c r="V85" s="193"/>
      <c r="W85" s="193"/>
      <c r="X85" s="193">
        <v>0</v>
      </c>
      <c r="Y85" s="193">
        <v>5.4600000000000003E-2</v>
      </c>
      <c r="Z85" s="193"/>
      <c r="AA85" s="193"/>
      <c r="AB85" s="85">
        <f>(X85+Y85)/Q85*L85</f>
        <v>0.18200000000000002</v>
      </c>
      <c r="AC85" s="85">
        <f>(T85+X85+Y85)/O85*L85</f>
        <v>0.35459999999999997</v>
      </c>
      <c r="AD85" s="85">
        <f>(X85+Y85)/Q85</f>
        <v>0.18200000000000002</v>
      </c>
      <c r="AE85" s="85">
        <f>(T85+X85+Y85)/O85</f>
        <v>0.35459999999999997</v>
      </c>
    </row>
    <row r="86" spans="1:31" ht="54.95" customHeight="1">
      <c r="A86" s="227"/>
      <c r="B86" s="227"/>
      <c r="C86" s="54"/>
      <c r="D86" s="54"/>
      <c r="E86" s="227"/>
      <c r="F86" s="438" t="s">
        <v>487</v>
      </c>
      <c r="G86" s="438"/>
      <c r="H86" s="438"/>
      <c r="I86" s="438"/>
      <c r="J86" s="438"/>
      <c r="K86" s="438"/>
      <c r="L86" s="438"/>
      <c r="M86" s="438"/>
      <c r="N86" s="438"/>
      <c r="O86" s="438"/>
      <c r="P86" s="438"/>
      <c r="Q86" s="438"/>
      <c r="R86" s="438"/>
      <c r="S86" s="438"/>
      <c r="T86" s="438"/>
      <c r="U86" s="438"/>
      <c r="V86" s="438"/>
      <c r="W86" s="438"/>
      <c r="X86" s="438"/>
      <c r="Y86" s="438"/>
      <c r="Z86" s="438"/>
      <c r="AA86" s="438"/>
      <c r="AB86" s="98">
        <f>AB85</f>
        <v>0.18200000000000002</v>
      </c>
      <c r="AC86" s="98">
        <f t="shared" ref="AC86:AE86" si="22">AC85</f>
        <v>0.35459999999999997</v>
      </c>
      <c r="AD86" s="98">
        <f t="shared" si="22"/>
        <v>0.18200000000000002</v>
      </c>
      <c r="AE86" s="98">
        <f t="shared" si="22"/>
        <v>0.35459999999999997</v>
      </c>
    </row>
    <row r="87" spans="1:31" ht="54.95" customHeight="1">
      <c r="A87" s="54" t="s">
        <v>367</v>
      </c>
      <c r="B87" s="71" t="s">
        <v>368</v>
      </c>
      <c r="C87" s="54" t="s">
        <v>369</v>
      </c>
      <c r="D87" s="54" t="s">
        <v>370</v>
      </c>
      <c r="E87" s="153" t="s">
        <v>488</v>
      </c>
      <c r="F87" s="153" t="s">
        <v>489</v>
      </c>
      <c r="G87" s="57" t="s">
        <v>490</v>
      </c>
      <c r="H87" s="153" t="s">
        <v>491</v>
      </c>
      <c r="I87" s="153" t="s">
        <v>335</v>
      </c>
      <c r="J87" s="153" t="s">
        <v>492</v>
      </c>
      <c r="K87" s="153" t="s">
        <v>493</v>
      </c>
      <c r="L87" s="72">
        <v>0.33300000000000002</v>
      </c>
      <c r="M87" s="193" t="s">
        <v>175</v>
      </c>
      <c r="N87" s="153" t="s">
        <v>494</v>
      </c>
      <c r="O87" s="193">
        <v>40</v>
      </c>
      <c r="P87" s="193" t="s">
        <v>177</v>
      </c>
      <c r="Q87" s="193">
        <v>10</v>
      </c>
      <c r="R87" s="193">
        <v>15</v>
      </c>
      <c r="S87" s="193">
        <v>15</v>
      </c>
      <c r="T87" s="193">
        <v>0</v>
      </c>
      <c r="U87" s="153">
        <f t="shared" si="16"/>
        <v>8</v>
      </c>
      <c r="V87" s="193"/>
      <c r="W87" s="193"/>
      <c r="X87" s="193">
        <v>1</v>
      </c>
      <c r="Y87" s="45">
        <v>7</v>
      </c>
      <c r="Z87" s="45"/>
      <c r="AA87" s="45"/>
      <c r="AB87" s="85">
        <f>(X87+Y87)/Q87*L87</f>
        <v>0.26640000000000003</v>
      </c>
      <c r="AC87" s="85">
        <f>(T87+X87+Y87)/O87*L87</f>
        <v>6.6600000000000006E-2</v>
      </c>
      <c r="AD87" s="46">
        <f>(X87+Y87)/Q87</f>
        <v>0.8</v>
      </c>
      <c r="AE87" s="46">
        <f>(T87+X87+Y87)/O87</f>
        <v>0.2</v>
      </c>
    </row>
    <row r="88" spans="1:31" ht="54.95" customHeight="1">
      <c r="A88" s="54" t="s">
        <v>367</v>
      </c>
      <c r="B88" s="71" t="s">
        <v>368</v>
      </c>
      <c r="C88" s="54" t="s">
        <v>369</v>
      </c>
      <c r="D88" s="54" t="s">
        <v>370</v>
      </c>
      <c r="E88" s="153" t="s">
        <v>488</v>
      </c>
      <c r="F88" s="153" t="s">
        <v>489</v>
      </c>
      <c r="G88" s="57" t="s">
        <v>490</v>
      </c>
      <c r="H88" s="153" t="s">
        <v>495</v>
      </c>
      <c r="I88" s="153" t="s">
        <v>335</v>
      </c>
      <c r="J88" s="153" t="s">
        <v>173</v>
      </c>
      <c r="K88" s="153" t="s">
        <v>496</v>
      </c>
      <c r="L88" s="72">
        <v>0.33300000000000002</v>
      </c>
      <c r="M88" s="193" t="s">
        <v>181</v>
      </c>
      <c r="N88" s="153" t="s">
        <v>497</v>
      </c>
      <c r="O88" s="193">
        <v>1</v>
      </c>
      <c r="P88" s="193" t="s">
        <v>177</v>
      </c>
      <c r="Q88" s="193">
        <v>0</v>
      </c>
      <c r="R88" s="193" t="s">
        <v>498</v>
      </c>
      <c r="S88" s="193" t="s">
        <v>499</v>
      </c>
      <c r="T88" s="193">
        <v>0</v>
      </c>
      <c r="U88" s="153">
        <f t="shared" si="16"/>
        <v>0</v>
      </c>
      <c r="V88" s="193"/>
      <c r="W88" s="193"/>
      <c r="X88" s="193">
        <v>0</v>
      </c>
      <c r="Y88" s="193">
        <v>0</v>
      </c>
      <c r="Z88" s="193"/>
      <c r="AA88" s="193"/>
      <c r="AB88" s="85" t="s">
        <v>177</v>
      </c>
      <c r="AC88" s="46">
        <f>(T88+X88+Y88)/O88*L88</f>
        <v>0</v>
      </c>
      <c r="AD88" s="85" t="s">
        <v>177</v>
      </c>
      <c r="AE88" s="46">
        <f>(T88+X88+Y88)/O88</f>
        <v>0</v>
      </c>
    </row>
    <row r="89" spans="1:31" ht="54.95" customHeight="1">
      <c r="A89" s="54" t="s">
        <v>367</v>
      </c>
      <c r="B89" s="71" t="s">
        <v>368</v>
      </c>
      <c r="C89" s="54" t="s">
        <v>369</v>
      </c>
      <c r="D89" s="54" t="s">
        <v>370</v>
      </c>
      <c r="E89" s="153" t="s">
        <v>488</v>
      </c>
      <c r="F89" s="153" t="s">
        <v>489</v>
      </c>
      <c r="G89" s="57" t="s">
        <v>490</v>
      </c>
      <c r="H89" s="153" t="s">
        <v>500</v>
      </c>
      <c r="I89" s="153" t="s">
        <v>335</v>
      </c>
      <c r="J89" s="153" t="s">
        <v>501</v>
      </c>
      <c r="K89" s="153" t="s">
        <v>502</v>
      </c>
      <c r="L89" s="72">
        <v>0.33300000000000002</v>
      </c>
      <c r="M89" s="193" t="s">
        <v>181</v>
      </c>
      <c r="N89" s="153" t="s">
        <v>503</v>
      </c>
      <c r="O89" s="193">
        <v>3</v>
      </c>
      <c r="P89" s="193" t="s">
        <v>177</v>
      </c>
      <c r="Q89" s="193">
        <v>1</v>
      </c>
      <c r="R89" s="193">
        <v>1</v>
      </c>
      <c r="S89" s="193">
        <v>1</v>
      </c>
      <c r="T89" s="193">
        <v>0</v>
      </c>
      <c r="U89" s="153">
        <f t="shared" si="16"/>
        <v>0</v>
      </c>
      <c r="V89" s="193"/>
      <c r="W89" s="193"/>
      <c r="X89" s="193">
        <v>0</v>
      </c>
      <c r="Y89" s="193">
        <v>0</v>
      </c>
      <c r="Z89" s="193"/>
      <c r="AA89" s="193"/>
      <c r="AB89" s="46">
        <f>(X89+Y89)/Q89*L89</f>
        <v>0</v>
      </c>
      <c r="AC89" s="46">
        <f>(T89+X89+Y89)/O89*L89</f>
        <v>0</v>
      </c>
      <c r="AD89" s="46">
        <f>(X89+Y89)/Q89</f>
        <v>0</v>
      </c>
      <c r="AE89" s="46">
        <f>(T89+X89+Y89)/O89</f>
        <v>0</v>
      </c>
    </row>
    <row r="90" spans="1:31" ht="54.95" customHeight="1">
      <c r="A90" s="54"/>
      <c r="B90" s="71"/>
      <c r="C90" s="54"/>
      <c r="D90" s="54"/>
      <c r="E90" s="153"/>
      <c r="F90" s="438" t="s">
        <v>504</v>
      </c>
      <c r="G90" s="438"/>
      <c r="H90" s="438"/>
      <c r="I90" s="438"/>
      <c r="J90" s="438"/>
      <c r="K90" s="438"/>
      <c r="L90" s="438"/>
      <c r="M90" s="438"/>
      <c r="N90" s="438"/>
      <c r="O90" s="438"/>
      <c r="P90" s="438"/>
      <c r="Q90" s="438"/>
      <c r="R90" s="438"/>
      <c r="S90" s="438"/>
      <c r="T90" s="438"/>
      <c r="U90" s="438"/>
      <c r="V90" s="438"/>
      <c r="W90" s="438"/>
      <c r="X90" s="438"/>
      <c r="Y90" s="438"/>
      <c r="Z90" s="438"/>
      <c r="AA90" s="438"/>
      <c r="AB90" s="98">
        <f>SUM(AB87:AB89)</f>
        <v>0.26640000000000003</v>
      </c>
      <c r="AC90" s="98">
        <f t="shared" ref="AC90" si="23">SUM(AC87:AC89)</f>
        <v>6.6600000000000006E-2</v>
      </c>
      <c r="AD90" s="98">
        <f>SUM(AD87:AD89)/2</f>
        <v>0.4</v>
      </c>
      <c r="AE90" s="98">
        <f t="shared" ref="AE90" si="24">SUM(AE87:AE89)/3</f>
        <v>6.6666666666666666E-2</v>
      </c>
    </row>
    <row r="91" spans="1:31" ht="54.95" customHeight="1">
      <c r="A91" s="153" t="s">
        <v>505</v>
      </c>
      <c r="B91" s="54" t="s">
        <v>328</v>
      </c>
      <c r="C91" s="54" t="s">
        <v>329</v>
      </c>
      <c r="D91" s="54" t="s">
        <v>506</v>
      </c>
      <c r="E91" s="54" t="s">
        <v>507</v>
      </c>
      <c r="F91" s="153" t="s">
        <v>508</v>
      </c>
      <c r="G91" s="57" t="s">
        <v>509</v>
      </c>
      <c r="H91" s="153" t="s">
        <v>510</v>
      </c>
      <c r="I91" s="153" t="s">
        <v>335</v>
      </c>
      <c r="J91" s="153" t="s">
        <v>511</v>
      </c>
      <c r="K91" s="153" t="s">
        <v>512</v>
      </c>
      <c r="L91" s="60">
        <v>1</v>
      </c>
      <c r="M91" s="193" t="s">
        <v>181</v>
      </c>
      <c r="N91" s="54" t="s">
        <v>513</v>
      </c>
      <c r="O91" s="193">
        <v>2</v>
      </c>
      <c r="P91" s="193" t="s">
        <v>177</v>
      </c>
      <c r="Q91" s="193" t="s">
        <v>177</v>
      </c>
      <c r="R91" s="193">
        <v>1</v>
      </c>
      <c r="S91" s="193">
        <v>1</v>
      </c>
      <c r="T91" s="193"/>
      <c r="U91" s="193" t="s">
        <v>177</v>
      </c>
      <c r="V91" s="193"/>
      <c r="W91" s="193"/>
      <c r="X91" s="193" t="s">
        <v>177</v>
      </c>
      <c r="Y91" s="193" t="s">
        <v>177</v>
      </c>
      <c r="Z91" s="193"/>
      <c r="AA91" s="193"/>
      <c r="AB91" s="193" t="s">
        <v>177</v>
      </c>
      <c r="AC91" s="193" t="s">
        <v>177</v>
      </c>
      <c r="AD91" s="193" t="s">
        <v>177</v>
      </c>
      <c r="AE91" s="193" t="s">
        <v>177</v>
      </c>
    </row>
    <row r="92" spans="1:31" ht="54.95" customHeight="1">
      <c r="A92" s="153"/>
      <c r="B92" s="54"/>
      <c r="C92" s="54"/>
      <c r="D92" s="54"/>
      <c r="E92" s="54"/>
      <c r="F92" s="438" t="s">
        <v>514</v>
      </c>
      <c r="G92" s="438"/>
      <c r="H92" s="438"/>
      <c r="I92" s="438"/>
      <c r="J92" s="438"/>
      <c r="K92" s="438"/>
      <c r="L92" s="438"/>
      <c r="M92" s="438"/>
      <c r="N92" s="438"/>
      <c r="O92" s="438"/>
      <c r="P92" s="438"/>
      <c r="Q92" s="438"/>
      <c r="R92" s="438"/>
      <c r="S92" s="438"/>
      <c r="T92" s="438"/>
      <c r="U92" s="438"/>
      <c r="V92" s="438"/>
      <c r="W92" s="438"/>
      <c r="X92" s="438"/>
      <c r="Y92" s="438"/>
      <c r="Z92" s="438"/>
      <c r="AA92" s="438"/>
      <c r="AB92" s="102" t="s">
        <v>177</v>
      </c>
      <c r="AC92" s="102" t="s">
        <v>177</v>
      </c>
      <c r="AD92" s="102" t="s">
        <v>177</v>
      </c>
      <c r="AE92" s="102" t="s">
        <v>177</v>
      </c>
    </row>
    <row r="93" spans="1:31" ht="54.95" customHeight="1">
      <c r="A93" s="153" t="s">
        <v>164</v>
      </c>
      <c r="B93" s="54" t="s">
        <v>368</v>
      </c>
      <c r="C93" s="54" t="s">
        <v>369</v>
      </c>
      <c r="D93" s="54" t="s">
        <v>370</v>
      </c>
      <c r="E93" s="54" t="s">
        <v>515</v>
      </c>
      <c r="F93" s="153" t="s">
        <v>516</v>
      </c>
      <c r="G93" s="57" t="s">
        <v>517</v>
      </c>
      <c r="H93" s="153" t="s">
        <v>518</v>
      </c>
      <c r="I93" s="153" t="s">
        <v>335</v>
      </c>
      <c r="J93" s="153" t="s">
        <v>519</v>
      </c>
      <c r="K93" s="153" t="s">
        <v>520</v>
      </c>
      <c r="L93" s="70">
        <v>0.3</v>
      </c>
      <c r="M93" s="193" t="s">
        <v>175</v>
      </c>
      <c r="N93" s="54" t="s">
        <v>521</v>
      </c>
      <c r="O93" s="193">
        <v>1400</v>
      </c>
      <c r="P93" s="193">
        <v>350</v>
      </c>
      <c r="Q93" s="193">
        <v>350</v>
      </c>
      <c r="R93" s="193">
        <v>350</v>
      </c>
      <c r="S93" s="193">
        <v>350</v>
      </c>
      <c r="T93" s="193">
        <v>350</v>
      </c>
      <c r="U93" s="153">
        <f t="shared" si="16"/>
        <v>160</v>
      </c>
      <c r="V93" s="193"/>
      <c r="W93" s="193"/>
      <c r="X93" s="193">
        <v>0</v>
      </c>
      <c r="Y93" s="193">
        <v>160</v>
      </c>
      <c r="Z93" s="193"/>
      <c r="AA93" s="193"/>
      <c r="AB93" s="46">
        <f>(X93+Y93)/Q93*L93</f>
        <v>0.13714285714285712</v>
      </c>
      <c r="AC93" s="46">
        <f>(T93+X93+Y93)/O93*L93</f>
        <v>0.10928571428571428</v>
      </c>
      <c r="AD93" s="46">
        <f>(X93+Y93)/Q93</f>
        <v>0.45714285714285713</v>
      </c>
      <c r="AE93" s="46">
        <f>(T93+X93+Y93)/O93</f>
        <v>0.36428571428571427</v>
      </c>
    </row>
    <row r="94" spans="1:31" ht="54.95" customHeight="1">
      <c r="A94" s="153" t="s">
        <v>164</v>
      </c>
      <c r="B94" s="54" t="s">
        <v>368</v>
      </c>
      <c r="C94" s="54" t="s">
        <v>369</v>
      </c>
      <c r="D94" s="54" t="s">
        <v>370</v>
      </c>
      <c r="E94" s="54" t="s">
        <v>515</v>
      </c>
      <c r="F94" s="153" t="s">
        <v>516</v>
      </c>
      <c r="G94" s="57" t="s">
        <v>517</v>
      </c>
      <c r="H94" s="153" t="s">
        <v>522</v>
      </c>
      <c r="I94" s="153" t="s">
        <v>335</v>
      </c>
      <c r="J94" s="153" t="s">
        <v>523</v>
      </c>
      <c r="K94" s="153" t="s">
        <v>524</v>
      </c>
      <c r="L94" s="70">
        <v>0.2</v>
      </c>
      <c r="M94" s="193" t="s">
        <v>175</v>
      </c>
      <c r="N94" s="54" t="s">
        <v>525</v>
      </c>
      <c r="O94" s="193">
        <v>4</v>
      </c>
      <c r="P94" s="193">
        <v>1</v>
      </c>
      <c r="Q94" s="193">
        <v>1</v>
      </c>
      <c r="R94" s="193">
        <v>1</v>
      </c>
      <c r="S94" s="193">
        <v>1</v>
      </c>
      <c r="T94" s="193">
        <v>1</v>
      </c>
      <c r="U94" s="153">
        <f t="shared" si="16"/>
        <v>0.6</v>
      </c>
      <c r="V94" s="193"/>
      <c r="W94" s="193"/>
      <c r="X94" s="193">
        <v>0</v>
      </c>
      <c r="Y94" s="193">
        <v>0.6</v>
      </c>
      <c r="Z94" s="193"/>
      <c r="AA94" s="193"/>
      <c r="AB94" s="46">
        <f>(X94+Y94)/Q94*L94</f>
        <v>0.12</v>
      </c>
      <c r="AC94" s="46">
        <f>(T94+X94+Y94)/O94*L94</f>
        <v>8.0000000000000016E-2</v>
      </c>
      <c r="AD94" s="46">
        <f>(X94+Y94)/Q94</f>
        <v>0.6</v>
      </c>
      <c r="AE94" s="46">
        <f>(T94+X94+Y94)/O94</f>
        <v>0.4</v>
      </c>
    </row>
    <row r="95" spans="1:31" ht="54.95" customHeight="1">
      <c r="A95" s="153" t="s">
        <v>164</v>
      </c>
      <c r="B95" s="54" t="s">
        <v>368</v>
      </c>
      <c r="C95" s="54" t="s">
        <v>369</v>
      </c>
      <c r="D95" s="54" t="s">
        <v>370</v>
      </c>
      <c r="E95" s="54" t="s">
        <v>515</v>
      </c>
      <c r="F95" s="153" t="s">
        <v>516</v>
      </c>
      <c r="G95" s="57" t="s">
        <v>517</v>
      </c>
      <c r="H95" s="153" t="s">
        <v>526</v>
      </c>
      <c r="I95" s="153" t="s">
        <v>335</v>
      </c>
      <c r="J95" s="153" t="s">
        <v>527</v>
      </c>
      <c r="K95" s="153" t="s">
        <v>528</v>
      </c>
      <c r="L95" s="70">
        <v>0.2</v>
      </c>
      <c r="M95" s="193" t="s">
        <v>181</v>
      </c>
      <c r="N95" s="54" t="s">
        <v>529</v>
      </c>
      <c r="O95" s="193">
        <v>3</v>
      </c>
      <c r="P95" s="193">
        <v>1</v>
      </c>
      <c r="Q95" s="193">
        <v>1</v>
      </c>
      <c r="R95" s="193">
        <v>1</v>
      </c>
      <c r="S95" s="193">
        <v>0</v>
      </c>
      <c r="T95" s="193">
        <v>1</v>
      </c>
      <c r="U95" s="153">
        <f t="shared" si="16"/>
        <v>0.5</v>
      </c>
      <c r="V95" s="193"/>
      <c r="W95" s="193"/>
      <c r="X95" s="193">
        <v>0</v>
      </c>
      <c r="Y95" s="193">
        <v>0.5</v>
      </c>
      <c r="Z95" s="193"/>
      <c r="AA95" s="193"/>
      <c r="AB95" s="46">
        <f>(X95+Y95)/Q95*L95</f>
        <v>0.1</v>
      </c>
      <c r="AC95" s="46">
        <f>(T95+X95+Y95)/O95*L95</f>
        <v>0.1</v>
      </c>
      <c r="AD95" s="46">
        <f>(X95+Y95)/Q95</f>
        <v>0.5</v>
      </c>
      <c r="AE95" s="46">
        <f>(T95+X95+Y95)/O95</f>
        <v>0.5</v>
      </c>
    </row>
    <row r="96" spans="1:31" ht="54.95" customHeight="1">
      <c r="A96" s="153" t="s">
        <v>164</v>
      </c>
      <c r="B96" s="54" t="s">
        <v>368</v>
      </c>
      <c r="C96" s="54" t="s">
        <v>369</v>
      </c>
      <c r="D96" s="54" t="s">
        <v>370</v>
      </c>
      <c r="E96" s="54" t="s">
        <v>515</v>
      </c>
      <c r="F96" s="153" t="s">
        <v>516</v>
      </c>
      <c r="G96" s="57" t="s">
        <v>517</v>
      </c>
      <c r="H96" s="153" t="s">
        <v>530</v>
      </c>
      <c r="I96" s="153" t="s">
        <v>335</v>
      </c>
      <c r="J96" s="153" t="s">
        <v>531</v>
      </c>
      <c r="K96" s="153" t="s">
        <v>532</v>
      </c>
      <c r="L96" s="70">
        <v>0.3</v>
      </c>
      <c r="M96" s="193" t="s">
        <v>181</v>
      </c>
      <c r="N96" s="54" t="s">
        <v>533</v>
      </c>
      <c r="O96" s="193">
        <v>50</v>
      </c>
      <c r="P96" s="193">
        <v>24</v>
      </c>
      <c r="Q96" s="193">
        <v>8</v>
      </c>
      <c r="R96" s="193">
        <v>8</v>
      </c>
      <c r="S96" s="193">
        <v>10</v>
      </c>
      <c r="T96" s="193">
        <v>24</v>
      </c>
      <c r="U96" s="153">
        <f t="shared" si="16"/>
        <v>27</v>
      </c>
      <c r="V96" s="193"/>
      <c r="W96" s="193"/>
      <c r="X96" s="193">
        <v>26</v>
      </c>
      <c r="Y96" s="193">
        <v>1</v>
      </c>
      <c r="Z96" s="193"/>
      <c r="AA96" s="193"/>
      <c r="AB96" s="86">
        <v>0.3</v>
      </c>
      <c r="AC96" s="86">
        <f>(T96+X96+Y96)/O96*L96</f>
        <v>0.30599999999999999</v>
      </c>
      <c r="AD96" s="86">
        <v>1</v>
      </c>
      <c r="AE96" s="86">
        <v>1</v>
      </c>
    </row>
    <row r="97" spans="1:34" ht="54.95" customHeight="1">
      <c r="A97" s="153"/>
      <c r="B97" s="54"/>
      <c r="C97" s="54"/>
      <c r="D97" s="54"/>
      <c r="E97" s="54"/>
      <c r="F97" s="438" t="s">
        <v>534</v>
      </c>
      <c r="G97" s="438"/>
      <c r="H97" s="438"/>
      <c r="I97" s="438"/>
      <c r="J97" s="438"/>
      <c r="K97" s="438"/>
      <c r="L97" s="438"/>
      <c r="M97" s="438"/>
      <c r="N97" s="438"/>
      <c r="O97" s="438"/>
      <c r="P97" s="438"/>
      <c r="Q97" s="438"/>
      <c r="R97" s="438"/>
      <c r="S97" s="438"/>
      <c r="T97" s="438"/>
      <c r="U97" s="438"/>
      <c r="V97" s="438"/>
      <c r="W97" s="438"/>
      <c r="X97" s="438"/>
      <c r="Y97" s="438"/>
      <c r="Z97" s="438"/>
      <c r="AA97" s="438"/>
      <c r="AB97" s="97">
        <f>SUM(AB93:AB96)</f>
        <v>0.65714285714285703</v>
      </c>
      <c r="AC97" s="97">
        <f t="shared" ref="AC97" si="25">SUM(AC93:AC96)</f>
        <v>0.5952857142857142</v>
      </c>
      <c r="AD97" s="98">
        <f>SUM(AD93:AD96)/4</f>
        <v>0.63928571428571423</v>
      </c>
      <c r="AE97" s="98">
        <f>SUM(AE93:AE96)/4</f>
        <v>0.56607142857142856</v>
      </c>
    </row>
    <row r="98" spans="1:34" ht="54.95" customHeight="1">
      <c r="A98" s="153" t="s">
        <v>164</v>
      </c>
      <c r="B98" s="54" t="s">
        <v>368</v>
      </c>
      <c r="C98" s="54" t="s">
        <v>369</v>
      </c>
      <c r="D98" s="54" t="s">
        <v>192</v>
      </c>
      <c r="E98" s="54" t="s">
        <v>385</v>
      </c>
      <c r="F98" s="153" t="s">
        <v>535</v>
      </c>
      <c r="G98" s="57" t="s">
        <v>536</v>
      </c>
      <c r="H98" s="153" t="s">
        <v>537</v>
      </c>
      <c r="I98" s="153" t="s">
        <v>335</v>
      </c>
      <c r="J98" s="153" t="s">
        <v>320</v>
      </c>
      <c r="K98" s="153" t="s">
        <v>538</v>
      </c>
      <c r="L98" s="70">
        <v>0.3</v>
      </c>
      <c r="M98" s="193" t="s">
        <v>175</v>
      </c>
      <c r="N98" s="54" t="s">
        <v>539</v>
      </c>
      <c r="O98" s="193">
        <v>1</v>
      </c>
      <c r="P98" s="193" t="s">
        <v>177</v>
      </c>
      <c r="Q98" s="193">
        <v>1</v>
      </c>
      <c r="R98" s="193">
        <v>0</v>
      </c>
      <c r="S98" s="193">
        <v>0</v>
      </c>
      <c r="T98" s="193">
        <v>0</v>
      </c>
      <c r="U98" s="153">
        <f t="shared" si="16"/>
        <v>1</v>
      </c>
      <c r="V98" s="193"/>
      <c r="W98" s="193"/>
      <c r="X98" s="193">
        <v>0.25</v>
      </c>
      <c r="Y98" s="193">
        <v>0.75</v>
      </c>
      <c r="Z98" s="193"/>
      <c r="AA98" s="193"/>
      <c r="AB98" s="46">
        <f>(X98+Y98)/Q98*L98</f>
        <v>0.3</v>
      </c>
      <c r="AC98" s="46">
        <f>(T98+X98+Y98)/O98*L98</f>
        <v>0.3</v>
      </c>
      <c r="AD98" s="46">
        <f>(X98+Y98)/Q98</f>
        <v>1</v>
      </c>
      <c r="AE98" s="46">
        <f>(T98+X98+Y98)/O98</f>
        <v>1</v>
      </c>
    </row>
    <row r="99" spans="1:34" ht="54.95" customHeight="1">
      <c r="A99" s="153" t="s">
        <v>164</v>
      </c>
      <c r="B99" s="54" t="s">
        <v>368</v>
      </c>
      <c r="C99" s="54" t="s">
        <v>369</v>
      </c>
      <c r="D99" s="54" t="s">
        <v>192</v>
      </c>
      <c r="E99" s="54" t="s">
        <v>385</v>
      </c>
      <c r="F99" s="153" t="s">
        <v>535</v>
      </c>
      <c r="G99" s="57" t="s">
        <v>536</v>
      </c>
      <c r="H99" s="153" t="s">
        <v>540</v>
      </c>
      <c r="I99" s="153" t="s">
        <v>335</v>
      </c>
      <c r="J99" s="153" t="s">
        <v>320</v>
      </c>
      <c r="K99" s="153" t="s">
        <v>541</v>
      </c>
      <c r="L99" s="70">
        <v>0.3</v>
      </c>
      <c r="M99" s="193" t="s">
        <v>175</v>
      </c>
      <c r="N99" s="54" t="s">
        <v>542</v>
      </c>
      <c r="O99" s="193">
        <v>1</v>
      </c>
      <c r="P99" s="193" t="s">
        <v>177</v>
      </c>
      <c r="Q99" s="193">
        <v>1</v>
      </c>
      <c r="R99" s="193">
        <v>0</v>
      </c>
      <c r="S99" s="193">
        <v>0</v>
      </c>
      <c r="T99" s="193">
        <v>0</v>
      </c>
      <c r="U99" s="153">
        <f t="shared" si="16"/>
        <v>1</v>
      </c>
      <c r="V99" s="193"/>
      <c r="W99" s="193"/>
      <c r="X99" s="193">
        <v>0.1</v>
      </c>
      <c r="Y99" s="193">
        <v>0.9</v>
      </c>
      <c r="Z99" s="193"/>
      <c r="AA99" s="193"/>
      <c r="AB99" s="46">
        <f>(X99+Y99)/Q99*L99</f>
        <v>0.3</v>
      </c>
      <c r="AC99" s="46">
        <f>(T99+X99+Y99)/O99*L99</f>
        <v>0.3</v>
      </c>
      <c r="AD99" s="46">
        <f>(X99+Y99)/Q99</f>
        <v>1</v>
      </c>
      <c r="AE99" s="46">
        <f>(T99+X99+Y99)/O99</f>
        <v>1</v>
      </c>
    </row>
    <row r="100" spans="1:34" ht="54.95" customHeight="1">
      <c r="A100" s="153" t="s">
        <v>164</v>
      </c>
      <c r="B100" s="54" t="s">
        <v>368</v>
      </c>
      <c r="C100" s="54" t="s">
        <v>369</v>
      </c>
      <c r="D100" s="54" t="s">
        <v>192</v>
      </c>
      <c r="E100" s="54" t="s">
        <v>385</v>
      </c>
      <c r="F100" s="153" t="s">
        <v>535</v>
      </c>
      <c r="G100" s="57" t="s">
        <v>536</v>
      </c>
      <c r="H100" s="153" t="s">
        <v>543</v>
      </c>
      <c r="I100" s="153" t="s">
        <v>335</v>
      </c>
      <c r="J100" s="153">
        <v>0</v>
      </c>
      <c r="K100" s="153" t="s">
        <v>544</v>
      </c>
      <c r="L100" s="70">
        <v>0.4</v>
      </c>
      <c r="M100" s="193" t="s">
        <v>181</v>
      </c>
      <c r="N100" s="193" t="s">
        <v>545</v>
      </c>
      <c r="O100" s="193">
        <v>1</v>
      </c>
      <c r="P100" s="193" t="s">
        <v>177</v>
      </c>
      <c r="Q100" s="193">
        <v>0</v>
      </c>
      <c r="R100" s="193">
        <v>0.5</v>
      </c>
      <c r="S100" s="193">
        <v>0.2</v>
      </c>
      <c r="T100" s="193">
        <v>0</v>
      </c>
      <c r="U100" s="153">
        <f t="shared" si="16"/>
        <v>0</v>
      </c>
      <c r="V100" s="193"/>
      <c r="W100" s="193"/>
      <c r="X100" s="193">
        <v>0</v>
      </c>
      <c r="Y100" s="193">
        <v>0</v>
      </c>
      <c r="Z100" s="193"/>
      <c r="AA100" s="193"/>
      <c r="AB100" s="46" t="s">
        <v>177</v>
      </c>
      <c r="AC100" s="46">
        <f>(T100+X100+Y100)/O100*L100</f>
        <v>0</v>
      </c>
      <c r="AD100" s="46" t="s">
        <v>177</v>
      </c>
      <c r="AE100" s="46">
        <f>(T100+X100+Y100)/O100</f>
        <v>0</v>
      </c>
    </row>
    <row r="101" spans="1:34" ht="54.95" customHeight="1">
      <c r="A101" s="153"/>
      <c r="B101" s="54"/>
      <c r="C101" s="54"/>
      <c r="D101" s="54"/>
      <c r="E101" s="54"/>
      <c r="F101" s="458" t="s">
        <v>546</v>
      </c>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103">
        <f>SUM(AB98:AB100)</f>
        <v>0.6</v>
      </c>
      <c r="AC101" s="103">
        <f t="shared" ref="AC101" si="26">SUM(AC98:AC100)</f>
        <v>0.6</v>
      </c>
      <c r="AD101" s="103">
        <f>SUM(AD98:AD100)/2</f>
        <v>1</v>
      </c>
      <c r="AE101" s="101">
        <f>SUM(AE98:AE100)/3</f>
        <v>0.66666666666666663</v>
      </c>
    </row>
    <row r="102" spans="1:34" ht="54.95" customHeight="1">
      <c r="A102" s="54" t="s">
        <v>164</v>
      </c>
      <c r="B102" s="54" t="s">
        <v>368</v>
      </c>
      <c r="C102" s="54" t="s">
        <v>369</v>
      </c>
      <c r="D102" s="54" t="s">
        <v>192</v>
      </c>
      <c r="E102" s="54" t="s">
        <v>200</v>
      </c>
      <c r="F102" s="227" t="s">
        <v>547</v>
      </c>
      <c r="G102" s="57" t="s">
        <v>548</v>
      </c>
      <c r="H102" s="153" t="s">
        <v>549</v>
      </c>
      <c r="I102" s="153" t="s">
        <v>335</v>
      </c>
      <c r="J102" s="153" t="s">
        <v>550</v>
      </c>
      <c r="K102" s="153" t="s">
        <v>551</v>
      </c>
      <c r="L102" s="70">
        <v>0.8</v>
      </c>
      <c r="M102" s="193" t="s">
        <v>175</v>
      </c>
      <c r="N102" s="193" t="s">
        <v>552</v>
      </c>
      <c r="O102" s="193">
        <v>4</v>
      </c>
      <c r="P102" s="193">
        <v>1</v>
      </c>
      <c r="Q102" s="193">
        <v>1</v>
      </c>
      <c r="R102" s="193">
        <v>0.3</v>
      </c>
      <c r="S102" s="193">
        <v>1</v>
      </c>
      <c r="T102" s="193">
        <v>1</v>
      </c>
      <c r="U102" s="153">
        <f t="shared" si="16"/>
        <v>0.3</v>
      </c>
      <c r="V102" s="193"/>
      <c r="W102" s="193"/>
      <c r="X102" s="193">
        <v>0</v>
      </c>
      <c r="Y102" s="193">
        <v>0.3</v>
      </c>
      <c r="Z102" s="193"/>
      <c r="AA102" s="193"/>
      <c r="AB102" s="46">
        <f>(X102+Y102)/Q102*L102</f>
        <v>0.24</v>
      </c>
      <c r="AC102" s="46">
        <f>(T102+X102+Y102)/O102*L102</f>
        <v>0.26</v>
      </c>
      <c r="AD102" s="46">
        <f>(X102+Y102)/Q102</f>
        <v>0.3</v>
      </c>
      <c r="AE102" s="85">
        <f>(T102+X102+Y102)/O102</f>
        <v>0.32500000000000001</v>
      </c>
      <c r="AH102" s="193">
        <v>1</v>
      </c>
    </row>
    <row r="103" spans="1:34" ht="54.95" customHeight="1">
      <c r="A103" s="54" t="s">
        <v>164</v>
      </c>
      <c r="B103" s="54" t="s">
        <v>368</v>
      </c>
      <c r="C103" s="54" t="s">
        <v>369</v>
      </c>
      <c r="D103" s="54" t="s">
        <v>192</v>
      </c>
      <c r="E103" s="54" t="s">
        <v>200</v>
      </c>
      <c r="F103" s="227" t="s">
        <v>547</v>
      </c>
      <c r="G103" s="57" t="s">
        <v>548</v>
      </c>
      <c r="H103" s="153" t="s">
        <v>553</v>
      </c>
      <c r="I103" s="153" t="s">
        <v>335</v>
      </c>
      <c r="J103" s="153">
        <v>0</v>
      </c>
      <c r="K103" s="153" t="s">
        <v>554</v>
      </c>
      <c r="L103" s="70">
        <v>0.2</v>
      </c>
      <c r="M103" s="193" t="s">
        <v>175</v>
      </c>
      <c r="N103" s="193" t="s">
        <v>555</v>
      </c>
      <c r="O103" s="193">
        <v>4</v>
      </c>
      <c r="P103" s="193">
        <v>1</v>
      </c>
      <c r="Q103" s="193">
        <v>1</v>
      </c>
      <c r="R103" s="193">
        <v>0.5</v>
      </c>
      <c r="S103" s="193">
        <v>1</v>
      </c>
      <c r="T103" s="193">
        <v>1</v>
      </c>
      <c r="U103" s="153">
        <f t="shared" si="16"/>
        <v>0.5</v>
      </c>
      <c r="V103" s="193"/>
      <c r="W103" s="193"/>
      <c r="X103" s="193">
        <v>0</v>
      </c>
      <c r="Y103" s="193">
        <v>0.5</v>
      </c>
      <c r="Z103" s="193"/>
      <c r="AA103" s="193"/>
      <c r="AB103" s="46">
        <f>(X103+Y103)/Q103*L103</f>
        <v>0.1</v>
      </c>
      <c r="AC103" s="83">
        <f>(T103+X103+Y103)/O103*L103</f>
        <v>7.5000000000000011E-2</v>
      </c>
      <c r="AD103" s="46">
        <f>(X103+Y103)/Q103</f>
        <v>0.5</v>
      </c>
      <c r="AE103" s="83">
        <f>(T103+X103+Y103)/O103</f>
        <v>0.375</v>
      </c>
      <c r="AH103" s="193">
        <v>1</v>
      </c>
    </row>
    <row r="104" spans="1:34" ht="54.95" customHeight="1">
      <c r="A104" s="54"/>
      <c r="B104" s="54"/>
      <c r="C104" s="54"/>
      <c r="D104" s="54"/>
      <c r="E104" s="54"/>
      <c r="F104" s="438" t="s">
        <v>556</v>
      </c>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97">
        <f>SUM(AB102:AB103)</f>
        <v>0.33999999999999997</v>
      </c>
      <c r="AC104" s="104">
        <f t="shared" ref="AC104" si="27">SUM(AC102:AC103)</f>
        <v>0.33500000000000002</v>
      </c>
      <c r="AD104" s="97">
        <f>SUM(AD102:AD103)/2</f>
        <v>0.4</v>
      </c>
      <c r="AE104" s="97">
        <f>SUM(AE102:AE103)/2</f>
        <v>0.35</v>
      </c>
      <c r="AH104" s="3"/>
    </row>
    <row r="105" spans="1:34" ht="54.95" customHeight="1">
      <c r="A105" s="54" t="s">
        <v>557</v>
      </c>
      <c r="B105" s="62" t="s">
        <v>221</v>
      </c>
      <c r="C105" s="153" t="s">
        <v>222</v>
      </c>
      <c r="D105" s="54" t="s">
        <v>558</v>
      </c>
      <c r="E105" s="54" t="s">
        <v>559</v>
      </c>
      <c r="F105" s="153" t="s">
        <v>560</v>
      </c>
      <c r="G105" s="57" t="s">
        <v>561</v>
      </c>
      <c r="H105" s="73" t="s">
        <v>562</v>
      </c>
      <c r="I105" s="73" t="s">
        <v>228</v>
      </c>
      <c r="J105" s="73">
        <v>640</v>
      </c>
      <c r="K105" s="73" t="s">
        <v>563</v>
      </c>
      <c r="L105" s="60">
        <v>0.33</v>
      </c>
      <c r="M105" s="193" t="s">
        <v>175</v>
      </c>
      <c r="N105" s="153" t="s">
        <v>564</v>
      </c>
      <c r="O105" s="193">
        <v>640</v>
      </c>
      <c r="P105" s="193" t="s">
        <v>177</v>
      </c>
      <c r="Q105" s="193">
        <v>213</v>
      </c>
      <c r="R105" s="193">
        <v>213</v>
      </c>
      <c r="S105" s="193">
        <v>214</v>
      </c>
      <c r="T105" s="193">
        <v>0</v>
      </c>
      <c r="U105" s="153">
        <f t="shared" si="16"/>
        <v>0</v>
      </c>
      <c r="V105" s="193"/>
      <c r="W105" s="193"/>
      <c r="X105" s="193">
        <v>0</v>
      </c>
      <c r="Y105" s="193">
        <v>0</v>
      </c>
      <c r="Z105" s="193"/>
      <c r="AA105" s="193"/>
      <c r="AB105" s="46">
        <f>(X105+Y105)/Q105*L105</f>
        <v>0</v>
      </c>
      <c r="AC105" s="46">
        <f>(T105+X105+Y105)/O105*L105</f>
        <v>0</v>
      </c>
      <c r="AD105" s="46">
        <f>(X105+Y105)/Q105</f>
        <v>0</v>
      </c>
      <c r="AE105" s="46">
        <f>(T105+X105+Y105)/O105</f>
        <v>0</v>
      </c>
    </row>
    <row r="106" spans="1:34" ht="54.95" customHeight="1">
      <c r="A106" s="54" t="s">
        <v>189</v>
      </c>
      <c r="B106" s="62" t="s">
        <v>221</v>
      </c>
      <c r="C106" s="153" t="s">
        <v>222</v>
      </c>
      <c r="D106" s="54" t="s">
        <v>558</v>
      </c>
      <c r="E106" s="54" t="s">
        <v>559</v>
      </c>
      <c r="F106" s="153" t="s">
        <v>560</v>
      </c>
      <c r="G106" s="57" t="s">
        <v>561</v>
      </c>
      <c r="H106" s="73" t="s">
        <v>565</v>
      </c>
      <c r="I106" s="73" t="s">
        <v>228</v>
      </c>
      <c r="J106" s="73">
        <v>2</v>
      </c>
      <c r="K106" s="73" t="s">
        <v>566</v>
      </c>
      <c r="L106" s="60">
        <v>0.33</v>
      </c>
      <c r="M106" s="193" t="s">
        <v>175</v>
      </c>
      <c r="N106" s="153" t="s">
        <v>567</v>
      </c>
      <c r="O106" s="193">
        <v>2</v>
      </c>
      <c r="P106" s="193" t="s">
        <v>177</v>
      </c>
      <c r="Q106" s="193" t="s">
        <v>177</v>
      </c>
      <c r="R106" s="193">
        <v>1</v>
      </c>
      <c r="S106" s="193">
        <v>0</v>
      </c>
      <c r="T106" s="193">
        <v>0</v>
      </c>
      <c r="U106" s="193" t="s">
        <v>177</v>
      </c>
      <c r="V106" s="193"/>
      <c r="W106" s="193"/>
      <c r="X106" s="193" t="s">
        <v>177</v>
      </c>
      <c r="Y106" s="193" t="s">
        <v>177</v>
      </c>
      <c r="Z106" s="193"/>
      <c r="AA106" s="193"/>
      <c r="AB106" s="193" t="s">
        <v>177</v>
      </c>
      <c r="AC106" s="193" t="s">
        <v>177</v>
      </c>
      <c r="AD106" s="193" t="s">
        <v>177</v>
      </c>
      <c r="AE106" s="193" t="s">
        <v>177</v>
      </c>
    </row>
    <row r="107" spans="1:34" ht="54.95" customHeight="1">
      <c r="A107" s="54" t="s">
        <v>189</v>
      </c>
      <c r="B107" s="62" t="s">
        <v>221</v>
      </c>
      <c r="C107" s="153" t="s">
        <v>222</v>
      </c>
      <c r="D107" s="54" t="s">
        <v>558</v>
      </c>
      <c r="E107" s="54" t="s">
        <v>559</v>
      </c>
      <c r="F107" s="153" t="s">
        <v>560</v>
      </c>
      <c r="G107" s="57" t="s">
        <v>561</v>
      </c>
      <c r="H107" s="73" t="s">
        <v>568</v>
      </c>
      <c r="I107" s="73" t="s">
        <v>228</v>
      </c>
      <c r="J107" s="73">
        <v>0</v>
      </c>
      <c r="K107" s="73" t="s">
        <v>569</v>
      </c>
      <c r="L107" s="60">
        <v>0.17</v>
      </c>
      <c r="M107" s="193" t="s">
        <v>181</v>
      </c>
      <c r="N107" s="153" t="s">
        <v>570</v>
      </c>
      <c r="O107" s="193">
        <v>1</v>
      </c>
      <c r="P107" s="193" t="s">
        <v>177</v>
      </c>
      <c r="Q107" s="193">
        <v>1</v>
      </c>
      <c r="R107" s="193">
        <v>1</v>
      </c>
      <c r="S107" s="193">
        <v>1</v>
      </c>
      <c r="T107" s="193">
        <v>0</v>
      </c>
      <c r="U107" s="153">
        <f t="shared" si="16"/>
        <v>0</v>
      </c>
      <c r="V107" s="193"/>
      <c r="W107" s="193"/>
      <c r="X107" s="193">
        <v>0</v>
      </c>
      <c r="Y107" s="193">
        <v>0</v>
      </c>
      <c r="Z107" s="193"/>
      <c r="AA107" s="193"/>
      <c r="AB107" s="46">
        <f>(X107+Y107)/Q107*L107</f>
        <v>0</v>
      </c>
      <c r="AC107" s="46">
        <f>(T107+X107+Y107)/O107*L107</f>
        <v>0</v>
      </c>
      <c r="AD107" s="46">
        <f>(X107+Y107)/Q107</f>
        <v>0</v>
      </c>
      <c r="AE107" s="46">
        <f>(T107+X107+Y107)/O107</f>
        <v>0</v>
      </c>
    </row>
    <row r="108" spans="1:34" ht="54.95" customHeight="1">
      <c r="A108" s="54"/>
      <c r="B108" s="62"/>
      <c r="C108" s="153"/>
      <c r="D108" s="54"/>
      <c r="E108" s="54"/>
      <c r="F108" s="438" t="s">
        <v>571</v>
      </c>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97">
        <f>SUM(AB105:AB107)</f>
        <v>0</v>
      </c>
      <c r="AC108" s="97">
        <f>SUM(AC105:AC107)</f>
        <v>0</v>
      </c>
      <c r="AD108" s="97">
        <f>SUM(AD105:AD107)</f>
        <v>0</v>
      </c>
      <c r="AE108" s="97">
        <f>SUM(AE105:AE107)</f>
        <v>0</v>
      </c>
    </row>
    <row r="109" spans="1:34" s="40" customFormat="1" ht="54.95" customHeight="1">
      <c r="A109" s="74" t="s">
        <v>189</v>
      </c>
      <c r="B109" s="75" t="s">
        <v>368</v>
      </c>
      <c r="C109" s="76" t="s">
        <v>369</v>
      </c>
      <c r="D109" s="76" t="s">
        <v>192</v>
      </c>
      <c r="E109" s="76" t="s">
        <v>200</v>
      </c>
      <c r="F109" s="76" t="s">
        <v>572</v>
      </c>
      <c r="G109" s="77" t="s">
        <v>573</v>
      </c>
      <c r="H109" s="76" t="s">
        <v>574</v>
      </c>
      <c r="I109" s="45" t="s">
        <v>335</v>
      </c>
      <c r="J109" s="76">
        <v>0</v>
      </c>
      <c r="K109" s="76" t="s">
        <v>575</v>
      </c>
      <c r="L109" s="78">
        <v>0.5</v>
      </c>
      <c r="M109" s="45" t="s">
        <v>175</v>
      </c>
      <c r="N109" s="45" t="s">
        <v>576</v>
      </c>
      <c r="O109" s="45">
        <v>1</v>
      </c>
      <c r="P109" s="45" t="s">
        <v>177</v>
      </c>
      <c r="Q109" s="79">
        <v>0.34</v>
      </c>
      <c r="R109" s="80">
        <v>0.5</v>
      </c>
      <c r="S109" s="45">
        <v>0</v>
      </c>
      <c r="T109" s="45">
        <v>0</v>
      </c>
      <c r="U109" s="153">
        <f t="shared" si="16"/>
        <v>0.1</v>
      </c>
      <c r="V109" s="45"/>
      <c r="W109" s="45"/>
      <c r="X109" s="193">
        <v>0</v>
      </c>
      <c r="Y109" s="254">
        <v>0.1</v>
      </c>
      <c r="Z109" s="254"/>
      <c r="AA109" s="254"/>
      <c r="AB109" s="46">
        <f>(X109+Y109)/Q109*L109</f>
        <v>0.14705882352941177</v>
      </c>
      <c r="AC109" s="46">
        <f>(T109+X109+Y109)/O109*L109</f>
        <v>0.05</v>
      </c>
      <c r="AD109" s="46">
        <f>(X109+Y109)/Q109</f>
        <v>0.29411764705882354</v>
      </c>
      <c r="AE109" s="46">
        <f>(T109+X109+Y109)/O109</f>
        <v>0.1</v>
      </c>
    </row>
    <row r="110" spans="1:34" s="40" customFormat="1" ht="54.95" customHeight="1">
      <c r="A110" s="74" t="s">
        <v>164</v>
      </c>
      <c r="B110" s="75" t="s">
        <v>368</v>
      </c>
      <c r="C110" s="76" t="s">
        <v>369</v>
      </c>
      <c r="D110" s="76" t="s">
        <v>192</v>
      </c>
      <c r="E110" s="76" t="s">
        <v>200</v>
      </c>
      <c r="F110" s="76" t="s">
        <v>572</v>
      </c>
      <c r="G110" s="77" t="s">
        <v>573</v>
      </c>
      <c r="H110" s="76" t="s">
        <v>577</v>
      </c>
      <c r="I110" s="45" t="s">
        <v>335</v>
      </c>
      <c r="J110" s="76">
        <v>0</v>
      </c>
      <c r="K110" s="76" t="s">
        <v>578</v>
      </c>
      <c r="L110" s="78">
        <v>0.5</v>
      </c>
      <c r="M110" s="45" t="s">
        <v>181</v>
      </c>
      <c r="N110" s="45" t="s">
        <v>185</v>
      </c>
      <c r="O110" s="45">
        <v>1</v>
      </c>
      <c r="P110" s="45" t="s">
        <v>177</v>
      </c>
      <c r="Q110" s="79">
        <v>0.34</v>
      </c>
      <c r="R110" s="80">
        <v>0.7</v>
      </c>
      <c r="S110" s="45">
        <v>0</v>
      </c>
      <c r="T110" s="45">
        <v>0</v>
      </c>
      <c r="U110" s="153">
        <f t="shared" si="16"/>
        <v>0</v>
      </c>
      <c r="V110" s="45"/>
      <c r="W110" s="45"/>
      <c r="X110" s="193">
        <v>0</v>
      </c>
      <c r="Y110" s="81">
        <v>0</v>
      </c>
      <c r="Z110" s="81"/>
      <c r="AA110" s="81"/>
      <c r="AB110" s="46">
        <f>(X110+Y110)/Q110*L110</f>
        <v>0</v>
      </c>
      <c r="AC110" s="46">
        <f>(T110+X110+Y110)/O110*L110</f>
        <v>0</v>
      </c>
      <c r="AD110" s="46">
        <f>(X110+Y110)/Q110</f>
        <v>0</v>
      </c>
      <c r="AE110" s="46">
        <f>(T110+X110+Y110)/O110</f>
        <v>0</v>
      </c>
    </row>
    <row r="111" spans="1:34" ht="18" customHeight="1">
      <c r="A111" s="126"/>
      <c r="B111" s="126"/>
      <c r="C111" s="126"/>
      <c r="D111" s="126"/>
      <c r="E111" s="56"/>
      <c r="F111" s="457" t="s">
        <v>579</v>
      </c>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278">
        <f>SUM(AB109:AB110)</f>
        <v>0.14705882352941177</v>
      </c>
      <c r="AC111" s="278">
        <f t="shared" ref="AC111" si="28">SUM(AC109:AC110)</f>
        <v>0.05</v>
      </c>
      <c r="AD111" s="279">
        <f>SUM(AD109:AD110)/2</f>
        <v>0.14705882352941177</v>
      </c>
      <c r="AE111" s="278">
        <f>SUM(AE109:AE110)/2</f>
        <v>0.05</v>
      </c>
    </row>
    <row r="112" spans="1:34" ht="99.75">
      <c r="A112" s="54" t="s">
        <v>580</v>
      </c>
      <c r="B112" s="71" t="s">
        <v>165</v>
      </c>
      <c r="C112" s="56" t="s">
        <v>166</v>
      </c>
      <c r="D112" s="54" t="s">
        <v>581</v>
      </c>
      <c r="E112" s="54" t="s">
        <v>582</v>
      </c>
      <c r="F112" s="54" t="s">
        <v>583</v>
      </c>
      <c r="G112" s="57" t="s">
        <v>584</v>
      </c>
      <c r="H112" s="153" t="s">
        <v>585</v>
      </c>
      <c r="I112" s="193" t="s">
        <v>335</v>
      </c>
      <c r="J112" s="54" t="s">
        <v>586</v>
      </c>
      <c r="K112" s="227" t="s">
        <v>587</v>
      </c>
      <c r="L112" s="60">
        <v>0.5</v>
      </c>
      <c r="M112" s="193" t="s">
        <v>175</v>
      </c>
      <c r="N112" s="193" t="s">
        <v>588</v>
      </c>
      <c r="O112" s="193">
        <v>13</v>
      </c>
      <c r="P112" s="41">
        <v>13</v>
      </c>
      <c r="Q112" s="193">
        <v>13</v>
      </c>
      <c r="R112" s="193">
        <v>13</v>
      </c>
      <c r="S112" s="193">
        <v>13</v>
      </c>
      <c r="T112" s="41"/>
      <c r="U112" s="153">
        <f t="shared" si="16"/>
        <v>13</v>
      </c>
      <c r="V112" s="308"/>
      <c r="W112" s="308"/>
      <c r="X112" s="193">
        <v>0</v>
      </c>
      <c r="Y112" s="193">
        <v>13</v>
      </c>
      <c r="Z112" s="308"/>
      <c r="AA112" s="308"/>
      <c r="AB112" s="46">
        <v>0.5</v>
      </c>
      <c r="AC112" s="46">
        <f t="shared" ref="AC112:AC113" si="29">(T112+X112+Y112)/O112*L112</f>
        <v>0.5</v>
      </c>
      <c r="AD112" s="46">
        <f t="shared" ref="AD112:AE113" si="30">(X112+Y112)/Q112</f>
        <v>1</v>
      </c>
      <c r="AE112" s="46">
        <f t="shared" si="30"/>
        <v>1</v>
      </c>
    </row>
    <row r="113" spans="1:31" ht="99.75">
      <c r="A113" s="54" t="s">
        <v>580</v>
      </c>
      <c r="B113" s="71" t="s">
        <v>165</v>
      </c>
      <c r="C113" s="56" t="s">
        <v>166</v>
      </c>
      <c r="D113" s="54" t="s">
        <v>581</v>
      </c>
      <c r="E113" s="54" t="s">
        <v>582</v>
      </c>
      <c r="F113" s="54" t="s">
        <v>583</v>
      </c>
      <c r="G113" s="57" t="s">
        <v>584</v>
      </c>
      <c r="H113" s="153" t="s">
        <v>589</v>
      </c>
      <c r="I113" s="193" t="s">
        <v>335</v>
      </c>
      <c r="J113" s="56" t="s">
        <v>216</v>
      </c>
      <c r="K113" s="227" t="s">
        <v>590</v>
      </c>
      <c r="L113" s="60">
        <v>0.5</v>
      </c>
      <c r="M113" s="193" t="s">
        <v>175</v>
      </c>
      <c r="N113" s="193" t="s">
        <v>591</v>
      </c>
      <c r="O113" s="193">
        <v>48</v>
      </c>
      <c r="P113" s="41">
        <v>11</v>
      </c>
      <c r="Q113" s="193">
        <v>13</v>
      </c>
      <c r="R113" s="41">
        <v>12</v>
      </c>
      <c r="S113" s="41">
        <v>12</v>
      </c>
      <c r="T113" s="41">
        <v>12</v>
      </c>
      <c r="U113" s="153">
        <f t="shared" si="16"/>
        <v>6</v>
      </c>
      <c r="V113" s="308"/>
      <c r="W113" s="308"/>
      <c r="X113" s="193">
        <v>0</v>
      </c>
      <c r="Y113" s="193">
        <v>6</v>
      </c>
      <c r="Z113" s="308"/>
      <c r="AA113" s="308"/>
      <c r="AB113" s="46">
        <f t="shared" ref="AB113" si="31">(X113+Y113)/Q113*L113</f>
        <v>0.23076923076923078</v>
      </c>
      <c r="AC113" s="46">
        <f t="shared" si="29"/>
        <v>0.1875</v>
      </c>
      <c r="AD113" s="46">
        <f t="shared" si="30"/>
        <v>0.46153846153846156</v>
      </c>
      <c r="AE113" s="46">
        <f t="shared" si="30"/>
        <v>0.5</v>
      </c>
    </row>
    <row r="114" spans="1:31" ht="18" customHeight="1">
      <c r="A114" s="126"/>
      <c r="B114" s="126"/>
      <c r="C114" s="126"/>
      <c r="D114" s="126"/>
      <c r="E114" s="56"/>
      <c r="F114" s="459" t="s">
        <v>592</v>
      </c>
      <c r="G114" s="460"/>
      <c r="H114" s="460"/>
      <c r="I114" s="460"/>
      <c r="J114" s="460"/>
      <c r="K114" s="460"/>
      <c r="L114" s="460"/>
      <c r="M114" s="460"/>
      <c r="N114" s="460"/>
      <c r="O114" s="460"/>
      <c r="P114" s="460"/>
      <c r="Q114" s="460"/>
      <c r="R114" s="460"/>
      <c r="S114" s="460"/>
      <c r="T114" s="460"/>
      <c r="U114" s="460"/>
      <c r="V114" s="460"/>
      <c r="W114" s="460"/>
      <c r="X114" s="460"/>
      <c r="Y114" s="460"/>
      <c r="Z114" s="460"/>
      <c r="AA114" s="461"/>
      <c r="AB114" s="278">
        <f>SUM(AB112:AB113)</f>
        <v>0.73076923076923084</v>
      </c>
      <c r="AC114" s="278">
        <f>SUM(AC112:AC113)</f>
        <v>0.6875</v>
      </c>
      <c r="AD114" s="279">
        <f>AVERAGE(AD112:AD113)</f>
        <v>0.73076923076923084</v>
      </c>
      <c r="AE114" s="279">
        <f>AVERAGE(AE112:AE113)</f>
        <v>0.75</v>
      </c>
    </row>
    <row r="115" spans="1:31">
      <c r="A115" s="126"/>
      <c r="B115" s="126"/>
      <c r="C115" s="126"/>
      <c r="D115" s="126"/>
      <c r="E115" s="56"/>
      <c r="F115" s="56"/>
      <c r="G115" s="57"/>
      <c r="H115" s="126"/>
      <c r="I115" s="126"/>
      <c r="J115" s="126"/>
      <c r="K115" s="193"/>
      <c r="L115" s="193"/>
      <c r="M115" s="193"/>
      <c r="N115" s="193"/>
      <c r="O115" s="280"/>
      <c r="P115" s="281"/>
      <c r="Q115" s="126"/>
      <c r="R115" s="126"/>
      <c r="S115" s="126"/>
      <c r="T115" s="126"/>
      <c r="U115" s="126"/>
      <c r="V115" s="126"/>
      <c r="W115" s="126"/>
      <c r="X115" s="126"/>
      <c r="Y115" s="126"/>
      <c r="Z115" s="126"/>
      <c r="AA115" s="126"/>
      <c r="AB115" s="282"/>
      <c r="AC115" s="282"/>
      <c r="AD115" s="282"/>
      <c r="AE115" s="282"/>
    </row>
    <row r="116" spans="1:31" ht="58.5" customHeight="1">
      <c r="A116" s="126"/>
      <c r="B116" s="126"/>
      <c r="C116" s="126"/>
      <c r="D116" s="126"/>
      <c r="E116" s="56"/>
      <c r="F116" s="56"/>
      <c r="G116" s="57"/>
      <c r="H116" s="126"/>
      <c r="I116" s="126"/>
      <c r="J116" s="126"/>
      <c r="K116" s="193"/>
      <c r="L116" s="193"/>
      <c r="M116" s="193"/>
      <c r="N116" s="193"/>
      <c r="O116" s="280"/>
      <c r="P116" s="281"/>
      <c r="Q116" s="283"/>
      <c r="R116" s="283"/>
      <c r="S116" s="283"/>
      <c r="T116" s="283"/>
      <c r="U116" s="283"/>
      <c r="V116" s="457" t="s">
        <v>593</v>
      </c>
      <c r="W116" s="457"/>
      <c r="X116" s="457"/>
      <c r="Y116" s="457"/>
      <c r="Z116" s="457"/>
      <c r="AA116" s="457"/>
      <c r="AB116" s="408">
        <f>(AB13+AB17+AB19+AB28+AB34+AB47+AB49+AB51+AB55+AB58+AB60+AB64+AB70+AB72+AB74+AB77+AB79+AB82+AB84+AB86+AB90+AB97+AB101+AB104+AB108+AB111+AB114)/27</f>
        <v>0.41307389772479547</v>
      </c>
      <c r="AC116" s="408">
        <f t="shared" ref="AC116:AE116" si="32">(AC13+AC17+AC19+AC28+AC34+AC47+AC49+AC51+AC55+AC58+AC60+AC64+AC70+AC72+AC74+AC77+AC79+AC82+AC84+AC86+AC90+AC97+AC101+AC104+AC108+AC111+AC114)/27</f>
        <v>0.3140944933773433</v>
      </c>
      <c r="AD116" s="408">
        <f t="shared" si="32"/>
        <v>0.45959134125439599</v>
      </c>
      <c r="AE116" s="408">
        <f t="shared" si="32"/>
        <v>0.31608422132547292</v>
      </c>
    </row>
  </sheetData>
  <autoFilter ref="C1:C110" xr:uid="{00000000-0001-0000-0100-000000000000}"/>
  <mergeCells count="41">
    <mergeCell ref="V116:AA116"/>
    <mergeCell ref="F101:AA101"/>
    <mergeCell ref="F104:AA104"/>
    <mergeCell ref="F108:AA108"/>
    <mergeCell ref="F111:AA111"/>
    <mergeCell ref="F114:AA114"/>
    <mergeCell ref="F47:AA47"/>
    <mergeCell ref="F49:AA49"/>
    <mergeCell ref="F51:AA51"/>
    <mergeCell ref="F55:AA55"/>
    <mergeCell ref="F58:AA58"/>
    <mergeCell ref="F13:AA13"/>
    <mergeCell ref="F17:AA17"/>
    <mergeCell ref="F19:AA19"/>
    <mergeCell ref="F28:AA28"/>
    <mergeCell ref="F34:AA34"/>
    <mergeCell ref="C1:AL1"/>
    <mergeCell ref="C2:AL2"/>
    <mergeCell ref="C3:AL3"/>
    <mergeCell ref="C4:AL4"/>
    <mergeCell ref="A6:AM6"/>
    <mergeCell ref="A1:B4"/>
    <mergeCell ref="A5:B5"/>
    <mergeCell ref="C5:AL5"/>
    <mergeCell ref="A7:O7"/>
    <mergeCell ref="P7:Y7"/>
    <mergeCell ref="AB7:AE7"/>
    <mergeCell ref="AF7:AI7"/>
    <mergeCell ref="AJ7:AM7"/>
    <mergeCell ref="F64:AA64"/>
    <mergeCell ref="F70:AA70"/>
    <mergeCell ref="F72:AA72"/>
    <mergeCell ref="F74:AA74"/>
    <mergeCell ref="F77:AA77"/>
    <mergeCell ref="F92:AA92"/>
    <mergeCell ref="F97:AA97"/>
    <mergeCell ref="F79:AA79"/>
    <mergeCell ref="F82:AA82"/>
    <mergeCell ref="F84:AA84"/>
    <mergeCell ref="F86:AA86"/>
    <mergeCell ref="F90:AA90"/>
  </mergeCells>
  <phoneticPr fontId="16" type="noConversion"/>
  <dataValidations count="2">
    <dataValidation type="list" allowBlank="1" showInputMessage="1" showErrorMessage="1" sqref="M9:M12 M14:M16 M18 M20:M27 M29:M33 M35:M46 M48 M50 M52:M54 M56:M57 M59 M61:M63 M65:M69 M71 M73 M75:M76 M78 M80:M81 M83 M85 M87:M89 M91 M93:M96 M98:M100 M102:M103 M105:M107 M109:M110 M115 M117:M307" xr:uid="{00000000-0002-0000-0100-000000000000}">
      <formula1>$AI$10:$AI$11</formula1>
    </dataValidation>
    <dataValidation type="list" allowBlank="1" showInputMessage="1" showErrorMessage="1" sqref="M112:M113" xr:uid="{4FC0ED36-21BB-42AC-B456-994B846AEEDA}">
      <formula1>$AA$9:$AA$10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52"/>
  <sheetViews>
    <sheetView zoomScale="70" zoomScaleNormal="70" workbookViewId="0">
      <pane ySplit="8" topLeftCell="A9" activePane="bottomLeft" state="frozen"/>
      <selection pane="bottomLeft" sqref="A1:XFD1048576"/>
    </sheetView>
  </sheetViews>
  <sheetFormatPr baseColWidth="10" defaultColWidth="11.375" defaultRowHeight="14.25"/>
  <cols>
    <col min="1" max="1" width="31.875" style="1" customWidth="1"/>
    <col min="2" max="2" width="30.75" style="1" customWidth="1"/>
    <col min="3" max="3" width="33.75" style="1" customWidth="1"/>
    <col min="4" max="4" width="32" style="1" customWidth="1"/>
    <col min="5" max="5" width="28.625" style="1" customWidth="1"/>
    <col min="6" max="6" width="81.625" style="1" customWidth="1"/>
    <col min="7" max="7" width="68" style="1" customWidth="1"/>
    <col min="8" max="8" width="54.875" style="1" customWidth="1"/>
    <col min="9" max="9" width="34" style="1" bestFit="1" customWidth="1"/>
    <col min="10" max="11" width="30.25" style="1" customWidth="1"/>
    <col min="12" max="12" width="27.125" style="1" customWidth="1"/>
    <col min="13" max="13" width="94.875" style="1" customWidth="1"/>
    <col min="14" max="14" width="126.25" style="1" customWidth="1"/>
    <col min="15" max="15" width="11.375" style="1"/>
    <col min="16" max="16" width="0" style="1" hidden="1" customWidth="1"/>
    <col min="17" max="16384" width="11.375" style="1"/>
  </cols>
  <sheetData>
    <row r="1" spans="1:32" ht="18">
      <c r="A1" s="446"/>
      <c r="B1" s="447"/>
      <c r="C1" s="443" t="s">
        <v>125</v>
      </c>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5"/>
      <c r="AF1" s="95" t="s">
        <v>126</v>
      </c>
    </row>
    <row r="2" spans="1:32" ht="14.25" customHeight="1">
      <c r="A2" s="448"/>
      <c r="B2" s="449"/>
      <c r="C2" s="443" t="s">
        <v>127</v>
      </c>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5"/>
      <c r="AF2" s="95" t="s">
        <v>128</v>
      </c>
    </row>
    <row r="3" spans="1:32" ht="14.25" customHeight="1">
      <c r="A3" s="448"/>
      <c r="B3" s="449"/>
      <c r="C3" s="443" t="s">
        <v>129</v>
      </c>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5"/>
      <c r="AF3" s="95" t="s">
        <v>130</v>
      </c>
    </row>
    <row r="4" spans="1:32" ht="18">
      <c r="A4" s="450"/>
      <c r="B4" s="451"/>
      <c r="C4" s="443" t="s">
        <v>131</v>
      </c>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5"/>
      <c r="AF4" s="95" t="s">
        <v>132</v>
      </c>
    </row>
    <row r="5" spans="1:32" ht="26.25" customHeight="1">
      <c r="A5" s="452" t="s">
        <v>133</v>
      </c>
      <c r="B5" s="453"/>
      <c r="C5" s="454" t="s">
        <v>594</v>
      </c>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96"/>
    </row>
    <row r="6" spans="1:32" ht="14.25" customHeight="1">
      <c r="A6" s="442" t="s">
        <v>135</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4.25" customHeight="1">
      <c r="A7" s="439" t="s">
        <v>136</v>
      </c>
      <c r="B7" s="439"/>
      <c r="C7" s="439"/>
      <c r="D7" s="439"/>
      <c r="E7" s="439"/>
      <c r="F7" s="439"/>
      <c r="G7" s="439"/>
      <c r="H7" s="439"/>
      <c r="I7" s="439"/>
      <c r="J7" s="439"/>
      <c r="K7" s="439"/>
      <c r="L7" s="439"/>
      <c r="M7" s="439"/>
      <c r="N7" s="439"/>
      <c r="O7" s="439"/>
      <c r="P7" s="439" t="s">
        <v>137</v>
      </c>
      <c r="Q7" s="439"/>
      <c r="R7" s="439"/>
      <c r="S7" s="439"/>
      <c r="T7" s="442" t="s">
        <v>595</v>
      </c>
      <c r="U7" s="440"/>
      <c r="V7" s="440"/>
      <c r="W7" s="440"/>
      <c r="X7" s="441"/>
      <c r="Y7" s="442" t="s">
        <v>138</v>
      </c>
      <c r="Z7" s="440"/>
      <c r="AA7" s="440"/>
      <c r="AB7" s="441"/>
      <c r="AC7" s="442" t="s">
        <v>139</v>
      </c>
      <c r="AD7" s="440"/>
      <c r="AE7" s="440"/>
      <c r="AF7" s="440"/>
    </row>
    <row r="8" spans="1:32" s="3" customFormat="1" ht="78.75" customHeight="1">
      <c r="A8" s="2" t="s">
        <v>10</v>
      </c>
      <c r="B8" s="2" t="s">
        <v>596</v>
      </c>
      <c r="C8" s="2" t="s">
        <v>597</v>
      </c>
      <c r="D8" s="2" t="s">
        <v>598</v>
      </c>
      <c r="E8" s="2" t="s">
        <v>42</v>
      </c>
      <c r="F8" s="2" t="s">
        <v>44</v>
      </c>
      <c r="G8" s="2" t="s">
        <v>46</v>
      </c>
      <c r="H8" s="2" t="s">
        <v>48</v>
      </c>
      <c r="I8" s="2" t="s">
        <v>50</v>
      </c>
      <c r="J8" s="2" t="s">
        <v>52</v>
      </c>
      <c r="K8" s="2" t="s">
        <v>54</v>
      </c>
      <c r="L8" s="2" t="s">
        <v>56</v>
      </c>
      <c r="M8" s="2" t="s">
        <v>60</v>
      </c>
      <c r="N8" s="2" t="s">
        <v>62</v>
      </c>
    </row>
    <row r="9" spans="1:32" ht="71.25">
      <c r="A9" s="255" t="str">
        <f>+CONCATENATE('1. ESTRATÉGICO'!E9)</f>
        <v>Incrementar en 90 % la capacidad instalada de infraestructura para la cobertura de los servicios de cementerios en el Distrito de Cartagena</v>
      </c>
      <c r="B9" s="153" t="s">
        <v>599</v>
      </c>
      <c r="C9" s="153" t="s">
        <v>600</v>
      </c>
      <c r="D9" s="153" t="s">
        <v>601</v>
      </c>
      <c r="E9" s="256" t="s">
        <v>602</v>
      </c>
      <c r="F9" s="54" t="s">
        <v>603</v>
      </c>
      <c r="G9" s="54" t="s">
        <v>604</v>
      </c>
      <c r="H9" s="54" t="s">
        <v>605</v>
      </c>
      <c r="I9" s="153" t="s">
        <v>606</v>
      </c>
      <c r="J9" s="193" t="s">
        <v>607</v>
      </c>
      <c r="K9" s="193"/>
      <c r="L9" s="153" t="s">
        <v>608</v>
      </c>
      <c r="M9" s="54" t="s">
        <v>609</v>
      </c>
      <c r="N9" s="54" t="s">
        <v>610</v>
      </c>
    </row>
    <row r="10" spans="1:32" ht="71.25">
      <c r="A10" s="255" t="str">
        <f>+CONCATENATE('1. ESTRATÉGICO'!E10)</f>
        <v>Incrementar en 90 % la capacidad instalada de infraestructura para la cobertura de los servicios de cementerios en el Distrito de Cartagena</v>
      </c>
      <c r="B10" s="153" t="s">
        <v>599</v>
      </c>
      <c r="C10" s="153" t="s">
        <v>600</v>
      </c>
      <c r="D10" s="153" t="s">
        <v>601</v>
      </c>
      <c r="E10" s="256" t="s">
        <v>602</v>
      </c>
      <c r="F10" s="54" t="s">
        <v>603</v>
      </c>
      <c r="G10" s="54" t="s">
        <v>604</v>
      </c>
      <c r="H10" s="54" t="s">
        <v>605</v>
      </c>
      <c r="I10" s="153" t="s">
        <v>606</v>
      </c>
      <c r="J10" s="193" t="s">
        <v>607</v>
      </c>
      <c r="K10" s="193"/>
      <c r="L10" s="153" t="s">
        <v>608</v>
      </c>
      <c r="M10" s="54" t="s">
        <v>609</v>
      </c>
      <c r="N10" s="54" t="s">
        <v>610</v>
      </c>
      <c r="P10" s="1" t="s">
        <v>611</v>
      </c>
    </row>
    <row r="11" spans="1:32" ht="71.25">
      <c r="A11" s="255" t="str">
        <f>+CONCATENATE('1. ESTRATÉGICO'!E11)</f>
        <v>Incrementar en 90 % la capacidad instalada de infraestructura para la cobertura de los servicios de cementerios en el Distrito de Cartagena</v>
      </c>
      <c r="B11" s="153" t="s">
        <v>599</v>
      </c>
      <c r="C11" s="153" t="s">
        <v>600</v>
      </c>
      <c r="D11" s="153" t="s">
        <v>601</v>
      </c>
      <c r="E11" s="256" t="s">
        <v>602</v>
      </c>
      <c r="F11" s="54" t="s">
        <v>603</v>
      </c>
      <c r="G11" s="54" t="s">
        <v>604</v>
      </c>
      <c r="H11" s="54" t="s">
        <v>605</v>
      </c>
      <c r="I11" s="153" t="s">
        <v>606</v>
      </c>
      <c r="J11" s="193" t="s">
        <v>607</v>
      </c>
      <c r="K11" s="193"/>
      <c r="L11" s="153" t="s">
        <v>608</v>
      </c>
      <c r="M11" s="54" t="s">
        <v>609</v>
      </c>
      <c r="N11" s="54" t="s">
        <v>610</v>
      </c>
      <c r="P11" s="1" t="s">
        <v>612</v>
      </c>
    </row>
    <row r="12" spans="1:32" ht="71.25">
      <c r="A12" s="255" t="str">
        <f>+CONCATENATE('1. ESTRATÉGICO'!E12)</f>
        <v>Incrementar en 90 % la capacidad instalada de infraestructura para la cobertura de los servicios de cementerios en el Distrito de Cartagena</v>
      </c>
      <c r="B12" s="153" t="s">
        <v>599</v>
      </c>
      <c r="C12" s="153" t="s">
        <v>600</v>
      </c>
      <c r="D12" s="153" t="s">
        <v>601</v>
      </c>
      <c r="E12" s="256" t="s">
        <v>602</v>
      </c>
      <c r="F12" s="54" t="s">
        <v>603</v>
      </c>
      <c r="G12" s="54" t="s">
        <v>604</v>
      </c>
      <c r="H12" s="54" t="s">
        <v>605</v>
      </c>
      <c r="I12" s="153" t="s">
        <v>606</v>
      </c>
      <c r="J12" s="193" t="s">
        <v>607</v>
      </c>
      <c r="K12" s="193"/>
      <c r="L12" s="153" t="s">
        <v>608</v>
      </c>
      <c r="M12" s="54" t="s">
        <v>609</v>
      </c>
      <c r="N12" s="54" t="s">
        <v>610</v>
      </c>
      <c r="P12" s="1" t="s">
        <v>613</v>
      </c>
    </row>
    <row r="13" spans="1:32" ht="85.5">
      <c r="A13" s="153" t="str">
        <f>+CONCATENATE('1. ESTRATÉGICO'!E14)</f>
        <v>Rehabilitar cuatrocientos (400) metros cuadrados de espacio público en el Centro Histórico y su área de influencia</v>
      </c>
      <c r="B13" s="153" t="s">
        <v>599</v>
      </c>
      <c r="C13" s="153" t="s">
        <v>600</v>
      </c>
      <c r="D13" s="153" t="s">
        <v>601</v>
      </c>
      <c r="E13" s="256" t="s">
        <v>614</v>
      </c>
      <c r="F13" s="71" t="s">
        <v>615</v>
      </c>
      <c r="G13" s="54" t="s">
        <v>616</v>
      </c>
      <c r="H13" s="54" t="s">
        <v>617</v>
      </c>
      <c r="I13" s="153" t="s">
        <v>606</v>
      </c>
      <c r="J13" s="193" t="s">
        <v>607</v>
      </c>
      <c r="K13" s="193"/>
      <c r="L13" s="193" t="s">
        <v>618</v>
      </c>
      <c r="M13" s="54" t="s">
        <v>609</v>
      </c>
      <c r="N13" s="54" t="s">
        <v>619</v>
      </c>
      <c r="P13" s="1" t="s">
        <v>620</v>
      </c>
    </row>
    <row r="14" spans="1:32" ht="85.5">
      <c r="A14" s="255" t="str">
        <f>+CONCATENATE('1. ESTRATÉGICO'!E15)</f>
        <v>Incrementar a 81% el porcentaje de cumplimiento del Índice de Capacidades para la Innovación Pública – ICIP de la Alcaldía Distrital</v>
      </c>
      <c r="B14" s="153" t="s">
        <v>599</v>
      </c>
      <c r="C14" s="153" t="s">
        <v>600</v>
      </c>
      <c r="D14" s="153" t="s">
        <v>601</v>
      </c>
      <c r="E14" s="256" t="s">
        <v>614</v>
      </c>
      <c r="F14" s="71" t="s">
        <v>615</v>
      </c>
      <c r="G14" s="54" t="s">
        <v>616</v>
      </c>
      <c r="H14" s="54" t="s">
        <v>617</v>
      </c>
      <c r="I14" s="153" t="s">
        <v>606</v>
      </c>
      <c r="J14" s="193" t="s">
        <v>607</v>
      </c>
      <c r="K14" s="193"/>
      <c r="L14" s="193" t="s">
        <v>618</v>
      </c>
      <c r="M14" s="54" t="s">
        <v>609</v>
      </c>
      <c r="N14" s="54" t="s">
        <v>619</v>
      </c>
    </row>
    <row r="15" spans="1:32" ht="85.5">
      <c r="A15" s="255" t="str">
        <f>+CONCATENATE('1. ESTRATÉGICO'!E16)</f>
        <v>Incrementar a 81% el porcentaje de cumplimiento del Índice de Capacidades para la Innovación Pública – ICIP de la Alcaldía Distrital</v>
      </c>
      <c r="B15" s="153" t="s">
        <v>599</v>
      </c>
      <c r="C15" s="153" t="s">
        <v>600</v>
      </c>
      <c r="D15" s="153" t="s">
        <v>601</v>
      </c>
      <c r="E15" s="256" t="s">
        <v>614</v>
      </c>
      <c r="F15" s="71" t="s">
        <v>615</v>
      </c>
      <c r="G15" s="153" t="s">
        <v>621</v>
      </c>
      <c r="H15" s="227" t="s">
        <v>622</v>
      </c>
      <c r="I15" s="153" t="s">
        <v>606</v>
      </c>
      <c r="J15" s="193" t="s">
        <v>607</v>
      </c>
      <c r="K15" s="193"/>
      <c r="L15" s="193" t="s">
        <v>618</v>
      </c>
      <c r="M15" s="54" t="s">
        <v>623</v>
      </c>
      <c r="N15" s="54" t="s">
        <v>624</v>
      </c>
    </row>
    <row r="16" spans="1:32" ht="85.5">
      <c r="A16" s="255" t="str">
        <f>+CONCATENATE('1. ESTRATÉGICO'!E18)</f>
        <v>Incrementar a 81% el porcentaje de cumplimiento del Índice de Capacidades para la Innovación Pública – ICIP de la Alcaldía Distrital</v>
      </c>
      <c r="B16" s="153" t="s">
        <v>599</v>
      </c>
      <c r="C16" s="153" t="s">
        <v>600</v>
      </c>
      <c r="D16" s="153" t="s">
        <v>601</v>
      </c>
      <c r="E16" s="256" t="s">
        <v>614</v>
      </c>
      <c r="F16" s="71" t="s">
        <v>615</v>
      </c>
      <c r="G16" s="153" t="s">
        <v>621</v>
      </c>
      <c r="H16" s="227" t="s">
        <v>622</v>
      </c>
      <c r="I16" s="153" t="s">
        <v>606</v>
      </c>
      <c r="J16" s="193" t="s">
        <v>607</v>
      </c>
      <c r="K16" s="193"/>
      <c r="L16" s="193" t="s">
        <v>618</v>
      </c>
      <c r="M16" s="54" t="s">
        <v>623</v>
      </c>
      <c r="N16" s="54" t="s">
        <v>624</v>
      </c>
    </row>
    <row r="17" spans="1:14" ht="99.75">
      <c r="A17" s="255" t="str">
        <f>+CONCATENATE('1. ESTRATÉGICO'!E20)</f>
        <v>Aumentar 1,02 la cobertura del servicio de acueducto en el Distrito de Cartagena.</v>
      </c>
      <c r="B17" s="153" t="s">
        <v>625</v>
      </c>
      <c r="C17" s="153" t="s">
        <v>626</v>
      </c>
      <c r="D17" s="153" t="s">
        <v>627</v>
      </c>
      <c r="E17" s="193" t="s">
        <v>628</v>
      </c>
      <c r="F17" s="227" t="s">
        <v>629</v>
      </c>
      <c r="G17" s="227" t="s">
        <v>630</v>
      </c>
      <c r="H17" s="227" t="s">
        <v>631</v>
      </c>
      <c r="I17" s="193" t="s">
        <v>632</v>
      </c>
      <c r="J17" s="193" t="s">
        <v>633</v>
      </c>
      <c r="K17" s="193"/>
      <c r="L17" s="193" t="s">
        <v>618</v>
      </c>
      <c r="M17" s="227" t="s">
        <v>634</v>
      </c>
      <c r="N17" s="227" t="s">
        <v>635</v>
      </c>
    </row>
    <row r="18" spans="1:14" ht="99.75">
      <c r="A18" s="255" t="str">
        <f>+CONCATENATE('1. ESTRATÉGICO'!E21)</f>
        <v>Mantener el porcentaje  promedio anual del Índice de Continuidad</v>
      </c>
      <c r="B18" s="153" t="s">
        <v>625</v>
      </c>
      <c r="C18" s="153" t="s">
        <v>626</v>
      </c>
      <c r="D18" s="153" t="s">
        <v>627</v>
      </c>
      <c r="E18" s="193" t="s">
        <v>628</v>
      </c>
      <c r="F18" s="227" t="s">
        <v>629</v>
      </c>
      <c r="G18" s="227" t="s">
        <v>630</v>
      </c>
      <c r="H18" s="227" t="s">
        <v>631</v>
      </c>
      <c r="I18" s="193" t="s">
        <v>632</v>
      </c>
      <c r="J18" s="193" t="s">
        <v>633</v>
      </c>
      <c r="K18" s="193"/>
      <c r="L18" s="193" t="s">
        <v>618</v>
      </c>
      <c r="M18" s="227" t="s">
        <v>634</v>
      </c>
      <c r="N18" s="227" t="s">
        <v>635</v>
      </c>
    </row>
    <row r="19" spans="1:14" ht="99.75">
      <c r="A19" s="255" t="str">
        <f>+CONCATENATE('1. ESTRATÉGICO'!E22)</f>
        <v>Aumentar 1,02 la cobertura del servicio de acueducto en el Distrito de Cartagena.</v>
      </c>
      <c r="B19" s="153" t="s">
        <v>625</v>
      </c>
      <c r="C19" s="153" t="s">
        <v>626</v>
      </c>
      <c r="D19" s="153" t="s">
        <v>627</v>
      </c>
      <c r="E19" s="193" t="s">
        <v>628</v>
      </c>
      <c r="F19" s="227" t="s">
        <v>629</v>
      </c>
      <c r="G19" s="227" t="s">
        <v>630</v>
      </c>
      <c r="H19" s="227" t="s">
        <v>631</v>
      </c>
      <c r="I19" s="193" t="s">
        <v>632</v>
      </c>
      <c r="J19" s="193" t="s">
        <v>633</v>
      </c>
      <c r="K19" s="193"/>
      <c r="L19" s="193" t="s">
        <v>618</v>
      </c>
      <c r="M19" s="227" t="s">
        <v>634</v>
      </c>
      <c r="N19" s="227" t="s">
        <v>635</v>
      </c>
    </row>
    <row r="20" spans="1:14" ht="99.75">
      <c r="A20" s="255" t="str">
        <f>+CONCATENATE('1. ESTRATÉGICO'!E23)</f>
        <v>Mantener el Índice de Riesgo Calidad del Agua  para el Consumo - IRCA.</v>
      </c>
      <c r="B20" s="153" t="s">
        <v>625</v>
      </c>
      <c r="C20" s="153" t="s">
        <v>626</v>
      </c>
      <c r="D20" s="153" t="s">
        <v>627</v>
      </c>
      <c r="E20" s="193" t="s">
        <v>628</v>
      </c>
      <c r="F20" s="227" t="s">
        <v>629</v>
      </c>
      <c r="G20" s="227" t="s">
        <v>630</v>
      </c>
      <c r="H20" s="227" t="s">
        <v>631</v>
      </c>
      <c r="I20" s="193" t="s">
        <v>632</v>
      </c>
      <c r="J20" s="193" t="s">
        <v>633</v>
      </c>
      <c r="K20" s="193"/>
      <c r="L20" s="193" t="s">
        <v>618</v>
      </c>
      <c r="M20" s="227" t="s">
        <v>634</v>
      </c>
      <c r="N20" s="227" t="s">
        <v>635</v>
      </c>
    </row>
    <row r="21" spans="1:14" ht="99.75">
      <c r="A21" s="255" t="str">
        <f>+CONCATENATE('1. ESTRATÉGICO'!E24)</f>
        <v>Incrementar 3,95% el porcentaje de cobertura del alcantarillado o soluciones sanitarias en el Distrito</v>
      </c>
      <c r="B21" s="153" t="s">
        <v>625</v>
      </c>
      <c r="C21" s="153" t="s">
        <v>626</v>
      </c>
      <c r="D21" s="153" t="s">
        <v>627</v>
      </c>
      <c r="E21" s="193" t="s">
        <v>636</v>
      </c>
      <c r="F21" s="227" t="s">
        <v>637</v>
      </c>
      <c r="G21" s="227" t="s">
        <v>638</v>
      </c>
      <c r="H21" s="227" t="s">
        <v>639</v>
      </c>
      <c r="I21" s="193" t="s">
        <v>632</v>
      </c>
      <c r="J21" s="193" t="s">
        <v>633</v>
      </c>
      <c r="K21" s="193"/>
      <c r="L21" s="193" t="s">
        <v>618</v>
      </c>
      <c r="M21" s="227" t="s">
        <v>634</v>
      </c>
      <c r="N21" s="227" t="s">
        <v>635</v>
      </c>
    </row>
    <row r="22" spans="1:14" ht="99.75">
      <c r="A22" s="255" t="str">
        <f>+CONCATENATE('1. ESTRATÉGICO'!E25)</f>
        <v>Mantener en 100% 
el porcentaje el 
tratamiento de aguas 
residuales del 
Distrito</v>
      </c>
      <c r="B22" s="153" t="s">
        <v>625</v>
      </c>
      <c r="C22" s="153" t="s">
        <v>626</v>
      </c>
      <c r="D22" s="153" t="s">
        <v>627</v>
      </c>
      <c r="E22" s="193" t="s">
        <v>636</v>
      </c>
      <c r="F22" s="227" t="s">
        <v>637</v>
      </c>
      <c r="G22" s="227" t="s">
        <v>638</v>
      </c>
      <c r="H22" s="227" t="s">
        <v>639</v>
      </c>
      <c r="I22" s="193" t="s">
        <v>632</v>
      </c>
      <c r="J22" s="193" t="s">
        <v>633</v>
      </c>
      <c r="K22" s="193"/>
      <c r="L22" s="193" t="s">
        <v>618</v>
      </c>
      <c r="M22" s="227" t="s">
        <v>640</v>
      </c>
      <c r="N22" s="227" t="s">
        <v>635</v>
      </c>
    </row>
    <row r="23" spans="1:14" ht="71.25">
      <c r="A23" s="255" t="str">
        <f>+CONCATENATE('1. ESTRATÉGICO'!E26)</f>
        <v>Proteger y/o conservar el 3,75% (44,4 hectáreas) del total de las Áreas de Importancia Estratégica en el Distrito</v>
      </c>
      <c r="B23" s="153" t="s">
        <v>625</v>
      </c>
      <c r="C23" s="153" t="s">
        <v>626</v>
      </c>
      <c r="D23" s="153" t="s">
        <v>627</v>
      </c>
      <c r="E23" s="193" t="s">
        <v>628</v>
      </c>
      <c r="F23" s="227" t="s">
        <v>629</v>
      </c>
      <c r="G23" s="227" t="s">
        <v>641</v>
      </c>
      <c r="H23" s="227" t="s">
        <v>642</v>
      </c>
      <c r="I23" s="193" t="s">
        <v>643</v>
      </c>
      <c r="J23" s="193" t="s">
        <v>633</v>
      </c>
      <c r="K23" s="193"/>
      <c r="L23" s="193" t="s">
        <v>618</v>
      </c>
      <c r="M23" s="227" t="s">
        <v>644</v>
      </c>
      <c r="N23" s="227" t="s">
        <v>645</v>
      </c>
    </row>
    <row r="24" spans="1:14" ht="99.75">
      <c r="A24" s="255" t="str">
        <f>+CONCATENATE('1. ESTRATÉGICO'!E27)</f>
        <v>Aumentar 1,02 la cobertura del servicio de acueducto en el Distrito de Cartagena.</v>
      </c>
      <c r="B24" s="153" t="s">
        <v>625</v>
      </c>
      <c r="C24" s="153" t="s">
        <v>626</v>
      </c>
      <c r="D24" s="153" t="s">
        <v>627</v>
      </c>
      <c r="E24" s="193" t="s">
        <v>628</v>
      </c>
      <c r="F24" s="227" t="s">
        <v>629</v>
      </c>
      <c r="G24" s="227" t="s">
        <v>630</v>
      </c>
      <c r="H24" s="227" t="s">
        <v>631</v>
      </c>
      <c r="I24" s="193" t="s">
        <v>632</v>
      </c>
      <c r="J24" s="193" t="s">
        <v>633</v>
      </c>
      <c r="K24" s="193"/>
      <c r="L24" s="193" t="s">
        <v>618</v>
      </c>
      <c r="M24" s="227" t="s">
        <v>640</v>
      </c>
      <c r="N24" s="227" t="s">
        <v>635</v>
      </c>
    </row>
    <row r="25" spans="1:14" ht="57">
      <c r="A25" s="255" t="str">
        <f>+CONCATENATE('1. ESTRATÉGICO'!E29)</f>
        <v>Incrementar en un 10% el porcentaje de lámparas o luminarias de alumbrado público en funcionamiento.</v>
      </c>
      <c r="B25" s="153" t="s">
        <v>625</v>
      </c>
      <c r="C25" s="153" t="s">
        <v>626</v>
      </c>
      <c r="D25" s="153" t="s">
        <v>627</v>
      </c>
      <c r="E25" s="193" t="s">
        <v>646</v>
      </c>
      <c r="F25" s="227" t="s">
        <v>647</v>
      </c>
      <c r="G25" s="227" t="s">
        <v>648</v>
      </c>
      <c r="H25" s="227" t="s">
        <v>649</v>
      </c>
      <c r="I25" s="193" t="s">
        <v>650</v>
      </c>
      <c r="J25" s="193" t="s">
        <v>633</v>
      </c>
      <c r="K25" s="193"/>
      <c r="L25" s="193" t="s">
        <v>618</v>
      </c>
      <c r="M25" s="227" t="s">
        <v>651</v>
      </c>
      <c r="N25" s="227" t="s">
        <v>652</v>
      </c>
    </row>
    <row r="26" spans="1:14" ht="57">
      <c r="A26" s="255" t="str">
        <f>+CONCATENATE('1. ESTRATÉGICO'!E30)</f>
        <v>Incrementar en un 10% el porcentaje de lámparas o luminarias de alumbrado público en funcionamiento.</v>
      </c>
      <c r="B26" s="153" t="s">
        <v>625</v>
      </c>
      <c r="C26" s="153" t="s">
        <v>626</v>
      </c>
      <c r="D26" s="153" t="s">
        <v>627</v>
      </c>
      <c r="E26" s="193" t="s">
        <v>646</v>
      </c>
      <c r="F26" s="227" t="s">
        <v>647</v>
      </c>
      <c r="G26" s="227" t="s">
        <v>648</v>
      </c>
      <c r="H26" s="227" t="s">
        <v>649</v>
      </c>
      <c r="I26" s="193" t="s">
        <v>650</v>
      </c>
      <c r="J26" s="193" t="s">
        <v>633</v>
      </c>
      <c r="K26" s="193"/>
      <c r="L26" s="193" t="s">
        <v>618</v>
      </c>
      <c r="M26" s="227" t="s">
        <v>653</v>
      </c>
      <c r="N26" s="227" t="s">
        <v>654</v>
      </c>
    </row>
    <row r="27" spans="1:14" ht="57">
      <c r="A27" s="255" t="str">
        <f>+CONCATENATE('1. ESTRATÉGICO'!E31)</f>
        <v>Incrementar en un 10% el porcentaje de lámparas o luminarias de alumbrado público en funcionamiento.</v>
      </c>
      <c r="B27" s="153" t="s">
        <v>625</v>
      </c>
      <c r="C27" s="153" t="s">
        <v>626</v>
      </c>
      <c r="D27" s="153" t="s">
        <v>627</v>
      </c>
      <c r="E27" s="193" t="s">
        <v>646</v>
      </c>
      <c r="F27" s="227" t="s">
        <v>647</v>
      </c>
      <c r="G27" s="227" t="s">
        <v>648</v>
      </c>
      <c r="H27" s="227" t="s">
        <v>649</v>
      </c>
      <c r="I27" s="193" t="s">
        <v>650</v>
      </c>
      <c r="J27" s="193" t="s">
        <v>633</v>
      </c>
      <c r="K27" s="193"/>
      <c r="L27" s="193" t="s">
        <v>618</v>
      </c>
      <c r="M27" s="227" t="s">
        <v>653</v>
      </c>
      <c r="N27" s="227" t="s">
        <v>654</v>
      </c>
    </row>
    <row r="28" spans="1:14" ht="57">
      <c r="A28" s="255" t="str">
        <f>+CONCATENATE('1. ESTRATÉGICO'!E32)</f>
        <v>Incrementar en un 10% el porcentaje de lámparas o luminarias de alumbrado público en funcionamiento.</v>
      </c>
      <c r="B28" s="153" t="s">
        <v>625</v>
      </c>
      <c r="C28" s="153" t="s">
        <v>626</v>
      </c>
      <c r="D28" s="153" t="s">
        <v>627</v>
      </c>
      <c r="E28" s="193" t="s">
        <v>646</v>
      </c>
      <c r="F28" s="227" t="s">
        <v>647</v>
      </c>
      <c r="G28" s="227" t="s">
        <v>648</v>
      </c>
      <c r="H28" s="227" t="s">
        <v>649</v>
      </c>
      <c r="I28" s="193" t="s">
        <v>650</v>
      </c>
      <c r="J28" s="193" t="s">
        <v>633</v>
      </c>
      <c r="K28" s="193"/>
      <c r="L28" s="193" t="s">
        <v>618</v>
      </c>
      <c r="M28" s="227" t="s">
        <v>653</v>
      </c>
      <c r="N28" s="227" t="s">
        <v>652</v>
      </c>
    </row>
    <row r="29" spans="1:14" ht="57">
      <c r="A29" s="255" t="str">
        <f>+CONCATENATE('1. ESTRATÉGICO'!E35)</f>
        <v>Evaluar, actualizar, seguir y controlar el 100% del Plan de Gestión Integral de Residuos Sólidos del Distrito</v>
      </c>
      <c r="B29" s="153" t="s">
        <v>625</v>
      </c>
      <c r="C29" s="153" t="s">
        <v>626</v>
      </c>
      <c r="D29" s="153" t="s">
        <v>627</v>
      </c>
      <c r="E29" s="193" t="s">
        <v>655</v>
      </c>
      <c r="F29" s="227" t="s">
        <v>656</v>
      </c>
      <c r="G29" s="227" t="s">
        <v>657</v>
      </c>
      <c r="H29" s="227" t="s">
        <v>658</v>
      </c>
      <c r="I29" s="193" t="s">
        <v>650</v>
      </c>
      <c r="J29" s="193" t="s">
        <v>633</v>
      </c>
      <c r="K29" s="193"/>
      <c r="L29" s="193" t="s">
        <v>618</v>
      </c>
      <c r="M29" s="227" t="s">
        <v>659</v>
      </c>
      <c r="N29" s="227" t="s">
        <v>660</v>
      </c>
    </row>
    <row r="30" spans="1:14" ht="99.75">
      <c r="A30" s="255" t="str">
        <f>+CONCATENATE('1. ESTRATÉGICO'!E36)</f>
        <v>Evaluar, actualizar, seguir y controlar el 100% del Plan de Gestión Integral de Residuos Sólidos del Distrito</v>
      </c>
      <c r="B30" s="153" t="s">
        <v>625</v>
      </c>
      <c r="C30" s="153" t="s">
        <v>626</v>
      </c>
      <c r="D30" s="153" t="s">
        <v>627</v>
      </c>
      <c r="E30" s="193" t="s">
        <v>655</v>
      </c>
      <c r="F30" s="227" t="s">
        <v>656</v>
      </c>
      <c r="G30" s="227" t="s">
        <v>657</v>
      </c>
      <c r="H30" s="227" t="s">
        <v>658</v>
      </c>
      <c r="I30" s="193" t="s">
        <v>650</v>
      </c>
      <c r="J30" s="193" t="s">
        <v>633</v>
      </c>
      <c r="K30" s="193"/>
      <c r="L30" s="193" t="s">
        <v>618</v>
      </c>
      <c r="M30" s="227" t="s">
        <v>661</v>
      </c>
      <c r="N30" s="227" t="s">
        <v>662</v>
      </c>
    </row>
    <row r="31" spans="1:14" ht="57">
      <c r="A31" s="255" t="str">
        <f>+CONCATENATE('1. ESTRATÉGICO'!E37)</f>
        <v>Evaluar, actualizar, seguir y controlar el 100% del Plan de Gestión Integral de Residuos Sólidos del Distrito</v>
      </c>
      <c r="B31" s="153" t="s">
        <v>625</v>
      </c>
      <c r="C31" s="153" t="s">
        <v>626</v>
      </c>
      <c r="D31" s="153" t="s">
        <v>627</v>
      </c>
      <c r="E31" s="193" t="s">
        <v>655</v>
      </c>
      <c r="F31" s="227" t="s">
        <v>656</v>
      </c>
      <c r="G31" s="227" t="s">
        <v>657</v>
      </c>
      <c r="H31" s="227" t="s">
        <v>658</v>
      </c>
      <c r="I31" s="193" t="s">
        <v>650</v>
      </c>
      <c r="J31" s="193" t="s">
        <v>633</v>
      </c>
      <c r="K31" s="193"/>
      <c r="L31" s="193" t="s">
        <v>618</v>
      </c>
      <c r="M31" s="227" t="s">
        <v>663</v>
      </c>
      <c r="N31" s="227" t="s">
        <v>664</v>
      </c>
    </row>
    <row r="32" spans="1:14" ht="57">
      <c r="A32" s="255" t="str">
        <f>+CONCATENATE('1. ESTRATÉGICO'!E38)</f>
        <v>Evaluar, actualizar, seguir y controlar el 100% del Plan de Gestión Integral de Residuos Sólidos del Distrito</v>
      </c>
      <c r="B32" s="153" t="s">
        <v>625</v>
      </c>
      <c r="C32" s="153" t="s">
        <v>626</v>
      </c>
      <c r="D32" s="153" t="s">
        <v>627</v>
      </c>
      <c r="E32" s="193" t="s">
        <v>655</v>
      </c>
      <c r="F32" s="227" t="s">
        <v>656</v>
      </c>
      <c r="G32" s="227" t="s">
        <v>657</v>
      </c>
      <c r="H32" s="227" t="s">
        <v>658</v>
      </c>
      <c r="I32" s="193" t="s">
        <v>650</v>
      </c>
      <c r="J32" s="193" t="s">
        <v>633</v>
      </c>
      <c r="K32" s="193"/>
      <c r="L32" s="193" t="s">
        <v>618</v>
      </c>
      <c r="M32" s="227" t="s">
        <v>663</v>
      </c>
      <c r="N32" s="227" t="s">
        <v>664</v>
      </c>
    </row>
    <row r="33" spans="1:14" ht="57">
      <c r="A33" s="255" t="str">
        <f>+CONCATENATE('1. ESTRATÉGICO'!E39)</f>
        <v>Evaluar, actualizar, seguir y controlar el 100% del Plan de Gestión Integral de Residuos Sólidos del Distrito</v>
      </c>
      <c r="B33" s="153" t="s">
        <v>625</v>
      </c>
      <c r="C33" s="153" t="s">
        <v>626</v>
      </c>
      <c r="D33" s="153" t="s">
        <v>627</v>
      </c>
      <c r="E33" s="193" t="s">
        <v>655</v>
      </c>
      <c r="F33" s="227" t="s">
        <v>656</v>
      </c>
      <c r="G33" s="227" t="s">
        <v>657</v>
      </c>
      <c r="H33" s="227" t="s">
        <v>658</v>
      </c>
      <c r="I33" s="193" t="s">
        <v>650</v>
      </c>
      <c r="J33" s="193" t="s">
        <v>633</v>
      </c>
      <c r="K33" s="193"/>
      <c r="L33" s="193" t="s">
        <v>618</v>
      </c>
      <c r="M33" s="227" t="s">
        <v>663</v>
      </c>
      <c r="N33" s="227" t="s">
        <v>664</v>
      </c>
    </row>
    <row r="34" spans="1:14" ht="57">
      <c r="A34" s="255" t="str">
        <f>+CONCATENATE('1. ESTRATÉGICO'!E40)</f>
        <v>Evaluar, actualizar, seguir y controlar el 100% del Plan de Gestión Integral de Residuos Sólidos del Distrito</v>
      </c>
      <c r="B34" s="153" t="s">
        <v>625</v>
      </c>
      <c r="C34" s="153" t="s">
        <v>626</v>
      </c>
      <c r="D34" s="153" t="s">
        <v>627</v>
      </c>
      <c r="E34" s="193" t="s">
        <v>655</v>
      </c>
      <c r="F34" s="227" t="s">
        <v>656</v>
      </c>
      <c r="G34" s="227" t="s">
        <v>657</v>
      </c>
      <c r="H34" s="227" t="s">
        <v>658</v>
      </c>
      <c r="I34" s="193" t="s">
        <v>650</v>
      </c>
      <c r="J34" s="193" t="s">
        <v>633</v>
      </c>
      <c r="K34" s="193"/>
      <c r="L34" s="193" t="s">
        <v>618</v>
      </c>
      <c r="M34" s="227" t="s">
        <v>663</v>
      </c>
      <c r="N34" s="227" t="s">
        <v>664</v>
      </c>
    </row>
    <row r="35" spans="1:14" ht="57">
      <c r="A35" s="255" t="str">
        <f>+CONCATENATE('1. ESTRATÉGICO'!E41)</f>
        <v>Evaluar, actualizar, seguir y controlar el 100% del Plan de Gestión Integral de Residuos Sólidos del Distrito</v>
      </c>
      <c r="B35" s="153" t="s">
        <v>625</v>
      </c>
      <c r="C35" s="153" t="s">
        <v>626</v>
      </c>
      <c r="D35" s="153" t="s">
        <v>627</v>
      </c>
      <c r="E35" s="193" t="s">
        <v>655</v>
      </c>
      <c r="F35" s="227" t="s">
        <v>656</v>
      </c>
      <c r="G35" s="227" t="s">
        <v>657</v>
      </c>
      <c r="H35" s="227" t="s">
        <v>658</v>
      </c>
      <c r="I35" s="193" t="s">
        <v>650</v>
      </c>
      <c r="J35" s="193" t="s">
        <v>633</v>
      </c>
      <c r="K35" s="193"/>
      <c r="L35" s="193" t="s">
        <v>618</v>
      </c>
      <c r="M35" s="227" t="s">
        <v>663</v>
      </c>
      <c r="N35" s="227" t="s">
        <v>664</v>
      </c>
    </row>
    <row r="36" spans="1:14" ht="57">
      <c r="A36" s="255" t="str">
        <f>+CONCATENATE('1. ESTRATÉGICO'!E42)</f>
        <v>Evaluar, actualizar, seguir y controlar el 100% del Plan de Gestión Integral de Residuos Sólidos del Distrito</v>
      </c>
      <c r="B36" s="153" t="s">
        <v>625</v>
      </c>
      <c r="C36" s="153" t="s">
        <v>626</v>
      </c>
      <c r="D36" s="153" t="s">
        <v>627</v>
      </c>
      <c r="E36" s="193" t="s">
        <v>655</v>
      </c>
      <c r="F36" s="227" t="s">
        <v>656</v>
      </c>
      <c r="G36" s="227" t="s">
        <v>657</v>
      </c>
      <c r="H36" s="227" t="s">
        <v>658</v>
      </c>
      <c r="I36" s="193" t="s">
        <v>650</v>
      </c>
      <c r="J36" s="193" t="s">
        <v>633</v>
      </c>
      <c r="K36" s="193"/>
      <c r="L36" s="193" t="s">
        <v>618</v>
      </c>
      <c r="M36" s="227" t="s">
        <v>663</v>
      </c>
      <c r="N36" s="227" t="s">
        <v>664</v>
      </c>
    </row>
    <row r="37" spans="1:14" ht="57">
      <c r="A37" s="255" t="str">
        <f>+CONCATENATE('1. ESTRATÉGICO'!E43)</f>
        <v>Evaluar, actualizar, seguir y controlar el 100% del Plan de Gestión Integral de Residuos Sólidos del Distrito</v>
      </c>
      <c r="B37" s="153" t="s">
        <v>625</v>
      </c>
      <c r="C37" s="153" t="s">
        <v>626</v>
      </c>
      <c r="D37" s="153" t="s">
        <v>627</v>
      </c>
      <c r="E37" s="193" t="s">
        <v>655</v>
      </c>
      <c r="F37" s="227" t="s">
        <v>656</v>
      </c>
      <c r="G37" s="227" t="s">
        <v>657</v>
      </c>
      <c r="H37" s="227" t="s">
        <v>658</v>
      </c>
      <c r="I37" s="193" t="s">
        <v>650</v>
      </c>
      <c r="J37" s="193" t="s">
        <v>633</v>
      </c>
      <c r="K37" s="193"/>
      <c r="L37" s="193" t="s">
        <v>618</v>
      </c>
      <c r="M37" s="227" t="s">
        <v>663</v>
      </c>
      <c r="N37" s="227" t="s">
        <v>664</v>
      </c>
    </row>
    <row r="38" spans="1:14" ht="57">
      <c r="A38" s="255" t="str">
        <f>+CONCATENATE('1. ESTRATÉGICO'!E44)</f>
        <v>Evaluar, actualizar, seguir y controlar el 100% del Plan de Gestión Integral de Residuos Sólidos del Distrito</v>
      </c>
      <c r="B38" s="153" t="s">
        <v>625</v>
      </c>
      <c r="C38" s="153" t="s">
        <v>626</v>
      </c>
      <c r="D38" s="153" t="s">
        <v>627</v>
      </c>
      <c r="E38" s="193" t="s">
        <v>655</v>
      </c>
      <c r="F38" s="227" t="s">
        <v>656</v>
      </c>
      <c r="G38" s="227" t="s">
        <v>657</v>
      </c>
      <c r="H38" s="227" t="s">
        <v>658</v>
      </c>
      <c r="I38" s="193" t="s">
        <v>650</v>
      </c>
      <c r="J38" s="193" t="s">
        <v>633</v>
      </c>
      <c r="K38" s="193"/>
      <c r="L38" s="193" t="s">
        <v>618</v>
      </c>
      <c r="M38" s="227" t="s">
        <v>663</v>
      </c>
      <c r="N38" s="227" t="s">
        <v>664</v>
      </c>
    </row>
    <row r="39" spans="1:14" ht="57">
      <c r="A39" s="255" t="str">
        <f>+CONCATENATE('1. ESTRATÉGICO'!E45)</f>
        <v>Evaluar, actualizar, seguir y controlar el 100% del Plan de Gestión Integral de Residuos Sólidos del Distrito</v>
      </c>
      <c r="B39" s="153" t="s">
        <v>625</v>
      </c>
      <c r="C39" s="153" t="s">
        <v>626</v>
      </c>
      <c r="D39" s="153" t="s">
        <v>627</v>
      </c>
      <c r="E39" s="193" t="s">
        <v>655</v>
      </c>
      <c r="F39" s="227" t="s">
        <v>656</v>
      </c>
      <c r="G39" s="227" t="s">
        <v>657</v>
      </c>
      <c r="H39" s="227" t="s">
        <v>658</v>
      </c>
      <c r="I39" s="193" t="s">
        <v>650</v>
      </c>
      <c r="J39" s="193" t="s">
        <v>633</v>
      </c>
      <c r="K39" s="193"/>
      <c r="L39" s="193" t="s">
        <v>618</v>
      </c>
      <c r="M39" s="227" t="s">
        <v>663</v>
      </c>
      <c r="N39" s="227" t="s">
        <v>664</v>
      </c>
    </row>
    <row r="40" spans="1:14" ht="57">
      <c r="A40" s="255" t="str">
        <f>+CONCATENATE('1. ESTRATÉGICO'!E46)</f>
        <v>Evaluar, actualizar, seguir y controlar el 100% del Plan de Gestión Integral de Residuos Sólidos del Distrito</v>
      </c>
      <c r="B40" s="153" t="s">
        <v>625</v>
      </c>
      <c r="C40" s="153" t="s">
        <v>626</v>
      </c>
      <c r="D40" s="153" t="s">
        <v>627</v>
      </c>
      <c r="E40" s="193" t="s">
        <v>655</v>
      </c>
      <c r="F40" s="227" t="s">
        <v>656</v>
      </c>
      <c r="G40" s="227" t="s">
        <v>657</v>
      </c>
      <c r="H40" s="227" t="s">
        <v>658</v>
      </c>
      <c r="I40" s="193" t="s">
        <v>650</v>
      </c>
      <c r="J40" s="193" t="s">
        <v>633</v>
      </c>
      <c r="K40" s="193"/>
      <c r="L40" s="193" t="s">
        <v>618</v>
      </c>
      <c r="M40" s="227" t="s">
        <v>663</v>
      </c>
      <c r="N40" s="227" t="s">
        <v>664</v>
      </c>
    </row>
    <row r="41" spans="1:14" ht="57">
      <c r="A41" s="255" t="str">
        <f>+CONCATENATE('1. ESTRATÉGICO'!E48)</f>
        <v>Alcanzar un puntaje de 
8 en el Índice de 
Desarrollo Económico 
y Empresarial</v>
      </c>
      <c r="B41" s="153" t="s">
        <v>625</v>
      </c>
      <c r="C41" s="153" t="s">
        <v>626</v>
      </c>
      <c r="D41" s="153" t="s">
        <v>627</v>
      </c>
      <c r="E41" s="193" t="s">
        <v>655</v>
      </c>
      <c r="F41" s="227" t="s">
        <v>656</v>
      </c>
      <c r="G41" s="227" t="s">
        <v>657</v>
      </c>
      <c r="H41" s="227" t="s">
        <v>658</v>
      </c>
      <c r="I41" s="193" t="s">
        <v>650</v>
      </c>
      <c r="J41" s="193" t="s">
        <v>633</v>
      </c>
      <c r="K41" s="193"/>
      <c r="L41" s="193" t="s">
        <v>618</v>
      </c>
      <c r="M41" s="227" t="s">
        <v>663</v>
      </c>
      <c r="N41" s="227" t="s">
        <v>664</v>
      </c>
    </row>
    <row r="42" spans="1:14" ht="42.75">
      <c r="A42" s="62" t="str">
        <f>+CONCATENATE('1. ESTRATÉGICO'!E50)</f>
        <v>Implementar el 100% del proceso de traslado del Mercado de Bazurto</v>
      </c>
      <c r="B42" s="54" t="s">
        <v>625</v>
      </c>
      <c r="C42" s="54" t="s">
        <v>626</v>
      </c>
      <c r="D42" s="54" t="s">
        <v>665</v>
      </c>
      <c r="E42" s="54" t="s">
        <v>666</v>
      </c>
      <c r="F42" s="62" t="s">
        <v>667</v>
      </c>
      <c r="G42" s="227" t="s">
        <v>668</v>
      </c>
      <c r="H42" s="153" t="s">
        <v>669</v>
      </c>
      <c r="I42" s="153" t="s">
        <v>650</v>
      </c>
      <c r="J42" s="153" t="s">
        <v>670</v>
      </c>
      <c r="K42" s="153"/>
      <c r="L42" s="193" t="s">
        <v>618</v>
      </c>
      <c r="M42" s="54" t="s">
        <v>671</v>
      </c>
      <c r="N42" s="54" t="s">
        <v>672</v>
      </c>
    </row>
    <row r="43" spans="1:14" ht="57">
      <c r="A43" s="62" t="str">
        <f>+CONCATENATE('1. ESTRATÉGICO'!E52)</f>
        <v>Actualizar al 100% el marco jurídico de gobernanza del sistema de mercados del Distrito</v>
      </c>
      <c r="B43" s="54" t="s">
        <v>625</v>
      </c>
      <c r="C43" s="54" t="s">
        <v>626</v>
      </c>
      <c r="D43" s="54" t="s">
        <v>665</v>
      </c>
      <c r="E43" s="54" t="s">
        <v>666</v>
      </c>
      <c r="F43" s="62" t="s">
        <v>667</v>
      </c>
      <c r="G43" s="227" t="s">
        <v>668</v>
      </c>
      <c r="H43" s="153" t="s">
        <v>669</v>
      </c>
      <c r="I43" s="153" t="s">
        <v>650</v>
      </c>
      <c r="J43" s="153" t="s">
        <v>670</v>
      </c>
      <c r="K43" s="153"/>
      <c r="L43" s="193" t="s">
        <v>618</v>
      </c>
      <c r="M43" s="54" t="s">
        <v>673</v>
      </c>
      <c r="N43" s="54" t="s">
        <v>674</v>
      </c>
    </row>
    <row r="44" spans="1:14" ht="57">
      <c r="A44" s="62" t="str">
        <f>+CONCATENATE('1. ESTRATÉGICO'!E53)</f>
        <v>Subir una posicion  en el desempeño nacional de resultados.</v>
      </c>
      <c r="B44" s="54" t="s">
        <v>625</v>
      </c>
      <c r="C44" s="54" t="s">
        <v>626</v>
      </c>
      <c r="D44" s="54" t="s">
        <v>665</v>
      </c>
      <c r="E44" s="54" t="s">
        <v>666</v>
      </c>
      <c r="F44" s="62" t="s">
        <v>675</v>
      </c>
      <c r="G44" s="227" t="s">
        <v>668</v>
      </c>
      <c r="H44" s="153" t="s">
        <v>669</v>
      </c>
      <c r="I44" s="153" t="s">
        <v>650</v>
      </c>
      <c r="J44" s="153" t="s">
        <v>670</v>
      </c>
      <c r="K44" s="153"/>
      <c r="L44" s="193" t="s">
        <v>618</v>
      </c>
      <c r="M44" s="54" t="s">
        <v>673</v>
      </c>
      <c r="N44" s="54" t="s">
        <v>674</v>
      </c>
    </row>
    <row r="45" spans="1:14" ht="71.25">
      <c r="A45" s="62" t="str">
        <f>+CONCATENATE('1. ESTRATÉGICO'!E54)</f>
        <v>Subir una posicion  en el desempeño nacional de resultados.</v>
      </c>
      <c r="B45" s="54" t="s">
        <v>625</v>
      </c>
      <c r="C45" s="54" t="s">
        <v>626</v>
      </c>
      <c r="D45" s="54" t="s">
        <v>665</v>
      </c>
      <c r="E45" s="54" t="s">
        <v>676</v>
      </c>
      <c r="F45" s="62" t="s">
        <v>675</v>
      </c>
      <c r="G45" s="227" t="s">
        <v>677</v>
      </c>
      <c r="H45" s="153" t="s">
        <v>678</v>
      </c>
      <c r="I45" s="153" t="s">
        <v>650</v>
      </c>
      <c r="J45" s="153" t="s">
        <v>670</v>
      </c>
      <c r="K45" s="153"/>
      <c r="L45" s="193" t="s">
        <v>618</v>
      </c>
      <c r="M45" s="54" t="s">
        <v>673</v>
      </c>
      <c r="N45" s="54" t="s">
        <v>674</v>
      </c>
    </row>
    <row r="46" spans="1:14" ht="42.75">
      <c r="A46" s="62" t="str">
        <f>+CONCATENATE('1. ESTRATÉGICO'!E56)</f>
        <v>Incrementar a 99 puntos el Índice de Transparencia y Anticorrupción - ITA</v>
      </c>
      <c r="B46" s="153" t="s">
        <v>679</v>
      </c>
      <c r="C46" s="255" t="s">
        <v>680</v>
      </c>
      <c r="D46" s="153" t="s">
        <v>681</v>
      </c>
      <c r="E46" s="153" t="s">
        <v>682</v>
      </c>
      <c r="F46" s="227" t="s">
        <v>683</v>
      </c>
      <c r="G46" s="153" t="s">
        <v>684</v>
      </c>
      <c r="H46" s="153" t="s">
        <v>685</v>
      </c>
      <c r="I46" s="153" t="s">
        <v>650</v>
      </c>
      <c r="J46" s="153" t="s">
        <v>633</v>
      </c>
      <c r="K46" s="153"/>
      <c r="L46" s="54" t="s">
        <v>686</v>
      </c>
      <c r="M46" s="227" t="s">
        <v>687</v>
      </c>
      <c r="N46" s="227" t="s">
        <v>688</v>
      </c>
    </row>
    <row r="47" spans="1:14" ht="71.25">
      <c r="A47" s="54" t="str">
        <f>+CONCATENATE('1. ESTRATÉGICO'!E52)</f>
        <v>Actualizar al 100% el marco jurídico de gobernanza del sistema de mercados del Distrito</v>
      </c>
      <c r="B47" s="153" t="s">
        <v>679</v>
      </c>
      <c r="C47" s="153" t="s">
        <v>680</v>
      </c>
      <c r="D47" s="153" t="s">
        <v>681</v>
      </c>
      <c r="E47" s="193" t="s">
        <v>689</v>
      </c>
      <c r="F47" s="54" t="s">
        <v>690</v>
      </c>
      <c r="G47" s="153" t="s">
        <v>691</v>
      </c>
      <c r="H47" s="153" t="s">
        <v>692</v>
      </c>
      <c r="I47" s="153" t="s">
        <v>650</v>
      </c>
      <c r="J47" s="153" t="s">
        <v>633</v>
      </c>
      <c r="K47" s="153"/>
      <c r="L47" s="54" t="s">
        <v>686</v>
      </c>
      <c r="M47" s="227" t="s">
        <v>693</v>
      </c>
      <c r="N47" s="227" t="s">
        <v>694</v>
      </c>
    </row>
    <row r="48" spans="1:14" ht="71.25">
      <c r="A48" s="54" t="str">
        <f>+CONCATENATE('1. ESTRATÉGICO'!E53)</f>
        <v>Subir una posicion  en el desempeño nacional de resultados.</v>
      </c>
      <c r="B48" s="153" t="s">
        <v>679</v>
      </c>
      <c r="C48" s="153" t="s">
        <v>680</v>
      </c>
      <c r="D48" s="153" t="s">
        <v>681</v>
      </c>
      <c r="E48" s="193" t="s">
        <v>689</v>
      </c>
      <c r="F48" s="54" t="s">
        <v>690</v>
      </c>
      <c r="G48" s="153" t="s">
        <v>695</v>
      </c>
      <c r="H48" s="153" t="s">
        <v>696</v>
      </c>
      <c r="I48" s="153" t="s">
        <v>650</v>
      </c>
      <c r="J48" s="153" t="s">
        <v>633</v>
      </c>
      <c r="K48" s="153"/>
      <c r="L48" s="54" t="s">
        <v>686</v>
      </c>
      <c r="M48" s="227" t="s">
        <v>697</v>
      </c>
      <c r="N48" s="227" t="s">
        <v>698</v>
      </c>
    </row>
    <row r="49" spans="1:14" ht="71.25">
      <c r="A49" s="54" t="str">
        <f>+CONCATENATE('1. ESTRATÉGICO'!E54)</f>
        <v>Subir una posicion  en el desempeño nacional de resultados.</v>
      </c>
      <c r="B49" s="153" t="s">
        <v>679</v>
      </c>
      <c r="C49" s="153" t="s">
        <v>680</v>
      </c>
      <c r="D49" s="153" t="s">
        <v>681</v>
      </c>
      <c r="E49" s="193" t="s">
        <v>689</v>
      </c>
      <c r="F49" s="54" t="s">
        <v>690</v>
      </c>
      <c r="G49" s="153" t="s">
        <v>699</v>
      </c>
      <c r="H49" s="153" t="s">
        <v>700</v>
      </c>
      <c r="I49" s="153" t="s">
        <v>650</v>
      </c>
      <c r="J49" s="153" t="s">
        <v>633</v>
      </c>
      <c r="K49" s="153"/>
      <c r="L49" s="54" t="s">
        <v>686</v>
      </c>
      <c r="M49" s="55" t="s">
        <v>701</v>
      </c>
      <c r="N49" s="227" t="s">
        <v>702</v>
      </c>
    </row>
    <row r="50" spans="1:14" ht="71.25">
      <c r="A50" s="54" t="str">
        <f>+CONCATENATE('1. ESTRATÉGICO'!E56)</f>
        <v>Incrementar a 99 puntos el Índice de Transparencia y Anticorrupción - ITA</v>
      </c>
      <c r="B50" s="153" t="s">
        <v>679</v>
      </c>
      <c r="C50" s="153" t="s">
        <v>680</v>
      </c>
      <c r="D50" s="153" t="s">
        <v>681</v>
      </c>
      <c r="E50" s="193" t="s">
        <v>689</v>
      </c>
      <c r="F50" s="54" t="s">
        <v>690</v>
      </c>
      <c r="G50" s="153" t="s">
        <v>703</v>
      </c>
      <c r="H50" s="153" t="s">
        <v>704</v>
      </c>
      <c r="I50" s="153" t="s">
        <v>650</v>
      </c>
      <c r="J50" s="153" t="s">
        <v>633</v>
      </c>
      <c r="K50" s="153"/>
      <c r="L50" s="54" t="s">
        <v>686</v>
      </c>
      <c r="M50" s="55" t="s">
        <v>705</v>
      </c>
      <c r="N50" s="227" t="s">
        <v>706</v>
      </c>
    </row>
    <row r="51" spans="1:14" ht="71.25">
      <c r="A51" s="54" t="str">
        <f>+CONCATENATE('1. ESTRATÉGICO'!E57)</f>
        <v>Incrementar a 99 puntos el Índice de Transparencia y Anticorrupción - ITA</v>
      </c>
      <c r="B51" s="153" t="s">
        <v>679</v>
      </c>
      <c r="C51" s="153" t="s">
        <v>680</v>
      </c>
      <c r="D51" s="153" t="s">
        <v>681</v>
      </c>
      <c r="E51" s="193" t="s">
        <v>689</v>
      </c>
      <c r="F51" s="54" t="s">
        <v>690</v>
      </c>
      <c r="G51" s="153" t="s">
        <v>707</v>
      </c>
      <c r="H51" s="153" t="s">
        <v>708</v>
      </c>
      <c r="I51" s="153" t="s">
        <v>650</v>
      </c>
      <c r="J51" s="153" t="s">
        <v>633</v>
      </c>
      <c r="K51" s="153"/>
      <c r="L51" s="54" t="s">
        <v>686</v>
      </c>
      <c r="M51" s="55" t="s">
        <v>709</v>
      </c>
      <c r="N51" s="227" t="s">
        <v>710</v>
      </c>
    </row>
    <row r="52" spans="1:14" s="34" customFormat="1" ht="99.75">
      <c r="A52" s="153" t="str">
        <f>+CONCATENATE('1. ESTRATÉGICO'!E59)</f>
        <v>Incrementar a 88,9 puntos el Índice de Desempeño Institucional - IDI de la Alcaldía Distrital</v>
      </c>
      <c r="B52" s="153" t="s">
        <v>625</v>
      </c>
      <c r="C52" s="153" t="s">
        <v>626</v>
      </c>
      <c r="D52" s="225" t="s">
        <v>711</v>
      </c>
      <c r="E52" s="225" t="s">
        <v>712</v>
      </c>
      <c r="F52" s="227" t="s">
        <v>713</v>
      </c>
      <c r="G52" s="227" t="s">
        <v>714</v>
      </c>
      <c r="H52" s="54" t="s">
        <v>715</v>
      </c>
      <c r="I52" s="193" t="s">
        <v>632</v>
      </c>
      <c r="J52" s="193" t="s">
        <v>670</v>
      </c>
      <c r="K52" s="193"/>
      <c r="L52" s="193" t="s">
        <v>618</v>
      </c>
      <c r="M52" s="462" t="s">
        <v>716</v>
      </c>
      <c r="N52" s="462" t="s">
        <v>717</v>
      </c>
    </row>
    <row r="53" spans="1:14" s="34" customFormat="1" ht="85.5">
      <c r="A53" s="153" t="s">
        <v>385</v>
      </c>
      <c r="B53" s="153" t="s">
        <v>625</v>
      </c>
      <c r="C53" s="153" t="s">
        <v>626</v>
      </c>
      <c r="D53" s="225" t="s">
        <v>711</v>
      </c>
      <c r="E53" s="225" t="s">
        <v>712</v>
      </c>
      <c r="F53" s="227" t="s">
        <v>718</v>
      </c>
      <c r="G53" s="54" t="s">
        <v>719</v>
      </c>
      <c r="H53" s="54" t="s">
        <v>720</v>
      </c>
      <c r="I53" s="193" t="s">
        <v>650</v>
      </c>
      <c r="J53" s="193" t="s">
        <v>670</v>
      </c>
      <c r="K53" s="193"/>
      <c r="L53" s="193" t="s">
        <v>618</v>
      </c>
      <c r="M53" s="463"/>
      <c r="N53" s="463"/>
    </row>
    <row r="54" spans="1:14" s="34" customFormat="1" ht="85.5">
      <c r="A54" s="153" t="s">
        <v>385</v>
      </c>
      <c r="B54" s="153" t="s">
        <v>625</v>
      </c>
      <c r="C54" s="153" t="s">
        <v>626</v>
      </c>
      <c r="D54" s="225" t="s">
        <v>711</v>
      </c>
      <c r="E54" s="225" t="s">
        <v>712</v>
      </c>
      <c r="F54" s="227" t="s">
        <v>718</v>
      </c>
      <c r="G54" s="54" t="s">
        <v>721</v>
      </c>
      <c r="H54" s="54" t="s">
        <v>722</v>
      </c>
      <c r="I54" s="193" t="s">
        <v>632</v>
      </c>
      <c r="J54" s="193" t="s">
        <v>670</v>
      </c>
      <c r="K54" s="193"/>
      <c r="L54" s="193" t="s">
        <v>618</v>
      </c>
      <c r="M54" s="464"/>
      <c r="N54" s="464"/>
    </row>
    <row r="55" spans="1:14" ht="128.25">
      <c r="A55" s="62" t="str">
        <f>+CONCATENATE('1. ESTRATÉGICO'!E61)</f>
        <v>Implementar al 100% los proyectos de mediano, corto y largo plazo establecidos en el Plan Institucional de Archivo del Distrito de Cartagena (PINAR)</v>
      </c>
      <c r="B55" s="153" t="s">
        <v>679</v>
      </c>
      <c r="C55" s="153" t="s">
        <v>723</v>
      </c>
      <c r="D55" s="153" t="s">
        <v>724</v>
      </c>
      <c r="E55" s="54" t="s">
        <v>725</v>
      </c>
      <c r="F55" s="227" t="s">
        <v>726</v>
      </c>
      <c r="G55" s="227" t="s">
        <v>727</v>
      </c>
      <c r="H55" s="257"/>
      <c r="I55" s="63" t="s">
        <v>650</v>
      </c>
      <c r="J55" s="63" t="s">
        <v>670</v>
      </c>
      <c r="K55" s="63"/>
      <c r="L55" s="153" t="s">
        <v>728</v>
      </c>
      <c r="M55" s="153" t="s">
        <v>729</v>
      </c>
      <c r="N55" s="227" t="s">
        <v>730</v>
      </c>
    </row>
    <row r="56" spans="1:14" ht="128.25">
      <c r="A56" s="62" t="str">
        <f>+CONCATENATE('1. ESTRATÉGICO'!E62)</f>
        <v>Implementar al 100% los proyectos de mediano, corto y largo plazo establecidos en el Plan Institucional de Archivo del Distrito de Cartagena (PINAR)</v>
      </c>
      <c r="B56" s="153" t="s">
        <v>679</v>
      </c>
      <c r="C56" s="153" t="s">
        <v>723</v>
      </c>
      <c r="D56" s="153" t="s">
        <v>724</v>
      </c>
      <c r="E56" s="54" t="s">
        <v>725</v>
      </c>
      <c r="F56" s="227" t="s">
        <v>726</v>
      </c>
      <c r="G56" s="227" t="s">
        <v>727</v>
      </c>
      <c r="H56" s="257"/>
      <c r="I56" s="63" t="s">
        <v>650</v>
      </c>
      <c r="J56" s="63" t="s">
        <v>670</v>
      </c>
      <c r="K56" s="63"/>
      <c r="L56" s="153" t="s">
        <v>728</v>
      </c>
      <c r="M56" s="153" t="s">
        <v>729</v>
      </c>
      <c r="N56" s="227" t="s">
        <v>731</v>
      </c>
    </row>
    <row r="57" spans="1:14" ht="128.25">
      <c r="A57" s="62" t="str">
        <f>+CONCATENATE('1. ESTRATÉGICO'!E63)</f>
        <v>Implementar al 100% los proyectos de mediano, corto y largo plazo establecidos en el Plan Institucional de Archivo del Distrito de Cartagena (PINAR)</v>
      </c>
      <c r="B57" s="153" t="s">
        <v>679</v>
      </c>
      <c r="C57" s="153" t="s">
        <v>723</v>
      </c>
      <c r="D57" s="153" t="s">
        <v>732</v>
      </c>
      <c r="E57" s="54" t="s">
        <v>725</v>
      </c>
      <c r="F57" s="227" t="s">
        <v>726</v>
      </c>
      <c r="G57" s="227" t="s">
        <v>727</v>
      </c>
      <c r="H57" s="257"/>
      <c r="I57" s="63" t="s">
        <v>650</v>
      </c>
      <c r="J57" s="63" t="s">
        <v>670</v>
      </c>
      <c r="K57" s="63"/>
      <c r="L57" s="153" t="s">
        <v>728</v>
      </c>
      <c r="M57" s="153" t="s">
        <v>729</v>
      </c>
      <c r="N57" s="227" t="s">
        <v>731</v>
      </c>
    </row>
    <row r="58" spans="1:14" ht="71.25">
      <c r="A58" s="71" t="str">
        <f>+CONCATENATE('[2]1. ESTRATÉGICO'!E57)</f>
        <v>Incrementar la participación de los egresados de las Instituciones Educativas Oficiales en la tasa de absorción de educación superior del Distrito a 30%</v>
      </c>
      <c r="B58" s="193" t="s">
        <v>618</v>
      </c>
      <c r="C58" s="193" t="s">
        <v>618</v>
      </c>
      <c r="D58" s="193" t="s">
        <v>618</v>
      </c>
      <c r="E58" s="54" t="s">
        <v>733</v>
      </c>
      <c r="F58" s="56" t="s">
        <v>618</v>
      </c>
      <c r="G58" s="56" t="s">
        <v>618</v>
      </c>
      <c r="H58" s="56" t="s">
        <v>618</v>
      </c>
      <c r="I58" s="56" t="s">
        <v>618</v>
      </c>
      <c r="J58" s="56" t="s">
        <v>618</v>
      </c>
      <c r="K58" s="56"/>
      <c r="L58" s="153" t="s">
        <v>618</v>
      </c>
      <c r="M58" s="56" t="s">
        <v>734</v>
      </c>
      <c r="N58" s="126" t="s">
        <v>618</v>
      </c>
    </row>
    <row r="59" spans="1:14" ht="57">
      <c r="A59" s="71" t="str">
        <f>+CONCATENATE('[2]1. ESTRATÉGICO'!E58)</f>
        <v>Desarrollar dieciséis (16) actividades para la apropiación colectiva del patrimonio y la gobernanza territorial</v>
      </c>
      <c r="B59" s="193" t="s">
        <v>618</v>
      </c>
      <c r="C59" s="193" t="s">
        <v>618</v>
      </c>
      <c r="D59" s="193" t="s">
        <v>618</v>
      </c>
      <c r="E59" s="54" t="s">
        <v>733</v>
      </c>
      <c r="F59" s="56" t="s">
        <v>618</v>
      </c>
      <c r="G59" s="56" t="s">
        <v>618</v>
      </c>
      <c r="H59" s="56" t="s">
        <v>618</v>
      </c>
      <c r="I59" s="56" t="s">
        <v>618</v>
      </c>
      <c r="J59" s="56" t="s">
        <v>618</v>
      </c>
      <c r="K59" s="56"/>
      <c r="L59" s="153" t="s">
        <v>618</v>
      </c>
      <c r="M59" s="56" t="s">
        <v>734</v>
      </c>
      <c r="N59" s="126" t="s">
        <v>618</v>
      </c>
    </row>
    <row r="60" spans="1:14" ht="57">
      <c r="A60" s="71" t="str">
        <f>+CONCATENATE('[2]1. ESTRATÉGICO'!E59)</f>
        <v>Incrementar en un 25% el porcentaje población migrante, colombianos retornados y de acogida atendidos en el Centro Integrate</v>
      </c>
      <c r="B60" s="193" t="s">
        <v>618</v>
      </c>
      <c r="C60" s="193" t="s">
        <v>618</v>
      </c>
      <c r="D60" s="193" t="s">
        <v>618</v>
      </c>
      <c r="E60" s="54" t="s">
        <v>733</v>
      </c>
      <c r="F60" s="56" t="s">
        <v>618</v>
      </c>
      <c r="G60" s="56" t="s">
        <v>618</v>
      </c>
      <c r="H60" s="56" t="s">
        <v>618</v>
      </c>
      <c r="I60" s="56" t="s">
        <v>618</v>
      </c>
      <c r="J60" s="56" t="s">
        <v>618</v>
      </c>
      <c r="K60" s="56"/>
      <c r="L60" s="153" t="s">
        <v>618</v>
      </c>
      <c r="M60" s="56" t="s">
        <v>734</v>
      </c>
      <c r="N60" s="126" t="s">
        <v>618</v>
      </c>
    </row>
    <row r="61" spans="1:14" ht="57">
      <c r="A61" s="71" t="str">
        <f>+CONCATENATE('[2]1. ESTRATÉGICO'!E60)</f>
        <v>Alcanzar un puntaje de 8 en el Índice de Desarrollo Económico Empresarial</v>
      </c>
      <c r="B61" s="193" t="s">
        <v>618</v>
      </c>
      <c r="C61" s="193" t="s">
        <v>618</v>
      </c>
      <c r="D61" s="193" t="s">
        <v>618</v>
      </c>
      <c r="E61" s="54" t="s">
        <v>733</v>
      </c>
      <c r="F61" s="56" t="s">
        <v>618</v>
      </c>
      <c r="G61" s="56" t="s">
        <v>618</v>
      </c>
      <c r="H61" s="56" t="s">
        <v>618</v>
      </c>
      <c r="I61" s="56" t="s">
        <v>618</v>
      </c>
      <c r="J61" s="56" t="s">
        <v>618</v>
      </c>
      <c r="K61" s="56"/>
      <c r="L61" s="153" t="s">
        <v>618</v>
      </c>
      <c r="M61" s="56" t="s">
        <v>734</v>
      </c>
      <c r="N61" s="126" t="s">
        <v>618</v>
      </c>
    </row>
    <row r="62" spans="1:14" ht="57">
      <c r="A62" s="71" t="str">
        <f>+CONCATENATE('[2]1. ESTRATÉGICO'!E61)</f>
        <v>Alcanzar un puntaje de 8 en el Índice de Desarrollo Económico Empresarial</v>
      </c>
      <c r="B62" s="193" t="s">
        <v>618</v>
      </c>
      <c r="C62" s="193" t="s">
        <v>618</v>
      </c>
      <c r="D62" s="193" t="s">
        <v>618</v>
      </c>
      <c r="E62" s="54" t="s">
        <v>733</v>
      </c>
      <c r="F62" s="56" t="s">
        <v>618</v>
      </c>
      <c r="G62" s="56" t="s">
        <v>618</v>
      </c>
      <c r="H62" s="56" t="s">
        <v>618</v>
      </c>
      <c r="I62" s="56" t="s">
        <v>618</v>
      </c>
      <c r="J62" s="56" t="s">
        <v>618</v>
      </c>
      <c r="K62" s="56"/>
      <c r="L62" s="153" t="s">
        <v>618</v>
      </c>
      <c r="M62" s="56" t="s">
        <v>734</v>
      </c>
      <c r="N62" s="126" t="s">
        <v>618</v>
      </c>
    </row>
    <row r="63" spans="1:14" ht="57">
      <c r="A63" s="62" t="str">
        <f>+CONCATENATE('[2]1. ESTRATÉGICO'!E62)</f>
        <v xml:space="preserve">Incrementar en un 40% el porcentaje de negocios verdes asesorados y consolidados </v>
      </c>
      <c r="B63" s="193" t="s">
        <v>618</v>
      </c>
      <c r="C63" s="193" t="s">
        <v>618</v>
      </c>
      <c r="D63" s="193" t="s">
        <v>618</v>
      </c>
      <c r="E63" s="54" t="s">
        <v>733</v>
      </c>
      <c r="F63" s="56" t="s">
        <v>618</v>
      </c>
      <c r="G63" s="56" t="s">
        <v>618</v>
      </c>
      <c r="H63" s="56" t="s">
        <v>618</v>
      </c>
      <c r="I63" s="56" t="s">
        <v>618</v>
      </c>
      <c r="J63" s="56" t="s">
        <v>618</v>
      </c>
      <c r="K63" s="56"/>
      <c r="L63" s="153" t="s">
        <v>618</v>
      </c>
      <c r="M63" s="56" t="s">
        <v>734</v>
      </c>
      <c r="N63" s="126" t="s">
        <v>618</v>
      </c>
    </row>
    <row r="64" spans="1:14" ht="57">
      <c r="A64" s="62" t="str">
        <f>+CONCATENATE('1. ESTRATÉGICO'!E73)</f>
        <v>Incrementar en un 25% el porcentaje población migrante, colombianos retornados y de acogida atendidos en el Centro Integrate</v>
      </c>
      <c r="B64" s="153" t="s">
        <v>625</v>
      </c>
      <c r="C64" s="153" t="s">
        <v>626</v>
      </c>
      <c r="D64" s="153" t="s">
        <v>735</v>
      </c>
      <c r="E64" s="153" t="s">
        <v>736</v>
      </c>
      <c r="F64" s="229" t="s">
        <v>737</v>
      </c>
      <c r="G64" s="229" t="s">
        <v>738</v>
      </c>
      <c r="H64" s="229" t="s">
        <v>739</v>
      </c>
      <c r="I64" s="258" t="s">
        <v>643</v>
      </c>
      <c r="J64" s="258" t="s">
        <v>633</v>
      </c>
      <c r="K64" s="258"/>
      <c r="L64" s="121" t="s">
        <v>618</v>
      </c>
      <c r="M64" s="470" t="s">
        <v>740</v>
      </c>
      <c r="N64" s="462" t="s">
        <v>741</v>
      </c>
    </row>
    <row r="65" spans="1:14" ht="71.25">
      <c r="A65" s="62" t="str">
        <f>+CONCATENATE('1. ESTRATÉGICO'!E75)</f>
        <v>Alcanzar un puntaje de 8 en el Índice de Desarrollo Económico Empresarial</v>
      </c>
      <c r="B65" s="153" t="s">
        <v>625</v>
      </c>
      <c r="C65" s="153" t="s">
        <v>626</v>
      </c>
      <c r="D65" s="153" t="s">
        <v>735</v>
      </c>
      <c r="E65" s="153" t="s">
        <v>742</v>
      </c>
      <c r="F65" s="54" t="s">
        <v>743</v>
      </c>
      <c r="G65" s="54" t="s">
        <v>744</v>
      </c>
      <c r="H65" s="54" t="s">
        <v>745</v>
      </c>
      <c r="I65" s="56" t="s">
        <v>643</v>
      </c>
      <c r="J65" s="56" t="s">
        <v>633</v>
      </c>
      <c r="K65" s="258"/>
      <c r="L65" s="121" t="s">
        <v>618</v>
      </c>
      <c r="M65" s="471"/>
      <c r="N65" s="464"/>
    </row>
    <row r="66" spans="1:14" ht="71.25">
      <c r="A66" s="62" t="str">
        <f>+CONCATENATE('1. ESTRATÉGICO'!E76)</f>
        <v>Alcanzar un puntaje de 8 en el Índice de Desarrollo Económico Empresarial</v>
      </c>
      <c r="B66" s="153" t="s">
        <v>625</v>
      </c>
      <c r="C66" s="153" t="s">
        <v>626</v>
      </c>
      <c r="D66" s="153" t="s">
        <v>735</v>
      </c>
      <c r="E66" s="153" t="s">
        <v>736</v>
      </c>
      <c r="F66" s="54" t="s">
        <v>743</v>
      </c>
      <c r="G66" s="54" t="s">
        <v>744</v>
      </c>
      <c r="H66" s="54" t="s">
        <v>745</v>
      </c>
      <c r="I66" s="54" t="s">
        <v>643</v>
      </c>
      <c r="J66" s="54" t="s">
        <v>633</v>
      </c>
      <c r="K66" s="229"/>
      <c r="L66" s="121" t="s">
        <v>618</v>
      </c>
      <c r="M66" s="462" t="s">
        <v>746</v>
      </c>
      <c r="N66" s="462" t="s">
        <v>747</v>
      </c>
    </row>
    <row r="67" spans="1:14" ht="42.75">
      <c r="A67" s="62" t="str">
        <f>+CONCATENATE('1. ESTRATÉGICO'!E78)</f>
        <v xml:space="preserve">Incrementar en un 40% el porcentaje de negocios verdes asesorados y consolidados </v>
      </c>
      <c r="B67" s="153" t="s">
        <v>625</v>
      </c>
      <c r="C67" s="153" t="s">
        <v>626</v>
      </c>
      <c r="D67" s="153" t="s">
        <v>735</v>
      </c>
      <c r="E67" s="153" t="s">
        <v>742</v>
      </c>
      <c r="F67" s="54" t="s">
        <v>737</v>
      </c>
      <c r="G67" s="54" t="s">
        <v>738</v>
      </c>
      <c r="H67" s="54" t="s">
        <v>739</v>
      </c>
      <c r="I67" s="54" t="s">
        <v>643</v>
      </c>
      <c r="J67" s="54" t="s">
        <v>633</v>
      </c>
      <c r="K67" s="229"/>
      <c r="L67" s="121" t="s">
        <v>618</v>
      </c>
      <c r="M67" s="464"/>
      <c r="N67" s="464"/>
    </row>
    <row r="68" spans="1:14" ht="71.25">
      <c r="A68" s="62" t="str">
        <f>+CONCATENATE('1. ESTRATÉGICO'!E80)</f>
        <v>Reducir a 20% la tasa de desempleo en jóvenes</v>
      </c>
      <c r="B68" s="56" t="s">
        <v>748</v>
      </c>
      <c r="C68" s="56" t="s">
        <v>749</v>
      </c>
      <c r="D68" s="56" t="s">
        <v>750</v>
      </c>
      <c r="E68" s="56" t="s">
        <v>751</v>
      </c>
      <c r="F68" s="54" t="s">
        <v>752</v>
      </c>
      <c r="G68" s="54" t="s">
        <v>753</v>
      </c>
      <c r="H68" s="54" t="s">
        <v>754</v>
      </c>
      <c r="I68" s="56" t="s">
        <v>650</v>
      </c>
      <c r="J68" s="56" t="s">
        <v>670</v>
      </c>
      <c r="K68" s="56"/>
      <c r="L68" s="153" t="s">
        <v>755</v>
      </c>
      <c r="M68" s="153" t="s">
        <v>756</v>
      </c>
      <c r="N68" s="153" t="s">
        <v>757</v>
      </c>
    </row>
    <row r="69" spans="1:14" ht="71.25">
      <c r="A69" s="62" t="str">
        <f>+CONCATENATE('1. ESTRATÉGICO'!E81)</f>
        <v>Reducir a 20% la tasa de desempleo en jóvenes</v>
      </c>
      <c r="B69" s="56" t="s">
        <v>748</v>
      </c>
      <c r="C69" s="56" t="s">
        <v>749</v>
      </c>
      <c r="D69" s="56" t="s">
        <v>750</v>
      </c>
      <c r="E69" s="56" t="s">
        <v>751</v>
      </c>
      <c r="F69" s="54" t="s">
        <v>752</v>
      </c>
      <c r="G69" s="54" t="s">
        <v>753</v>
      </c>
      <c r="H69" s="54" t="s">
        <v>754</v>
      </c>
      <c r="I69" s="56" t="s">
        <v>650</v>
      </c>
      <c r="J69" s="56" t="s">
        <v>670</v>
      </c>
      <c r="K69" s="56"/>
      <c r="L69" s="153" t="s">
        <v>755</v>
      </c>
      <c r="M69" s="153" t="s">
        <v>756</v>
      </c>
      <c r="N69" s="153" t="s">
        <v>758</v>
      </c>
    </row>
    <row r="70" spans="1:14" ht="71.25">
      <c r="A70" s="62" t="str">
        <f>+CONCATENATE('1. ESTRATÉGICO'!E83)</f>
        <v>Incrementar a 81% el porcentaje de cumplimiento del Índice de Capacidades para la Innovación Pública – ICIP de la Alcaldía Distrital</v>
      </c>
      <c r="B70" s="56" t="s">
        <v>759</v>
      </c>
      <c r="C70" s="56" t="s">
        <v>760</v>
      </c>
      <c r="D70" s="56" t="s">
        <v>750</v>
      </c>
      <c r="E70" s="56" t="s">
        <v>761</v>
      </c>
      <c r="F70" s="54" t="s">
        <v>762</v>
      </c>
      <c r="G70" s="54" t="s">
        <v>763</v>
      </c>
      <c r="H70" s="54" t="s">
        <v>764</v>
      </c>
      <c r="I70" s="56" t="s">
        <v>650</v>
      </c>
      <c r="J70" s="56" t="s">
        <v>765</v>
      </c>
      <c r="K70" s="56"/>
      <c r="L70" s="153" t="s">
        <v>755</v>
      </c>
      <c r="M70" s="153" t="s">
        <v>756</v>
      </c>
      <c r="N70" s="153" t="s">
        <v>757</v>
      </c>
    </row>
    <row r="71" spans="1:14" ht="71.25">
      <c r="A71" s="62" t="str">
        <f>+CONCATENATE('1. ESTRATÉGICO'!E85)</f>
        <v>Rediseñar al 100% la Administración Distrital de Cartagena</v>
      </c>
      <c r="B71" s="56" t="s">
        <v>748</v>
      </c>
      <c r="C71" s="56" t="s">
        <v>749</v>
      </c>
      <c r="D71" s="56" t="s">
        <v>750</v>
      </c>
      <c r="E71" s="56" t="s">
        <v>766</v>
      </c>
      <c r="F71" s="54" t="s">
        <v>767</v>
      </c>
      <c r="G71" s="54" t="s">
        <v>768</v>
      </c>
      <c r="H71" s="54" t="s">
        <v>769</v>
      </c>
      <c r="I71" s="56" t="s">
        <v>650</v>
      </c>
      <c r="J71" s="56" t="s">
        <v>770</v>
      </c>
      <c r="K71" s="56"/>
      <c r="L71" s="153" t="s">
        <v>755</v>
      </c>
      <c r="M71" s="153" t="s">
        <v>756</v>
      </c>
      <c r="N71" s="153" t="s">
        <v>758</v>
      </c>
    </row>
    <row r="72" spans="1:14" ht="105" customHeight="1">
      <c r="A72" s="58" t="str">
        <f>+CONCATENATE('1. ESTRATÉGICO'!E87)</f>
        <v>Incrementar a 99 puntos el Indice de Transparencia y Anticorrupción -ITA</v>
      </c>
      <c r="B72" s="54" t="str">
        <f>+CONCATENATE('[3]1. ESTRATÉGICO'!F71)</f>
        <v>Cartagena digital, inclusiva y conectada</v>
      </c>
      <c r="C72" s="54" t="s">
        <v>625</v>
      </c>
      <c r="D72" s="54" t="s">
        <v>771</v>
      </c>
      <c r="E72" s="54" t="s">
        <v>772</v>
      </c>
      <c r="F72" s="260" t="s">
        <v>773</v>
      </c>
      <c r="G72" s="261" t="s">
        <v>774</v>
      </c>
      <c r="H72" s="260" t="s">
        <v>775</v>
      </c>
      <c r="I72" s="260" t="s">
        <v>775</v>
      </c>
      <c r="J72" s="262" t="s">
        <v>776</v>
      </c>
      <c r="K72" s="153"/>
      <c r="L72" s="153" t="s">
        <v>618</v>
      </c>
      <c r="M72" s="227" t="s">
        <v>777</v>
      </c>
      <c r="N72" s="227" t="s">
        <v>778</v>
      </c>
    </row>
    <row r="73" spans="1:14" ht="128.25">
      <c r="A73" s="71" t="str">
        <f>+CONCATENATE('1. ESTRATÉGICO'!E88)</f>
        <v>Incrementar a 99 puntos el Indice de Transparencia y Anticorrupción -ITA</v>
      </c>
      <c r="B73" s="54" t="str">
        <f>+CONCATENATE('[3]1. ESTRATÉGICO'!F71)</f>
        <v>Cartagena digital, inclusiva y conectada</v>
      </c>
      <c r="C73" s="54" t="s">
        <v>625</v>
      </c>
      <c r="D73" s="54" t="s">
        <v>779</v>
      </c>
      <c r="E73" s="54" t="s">
        <v>772</v>
      </c>
      <c r="F73" s="260" t="s">
        <v>780</v>
      </c>
      <c r="G73" s="261" t="s">
        <v>781</v>
      </c>
      <c r="H73" s="263" t="s">
        <v>782</v>
      </c>
      <c r="I73" s="260" t="s">
        <v>783</v>
      </c>
      <c r="J73" s="262" t="s">
        <v>776</v>
      </c>
      <c r="K73" s="153"/>
      <c r="L73" s="153" t="s">
        <v>618</v>
      </c>
      <c r="M73" s="227" t="s">
        <v>784</v>
      </c>
      <c r="N73" s="227" t="s">
        <v>785</v>
      </c>
    </row>
    <row r="74" spans="1:14" ht="81" customHeight="1">
      <c r="A74" s="71" t="str">
        <f>+CONCATENATE('1. ESTRATÉGICO'!E89)</f>
        <v>Incrementar a 99 puntos el Indice de Transparencia y Anticorrupción -ITA</v>
      </c>
      <c r="B74" s="153" t="s">
        <v>625</v>
      </c>
      <c r="C74" s="153" t="s">
        <v>771</v>
      </c>
      <c r="D74" s="153" t="s">
        <v>772</v>
      </c>
      <c r="E74" s="153" t="s">
        <v>786</v>
      </c>
      <c r="F74" s="260" t="s">
        <v>787</v>
      </c>
      <c r="G74" s="260" t="s">
        <v>788</v>
      </c>
      <c r="H74" s="260" t="s">
        <v>789</v>
      </c>
      <c r="I74" s="264" t="s">
        <v>776</v>
      </c>
      <c r="J74" s="265" t="s">
        <v>770</v>
      </c>
      <c r="K74" s="153"/>
      <c r="L74" s="153" t="s">
        <v>618</v>
      </c>
      <c r="M74" s="227" t="s">
        <v>790</v>
      </c>
      <c r="N74" s="266" t="s">
        <v>791</v>
      </c>
    </row>
    <row r="75" spans="1:14" ht="99.75">
      <c r="A75" s="62" t="str">
        <f>+CONCATENATE('1. ESTRATÉGICO'!E91)</f>
        <v>Incrementar en 10% el porcentaje de inversión en proyectos de emprendimientos</v>
      </c>
      <c r="B75" s="267" t="s">
        <v>625</v>
      </c>
      <c r="C75" s="267" t="s">
        <v>792</v>
      </c>
      <c r="D75" s="54" t="s">
        <v>793</v>
      </c>
      <c r="E75" s="54" t="s">
        <v>794</v>
      </c>
      <c r="F75" s="54" t="s">
        <v>795</v>
      </c>
      <c r="G75" s="227" t="s">
        <v>796</v>
      </c>
      <c r="H75" s="153" t="s">
        <v>797</v>
      </c>
      <c r="I75" s="227" t="s">
        <v>650</v>
      </c>
      <c r="J75" s="153" t="s">
        <v>670</v>
      </c>
      <c r="K75" s="153"/>
      <c r="L75" s="54" t="s">
        <v>798</v>
      </c>
      <c r="M75" s="267" t="s">
        <v>799</v>
      </c>
      <c r="N75" s="268" t="s">
        <v>800</v>
      </c>
    </row>
    <row r="76" spans="1:14" ht="57">
      <c r="A76" s="62" t="str">
        <f>+CONCATENATE('1. ESTRATÉGICO'!E93)</f>
        <v>Incrementar a 80,7 puntos el Índice de Desempeño Gobierno Digital</v>
      </c>
      <c r="B76" s="267" t="s">
        <v>625</v>
      </c>
      <c r="C76" s="267" t="s">
        <v>792</v>
      </c>
      <c r="D76" s="54" t="s">
        <v>793</v>
      </c>
      <c r="E76" s="54" t="s">
        <v>794</v>
      </c>
      <c r="F76" s="54" t="s">
        <v>795</v>
      </c>
      <c r="G76" s="63" t="s">
        <v>801</v>
      </c>
      <c r="H76" s="54" t="s">
        <v>802</v>
      </c>
      <c r="I76" s="227" t="s">
        <v>650</v>
      </c>
      <c r="J76" s="153" t="s">
        <v>670</v>
      </c>
      <c r="K76" s="153"/>
      <c r="L76" s="54" t="s">
        <v>798</v>
      </c>
      <c r="M76" s="267" t="s">
        <v>803</v>
      </c>
      <c r="N76" s="268" t="s">
        <v>804</v>
      </c>
    </row>
    <row r="77" spans="1:14" ht="71.25">
      <c r="A77" s="62" t="str">
        <f>+CONCATENATE('1. ESTRATÉGICO'!E94)</f>
        <v>Incrementar a 80,7 puntos el Índice de Desempeño Gobierno Digital</v>
      </c>
      <c r="B77" s="267" t="s">
        <v>625</v>
      </c>
      <c r="C77" s="267" t="s">
        <v>792</v>
      </c>
      <c r="D77" s="54" t="s">
        <v>805</v>
      </c>
      <c r="E77" s="54" t="s">
        <v>806</v>
      </c>
      <c r="F77" s="54" t="s">
        <v>807</v>
      </c>
      <c r="G77" s="227" t="s">
        <v>808</v>
      </c>
      <c r="H77" s="153" t="s">
        <v>809</v>
      </c>
      <c r="I77" s="227" t="s">
        <v>650</v>
      </c>
      <c r="J77" s="153" t="s">
        <v>670</v>
      </c>
      <c r="K77" s="153"/>
      <c r="L77" s="54" t="s">
        <v>798</v>
      </c>
      <c r="M77" s="267" t="s">
        <v>810</v>
      </c>
      <c r="N77" s="268" t="s">
        <v>811</v>
      </c>
    </row>
    <row r="78" spans="1:14" ht="85.5">
      <c r="A78" s="62" t="str">
        <f>+CONCATENATE('1. ESTRATÉGICO'!E95)</f>
        <v>Incrementar a 80,7 puntos el Índice de Desempeño Gobierno Digital</v>
      </c>
      <c r="B78" s="267" t="s">
        <v>625</v>
      </c>
      <c r="C78" s="267" t="s">
        <v>792</v>
      </c>
      <c r="D78" s="54" t="s">
        <v>805</v>
      </c>
      <c r="E78" s="54" t="s">
        <v>806</v>
      </c>
      <c r="F78" s="54" t="s">
        <v>807</v>
      </c>
      <c r="G78" s="227" t="s">
        <v>808</v>
      </c>
      <c r="H78" s="153" t="s">
        <v>809</v>
      </c>
      <c r="I78" s="227" t="s">
        <v>650</v>
      </c>
      <c r="J78" s="153" t="s">
        <v>670</v>
      </c>
      <c r="K78" s="153"/>
      <c r="L78" s="54" t="s">
        <v>798</v>
      </c>
      <c r="M78" s="267" t="s">
        <v>812</v>
      </c>
      <c r="N78" s="267" t="s">
        <v>813</v>
      </c>
    </row>
    <row r="79" spans="1:14" ht="71.25">
      <c r="A79" s="62" t="str">
        <f>+CONCATENATE('1. ESTRATÉGICO'!E96)</f>
        <v>Incrementar a 80,7 puntos el Índice de Desempeño Gobierno Digital</v>
      </c>
      <c r="B79" s="267" t="s">
        <v>625</v>
      </c>
      <c r="C79" s="267" t="s">
        <v>792</v>
      </c>
      <c r="D79" s="54" t="s">
        <v>814</v>
      </c>
      <c r="E79" s="54" t="s">
        <v>815</v>
      </c>
      <c r="F79" s="54" t="s">
        <v>816</v>
      </c>
      <c r="G79" s="54" t="s">
        <v>817</v>
      </c>
      <c r="H79" s="54" t="s">
        <v>818</v>
      </c>
      <c r="I79" s="63" t="s">
        <v>776</v>
      </c>
      <c r="J79" s="153" t="s">
        <v>670</v>
      </c>
      <c r="K79" s="153"/>
      <c r="L79" s="54" t="s">
        <v>798</v>
      </c>
      <c r="M79" s="267" t="s">
        <v>819</v>
      </c>
      <c r="N79" s="267" t="s">
        <v>820</v>
      </c>
    </row>
    <row r="80" spans="1:14" ht="99.75">
      <c r="A80" s="62" t="str">
        <f>+CONCATENATE('1. ESTRATÉGICO'!E98)</f>
        <v>Incrementar a 88,9 puntos el Índice de Desempeño Institucional - IDI de la Alcaldía Distrital</v>
      </c>
      <c r="B80" s="54" t="s">
        <v>625</v>
      </c>
      <c r="C80" s="54" t="s">
        <v>821</v>
      </c>
      <c r="D80" s="54" t="s">
        <v>822</v>
      </c>
      <c r="E80" s="54" t="s">
        <v>823</v>
      </c>
      <c r="F80" s="54" t="s">
        <v>824</v>
      </c>
      <c r="G80" s="54" t="s">
        <v>825</v>
      </c>
      <c r="H80" s="54" t="s">
        <v>826</v>
      </c>
      <c r="I80" s="227" t="s">
        <v>650</v>
      </c>
      <c r="J80" s="153" t="s">
        <v>670</v>
      </c>
      <c r="K80" s="153"/>
      <c r="L80" s="54" t="s">
        <v>827</v>
      </c>
      <c r="M80" s="267" t="s">
        <v>828</v>
      </c>
      <c r="N80" s="267" t="s">
        <v>800</v>
      </c>
    </row>
    <row r="81" spans="1:14" ht="57">
      <c r="A81" s="62" t="str">
        <f>+CONCATENATE('1. ESTRATÉGICO'!E99)</f>
        <v>Incrementar a 88,9 puntos el Índice de Desempeño Institucional - IDI de la Alcaldía Distrital</v>
      </c>
      <c r="B81" s="54" t="s">
        <v>625</v>
      </c>
      <c r="C81" s="54" t="s">
        <v>821</v>
      </c>
      <c r="D81" s="54" t="s">
        <v>822</v>
      </c>
      <c r="E81" s="54" t="s">
        <v>823</v>
      </c>
      <c r="F81" s="54" t="s">
        <v>824</v>
      </c>
      <c r="G81" s="54" t="s">
        <v>825</v>
      </c>
      <c r="H81" s="54" t="s">
        <v>826</v>
      </c>
      <c r="I81" s="54" t="s">
        <v>650</v>
      </c>
      <c r="J81" s="153" t="s">
        <v>670</v>
      </c>
      <c r="K81" s="153"/>
      <c r="L81" s="54" t="s">
        <v>827</v>
      </c>
      <c r="M81" s="267" t="s">
        <v>829</v>
      </c>
      <c r="N81" s="267" t="s">
        <v>804</v>
      </c>
    </row>
    <row r="82" spans="1:14" ht="71.25">
      <c r="A82" s="62" t="str">
        <f>+CONCATENATE('1. ESTRATÉGICO'!E100)</f>
        <v>Incrementar a 88,9 puntos el Índice de Desempeño Institucional - IDI de la Alcaldía Distrital</v>
      </c>
      <c r="B82" s="54" t="s">
        <v>625</v>
      </c>
      <c r="C82" s="54" t="s">
        <v>821</v>
      </c>
      <c r="D82" s="54" t="s">
        <v>822</v>
      </c>
      <c r="E82" s="54" t="s">
        <v>823</v>
      </c>
      <c r="F82" s="54" t="s">
        <v>824</v>
      </c>
      <c r="G82" s="54" t="s">
        <v>825</v>
      </c>
      <c r="H82" s="54" t="s">
        <v>826</v>
      </c>
      <c r="I82" s="54" t="s">
        <v>650</v>
      </c>
      <c r="J82" s="153" t="s">
        <v>670</v>
      </c>
      <c r="K82" s="153"/>
      <c r="L82" s="54" t="s">
        <v>827</v>
      </c>
      <c r="M82" s="267" t="s">
        <v>830</v>
      </c>
      <c r="N82" s="267" t="s">
        <v>811</v>
      </c>
    </row>
    <row r="83" spans="1:14" ht="85.5">
      <c r="A83" s="62" t="str">
        <f>+CONCATENATE('1. ESTRATÉGICO'!E102)</f>
        <v>Incrementar a 81% el porcentaje de cumplimiento del Índice de Capacidades para la Innovación Pública – ICIP de la Alcaldía Distrital</v>
      </c>
      <c r="B83" s="54" t="s">
        <v>625</v>
      </c>
      <c r="C83" s="54" t="s">
        <v>821</v>
      </c>
      <c r="D83" s="54" t="s">
        <v>822</v>
      </c>
      <c r="E83" s="54" t="s">
        <v>823</v>
      </c>
      <c r="F83" s="54" t="s">
        <v>824</v>
      </c>
      <c r="G83" s="54" t="s">
        <v>825</v>
      </c>
      <c r="H83" s="54" t="s">
        <v>826</v>
      </c>
      <c r="I83" s="54" t="s">
        <v>650</v>
      </c>
      <c r="J83" s="153" t="s">
        <v>670</v>
      </c>
      <c r="K83" s="153"/>
      <c r="L83" s="54" t="s">
        <v>827</v>
      </c>
      <c r="M83" s="267" t="s">
        <v>831</v>
      </c>
      <c r="N83" s="267" t="s">
        <v>813</v>
      </c>
    </row>
    <row r="84" spans="1:14" ht="71.25">
      <c r="A84" s="62" t="str">
        <f>+CONCATENATE('1. ESTRATÉGICO'!E103)</f>
        <v>Incrementar a 81% el porcentaje de cumplimiento del Índice de Capacidades para la Innovación Pública – ICIP de la Alcaldía Distrital</v>
      </c>
      <c r="B84" s="54" t="s">
        <v>625</v>
      </c>
      <c r="C84" s="54" t="s">
        <v>821</v>
      </c>
      <c r="D84" s="54" t="s">
        <v>822</v>
      </c>
      <c r="E84" s="54" t="s">
        <v>823</v>
      </c>
      <c r="F84" s="54" t="s">
        <v>824</v>
      </c>
      <c r="G84" s="54" t="s">
        <v>825</v>
      </c>
      <c r="H84" s="54" t="s">
        <v>826</v>
      </c>
      <c r="I84" s="54" t="s">
        <v>650</v>
      </c>
      <c r="J84" s="153" t="s">
        <v>670</v>
      </c>
      <c r="K84" s="153"/>
      <c r="L84" s="54" t="s">
        <v>827</v>
      </c>
      <c r="M84" s="267" t="s">
        <v>832</v>
      </c>
      <c r="N84" s="267" t="s">
        <v>820</v>
      </c>
    </row>
    <row r="85" spans="1:14" ht="85.5">
      <c r="A85" s="62" t="str">
        <f>+CONCATENATE('1. ESTRATÉGICO'!E105)</f>
        <v>Incrementar al 100% el porcentaje de aprovechamiento de la infraestructura cultural</v>
      </c>
      <c r="B85" s="54" t="s">
        <v>625</v>
      </c>
      <c r="C85" s="54" t="s">
        <v>821</v>
      </c>
      <c r="D85" s="54" t="s">
        <v>822</v>
      </c>
      <c r="E85" s="54" t="s">
        <v>823</v>
      </c>
      <c r="F85" s="54" t="s">
        <v>824</v>
      </c>
      <c r="G85" s="54" t="s">
        <v>825</v>
      </c>
      <c r="H85" s="54" t="s">
        <v>826</v>
      </c>
      <c r="I85" s="54" t="s">
        <v>650</v>
      </c>
      <c r="J85" s="153" t="s">
        <v>670</v>
      </c>
      <c r="K85" s="153"/>
      <c r="L85" s="54" t="s">
        <v>827</v>
      </c>
      <c r="M85" s="267" t="s">
        <v>833</v>
      </c>
      <c r="N85" s="267" t="s">
        <v>834</v>
      </c>
    </row>
    <row r="86" spans="1:14" ht="99.75">
      <c r="A86" s="62" t="str">
        <f>+CONCATENATE('1. ESTRATÉGICO'!E99)</f>
        <v>Incrementar a 88,9 puntos el Índice de Desempeño Institucional - IDI de la Alcaldía Distrital</v>
      </c>
      <c r="B86" s="54" t="s">
        <v>625</v>
      </c>
      <c r="C86" s="54" t="s">
        <v>821</v>
      </c>
      <c r="D86" s="54" t="s">
        <v>822</v>
      </c>
      <c r="E86" s="54" t="s">
        <v>823</v>
      </c>
      <c r="F86" s="54" t="s">
        <v>824</v>
      </c>
      <c r="G86" s="54" t="s">
        <v>825</v>
      </c>
      <c r="H86" s="54" t="s">
        <v>826</v>
      </c>
      <c r="I86" s="54" t="s">
        <v>650</v>
      </c>
      <c r="J86" s="153" t="s">
        <v>670</v>
      </c>
      <c r="K86" s="153"/>
      <c r="L86" s="54" t="s">
        <v>835</v>
      </c>
      <c r="M86" s="267" t="s">
        <v>828</v>
      </c>
      <c r="N86" s="267" t="s">
        <v>800</v>
      </c>
    </row>
    <row r="87" spans="1:14" ht="57">
      <c r="A87" s="62" t="str">
        <f>+CONCATENATE('1. ESTRATÉGICO'!E100)</f>
        <v>Incrementar a 88,9 puntos el Índice de Desempeño Institucional - IDI de la Alcaldía Distrital</v>
      </c>
      <c r="B87" s="54" t="s">
        <v>625</v>
      </c>
      <c r="C87" s="54" t="s">
        <v>821</v>
      </c>
      <c r="D87" s="54" t="s">
        <v>822</v>
      </c>
      <c r="E87" s="54" t="s">
        <v>823</v>
      </c>
      <c r="F87" s="54" t="s">
        <v>824</v>
      </c>
      <c r="G87" s="54" t="s">
        <v>825</v>
      </c>
      <c r="H87" s="54" t="s">
        <v>826</v>
      </c>
      <c r="I87" s="54" t="s">
        <v>650</v>
      </c>
      <c r="J87" s="153" t="s">
        <v>670</v>
      </c>
      <c r="K87" s="153"/>
      <c r="L87" s="54" t="s">
        <v>835</v>
      </c>
      <c r="M87" s="267" t="s">
        <v>829</v>
      </c>
      <c r="N87" s="267" t="s">
        <v>804</v>
      </c>
    </row>
    <row r="88" spans="1:14" ht="71.25">
      <c r="A88" s="62" t="str">
        <f>+CONCATENATE('1. ESTRATÉGICO'!E102)</f>
        <v>Incrementar a 81% el porcentaje de cumplimiento del Índice de Capacidades para la Innovación Pública – ICIP de la Alcaldía Distrital</v>
      </c>
      <c r="B88" s="54" t="s">
        <v>625</v>
      </c>
      <c r="C88" s="54" t="s">
        <v>821</v>
      </c>
      <c r="D88" s="54" t="s">
        <v>822</v>
      </c>
      <c r="E88" s="54" t="s">
        <v>823</v>
      </c>
      <c r="F88" s="54" t="s">
        <v>824</v>
      </c>
      <c r="G88" s="54" t="s">
        <v>825</v>
      </c>
      <c r="H88" s="54" t="s">
        <v>826</v>
      </c>
      <c r="I88" s="54" t="s">
        <v>650</v>
      </c>
      <c r="J88" s="153" t="s">
        <v>670</v>
      </c>
      <c r="K88" s="153"/>
      <c r="L88" s="54" t="s">
        <v>835</v>
      </c>
      <c r="M88" s="267" t="s">
        <v>830</v>
      </c>
      <c r="N88" s="267" t="s">
        <v>811</v>
      </c>
    </row>
    <row r="89" spans="1:14" ht="85.5">
      <c r="A89" s="62" t="str">
        <f>+CONCATENATE('1. ESTRATÉGICO'!E103)</f>
        <v>Incrementar a 81% el porcentaje de cumplimiento del Índice de Capacidades para la Innovación Pública – ICIP de la Alcaldía Distrital</v>
      </c>
      <c r="B89" s="54" t="s">
        <v>625</v>
      </c>
      <c r="C89" s="54" t="s">
        <v>821</v>
      </c>
      <c r="D89" s="54" t="s">
        <v>822</v>
      </c>
      <c r="E89" s="54" t="s">
        <v>823</v>
      </c>
      <c r="F89" s="54" t="s">
        <v>824</v>
      </c>
      <c r="G89" s="54" t="s">
        <v>825</v>
      </c>
      <c r="H89" s="54" t="s">
        <v>826</v>
      </c>
      <c r="I89" s="54" t="s">
        <v>650</v>
      </c>
      <c r="J89" s="153" t="s">
        <v>670</v>
      </c>
      <c r="K89" s="153"/>
      <c r="L89" s="54" t="s">
        <v>835</v>
      </c>
      <c r="M89" s="267" t="s">
        <v>831</v>
      </c>
      <c r="N89" s="267" t="s">
        <v>813</v>
      </c>
    </row>
    <row r="90" spans="1:14" ht="71.25">
      <c r="A90" s="62" t="str">
        <f>+CONCATENATE('1. ESTRATÉGICO'!E105)</f>
        <v>Incrementar al 100% el porcentaje de aprovechamiento de la infraestructura cultural</v>
      </c>
      <c r="B90" s="54" t="s">
        <v>625</v>
      </c>
      <c r="C90" s="54" t="s">
        <v>821</v>
      </c>
      <c r="D90" s="54" t="s">
        <v>822</v>
      </c>
      <c r="E90" s="54" t="s">
        <v>823</v>
      </c>
      <c r="F90" s="54" t="s">
        <v>824</v>
      </c>
      <c r="G90" s="54" t="s">
        <v>825</v>
      </c>
      <c r="H90" s="54" t="s">
        <v>826</v>
      </c>
      <c r="I90" s="54" t="s">
        <v>650</v>
      </c>
      <c r="J90" s="153" t="s">
        <v>670</v>
      </c>
      <c r="K90" s="153"/>
      <c r="L90" s="54" t="s">
        <v>835</v>
      </c>
      <c r="M90" s="267" t="s">
        <v>832</v>
      </c>
      <c r="N90" s="267" t="s">
        <v>820</v>
      </c>
    </row>
    <row r="91" spans="1:14" ht="85.5">
      <c r="A91" s="62" t="str">
        <f>+CONCATENATE('1. ESTRATÉGICO'!E106)</f>
        <v>Incrementar al 100% el porcentaje de aprovechamiento de la infraestructura cultural</v>
      </c>
      <c r="B91" s="54" t="s">
        <v>625</v>
      </c>
      <c r="C91" s="54" t="s">
        <v>821</v>
      </c>
      <c r="D91" s="54" t="s">
        <v>822</v>
      </c>
      <c r="E91" s="54" t="s">
        <v>823</v>
      </c>
      <c r="F91" s="54" t="s">
        <v>824</v>
      </c>
      <c r="G91" s="54" t="s">
        <v>825</v>
      </c>
      <c r="H91" s="54" t="s">
        <v>826</v>
      </c>
      <c r="I91" s="54" t="s">
        <v>650</v>
      </c>
      <c r="J91" s="153" t="s">
        <v>670</v>
      </c>
      <c r="K91" s="153"/>
      <c r="L91" s="54" t="s">
        <v>835</v>
      </c>
      <c r="M91" s="267" t="s">
        <v>833</v>
      </c>
      <c r="N91" s="267" t="s">
        <v>834</v>
      </c>
    </row>
    <row r="92" spans="1:14" ht="85.5">
      <c r="A92" s="62" t="str">
        <f>+CONCATENATE('1. ESTRATÉGICO'!E100)</f>
        <v>Incrementar a 88,9 puntos el Índice de Desempeño Institucional - IDI de la Alcaldía Distrital</v>
      </c>
      <c r="B92" s="267" t="s">
        <v>625</v>
      </c>
      <c r="C92" s="267" t="s">
        <v>821</v>
      </c>
      <c r="D92" s="54" t="s">
        <v>822</v>
      </c>
      <c r="E92" s="54" t="s">
        <v>823</v>
      </c>
      <c r="F92" s="54" t="s">
        <v>824</v>
      </c>
      <c r="G92" s="54" t="s">
        <v>825</v>
      </c>
      <c r="H92" s="54" t="s">
        <v>826</v>
      </c>
      <c r="I92" s="54" t="s">
        <v>650</v>
      </c>
      <c r="J92" s="153" t="s">
        <v>670</v>
      </c>
      <c r="K92" s="153"/>
      <c r="L92" s="54" t="s">
        <v>835</v>
      </c>
      <c r="M92" s="267" t="s">
        <v>833</v>
      </c>
      <c r="N92" s="267" t="s">
        <v>834</v>
      </c>
    </row>
    <row r="93" spans="1:14" ht="57">
      <c r="A93" s="54" t="str">
        <f>+CONCATENATE('1. ESTRATÉGICO'!E102)</f>
        <v>Incrementar a 81% el porcentaje de cumplimiento del Índice de Capacidades para la Innovación Pública – ICIP de la Alcaldía Distrital</v>
      </c>
      <c r="B93" s="153" t="s">
        <v>625</v>
      </c>
      <c r="C93" s="153" t="s">
        <v>836</v>
      </c>
      <c r="D93" s="153" t="s">
        <v>837</v>
      </c>
      <c r="E93" s="153" t="s">
        <v>838</v>
      </c>
      <c r="F93" s="54" t="s">
        <v>839</v>
      </c>
      <c r="G93" s="153" t="s">
        <v>840</v>
      </c>
      <c r="H93" s="153" t="s">
        <v>841</v>
      </c>
      <c r="I93" s="63" t="s">
        <v>842</v>
      </c>
      <c r="J93" s="193" t="s">
        <v>633</v>
      </c>
      <c r="K93" s="193"/>
      <c r="L93" s="193" t="s">
        <v>618</v>
      </c>
      <c r="M93" s="54" t="s">
        <v>843</v>
      </c>
      <c r="N93" s="54" t="s">
        <v>844</v>
      </c>
    </row>
    <row r="94" spans="1:14" ht="57">
      <c r="A94" s="54" t="str">
        <f>+CONCATENATE('1. ESTRATÉGICO'!E103)</f>
        <v>Incrementar a 81% el porcentaje de cumplimiento del Índice de Capacidades para la Innovación Pública – ICIP de la Alcaldía Distrital</v>
      </c>
      <c r="B94" s="153" t="s">
        <v>625</v>
      </c>
      <c r="C94" s="153" t="s">
        <v>836</v>
      </c>
      <c r="D94" s="153" t="s">
        <v>837</v>
      </c>
      <c r="E94" s="153" t="s">
        <v>838</v>
      </c>
      <c r="F94" s="54" t="s">
        <v>839</v>
      </c>
      <c r="G94" s="153" t="s">
        <v>845</v>
      </c>
      <c r="H94" s="153" t="s">
        <v>846</v>
      </c>
      <c r="I94" s="63" t="s">
        <v>847</v>
      </c>
      <c r="J94" s="193" t="s">
        <v>633</v>
      </c>
      <c r="K94" s="193"/>
      <c r="L94" s="193" t="s">
        <v>618</v>
      </c>
      <c r="M94" s="54" t="s">
        <v>848</v>
      </c>
      <c r="N94" s="54" t="s">
        <v>849</v>
      </c>
    </row>
    <row r="95" spans="1:14" ht="42.75">
      <c r="A95" s="54" t="str">
        <f>+CONCATENATE('1. ESTRATÉGICO'!E105)</f>
        <v>Incrementar al 100% el porcentaje de aprovechamiento de la infraestructura cultural</v>
      </c>
      <c r="B95" s="153" t="s">
        <v>625</v>
      </c>
      <c r="C95" s="153" t="s">
        <v>836</v>
      </c>
      <c r="D95" s="153" t="s">
        <v>837</v>
      </c>
      <c r="E95" s="153" t="s">
        <v>838</v>
      </c>
      <c r="F95" s="54" t="s">
        <v>839</v>
      </c>
      <c r="G95" s="153" t="s">
        <v>840</v>
      </c>
      <c r="H95" s="153" t="s">
        <v>841</v>
      </c>
      <c r="I95" s="63" t="s">
        <v>842</v>
      </c>
      <c r="J95" s="193" t="s">
        <v>633</v>
      </c>
      <c r="K95" s="193"/>
      <c r="L95" s="193" t="s">
        <v>618</v>
      </c>
      <c r="M95" s="54" t="s">
        <v>843</v>
      </c>
      <c r="N95" s="54" t="s">
        <v>850</v>
      </c>
    </row>
    <row r="96" spans="1:14" ht="57">
      <c r="A96" s="54" t="str">
        <f>+CONCATENATE('1. ESTRATÉGICO'!E103)</f>
        <v>Incrementar a 81% el porcentaje de cumplimiento del Índice de Capacidades para la Innovación Pública – ICIP de la Alcaldía Distrital</v>
      </c>
      <c r="B96" s="153" t="s">
        <v>625</v>
      </c>
      <c r="C96" s="153" t="s">
        <v>836</v>
      </c>
      <c r="D96" s="153" t="s">
        <v>837</v>
      </c>
      <c r="E96" s="153" t="s">
        <v>838</v>
      </c>
      <c r="F96" s="54" t="s">
        <v>839</v>
      </c>
      <c r="G96" s="153" t="s">
        <v>845</v>
      </c>
      <c r="H96" s="153" t="s">
        <v>846</v>
      </c>
      <c r="I96" s="63" t="s">
        <v>847</v>
      </c>
      <c r="J96" s="193" t="s">
        <v>633</v>
      </c>
      <c r="K96" s="193"/>
      <c r="L96" s="193" t="s">
        <v>618</v>
      </c>
      <c r="M96" s="54" t="s">
        <v>848</v>
      </c>
      <c r="N96" s="54" t="s">
        <v>851</v>
      </c>
    </row>
    <row r="97" spans="1:14" ht="57">
      <c r="A97" s="62" t="str">
        <f>+CONCATENATE('1. ESTRATÉGICO'!E105)</f>
        <v>Incrementar al 100% el porcentaje de aprovechamiento de la infraestructura cultural</v>
      </c>
      <c r="B97" s="153" t="s">
        <v>618</v>
      </c>
      <c r="C97" s="153" t="s">
        <v>618</v>
      </c>
      <c r="D97" s="153" t="s">
        <v>618</v>
      </c>
      <c r="E97" s="255" t="s">
        <v>733</v>
      </c>
      <c r="F97" s="153" t="s">
        <v>618</v>
      </c>
      <c r="G97" s="153" t="s">
        <v>618</v>
      </c>
      <c r="H97" s="153" t="s">
        <v>618</v>
      </c>
      <c r="I97" s="153" t="s">
        <v>618</v>
      </c>
      <c r="J97" s="153" t="s">
        <v>618</v>
      </c>
      <c r="K97" s="153"/>
      <c r="L97" s="153" t="s">
        <v>618</v>
      </c>
      <c r="M97" s="54" t="s">
        <v>734</v>
      </c>
      <c r="N97" s="54" t="s">
        <v>618</v>
      </c>
    </row>
    <row r="98" spans="1:14" ht="57">
      <c r="A98" s="62" t="str">
        <f>+CONCATENATE('1. ESTRATÉGICO'!E106)</f>
        <v>Incrementar al 100% el porcentaje de aprovechamiento de la infraestructura cultural</v>
      </c>
      <c r="B98" s="153" t="s">
        <v>618</v>
      </c>
      <c r="C98" s="153" t="s">
        <v>618</v>
      </c>
      <c r="D98" s="153" t="s">
        <v>618</v>
      </c>
      <c r="E98" s="255" t="s">
        <v>733</v>
      </c>
      <c r="F98" s="153" t="s">
        <v>618</v>
      </c>
      <c r="G98" s="153" t="s">
        <v>618</v>
      </c>
      <c r="H98" s="153" t="s">
        <v>618</v>
      </c>
      <c r="I98" s="153" t="s">
        <v>618</v>
      </c>
      <c r="J98" s="153" t="s">
        <v>618</v>
      </c>
      <c r="K98" s="153"/>
      <c r="L98" s="153" t="s">
        <v>618</v>
      </c>
      <c r="M98" s="54" t="s">
        <v>734</v>
      </c>
      <c r="N98" s="54" t="s">
        <v>618</v>
      </c>
    </row>
    <row r="99" spans="1:14" ht="57">
      <c r="A99" s="62" t="str">
        <f>+CONCATENATE('1. ESTRATÉGICO'!E107)</f>
        <v>Incrementar al 100% el porcentaje de aprovechamiento de la infraestructura cultural</v>
      </c>
      <c r="B99" s="153" t="s">
        <v>618</v>
      </c>
      <c r="C99" s="153" t="s">
        <v>618</v>
      </c>
      <c r="D99" s="153" t="s">
        <v>618</v>
      </c>
      <c r="E99" s="255" t="s">
        <v>733</v>
      </c>
      <c r="F99" s="153" t="s">
        <v>618</v>
      </c>
      <c r="G99" s="153" t="s">
        <v>618</v>
      </c>
      <c r="H99" s="153" t="s">
        <v>618</v>
      </c>
      <c r="I99" s="153" t="s">
        <v>618</v>
      </c>
      <c r="J99" s="153" t="s">
        <v>618</v>
      </c>
      <c r="K99" s="153"/>
      <c r="L99" s="153" t="s">
        <v>618</v>
      </c>
      <c r="M99" s="54" t="s">
        <v>734</v>
      </c>
      <c r="N99" s="54" t="s">
        <v>618</v>
      </c>
    </row>
    <row r="100" spans="1:14" s="272" customFormat="1" ht="75" customHeight="1">
      <c r="A100" s="465" t="str">
        <f>+CONCATENATE('1. ESTRATÉGICO'!E109)</f>
        <v>Incrementar a 81% el porcentaje de cumplimiento del Índice de Capacidades para la Innovación Pública – ICIP de la Alcaldía Distrital</v>
      </c>
      <c r="B100" s="465" t="s">
        <v>852</v>
      </c>
      <c r="C100" s="465" t="s">
        <v>853</v>
      </c>
      <c r="D100" s="465" t="s">
        <v>854</v>
      </c>
      <c r="E100" s="465" t="s">
        <v>618</v>
      </c>
      <c r="F100" s="465" t="s">
        <v>855</v>
      </c>
      <c r="G100" s="269" t="s">
        <v>856</v>
      </c>
      <c r="H100" s="269" t="s">
        <v>857</v>
      </c>
      <c r="I100" s="269" t="s">
        <v>643</v>
      </c>
      <c r="J100" s="269" t="s">
        <v>633</v>
      </c>
      <c r="K100" s="269"/>
      <c r="L100" s="79" t="s">
        <v>618</v>
      </c>
      <c r="M100" s="270" t="s">
        <v>858</v>
      </c>
      <c r="N100" s="271" t="s">
        <v>859</v>
      </c>
    </row>
    <row r="101" spans="1:14" s="272" customFormat="1" ht="50.25" customHeight="1">
      <c r="A101" s="466"/>
      <c r="B101" s="466"/>
      <c r="C101" s="466"/>
      <c r="D101" s="466"/>
      <c r="E101" s="466"/>
      <c r="F101" s="466"/>
      <c r="G101" s="269" t="s">
        <v>860</v>
      </c>
      <c r="H101" s="269" t="s">
        <v>861</v>
      </c>
      <c r="I101" s="269" t="s">
        <v>643</v>
      </c>
      <c r="J101" s="269" t="s">
        <v>633</v>
      </c>
      <c r="K101" s="269"/>
      <c r="L101" s="79" t="s">
        <v>618</v>
      </c>
      <c r="M101" s="271" t="s">
        <v>862</v>
      </c>
      <c r="N101" s="270" t="s">
        <v>863</v>
      </c>
    </row>
    <row r="102" spans="1:14" s="272" customFormat="1" ht="71.25">
      <c r="A102" s="466"/>
      <c r="B102" s="466"/>
      <c r="C102" s="466"/>
      <c r="D102" s="466"/>
      <c r="E102" s="466"/>
      <c r="F102" s="466"/>
      <c r="G102" s="269" t="s">
        <v>864</v>
      </c>
      <c r="H102" s="269" t="s">
        <v>865</v>
      </c>
      <c r="I102" s="273" t="s">
        <v>650</v>
      </c>
      <c r="J102" s="269" t="s">
        <v>866</v>
      </c>
      <c r="K102" s="269"/>
      <c r="L102" s="79" t="s">
        <v>618</v>
      </c>
      <c r="M102" s="271" t="s">
        <v>867</v>
      </c>
      <c r="N102" s="271" t="s">
        <v>868</v>
      </c>
    </row>
    <row r="103" spans="1:14" s="272" customFormat="1" ht="71.25">
      <c r="A103" s="466"/>
      <c r="B103" s="466"/>
      <c r="C103" s="466"/>
      <c r="D103" s="466"/>
      <c r="E103" s="466"/>
      <c r="F103" s="466"/>
      <c r="G103" s="269" t="s">
        <v>869</v>
      </c>
      <c r="H103" s="269" t="s">
        <v>865</v>
      </c>
      <c r="I103" s="273" t="s">
        <v>643</v>
      </c>
      <c r="J103" s="269" t="s">
        <v>870</v>
      </c>
      <c r="K103" s="269"/>
      <c r="L103" s="79" t="s">
        <v>618</v>
      </c>
      <c r="M103" s="271" t="s">
        <v>871</v>
      </c>
      <c r="N103" s="271" t="s">
        <v>872</v>
      </c>
    </row>
    <row r="104" spans="1:14" s="272" customFormat="1" ht="71.25">
      <c r="A104" s="466"/>
      <c r="B104" s="466"/>
      <c r="C104" s="466"/>
      <c r="D104" s="466"/>
      <c r="E104" s="466"/>
      <c r="F104" s="466"/>
      <c r="G104" s="269" t="s">
        <v>873</v>
      </c>
      <c r="H104" s="269" t="s">
        <v>874</v>
      </c>
      <c r="I104" s="273" t="s">
        <v>650</v>
      </c>
      <c r="J104" s="269" t="s">
        <v>866</v>
      </c>
      <c r="K104" s="269"/>
      <c r="L104" s="79" t="s">
        <v>618</v>
      </c>
      <c r="M104" s="271" t="s">
        <v>875</v>
      </c>
      <c r="N104" s="271" t="s">
        <v>876</v>
      </c>
    </row>
    <row r="105" spans="1:14" s="272" customFormat="1" ht="99.75">
      <c r="A105" s="466"/>
      <c r="B105" s="466"/>
      <c r="C105" s="466"/>
      <c r="D105" s="466"/>
      <c r="E105" s="466"/>
      <c r="F105" s="466"/>
      <c r="G105" s="269" t="s">
        <v>877</v>
      </c>
      <c r="H105" s="269" t="s">
        <v>878</v>
      </c>
      <c r="I105" s="273" t="s">
        <v>643</v>
      </c>
      <c r="J105" s="269" t="s">
        <v>633</v>
      </c>
      <c r="K105" s="269"/>
      <c r="L105" s="79" t="s">
        <v>618</v>
      </c>
      <c r="M105" s="271" t="s">
        <v>879</v>
      </c>
      <c r="N105" s="271" t="s">
        <v>880</v>
      </c>
    </row>
    <row r="106" spans="1:14" s="272" customFormat="1" ht="85.5">
      <c r="A106" s="467"/>
      <c r="B106" s="468"/>
      <c r="C106" s="468"/>
      <c r="D106" s="468"/>
      <c r="E106" s="468"/>
      <c r="F106" s="467"/>
      <c r="G106" s="274" t="s">
        <v>881</v>
      </c>
      <c r="H106" s="274" t="s">
        <v>882</v>
      </c>
      <c r="I106" s="275" t="s">
        <v>643</v>
      </c>
      <c r="J106" s="274" t="s">
        <v>633</v>
      </c>
      <c r="K106" s="269"/>
      <c r="L106" s="79" t="s">
        <v>618</v>
      </c>
      <c r="M106" s="269" t="s">
        <v>883</v>
      </c>
      <c r="N106" s="271" t="s">
        <v>884</v>
      </c>
    </row>
    <row r="107" spans="1:14" s="272" customFormat="1" ht="75" customHeight="1">
      <c r="A107" s="465" t="s">
        <v>200</v>
      </c>
      <c r="B107" s="465" t="s">
        <v>852</v>
      </c>
      <c r="C107" s="465" t="s">
        <v>853</v>
      </c>
      <c r="D107" s="465" t="s">
        <v>854</v>
      </c>
      <c r="E107" s="465" t="s">
        <v>618</v>
      </c>
      <c r="F107" s="465" t="s">
        <v>855</v>
      </c>
      <c r="G107" s="269" t="s">
        <v>856</v>
      </c>
      <c r="H107" s="269" t="s">
        <v>857</v>
      </c>
      <c r="I107" s="269" t="s">
        <v>643</v>
      </c>
      <c r="J107" s="269" t="s">
        <v>633</v>
      </c>
      <c r="K107" s="269"/>
      <c r="L107" s="79" t="s">
        <v>618</v>
      </c>
      <c r="M107" s="469" t="s">
        <v>885</v>
      </c>
      <c r="N107" s="271" t="s">
        <v>886</v>
      </c>
    </row>
    <row r="108" spans="1:14" s="272" customFormat="1" ht="42.75">
      <c r="A108" s="466"/>
      <c r="B108" s="466"/>
      <c r="C108" s="466"/>
      <c r="D108" s="466"/>
      <c r="E108" s="466"/>
      <c r="F108" s="466"/>
      <c r="G108" s="276" t="s">
        <v>860</v>
      </c>
      <c r="H108" s="276" t="s">
        <v>861</v>
      </c>
      <c r="I108" s="276" t="s">
        <v>643</v>
      </c>
      <c r="J108" s="276" t="s">
        <v>633</v>
      </c>
      <c r="K108" s="269"/>
      <c r="L108" s="79" t="s">
        <v>618</v>
      </c>
      <c r="M108" s="469"/>
      <c r="N108" s="271" t="s">
        <v>887</v>
      </c>
    </row>
    <row r="109" spans="1:14" s="272" customFormat="1" ht="69.75" customHeight="1">
      <c r="A109" s="466"/>
      <c r="B109" s="466"/>
      <c r="C109" s="466"/>
      <c r="D109" s="466"/>
      <c r="E109" s="466"/>
      <c r="F109" s="466"/>
      <c r="G109" s="269" t="s">
        <v>864</v>
      </c>
      <c r="H109" s="269" t="s">
        <v>865</v>
      </c>
      <c r="I109" s="269" t="s">
        <v>650</v>
      </c>
      <c r="J109" s="269" t="s">
        <v>866</v>
      </c>
      <c r="K109" s="269"/>
      <c r="L109" s="79" t="s">
        <v>618</v>
      </c>
      <c r="M109" s="469" t="s">
        <v>888</v>
      </c>
      <c r="N109" s="271" t="s">
        <v>889</v>
      </c>
    </row>
    <row r="110" spans="1:14" s="272" customFormat="1" ht="102.75" customHeight="1">
      <c r="A110" s="466"/>
      <c r="B110" s="466"/>
      <c r="C110" s="466"/>
      <c r="D110" s="466"/>
      <c r="E110" s="466"/>
      <c r="F110" s="466"/>
      <c r="G110" s="269" t="s">
        <v>869</v>
      </c>
      <c r="H110" s="269" t="s">
        <v>865</v>
      </c>
      <c r="I110" s="269" t="s">
        <v>643</v>
      </c>
      <c r="J110" s="269" t="s">
        <v>870</v>
      </c>
      <c r="K110" s="269"/>
      <c r="L110" s="79" t="s">
        <v>618</v>
      </c>
      <c r="M110" s="469"/>
      <c r="N110" s="271" t="s">
        <v>890</v>
      </c>
    </row>
    <row r="111" spans="1:14" s="272" customFormat="1" ht="42.75">
      <c r="A111" s="466"/>
      <c r="B111" s="466"/>
      <c r="C111" s="466"/>
      <c r="D111" s="466"/>
      <c r="E111" s="466"/>
      <c r="F111" s="466"/>
      <c r="G111" s="269" t="s">
        <v>873</v>
      </c>
      <c r="H111" s="269" t="s">
        <v>874</v>
      </c>
      <c r="I111" s="269" t="s">
        <v>650</v>
      </c>
      <c r="J111" s="269" t="s">
        <v>866</v>
      </c>
      <c r="K111" s="269"/>
      <c r="L111" s="79" t="s">
        <v>618</v>
      </c>
      <c r="M111" s="469" t="s">
        <v>891</v>
      </c>
      <c r="N111" s="469" t="s">
        <v>892</v>
      </c>
    </row>
    <row r="112" spans="1:14" s="272" customFormat="1" ht="28.5">
      <c r="A112" s="466"/>
      <c r="B112" s="466"/>
      <c r="C112" s="466"/>
      <c r="D112" s="466"/>
      <c r="E112" s="466"/>
      <c r="F112" s="466"/>
      <c r="G112" s="269" t="s">
        <v>877</v>
      </c>
      <c r="H112" s="269" t="s">
        <v>878</v>
      </c>
      <c r="I112" s="269" t="s">
        <v>643</v>
      </c>
      <c r="J112" s="269" t="s">
        <v>633</v>
      </c>
      <c r="K112" s="269"/>
      <c r="L112" s="79" t="s">
        <v>618</v>
      </c>
      <c r="M112" s="469"/>
      <c r="N112" s="469"/>
    </row>
    <row r="113" spans="1:14" s="272" customFormat="1" ht="28.5">
      <c r="A113" s="468"/>
      <c r="B113" s="468"/>
      <c r="C113" s="468"/>
      <c r="D113" s="468"/>
      <c r="E113" s="468"/>
      <c r="F113" s="467"/>
      <c r="G113" s="269" t="s">
        <v>881</v>
      </c>
      <c r="H113" s="269" t="s">
        <v>882</v>
      </c>
      <c r="I113" s="269" t="s">
        <v>643</v>
      </c>
      <c r="J113" s="269" t="s">
        <v>633</v>
      </c>
      <c r="K113" s="269"/>
      <c r="L113" s="79" t="s">
        <v>618</v>
      </c>
      <c r="M113" s="469"/>
      <c r="N113" s="469"/>
    </row>
    <row r="114" spans="1:14">
      <c r="A114" s="239"/>
    </row>
    <row r="115" spans="1:14">
      <c r="A115" s="239"/>
    </row>
    <row r="116" spans="1:14">
      <c r="A116" s="239"/>
    </row>
    <row r="117" spans="1:14">
      <c r="A117" s="239"/>
    </row>
    <row r="118" spans="1:14">
      <c r="A118" s="239"/>
    </row>
    <row r="119" spans="1:14">
      <c r="A119" s="239"/>
    </row>
    <row r="120" spans="1:14">
      <c r="A120" s="239"/>
    </row>
    <row r="121" spans="1:14">
      <c r="A121" s="239"/>
    </row>
    <row r="122" spans="1:14">
      <c r="A122" s="239"/>
    </row>
    <row r="123" spans="1:14">
      <c r="A123" s="239"/>
    </row>
    <row r="124" spans="1:14">
      <c r="A124" s="239"/>
    </row>
    <row r="125" spans="1:14">
      <c r="A125" s="239"/>
    </row>
    <row r="126" spans="1:14">
      <c r="A126" s="239"/>
    </row>
    <row r="127" spans="1:14">
      <c r="A127" s="239"/>
    </row>
    <row r="128" spans="1:14">
      <c r="A128" s="239"/>
    </row>
    <row r="129" spans="1:1">
      <c r="A129" s="239"/>
    </row>
    <row r="130" spans="1:1">
      <c r="A130" s="239"/>
    </row>
    <row r="131" spans="1:1">
      <c r="A131" s="239"/>
    </row>
    <row r="132" spans="1:1">
      <c r="A132" s="239"/>
    </row>
    <row r="133" spans="1:1">
      <c r="A133" s="239"/>
    </row>
    <row r="134" spans="1:1">
      <c r="A134" s="239"/>
    </row>
    <row r="135" spans="1:1">
      <c r="A135" s="239"/>
    </row>
    <row r="136" spans="1:1">
      <c r="A136" s="239"/>
    </row>
    <row r="137" spans="1:1">
      <c r="A137" s="239"/>
    </row>
    <row r="138" spans="1:1">
      <c r="A138" s="239"/>
    </row>
    <row r="139" spans="1:1">
      <c r="A139" s="239"/>
    </row>
    <row r="140" spans="1:1">
      <c r="A140" s="239" t="str">
        <f>+CONCATENATE('1. ESTRATÉGICO'!E131)</f>
        <v/>
      </c>
    </row>
    <row r="141" spans="1:1">
      <c r="A141" s="239" t="str">
        <f>+CONCATENATE('1. ESTRATÉGICO'!E132)</f>
        <v/>
      </c>
    </row>
    <row r="142" spans="1:1">
      <c r="A142" s="239" t="str">
        <f>+CONCATENATE('1. ESTRATÉGICO'!E133)</f>
        <v/>
      </c>
    </row>
    <row r="143" spans="1:1">
      <c r="A143" s="239" t="str">
        <f>+CONCATENATE('1. ESTRATÉGICO'!E134)</f>
        <v/>
      </c>
    </row>
    <row r="144" spans="1:1">
      <c r="A144" s="239" t="str">
        <f>+CONCATENATE('1. ESTRATÉGICO'!E135)</f>
        <v/>
      </c>
    </row>
    <row r="145" spans="1:1">
      <c r="A145" s="239" t="str">
        <f>+CONCATENATE('1. ESTRATÉGICO'!E136)</f>
        <v/>
      </c>
    </row>
    <row r="146" spans="1:1">
      <c r="A146" s="239" t="str">
        <f>+CONCATENATE('1. ESTRATÉGICO'!E137)</f>
        <v/>
      </c>
    </row>
    <row r="147" spans="1:1">
      <c r="A147" s="239" t="str">
        <f>+CONCATENATE('1. ESTRATÉGICO'!E138)</f>
        <v/>
      </c>
    </row>
    <row r="148" spans="1:1">
      <c r="A148" s="239" t="str">
        <f>+CONCATENATE('1. ESTRATÉGICO'!E139)</f>
        <v/>
      </c>
    </row>
    <row r="149" spans="1:1">
      <c r="A149" s="239" t="str">
        <f>+CONCATENATE('1. ESTRATÉGICO'!E140)</f>
        <v/>
      </c>
    </row>
    <row r="150" spans="1:1">
      <c r="A150" s="239" t="str">
        <f>+CONCATENATE('1. ESTRATÉGICO'!E141)</f>
        <v/>
      </c>
    </row>
    <row r="151" spans="1:1">
      <c r="A151" s="239" t="str">
        <f>+CONCATENATE('1. ESTRATÉGICO'!E142)</f>
        <v/>
      </c>
    </row>
    <row r="152" spans="1:1">
      <c r="A152" s="239" t="str">
        <f>+CONCATENATE('1. ESTRATÉGICO'!E143)</f>
        <v/>
      </c>
    </row>
    <row r="153" spans="1:1">
      <c r="A153" s="239" t="str">
        <f>+CONCATENATE('1. ESTRATÉGICO'!E144)</f>
        <v/>
      </c>
    </row>
    <row r="154" spans="1:1">
      <c r="A154" s="239" t="str">
        <f>+CONCATENATE('1. ESTRATÉGICO'!E145)</f>
        <v/>
      </c>
    </row>
    <row r="155" spans="1:1">
      <c r="A155" s="239" t="str">
        <f>+CONCATENATE('1. ESTRATÉGICO'!E146)</f>
        <v/>
      </c>
    </row>
    <row r="156" spans="1:1">
      <c r="A156" s="239" t="str">
        <f>+CONCATENATE('1. ESTRATÉGICO'!E147)</f>
        <v/>
      </c>
    </row>
    <row r="157" spans="1:1">
      <c r="A157" s="239" t="str">
        <f>+CONCATENATE('1. ESTRATÉGICO'!E148)</f>
        <v/>
      </c>
    </row>
    <row r="158" spans="1:1">
      <c r="A158" s="239" t="str">
        <f>+CONCATENATE('1. ESTRATÉGICO'!E149)</f>
        <v/>
      </c>
    </row>
    <row r="159" spans="1:1">
      <c r="A159" s="239" t="str">
        <f>+CONCATENATE('1. ESTRATÉGICO'!E150)</f>
        <v/>
      </c>
    </row>
    <row r="160" spans="1:1">
      <c r="A160" s="239" t="str">
        <f>+CONCATENATE('1. ESTRATÉGICO'!E151)</f>
        <v/>
      </c>
    </row>
    <row r="161" spans="1:1">
      <c r="A161" s="239" t="str">
        <f>+CONCATENATE('1. ESTRATÉGICO'!E152)</f>
        <v/>
      </c>
    </row>
    <row r="162" spans="1:1">
      <c r="A162" s="239" t="str">
        <f>+CONCATENATE('1. ESTRATÉGICO'!E153)</f>
        <v/>
      </c>
    </row>
    <row r="163" spans="1:1">
      <c r="A163" s="239" t="str">
        <f>+CONCATENATE('1. ESTRATÉGICO'!E154)</f>
        <v/>
      </c>
    </row>
    <row r="164" spans="1:1">
      <c r="A164" s="239" t="str">
        <f>+CONCATENATE('1. ESTRATÉGICO'!E155)</f>
        <v/>
      </c>
    </row>
    <row r="165" spans="1:1">
      <c r="A165" s="239" t="str">
        <f>+CONCATENATE('1. ESTRATÉGICO'!E156)</f>
        <v/>
      </c>
    </row>
    <row r="166" spans="1:1">
      <c r="A166" s="239" t="str">
        <f>+CONCATENATE('1. ESTRATÉGICO'!E157)</f>
        <v/>
      </c>
    </row>
    <row r="167" spans="1:1">
      <c r="A167" s="239" t="str">
        <f>+CONCATENATE('1. ESTRATÉGICO'!E158)</f>
        <v/>
      </c>
    </row>
    <row r="168" spans="1:1">
      <c r="A168" s="239" t="str">
        <f>+CONCATENATE('1. ESTRATÉGICO'!E159)</f>
        <v/>
      </c>
    </row>
    <row r="169" spans="1:1">
      <c r="A169" s="239" t="str">
        <f>+CONCATENATE('1. ESTRATÉGICO'!E160)</f>
        <v/>
      </c>
    </row>
    <row r="170" spans="1:1">
      <c r="A170" s="239" t="str">
        <f>+CONCATENATE('1. ESTRATÉGICO'!E161)</f>
        <v/>
      </c>
    </row>
    <row r="171" spans="1:1">
      <c r="A171" s="239" t="str">
        <f>+CONCATENATE('1. ESTRATÉGICO'!E162)</f>
        <v/>
      </c>
    </row>
    <row r="172" spans="1:1">
      <c r="A172" s="239" t="str">
        <f>+CONCATENATE('1. ESTRATÉGICO'!E163)</f>
        <v/>
      </c>
    </row>
    <row r="173" spans="1:1">
      <c r="A173" s="239" t="str">
        <f>+CONCATENATE('1. ESTRATÉGICO'!E164)</f>
        <v/>
      </c>
    </row>
    <row r="174" spans="1:1">
      <c r="A174" s="239" t="str">
        <f>+CONCATENATE('1. ESTRATÉGICO'!E165)</f>
        <v/>
      </c>
    </row>
    <row r="175" spans="1:1">
      <c r="A175" s="239" t="str">
        <f>+CONCATENATE('1. ESTRATÉGICO'!E166)</f>
        <v/>
      </c>
    </row>
    <row r="176" spans="1:1">
      <c r="A176" s="239" t="str">
        <f>+CONCATENATE('1. ESTRATÉGICO'!E167)</f>
        <v/>
      </c>
    </row>
    <row r="177" spans="1:1">
      <c r="A177" s="239" t="str">
        <f>+CONCATENATE('1. ESTRATÉGICO'!E168)</f>
        <v/>
      </c>
    </row>
    <row r="178" spans="1:1">
      <c r="A178" s="239" t="str">
        <f>+CONCATENATE('1. ESTRATÉGICO'!E169)</f>
        <v/>
      </c>
    </row>
    <row r="179" spans="1:1">
      <c r="A179" s="239" t="str">
        <f>+CONCATENATE('1. ESTRATÉGICO'!E170)</f>
        <v/>
      </c>
    </row>
    <row r="180" spans="1:1">
      <c r="A180" s="239" t="str">
        <f>+CONCATENATE('1. ESTRATÉGICO'!E171)</f>
        <v/>
      </c>
    </row>
    <row r="181" spans="1:1">
      <c r="A181" s="239" t="str">
        <f>+CONCATENATE('1. ESTRATÉGICO'!E172)</f>
        <v/>
      </c>
    </row>
    <row r="182" spans="1:1">
      <c r="A182" s="239" t="str">
        <f>+CONCATENATE('1. ESTRATÉGICO'!E173)</f>
        <v/>
      </c>
    </row>
    <row r="183" spans="1:1">
      <c r="A183" s="239" t="str">
        <f>+CONCATENATE('1. ESTRATÉGICO'!E174)</f>
        <v/>
      </c>
    </row>
    <row r="184" spans="1:1">
      <c r="A184" s="239" t="str">
        <f>+CONCATENATE('1. ESTRATÉGICO'!E175)</f>
        <v/>
      </c>
    </row>
    <row r="185" spans="1:1">
      <c r="A185" s="239" t="str">
        <f>+CONCATENATE('1. ESTRATÉGICO'!E176)</f>
        <v/>
      </c>
    </row>
    <row r="186" spans="1:1">
      <c r="A186" s="239" t="str">
        <f>+CONCATENATE('1. ESTRATÉGICO'!E177)</f>
        <v/>
      </c>
    </row>
    <row r="187" spans="1:1">
      <c r="A187" s="239" t="str">
        <f>+CONCATENATE('1. ESTRATÉGICO'!E178)</f>
        <v/>
      </c>
    </row>
    <row r="188" spans="1:1">
      <c r="A188" s="239" t="str">
        <f>+CONCATENATE('1. ESTRATÉGICO'!E179)</f>
        <v/>
      </c>
    </row>
    <row r="189" spans="1:1">
      <c r="A189" s="239" t="str">
        <f>+CONCATENATE('1. ESTRATÉGICO'!E180)</f>
        <v/>
      </c>
    </row>
    <row r="190" spans="1:1">
      <c r="A190" s="239" t="str">
        <f>+CONCATENATE('1. ESTRATÉGICO'!E181)</f>
        <v/>
      </c>
    </row>
    <row r="191" spans="1:1">
      <c r="A191" s="239" t="str">
        <f>+CONCATENATE('1. ESTRATÉGICO'!E182)</f>
        <v/>
      </c>
    </row>
    <row r="192" spans="1:1">
      <c r="A192" s="239" t="str">
        <f>+CONCATENATE('1. ESTRATÉGICO'!E183)</f>
        <v/>
      </c>
    </row>
    <row r="193" spans="1:1">
      <c r="A193" s="239" t="str">
        <f>+CONCATENATE('1. ESTRATÉGICO'!E184)</f>
        <v/>
      </c>
    </row>
    <row r="194" spans="1:1">
      <c r="A194" s="239" t="str">
        <f>+CONCATENATE('1. ESTRATÉGICO'!E185)</f>
        <v/>
      </c>
    </row>
    <row r="195" spans="1:1">
      <c r="A195" s="239" t="str">
        <f>+CONCATENATE('1. ESTRATÉGICO'!E186)</f>
        <v/>
      </c>
    </row>
    <row r="196" spans="1:1">
      <c r="A196" s="239" t="str">
        <f>+CONCATENATE('1. ESTRATÉGICO'!E187)</f>
        <v/>
      </c>
    </row>
    <row r="197" spans="1:1">
      <c r="A197" s="239" t="str">
        <f>+CONCATENATE('1. ESTRATÉGICO'!E188)</f>
        <v/>
      </c>
    </row>
    <row r="198" spans="1:1">
      <c r="A198" s="239" t="str">
        <f>+CONCATENATE('1. ESTRATÉGICO'!E189)</f>
        <v/>
      </c>
    </row>
    <row r="199" spans="1:1">
      <c r="A199" s="239" t="str">
        <f>+CONCATENATE('1. ESTRATÉGICO'!E190)</f>
        <v/>
      </c>
    </row>
    <row r="200" spans="1:1">
      <c r="A200" s="239" t="str">
        <f>+CONCATENATE('1. ESTRATÉGICO'!E191)</f>
        <v/>
      </c>
    </row>
    <row r="201" spans="1:1">
      <c r="A201" s="239" t="str">
        <f>+CONCATENATE('1. ESTRATÉGICO'!E192)</f>
        <v/>
      </c>
    </row>
    <row r="202" spans="1:1">
      <c r="A202" s="239" t="str">
        <f>+CONCATENATE('1. ESTRATÉGICO'!E193)</f>
        <v/>
      </c>
    </row>
    <row r="203" spans="1:1">
      <c r="A203" s="239" t="str">
        <f>+CONCATENATE('1. ESTRATÉGICO'!E194)</f>
        <v/>
      </c>
    </row>
    <row r="204" spans="1:1">
      <c r="A204" s="239" t="str">
        <f>+CONCATENATE('1. ESTRATÉGICO'!E195)</f>
        <v/>
      </c>
    </row>
    <row r="205" spans="1:1">
      <c r="A205" s="239" t="str">
        <f>+CONCATENATE('1. ESTRATÉGICO'!E196)</f>
        <v/>
      </c>
    </row>
    <row r="206" spans="1:1">
      <c r="A206" s="239" t="str">
        <f>+CONCATENATE('1. ESTRATÉGICO'!E197)</f>
        <v/>
      </c>
    </row>
    <row r="207" spans="1:1">
      <c r="A207" s="239" t="str">
        <f>+CONCATENATE('1. ESTRATÉGICO'!E198)</f>
        <v/>
      </c>
    </row>
    <row r="208" spans="1:1">
      <c r="A208" s="239" t="str">
        <f>+CONCATENATE('1. ESTRATÉGICO'!E199)</f>
        <v/>
      </c>
    </row>
    <row r="209" spans="1:1">
      <c r="A209" s="239" t="str">
        <f>+CONCATENATE('1. ESTRATÉGICO'!E200)</f>
        <v/>
      </c>
    </row>
    <row r="210" spans="1:1">
      <c r="A210" s="239" t="str">
        <f>+CONCATENATE('1. ESTRATÉGICO'!E201)</f>
        <v/>
      </c>
    </row>
    <row r="211" spans="1:1">
      <c r="A211" s="239" t="str">
        <f>+CONCATENATE('1. ESTRATÉGICO'!E202)</f>
        <v/>
      </c>
    </row>
    <row r="212" spans="1:1">
      <c r="A212" s="239" t="str">
        <f>+CONCATENATE('1. ESTRATÉGICO'!E203)</f>
        <v/>
      </c>
    </row>
    <row r="213" spans="1:1">
      <c r="A213" s="239" t="str">
        <f>+CONCATENATE('1. ESTRATÉGICO'!E204)</f>
        <v/>
      </c>
    </row>
    <row r="214" spans="1:1">
      <c r="A214" s="239" t="str">
        <f>+CONCATENATE('1. ESTRATÉGICO'!E205)</f>
        <v/>
      </c>
    </row>
    <row r="215" spans="1:1">
      <c r="A215" s="239" t="str">
        <f>+CONCATENATE('1. ESTRATÉGICO'!E206)</f>
        <v/>
      </c>
    </row>
    <row r="216" spans="1:1">
      <c r="A216" s="239" t="str">
        <f>+CONCATENATE('1. ESTRATÉGICO'!E207)</f>
        <v/>
      </c>
    </row>
    <row r="217" spans="1:1">
      <c r="A217" s="239" t="str">
        <f>+CONCATENATE('1. ESTRATÉGICO'!E208)</f>
        <v/>
      </c>
    </row>
    <row r="218" spans="1:1">
      <c r="A218" s="239" t="str">
        <f>+CONCATENATE('1. ESTRATÉGICO'!E209)</f>
        <v/>
      </c>
    </row>
    <row r="219" spans="1:1">
      <c r="A219" s="239" t="str">
        <f>+CONCATENATE('1. ESTRATÉGICO'!E210)</f>
        <v/>
      </c>
    </row>
    <row r="220" spans="1:1">
      <c r="A220" s="239" t="str">
        <f>+CONCATENATE('1. ESTRATÉGICO'!E211)</f>
        <v/>
      </c>
    </row>
    <row r="221" spans="1:1">
      <c r="A221" s="239" t="str">
        <f>+CONCATENATE('1. ESTRATÉGICO'!E212)</f>
        <v/>
      </c>
    </row>
    <row r="222" spans="1:1">
      <c r="A222" s="239" t="str">
        <f>+CONCATENATE('1. ESTRATÉGICO'!E213)</f>
        <v/>
      </c>
    </row>
    <row r="223" spans="1:1">
      <c r="A223" s="239" t="str">
        <f>+CONCATENATE('1. ESTRATÉGICO'!E214)</f>
        <v/>
      </c>
    </row>
    <row r="224" spans="1:1">
      <c r="A224" s="239" t="str">
        <f>+CONCATENATE('1. ESTRATÉGICO'!E215)</f>
        <v/>
      </c>
    </row>
    <row r="225" spans="1:1">
      <c r="A225" s="239" t="str">
        <f>+CONCATENATE('1. ESTRATÉGICO'!E216)</f>
        <v/>
      </c>
    </row>
    <row r="226" spans="1:1">
      <c r="A226" s="239" t="str">
        <f>+CONCATENATE('1. ESTRATÉGICO'!E217)</f>
        <v/>
      </c>
    </row>
    <row r="227" spans="1:1">
      <c r="A227" s="239" t="str">
        <f>+CONCATENATE('1. ESTRATÉGICO'!E218)</f>
        <v/>
      </c>
    </row>
    <row r="228" spans="1:1">
      <c r="A228" s="239" t="str">
        <f>+CONCATENATE('1. ESTRATÉGICO'!E219)</f>
        <v/>
      </c>
    </row>
    <row r="229" spans="1:1">
      <c r="A229" s="239" t="str">
        <f>+CONCATENATE('1. ESTRATÉGICO'!E220)</f>
        <v/>
      </c>
    </row>
    <row r="230" spans="1:1">
      <c r="A230" s="239" t="str">
        <f>+CONCATENATE('1. ESTRATÉGICO'!E221)</f>
        <v/>
      </c>
    </row>
    <row r="231" spans="1:1">
      <c r="A231" s="239" t="str">
        <f>+CONCATENATE('1. ESTRATÉGICO'!E222)</f>
        <v/>
      </c>
    </row>
    <row r="232" spans="1:1">
      <c r="A232" s="239" t="str">
        <f>+CONCATENATE('1. ESTRATÉGICO'!E223)</f>
        <v/>
      </c>
    </row>
    <row r="233" spans="1:1">
      <c r="A233" s="239" t="str">
        <f>+CONCATENATE('1. ESTRATÉGICO'!E224)</f>
        <v/>
      </c>
    </row>
    <row r="234" spans="1:1">
      <c r="A234" s="239" t="str">
        <f>+CONCATENATE('1. ESTRATÉGICO'!E225)</f>
        <v/>
      </c>
    </row>
    <row r="235" spans="1:1">
      <c r="A235" s="239" t="str">
        <f>+CONCATENATE('1. ESTRATÉGICO'!E226)</f>
        <v/>
      </c>
    </row>
    <row r="236" spans="1:1">
      <c r="A236" s="239" t="str">
        <f>+CONCATENATE('1. ESTRATÉGICO'!E227)</f>
        <v/>
      </c>
    </row>
    <row r="237" spans="1:1">
      <c r="A237" s="239" t="str">
        <f>+CONCATENATE('1. ESTRATÉGICO'!E228)</f>
        <v/>
      </c>
    </row>
    <row r="238" spans="1:1">
      <c r="A238" s="239" t="str">
        <f>+CONCATENATE('1. ESTRATÉGICO'!E229)</f>
        <v/>
      </c>
    </row>
    <row r="239" spans="1:1">
      <c r="A239" s="239" t="str">
        <f>+CONCATENATE('1. ESTRATÉGICO'!E230)</f>
        <v/>
      </c>
    </row>
    <row r="240" spans="1:1">
      <c r="A240" s="239" t="str">
        <f>+CONCATENATE('1. ESTRATÉGICO'!E231)</f>
        <v/>
      </c>
    </row>
    <row r="241" spans="1:1">
      <c r="A241" s="239" t="str">
        <f>+CONCATENATE('1. ESTRATÉGICO'!E232)</f>
        <v/>
      </c>
    </row>
    <row r="242" spans="1:1">
      <c r="A242" s="239" t="str">
        <f>+CONCATENATE('1. ESTRATÉGICO'!E233)</f>
        <v/>
      </c>
    </row>
    <row r="243" spans="1:1">
      <c r="A243" s="239" t="str">
        <f>+CONCATENATE('1. ESTRATÉGICO'!E234)</f>
        <v/>
      </c>
    </row>
    <row r="244" spans="1:1">
      <c r="A244" s="239" t="str">
        <f>+CONCATENATE('1. ESTRATÉGICO'!E235)</f>
        <v/>
      </c>
    </row>
    <row r="245" spans="1:1">
      <c r="A245" s="239" t="str">
        <f>+CONCATENATE('1. ESTRATÉGICO'!E236)</f>
        <v/>
      </c>
    </row>
    <row r="246" spans="1:1">
      <c r="A246" s="239" t="str">
        <f>+CONCATENATE('1. ESTRATÉGICO'!E237)</f>
        <v/>
      </c>
    </row>
    <row r="247" spans="1:1">
      <c r="A247" s="239" t="str">
        <f>+CONCATENATE('1. ESTRATÉGICO'!E238)</f>
        <v/>
      </c>
    </row>
    <row r="248" spans="1:1">
      <c r="A248" s="239" t="str">
        <f>+CONCATENATE('1. ESTRATÉGICO'!E239)</f>
        <v/>
      </c>
    </row>
    <row r="249" spans="1:1">
      <c r="A249" s="239" t="str">
        <f>+CONCATENATE('1. ESTRATÉGICO'!E240)</f>
        <v/>
      </c>
    </row>
    <row r="250" spans="1:1">
      <c r="A250" s="239" t="str">
        <f>+CONCATENATE('1. ESTRATÉGICO'!E241)</f>
        <v/>
      </c>
    </row>
    <row r="251" spans="1:1">
      <c r="A251" s="239" t="str">
        <f>+CONCATENATE('1. ESTRATÉGICO'!E242)</f>
        <v/>
      </c>
    </row>
    <row r="252" spans="1:1">
      <c r="A252" s="239" t="str">
        <f>+CONCATENATE('1. ESTRATÉGICO'!E243)</f>
        <v/>
      </c>
    </row>
    <row r="253" spans="1:1">
      <c r="A253" s="239" t="str">
        <f>+CONCATENATE('1. ESTRATÉGICO'!E244)</f>
        <v/>
      </c>
    </row>
    <row r="254" spans="1:1">
      <c r="A254" s="239" t="str">
        <f>+CONCATENATE('1. ESTRATÉGICO'!E245)</f>
        <v/>
      </c>
    </row>
    <row r="255" spans="1:1">
      <c r="A255" s="239" t="str">
        <f>+CONCATENATE('1. ESTRATÉGICO'!E246)</f>
        <v/>
      </c>
    </row>
    <row r="256" spans="1:1">
      <c r="A256" s="239" t="str">
        <f>+CONCATENATE('1. ESTRATÉGICO'!E247)</f>
        <v/>
      </c>
    </row>
    <row r="257" spans="1:1">
      <c r="A257" s="239" t="str">
        <f>+CONCATENATE('1. ESTRATÉGICO'!E248)</f>
        <v/>
      </c>
    </row>
    <row r="258" spans="1:1">
      <c r="A258" s="239" t="str">
        <f>+CONCATENATE('1. ESTRATÉGICO'!E249)</f>
        <v/>
      </c>
    </row>
    <row r="259" spans="1:1">
      <c r="A259" s="239" t="str">
        <f>+CONCATENATE('1. ESTRATÉGICO'!E250)</f>
        <v/>
      </c>
    </row>
    <row r="260" spans="1:1">
      <c r="A260" s="239" t="str">
        <f>+CONCATENATE('1. ESTRATÉGICO'!E251)</f>
        <v/>
      </c>
    </row>
    <row r="261" spans="1:1">
      <c r="A261" s="239" t="str">
        <f>+CONCATENATE('1. ESTRATÉGICO'!E252)</f>
        <v/>
      </c>
    </row>
    <row r="262" spans="1:1">
      <c r="A262" s="239" t="str">
        <f>+CONCATENATE('1. ESTRATÉGICO'!E253)</f>
        <v/>
      </c>
    </row>
    <row r="263" spans="1:1">
      <c r="A263" s="239" t="str">
        <f>+CONCATENATE('1. ESTRATÉGICO'!E254)</f>
        <v/>
      </c>
    </row>
    <row r="264" spans="1:1">
      <c r="A264" s="239" t="str">
        <f>+CONCATENATE('1. ESTRATÉGICO'!E255)</f>
        <v/>
      </c>
    </row>
    <row r="265" spans="1:1">
      <c r="A265" s="239" t="str">
        <f>+CONCATENATE('1. ESTRATÉGICO'!E256)</f>
        <v/>
      </c>
    </row>
    <row r="266" spans="1:1">
      <c r="A266" s="239" t="str">
        <f>+CONCATENATE('1. ESTRATÉGICO'!E257)</f>
        <v/>
      </c>
    </row>
    <row r="267" spans="1:1">
      <c r="A267" s="239" t="str">
        <f>+CONCATENATE('1. ESTRATÉGICO'!E258)</f>
        <v/>
      </c>
    </row>
    <row r="268" spans="1:1">
      <c r="A268" s="239" t="str">
        <f>+CONCATENATE('1. ESTRATÉGICO'!E259)</f>
        <v/>
      </c>
    </row>
    <row r="269" spans="1:1">
      <c r="A269" s="239" t="str">
        <f>+CONCATENATE('1. ESTRATÉGICO'!E260)</f>
        <v/>
      </c>
    </row>
    <row r="270" spans="1:1">
      <c r="A270" s="239" t="str">
        <f>+CONCATENATE('1. ESTRATÉGICO'!E261)</f>
        <v/>
      </c>
    </row>
    <row r="271" spans="1:1">
      <c r="A271" s="239" t="str">
        <f>+CONCATENATE('1. ESTRATÉGICO'!E262)</f>
        <v/>
      </c>
    </row>
    <row r="272" spans="1:1">
      <c r="A272" s="239" t="str">
        <f>+CONCATENATE('1. ESTRATÉGICO'!E263)</f>
        <v/>
      </c>
    </row>
    <row r="273" spans="1:1">
      <c r="A273" s="239" t="str">
        <f>+CONCATENATE('1. ESTRATÉGICO'!E264)</f>
        <v/>
      </c>
    </row>
    <row r="274" spans="1:1">
      <c r="A274" s="239" t="str">
        <f>+CONCATENATE('1. ESTRATÉGICO'!E265)</f>
        <v/>
      </c>
    </row>
    <row r="275" spans="1:1">
      <c r="A275" s="239" t="str">
        <f>+CONCATENATE('1. ESTRATÉGICO'!E266)</f>
        <v/>
      </c>
    </row>
    <row r="276" spans="1:1">
      <c r="A276" s="239" t="str">
        <f>+CONCATENATE('1. ESTRATÉGICO'!E267)</f>
        <v/>
      </c>
    </row>
    <row r="277" spans="1:1">
      <c r="A277" s="239" t="str">
        <f>+CONCATENATE('1. ESTRATÉGICO'!E268)</f>
        <v/>
      </c>
    </row>
    <row r="278" spans="1:1">
      <c r="A278" s="239" t="str">
        <f>+CONCATENATE('1. ESTRATÉGICO'!E269)</f>
        <v/>
      </c>
    </row>
    <row r="279" spans="1:1">
      <c r="A279" s="239" t="str">
        <f>+CONCATENATE('1. ESTRATÉGICO'!E270)</f>
        <v/>
      </c>
    </row>
    <row r="280" spans="1:1">
      <c r="A280" s="239" t="str">
        <f>+CONCATENATE('1. ESTRATÉGICO'!E271)</f>
        <v/>
      </c>
    </row>
    <row r="281" spans="1:1">
      <c r="A281" s="239" t="str">
        <f>+CONCATENATE('1. ESTRATÉGICO'!E272)</f>
        <v/>
      </c>
    </row>
    <row r="282" spans="1:1">
      <c r="A282" s="239" t="str">
        <f>+CONCATENATE('1. ESTRATÉGICO'!E273)</f>
        <v/>
      </c>
    </row>
    <row r="283" spans="1:1">
      <c r="A283" s="239" t="str">
        <f>+CONCATENATE('1. ESTRATÉGICO'!E274)</f>
        <v/>
      </c>
    </row>
    <row r="284" spans="1:1">
      <c r="A284" s="239" t="str">
        <f>+CONCATENATE('1. ESTRATÉGICO'!E275)</f>
        <v/>
      </c>
    </row>
    <row r="285" spans="1:1">
      <c r="A285" s="239" t="str">
        <f>+CONCATENATE('1. ESTRATÉGICO'!E276)</f>
        <v/>
      </c>
    </row>
    <row r="286" spans="1:1">
      <c r="A286" s="239" t="str">
        <f>+CONCATENATE('1. ESTRATÉGICO'!E277)</f>
        <v/>
      </c>
    </row>
    <row r="287" spans="1:1">
      <c r="A287" s="239" t="str">
        <f>+CONCATENATE('1. ESTRATÉGICO'!E278)</f>
        <v/>
      </c>
    </row>
    <row r="288" spans="1:1">
      <c r="A288" s="239" t="str">
        <f>+CONCATENATE('1. ESTRATÉGICO'!E279)</f>
        <v/>
      </c>
    </row>
    <row r="289" spans="1:1">
      <c r="A289" s="239" t="str">
        <f>+CONCATENATE('1. ESTRATÉGICO'!E280)</f>
        <v/>
      </c>
    </row>
    <row r="290" spans="1:1">
      <c r="A290" s="239" t="str">
        <f>+CONCATENATE('1. ESTRATÉGICO'!E281)</f>
        <v/>
      </c>
    </row>
    <row r="291" spans="1:1">
      <c r="A291" s="239" t="str">
        <f>+CONCATENATE('1. ESTRATÉGICO'!E282)</f>
        <v/>
      </c>
    </row>
    <row r="292" spans="1:1">
      <c r="A292" s="239" t="str">
        <f>+CONCATENATE('1. ESTRATÉGICO'!E283)</f>
        <v/>
      </c>
    </row>
    <row r="293" spans="1:1">
      <c r="A293" s="239" t="str">
        <f>+CONCATENATE('1. ESTRATÉGICO'!E284)</f>
        <v/>
      </c>
    </row>
    <row r="294" spans="1:1">
      <c r="A294" s="239" t="str">
        <f>+CONCATENATE('1. ESTRATÉGICO'!E285)</f>
        <v/>
      </c>
    </row>
    <row r="295" spans="1:1">
      <c r="A295" s="239" t="str">
        <f>+CONCATENATE('1. ESTRATÉGICO'!E286)</f>
        <v/>
      </c>
    </row>
    <row r="296" spans="1:1">
      <c r="A296" s="239" t="str">
        <f>+CONCATENATE('1. ESTRATÉGICO'!E287)</f>
        <v/>
      </c>
    </row>
    <row r="297" spans="1:1">
      <c r="A297" s="239" t="str">
        <f>+CONCATENATE('1. ESTRATÉGICO'!E288)</f>
        <v/>
      </c>
    </row>
    <row r="298" spans="1:1">
      <c r="A298" s="239" t="str">
        <f>+CONCATENATE('1. ESTRATÉGICO'!E289)</f>
        <v/>
      </c>
    </row>
    <row r="299" spans="1:1">
      <c r="A299" s="239" t="str">
        <f>+CONCATENATE('1. ESTRATÉGICO'!E290)</f>
        <v/>
      </c>
    </row>
    <row r="300" spans="1:1">
      <c r="A300" s="239" t="str">
        <f>+CONCATENATE('1. ESTRATÉGICO'!E291)</f>
        <v/>
      </c>
    </row>
    <row r="301" spans="1:1">
      <c r="A301" s="239" t="str">
        <f>+CONCATENATE('1. ESTRATÉGICO'!E292)</f>
        <v/>
      </c>
    </row>
    <row r="302" spans="1:1">
      <c r="A302" s="239" t="str">
        <f>+CONCATENATE('1. ESTRATÉGICO'!E293)</f>
        <v/>
      </c>
    </row>
    <row r="303" spans="1:1">
      <c r="A303" s="239" t="str">
        <f>+CONCATENATE('1. ESTRATÉGICO'!E294)</f>
        <v/>
      </c>
    </row>
    <row r="304" spans="1:1">
      <c r="A304" s="239" t="str">
        <f>+CONCATENATE('1. ESTRATÉGICO'!E295)</f>
        <v/>
      </c>
    </row>
    <row r="305" spans="1:1">
      <c r="A305" s="239" t="str">
        <f>+CONCATENATE('1. ESTRATÉGICO'!E296)</f>
        <v/>
      </c>
    </row>
    <row r="306" spans="1:1">
      <c r="A306" s="239" t="str">
        <f>+CONCATENATE('1. ESTRATÉGICO'!E297)</f>
        <v/>
      </c>
    </row>
    <row r="307" spans="1:1">
      <c r="A307" s="239" t="str">
        <f>+CONCATENATE('1. ESTRATÉGICO'!E298)</f>
        <v/>
      </c>
    </row>
    <row r="308" spans="1:1">
      <c r="A308" s="239" t="str">
        <f>+CONCATENATE('1. ESTRATÉGICO'!E299)</f>
        <v/>
      </c>
    </row>
    <row r="309" spans="1:1">
      <c r="A309" s="239" t="str">
        <f>+CONCATENATE('1. ESTRATÉGICO'!E300)</f>
        <v/>
      </c>
    </row>
    <row r="310" spans="1:1">
      <c r="A310" s="239" t="str">
        <f>+CONCATENATE('1. ESTRATÉGICO'!E301)</f>
        <v/>
      </c>
    </row>
    <row r="311" spans="1:1">
      <c r="A311" s="239" t="str">
        <f>+CONCATENATE('1. ESTRATÉGICO'!E302)</f>
        <v/>
      </c>
    </row>
    <row r="312" spans="1:1">
      <c r="A312" s="239" t="str">
        <f>+CONCATENATE('1. ESTRATÉGICO'!E303)</f>
        <v/>
      </c>
    </row>
    <row r="313" spans="1:1">
      <c r="A313" s="239" t="str">
        <f>+CONCATENATE('1. ESTRATÉGICO'!E304)</f>
        <v/>
      </c>
    </row>
    <row r="314" spans="1:1">
      <c r="A314" s="239" t="str">
        <f>+CONCATENATE('1. ESTRATÉGICO'!E305)</f>
        <v/>
      </c>
    </row>
    <row r="315" spans="1:1">
      <c r="A315" s="239" t="str">
        <f>+CONCATENATE('1. ESTRATÉGICO'!E306)</f>
        <v/>
      </c>
    </row>
    <row r="316" spans="1:1">
      <c r="A316" s="239" t="str">
        <f>+CONCATENATE('1. ESTRATÉGICO'!E307)</f>
        <v/>
      </c>
    </row>
    <row r="317" spans="1:1">
      <c r="A317" s="239" t="str">
        <f>+CONCATENATE('1. ESTRATÉGICO'!E308)</f>
        <v/>
      </c>
    </row>
    <row r="318" spans="1:1">
      <c r="A318" s="239" t="str">
        <f>+CONCATENATE('1. ESTRATÉGICO'!E309)</f>
        <v/>
      </c>
    </row>
    <row r="319" spans="1:1">
      <c r="A319" s="239" t="str">
        <f>+CONCATENATE('1. ESTRATÉGICO'!E310)</f>
        <v/>
      </c>
    </row>
    <row r="320" spans="1:1">
      <c r="A320" s="239" t="str">
        <f>+CONCATENATE('1. ESTRATÉGICO'!E311)</f>
        <v/>
      </c>
    </row>
    <row r="321" spans="1:1">
      <c r="A321" s="239" t="str">
        <f>+CONCATENATE('1. ESTRATÉGICO'!E312)</f>
        <v/>
      </c>
    </row>
    <row r="322" spans="1:1">
      <c r="A322" s="239" t="str">
        <f>+CONCATENATE('1. ESTRATÉGICO'!E313)</f>
        <v/>
      </c>
    </row>
    <row r="323" spans="1:1">
      <c r="A323" s="239" t="str">
        <f>+CONCATENATE('1. ESTRATÉGICO'!E314)</f>
        <v/>
      </c>
    </row>
    <row r="324" spans="1:1">
      <c r="A324" s="239" t="str">
        <f>+CONCATENATE('1. ESTRATÉGICO'!E315)</f>
        <v/>
      </c>
    </row>
    <row r="325" spans="1:1">
      <c r="A325" s="239" t="str">
        <f>+CONCATENATE('1. ESTRATÉGICO'!E316)</f>
        <v/>
      </c>
    </row>
    <row r="326" spans="1:1">
      <c r="A326" s="239" t="str">
        <f>+CONCATENATE('1. ESTRATÉGICO'!E317)</f>
        <v/>
      </c>
    </row>
    <row r="327" spans="1:1">
      <c r="A327" s="239" t="str">
        <f>+CONCATENATE('1. ESTRATÉGICO'!E318)</f>
        <v/>
      </c>
    </row>
    <row r="328" spans="1:1">
      <c r="A328" s="239" t="str">
        <f>+CONCATENATE('1. ESTRATÉGICO'!E319)</f>
        <v/>
      </c>
    </row>
    <row r="329" spans="1:1">
      <c r="A329" s="239" t="str">
        <f>+CONCATENATE('1. ESTRATÉGICO'!E320)</f>
        <v/>
      </c>
    </row>
    <row r="330" spans="1:1">
      <c r="A330" s="239" t="str">
        <f>+CONCATENATE('1. ESTRATÉGICO'!E321)</f>
        <v/>
      </c>
    </row>
    <row r="331" spans="1:1">
      <c r="A331" s="239" t="str">
        <f>+CONCATENATE('1. ESTRATÉGICO'!E322)</f>
        <v/>
      </c>
    </row>
    <row r="332" spans="1:1">
      <c r="A332" s="239" t="str">
        <f>+CONCATENATE('1. ESTRATÉGICO'!E323)</f>
        <v/>
      </c>
    </row>
    <row r="333" spans="1:1">
      <c r="A333" s="239" t="str">
        <f>+CONCATENATE('1. ESTRATÉGICO'!E324)</f>
        <v/>
      </c>
    </row>
    <row r="334" spans="1:1">
      <c r="A334" s="239" t="str">
        <f>+CONCATENATE('1. ESTRATÉGICO'!E325)</f>
        <v/>
      </c>
    </row>
    <row r="335" spans="1:1">
      <c r="A335" s="239" t="str">
        <f>+CONCATENATE('1. ESTRATÉGICO'!E326)</f>
        <v/>
      </c>
    </row>
    <row r="336" spans="1:1">
      <c r="A336" s="239" t="str">
        <f>+CONCATENATE('1. ESTRATÉGICO'!E327)</f>
        <v/>
      </c>
    </row>
    <row r="337" spans="1:1">
      <c r="A337" s="239" t="str">
        <f>+CONCATENATE('1. ESTRATÉGICO'!E328)</f>
        <v/>
      </c>
    </row>
    <row r="338" spans="1:1">
      <c r="A338" s="239" t="str">
        <f>+CONCATENATE('1. ESTRATÉGICO'!E329)</f>
        <v/>
      </c>
    </row>
    <row r="339" spans="1:1">
      <c r="A339" s="239" t="str">
        <f>+CONCATENATE('1. ESTRATÉGICO'!E330)</f>
        <v/>
      </c>
    </row>
    <row r="340" spans="1:1">
      <c r="A340" s="239" t="str">
        <f>+CONCATENATE('1. ESTRATÉGICO'!E331)</f>
        <v/>
      </c>
    </row>
    <row r="341" spans="1:1">
      <c r="A341" s="239" t="str">
        <f>+CONCATENATE('1. ESTRATÉGICO'!E332)</f>
        <v/>
      </c>
    </row>
    <row r="342" spans="1:1">
      <c r="A342" s="239" t="str">
        <f>+CONCATENATE('1. ESTRATÉGICO'!E333)</f>
        <v/>
      </c>
    </row>
    <row r="343" spans="1:1">
      <c r="A343" s="239" t="str">
        <f>+CONCATENATE('1. ESTRATÉGICO'!E334)</f>
        <v/>
      </c>
    </row>
    <row r="344" spans="1:1">
      <c r="A344" s="239" t="str">
        <f>+CONCATENATE('1. ESTRATÉGICO'!E335)</f>
        <v/>
      </c>
    </row>
    <row r="345" spans="1:1">
      <c r="A345" s="239" t="str">
        <f>+CONCATENATE('1. ESTRATÉGICO'!E336)</f>
        <v/>
      </c>
    </row>
    <row r="346" spans="1:1">
      <c r="A346" s="239" t="str">
        <f>+CONCATENATE('1. ESTRATÉGICO'!E337)</f>
        <v/>
      </c>
    </row>
    <row r="347" spans="1:1">
      <c r="A347" s="239" t="str">
        <f>+CONCATENATE('1. ESTRATÉGICO'!E338)</f>
        <v/>
      </c>
    </row>
    <row r="348" spans="1:1">
      <c r="A348" s="239" t="str">
        <f>+CONCATENATE('1. ESTRATÉGICO'!E339)</f>
        <v/>
      </c>
    </row>
    <row r="349" spans="1:1">
      <c r="A349" s="239" t="str">
        <f>+CONCATENATE('1. ESTRATÉGICO'!E340)</f>
        <v/>
      </c>
    </row>
    <row r="350" spans="1:1">
      <c r="A350" s="239" t="str">
        <f>+CONCATENATE('1. ESTRATÉGICO'!E341)</f>
        <v/>
      </c>
    </row>
    <row r="351" spans="1:1">
      <c r="A351" s="239" t="str">
        <f>+CONCATENATE('1. ESTRATÉGICO'!E342)</f>
        <v/>
      </c>
    </row>
    <row r="352" spans="1:1">
      <c r="A352" s="239" t="str">
        <f>+CONCATENATE('1. ESTRATÉGICO'!E343)</f>
        <v/>
      </c>
    </row>
  </sheetData>
  <autoFilter ref="A8:G8" xr:uid="{00000000-0001-0000-0200-000000000000}"/>
  <mergeCells count="35">
    <mergeCell ref="M64:M65"/>
    <mergeCell ref="M66:M67"/>
    <mergeCell ref="N64:N65"/>
    <mergeCell ref="N66:N67"/>
    <mergeCell ref="F100:F106"/>
    <mergeCell ref="N111:N113"/>
    <mergeCell ref="E107:E113"/>
    <mergeCell ref="B100:B106"/>
    <mergeCell ref="C100:C106"/>
    <mergeCell ref="D100:D106"/>
    <mergeCell ref="E100:E106"/>
    <mergeCell ref="F107:F113"/>
    <mergeCell ref="M109:M110"/>
    <mergeCell ref="M107:M108"/>
    <mergeCell ref="M111:M113"/>
    <mergeCell ref="A100:A106"/>
    <mergeCell ref="A107:A113"/>
    <mergeCell ref="B107:B113"/>
    <mergeCell ref="C107:C113"/>
    <mergeCell ref="D107:D113"/>
    <mergeCell ref="A1:B4"/>
    <mergeCell ref="C1:AE1"/>
    <mergeCell ref="C2:AE2"/>
    <mergeCell ref="C3:AE3"/>
    <mergeCell ref="C4:AE4"/>
    <mergeCell ref="M52:M54"/>
    <mergeCell ref="N52:N54"/>
    <mergeCell ref="A5:B5"/>
    <mergeCell ref="C5:AE5"/>
    <mergeCell ref="A6:AF6"/>
    <mergeCell ref="A7:O7"/>
    <mergeCell ref="P7:S7"/>
    <mergeCell ref="T7:X7"/>
    <mergeCell ref="Y7:AB7"/>
    <mergeCell ref="AC7:AF7"/>
  </mergeCell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L93:L113 L9:L45 L52:L79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L46:L51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L80:L92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E100:E113</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713"/>
  <sheetViews>
    <sheetView zoomScale="70" zoomScaleNormal="70" workbookViewId="0">
      <pane ySplit="8" topLeftCell="A9" activePane="bottomLeft" state="frozen"/>
      <selection activeCell="A8" sqref="A8"/>
      <selection pane="bottomLeft" activeCell="B13" sqref="B13"/>
    </sheetView>
  </sheetViews>
  <sheetFormatPr baseColWidth="10" defaultColWidth="11.375" defaultRowHeight="14.25"/>
  <cols>
    <col min="1" max="1" width="45" style="34" customWidth="1"/>
    <col min="2" max="2" width="37.25" style="1" bestFit="1" customWidth="1"/>
    <col min="3" max="3" width="23.25" style="3" customWidth="1"/>
    <col min="4" max="4" width="69.875" style="236" customWidth="1"/>
    <col min="5" max="5" width="23.625" style="1" customWidth="1"/>
    <col min="6" max="6" width="24.625" style="193" customWidth="1"/>
    <col min="7" max="7" width="34.375" style="240" customWidth="1"/>
    <col min="8" max="8" width="34.375" style="239" customWidth="1"/>
    <col min="9" max="9" width="31.875" style="240" customWidth="1"/>
    <col min="10" max="10" width="23.375" style="1" customWidth="1"/>
    <col min="11" max="11" width="38.75" style="1" customWidth="1"/>
    <col min="12" max="12" width="23.625" style="118" customWidth="1"/>
    <col min="13" max="13" width="26.75" style="1" customWidth="1"/>
    <col min="14" max="15" width="29.625" style="3" customWidth="1"/>
    <col min="16" max="16" width="25.125" style="193" customWidth="1"/>
    <col min="17" max="18" width="25.125" style="3" customWidth="1"/>
    <col min="19" max="19" width="25.125" style="193" customWidth="1"/>
    <col min="20" max="20" width="25.125" style="3" customWidth="1"/>
    <col min="21" max="21" width="38.375" style="3" customWidth="1"/>
    <col min="22" max="22" width="36" style="3" customWidth="1"/>
    <col min="23" max="23" width="25.125" style="3" customWidth="1"/>
    <col min="24" max="24" width="36" style="3" customWidth="1"/>
    <col min="25" max="25" width="25.125" style="3" customWidth="1"/>
    <col min="26" max="26" width="21.125" style="118" customWidth="1"/>
    <col min="27" max="27" width="21.625" style="118" customWidth="1"/>
    <col min="28" max="28" width="38.75" style="118" customWidth="1"/>
    <col min="29" max="29" width="23.625" style="238" customWidth="1"/>
    <col min="30" max="30" width="22.625" style="239" customWidth="1"/>
    <col min="31" max="31" width="30" style="118" customWidth="1"/>
    <col min="32" max="32" width="23" style="239" customWidth="1"/>
    <col min="33" max="33" width="19.875" style="239" customWidth="1"/>
    <col min="34" max="34" width="18.25" style="1" customWidth="1"/>
    <col min="35" max="35" width="23.625" style="1" customWidth="1"/>
    <col min="36" max="36" width="29.25" style="1" customWidth="1"/>
    <col min="37" max="37" width="35.625" style="1" customWidth="1"/>
    <col min="38" max="38" width="29.375" style="1" customWidth="1"/>
    <col min="39" max="39" width="27.25" style="1" customWidth="1"/>
    <col min="40" max="40" width="33.25" style="1" customWidth="1"/>
    <col min="41" max="41" width="34.25" style="1" customWidth="1"/>
    <col min="42" max="42" width="27.125" style="1" customWidth="1"/>
    <col min="43" max="43" width="30.875" style="1" customWidth="1"/>
    <col min="44" max="44" width="26.375" style="1" customWidth="1"/>
    <col min="45" max="45" width="30.875" style="1" customWidth="1"/>
    <col min="46" max="46" width="30.25" style="239" customWidth="1"/>
    <col min="47" max="47" width="24.625" style="1" customWidth="1"/>
    <col min="48" max="48" width="29.625" style="1" customWidth="1"/>
    <col min="49" max="49" width="30.375" style="1" bestFit="1" customWidth="1"/>
    <col min="50" max="50" width="26.125" style="1" bestFit="1" customWidth="1"/>
    <col min="51" max="51" width="30.375" style="1" bestFit="1" customWidth="1"/>
    <col min="52" max="52" width="25.125" style="1" customWidth="1"/>
    <col min="53" max="53" width="26" style="1" customWidth="1"/>
    <col min="54" max="54" width="23.375" style="1" customWidth="1"/>
    <col min="55" max="55" width="26.625" style="1" bestFit="1" customWidth="1"/>
    <col min="56" max="56" width="24.25" style="1" bestFit="1" customWidth="1"/>
    <col min="57" max="57" width="26.375" style="1" bestFit="1" customWidth="1"/>
    <col min="58" max="58" width="29.375" style="1" bestFit="1" customWidth="1"/>
    <col min="59" max="59" width="30.375" style="1" bestFit="1" customWidth="1"/>
    <col min="60" max="60" width="24.25" style="1" bestFit="1" customWidth="1"/>
    <col min="61" max="61" width="26.375" style="1" bestFit="1" customWidth="1"/>
    <col min="62" max="62" width="29.375" style="1" bestFit="1" customWidth="1"/>
    <col min="63" max="63" width="30.375" style="1" bestFit="1" customWidth="1"/>
    <col min="64" max="16384" width="11.375" style="1"/>
  </cols>
  <sheetData>
    <row r="1" spans="1:58" ht="23.25" hidden="1" customHeight="1">
      <c r="A1" s="502"/>
      <c r="B1" s="502"/>
      <c r="C1" s="475" t="s">
        <v>125</v>
      </c>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310" t="s">
        <v>126</v>
      </c>
    </row>
    <row r="2" spans="1:58" ht="23.25" hidden="1" customHeight="1">
      <c r="A2" s="502"/>
      <c r="B2" s="502"/>
      <c r="C2" s="475" t="s">
        <v>127</v>
      </c>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310" t="s">
        <v>128</v>
      </c>
    </row>
    <row r="3" spans="1:58" ht="23.25" hidden="1" customHeight="1">
      <c r="A3" s="502"/>
      <c r="B3" s="502"/>
      <c r="C3" s="475" t="s">
        <v>129</v>
      </c>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310" t="s">
        <v>130</v>
      </c>
    </row>
    <row r="4" spans="1:58" ht="23.25" hidden="1" customHeight="1">
      <c r="A4" s="502"/>
      <c r="B4" s="502"/>
      <c r="C4" s="475" t="s">
        <v>131</v>
      </c>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310" t="s">
        <v>893</v>
      </c>
    </row>
    <row r="5" spans="1:58" ht="26.25" hidden="1" customHeight="1">
      <c r="A5" s="501" t="s">
        <v>133</v>
      </c>
      <c r="B5" s="501"/>
      <c r="C5" s="476" t="s">
        <v>134</v>
      </c>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93"/>
    </row>
    <row r="6" spans="1:58" ht="15" hidden="1" customHeight="1">
      <c r="A6" s="439" t="s">
        <v>135</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311"/>
    </row>
    <row r="7" spans="1:58" ht="15" hidden="1" customHeight="1">
      <c r="A7" s="439" t="s">
        <v>136</v>
      </c>
      <c r="B7" s="439"/>
      <c r="C7" s="439"/>
      <c r="D7" s="439"/>
      <c r="E7" s="439"/>
      <c r="F7" s="439"/>
      <c r="G7" s="439"/>
      <c r="H7" s="439"/>
      <c r="I7" s="439"/>
      <c r="J7" s="439"/>
      <c r="K7" s="439"/>
      <c r="L7" s="439"/>
      <c r="M7" s="439"/>
      <c r="N7" s="439"/>
      <c r="O7" s="439"/>
      <c r="P7" s="439" t="s">
        <v>137</v>
      </c>
      <c r="Q7" s="439"/>
      <c r="R7" s="439"/>
      <c r="S7" s="439"/>
      <c r="T7" s="439"/>
      <c r="U7" s="439"/>
      <c r="V7" s="439"/>
      <c r="W7" s="439" t="s">
        <v>595</v>
      </c>
      <c r="X7" s="439"/>
      <c r="Y7" s="439"/>
      <c r="Z7" s="439"/>
      <c r="AA7" s="439"/>
      <c r="AB7" s="439" t="s">
        <v>138</v>
      </c>
      <c r="AC7" s="439"/>
      <c r="AD7" s="439"/>
      <c r="AE7" s="439"/>
      <c r="AF7" s="439" t="s">
        <v>139</v>
      </c>
      <c r="AG7" s="439"/>
      <c r="AH7" s="439"/>
      <c r="AI7" s="439"/>
      <c r="AJ7" s="439"/>
      <c r="AK7" s="321"/>
      <c r="AL7" s="321"/>
      <c r="AM7" s="321"/>
      <c r="AN7" s="321"/>
      <c r="AO7" s="94"/>
      <c r="AP7" s="94"/>
      <c r="AQ7" s="94"/>
      <c r="AR7" s="94"/>
      <c r="AS7" s="94"/>
      <c r="AT7" s="94"/>
      <c r="AU7" s="126"/>
      <c r="AV7" s="126"/>
      <c r="AW7" s="126"/>
      <c r="AX7" s="126"/>
      <c r="AY7" s="126"/>
      <c r="AZ7" s="126"/>
      <c r="BA7" s="94"/>
      <c r="BB7" s="94"/>
      <c r="BC7" s="126"/>
      <c r="BD7" s="126"/>
      <c r="BE7" s="126"/>
      <c r="BF7" s="311"/>
    </row>
    <row r="8" spans="1:58" s="118" customFormat="1" ht="80.25" customHeight="1" thickBot="1">
      <c r="A8" s="312" t="s">
        <v>10</v>
      </c>
      <c r="B8" s="312" t="s">
        <v>143</v>
      </c>
      <c r="C8" s="313" t="s">
        <v>14</v>
      </c>
      <c r="D8" s="314" t="s">
        <v>894</v>
      </c>
      <c r="E8" s="322" t="s">
        <v>65</v>
      </c>
      <c r="F8" s="19" t="s">
        <v>67</v>
      </c>
      <c r="G8" s="331" t="s">
        <v>69</v>
      </c>
      <c r="H8" s="315" t="s">
        <v>895</v>
      </c>
      <c r="I8" s="315" t="s">
        <v>73</v>
      </c>
      <c r="J8" s="315" t="s">
        <v>896</v>
      </c>
      <c r="K8" s="316" t="s">
        <v>897</v>
      </c>
      <c r="L8" s="317" t="s">
        <v>79</v>
      </c>
      <c r="M8" s="316" t="s">
        <v>81</v>
      </c>
      <c r="N8" s="312" t="s">
        <v>898</v>
      </c>
      <c r="O8" s="312" t="s">
        <v>899</v>
      </c>
      <c r="P8" s="312" t="s">
        <v>900</v>
      </c>
      <c r="Q8" s="318" t="s">
        <v>901</v>
      </c>
      <c r="R8" s="342" t="s">
        <v>902</v>
      </c>
      <c r="S8" s="2" t="s">
        <v>903</v>
      </c>
      <c r="T8" s="371" t="s">
        <v>904</v>
      </c>
      <c r="U8" s="319" t="s">
        <v>905</v>
      </c>
      <c r="V8" s="316" t="s">
        <v>906</v>
      </c>
      <c r="W8" s="312" t="s">
        <v>89</v>
      </c>
      <c r="X8" s="312" t="s">
        <v>91</v>
      </c>
      <c r="Y8" s="312" t="s">
        <v>93</v>
      </c>
      <c r="Z8" s="312" t="s">
        <v>95</v>
      </c>
      <c r="AA8" s="312" t="s">
        <v>97</v>
      </c>
      <c r="AB8" s="312" t="s">
        <v>99</v>
      </c>
      <c r="AC8" s="315" t="s">
        <v>102</v>
      </c>
      <c r="AD8" s="315" t="s">
        <v>907</v>
      </c>
      <c r="AE8" s="315" t="s">
        <v>106</v>
      </c>
      <c r="AF8" s="315" t="s">
        <v>108</v>
      </c>
      <c r="AG8" s="315" t="s">
        <v>110</v>
      </c>
      <c r="AH8" s="315" t="s">
        <v>112</v>
      </c>
      <c r="AI8" s="312" t="s">
        <v>908</v>
      </c>
      <c r="AJ8" s="312" t="s">
        <v>909</v>
      </c>
      <c r="AK8" s="312" t="s">
        <v>910</v>
      </c>
      <c r="AL8" s="312" t="s">
        <v>911</v>
      </c>
      <c r="AM8" s="312" t="s">
        <v>912</v>
      </c>
      <c r="AN8" s="312" t="s">
        <v>119</v>
      </c>
      <c r="AO8" s="312" t="s">
        <v>121</v>
      </c>
      <c r="AP8" s="320" t="s">
        <v>913</v>
      </c>
      <c r="AQ8" s="320" t="s">
        <v>914</v>
      </c>
      <c r="AR8" s="320" t="s">
        <v>915</v>
      </c>
      <c r="AS8" s="320" t="s">
        <v>916</v>
      </c>
      <c r="AT8" s="320" t="s">
        <v>917</v>
      </c>
      <c r="AU8" s="320" t="s">
        <v>918</v>
      </c>
      <c r="AV8" s="320" t="s">
        <v>919</v>
      </c>
      <c r="AW8" s="320" t="s">
        <v>920</v>
      </c>
      <c r="AX8" s="320" t="s">
        <v>921</v>
      </c>
      <c r="AY8" s="320" t="s">
        <v>922</v>
      </c>
      <c r="AZ8" s="320" t="s">
        <v>923</v>
      </c>
      <c r="BA8" s="320" t="s">
        <v>924</v>
      </c>
      <c r="BB8" s="320" t="s">
        <v>925</v>
      </c>
      <c r="BC8" s="320" t="s">
        <v>926</v>
      </c>
      <c r="BD8" s="320" t="s">
        <v>927</v>
      </c>
      <c r="BE8" s="320" t="s">
        <v>928</v>
      </c>
      <c r="BF8" s="19" t="s">
        <v>929</v>
      </c>
    </row>
    <row r="9" spans="1:58" ht="54.95" customHeight="1">
      <c r="A9" s="54" t="str">
        <f>+CONCATENATE('1. ESTRATÉGICO'!E9)</f>
        <v>Incrementar en 90 % la capacidad instalada de infraestructura para la cobertura de los servicios de cementerios en el Distrito de Cartagena</v>
      </c>
      <c r="B9" s="54" t="str">
        <f>+CONCATENATE('1. ESTRATÉGICO'!F9)</f>
        <v xml:space="preserve">Cementerios </v>
      </c>
      <c r="C9" s="67" t="s">
        <v>170</v>
      </c>
      <c r="D9" s="54" t="str">
        <f>+CONCATENATE('1. ESTRATÉGICO'!K9)</f>
        <v>Elaborar un (1) estudio técnico, financiero y ambiental para la construcción de un Nuevo Parque Cementerio Distrital</v>
      </c>
      <c r="E9" s="323" t="s">
        <v>930</v>
      </c>
      <c r="F9" s="119">
        <v>2024130010087</v>
      </c>
      <c r="G9" s="332" t="s">
        <v>931</v>
      </c>
      <c r="H9" s="227" t="s">
        <v>932</v>
      </c>
      <c r="I9" s="120" t="s">
        <v>933</v>
      </c>
      <c r="J9" s="70">
        <v>0.1</v>
      </c>
      <c r="K9" s="227" t="s">
        <v>174</v>
      </c>
      <c r="L9" s="193" t="s">
        <v>934</v>
      </c>
      <c r="M9" s="193" t="s">
        <v>935</v>
      </c>
      <c r="N9" s="193" t="s">
        <v>177</v>
      </c>
      <c r="O9" s="193" t="s">
        <v>177</v>
      </c>
      <c r="P9" s="193" t="s">
        <v>177</v>
      </c>
      <c r="Q9" s="121"/>
      <c r="R9" s="343"/>
      <c r="S9" s="193" t="s">
        <v>177</v>
      </c>
      <c r="T9" s="131" t="s">
        <v>177</v>
      </c>
      <c r="U9" s="122">
        <v>46054</v>
      </c>
      <c r="V9" s="123">
        <v>46387</v>
      </c>
      <c r="W9" s="124">
        <f>+V9-U9</f>
        <v>333</v>
      </c>
      <c r="X9" s="125" t="s">
        <v>936</v>
      </c>
      <c r="Y9" s="54" t="s">
        <v>937</v>
      </c>
      <c r="Z9" s="56" t="s">
        <v>938</v>
      </c>
      <c r="AA9" s="54" t="s">
        <v>939</v>
      </c>
      <c r="AB9" s="54" t="s">
        <v>940</v>
      </c>
      <c r="AC9" s="193" t="s">
        <v>941</v>
      </c>
      <c r="AD9" s="63" t="s">
        <v>942</v>
      </c>
      <c r="AE9" s="63" t="s">
        <v>942</v>
      </c>
      <c r="AF9" s="126"/>
      <c r="AG9" s="126"/>
      <c r="AH9" s="193" t="s">
        <v>320</v>
      </c>
      <c r="AI9" s="193"/>
      <c r="AJ9" s="193"/>
      <c r="AK9" s="193"/>
      <c r="AL9" s="193"/>
      <c r="AM9" s="193"/>
      <c r="AN9" s="127" t="s">
        <v>943</v>
      </c>
      <c r="AO9" s="128" t="s">
        <v>944</v>
      </c>
      <c r="AP9" s="121"/>
      <c r="AQ9" s="121"/>
      <c r="AR9" s="121"/>
      <c r="AS9" s="121"/>
      <c r="AT9" s="193"/>
      <c r="AU9" s="193"/>
      <c r="AV9" s="193"/>
      <c r="AW9" s="3"/>
      <c r="AX9" s="3"/>
      <c r="AY9" s="3"/>
      <c r="BE9" s="126"/>
    </row>
    <row r="10" spans="1:58" ht="54.95" customHeight="1">
      <c r="A10" s="54" t="str">
        <f>+CONCATENATE('1. ESTRATÉGICO'!E10)</f>
        <v>Incrementar en 90 % la capacidad instalada de infraestructura para la cobertura de los servicios de cementerios en el Distrito de Cartagena</v>
      </c>
      <c r="B10" s="54" t="str">
        <f>+CONCATENATE('1. ESTRATÉGICO'!F10)</f>
        <v xml:space="preserve">Cementerios </v>
      </c>
      <c r="C10" s="67" t="s">
        <v>170</v>
      </c>
      <c r="D10" s="54" t="str">
        <f>+CONCATENATE('1. ESTRATÉGICO'!K10)</f>
        <v>Elaborar cuatro (4) acciones preventivas, correctivas, de modernización, restauración, construcción de bóvedas y/o nichos en los cementerios del Distrito</v>
      </c>
      <c r="E10" s="323" t="s">
        <v>930</v>
      </c>
      <c r="F10" s="119">
        <v>2024130010087</v>
      </c>
      <c r="G10" s="332" t="s">
        <v>931</v>
      </c>
      <c r="H10" s="227" t="s">
        <v>945</v>
      </c>
      <c r="I10" s="129" t="s">
        <v>946</v>
      </c>
      <c r="J10" s="70">
        <v>0.6</v>
      </c>
      <c r="K10" s="54" t="s">
        <v>947</v>
      </c>
      <c r="L10" s="193" t="s">
        <v>934</v>
      </c>
      <c r="M10" s="56" t="s">
        <v>948</v>
      </c>
      <c r="N10" s="193">
        <v>1</v>
      </c>
      <c r="O10" s="193">
        <v>0.4</v>
      </c>
      <c r="P10" s="193">
        <v>0.1</v>
      </c>
      <c r="Q10" s="130"/>
      <c r="S10" s="193">
        <f>O10+P10</f>
        <v>0.5</v>
      </c>
      <c r="T10" s="131">
        <f>(O10+P10)/N10</f>
        <v>0.5</v>
      </c>
      <c r="U10" s="122">
        <v>45677</v>
      </c>
      <c r="V10" s="123">
        <v>46022</v>
      </c>
      <c r="W10" s="124">
        <f t="shared" ref="W10:W26" si="0">+V10-U10</f>
        <v>345</v>
      </c>
      <c r="X10" s="125" t="s">
        <v>949</v>
      </c>
      <c r="Y10" s="54" t="s">
        <v>950</v>
      </c>
      <c r="Z10" s="56" t="s">
        <v>938</v>
      </c>
      <c r="AA10" s="54" t="s">
        <v>939</v>
      </c>
      <c r="AB10" s="54" t="s">
        <v>940</v>
      </c>
      <c r="AC10" s="193" t="s">
        <v>951</v>
      </c>
      <c r="AD10" s="63" t="s">
        <v>942</v>
      </c>
      <c r="AE10" s="63" t="s">
        <v>942</v>
      </c>
      <c r="AF10" s="126"/>
      <c r="AG10" s="126"/>
      <c r="AH10" s="193" t="s">
        <v>320</v>
      </c>
      <c r="AI10" s="132"/>
      <c r="AJ10" s="193"/>
      <c r="AK10" s="193"/>
      <c r="AL10" s="193"/>
      <c r="AM10" s="193"/>
      <c r="AN10" s="127" t="s">
        <v>943</v>
      </c>
      <c r="AO10" s="128" t="s">
        <v>944</v>
      </c>
      <c r="AP10" s="136"/>
      <c r="AQ10" s="136"/>
      <c r="AR10" s="136"/>
      <c r="AS10" s="136"/>
      <c r="AT10" s="133"/>
      <c r="AU10" s="134"/>
      <c r="AV10" s="133"/>
      <c r="AW10" s="134"/>
      <c r="AX10" s="3"/>
      <c r="AY10" s="3"/>
      <c r="BE10" s="126"/>
    </row>
    <row r="11" spans="1:58" ht="54.95" customHeight="1">
      <c r="A11" s="54" t="str">
        <f>+CONCATENATE('1. ESTRATÉGICO'!E12)</f>
        <v>Incrementar en 90 % la capacidad instalada de infraestructura para la cobertura de los servicios de cementerios en el Distrito de Cartagena</v>
      </c>
      <c r="B11" s="54" t="str">
        <f>+CONCATENATE('1. ESTRATÉGICO'!F12)</f>
        <v xml:space="preserve">Cementerios </v>
      </c>
      <c r="C11" s="67" t="s">
        <v>170</v>
      </c>
      <c r="D11" s="54" t="str">
        <f>+CONCATENATE('1. ESTRATÉGICO'!K11)</f>
        <v>Implementar un (1) sistema tecnológico para trámites de servicios de cementerio</v>
      </c>
      <c r="E11" s="323" t="s">
        <v>930</v>
      </c>
      <c r="F11" s="119">
        <v>2024130010087</v>
      </c>
      <c r="G11" s="332" t="s">
        <v>931</v>
      </c>
      <c r="H11" s="54" t="s">
        <v>952</v>
      </c>
      <c r="I11" s="135" t="s">
        <v>953</v>
      </c>
      <c r="J11" s="70">
        <v>0.2</v>
      </c>
      <c r="K11" s="63" t="s">
        <v>954</v>
      </c>
      <c r="L11" s="193" t="s">
        <v>934</v>
      </c>
      <c r="M11" s="193" t="s">
        <v>935</v>
      </c>
      <c r="N11" s="193" t="s">
        <v>177</v>
      </c>
      <c r="O11" s="193" t="s">
        <v>177</v>
      </c>
      <c r="P11" s="193" t="s">
        <v>177</v>
      </c>
      <c r="Q11" s="136"/>
      <c r="R11" s="344"/>
      <c r="S11" s="193" t="s">
        <v>177</v>
      </c>
      <c r="T11" s="131" t="s">
        <v>177</v>
      </c>
      <c r="U11" s="122">
        <v>46054</v>
      </c>
      <c r="V11" s="123">
        <v>46387</v>
      </c>
      <c r="W11" s="124">
        <f t="shared" si="0"/>
        <v>333</v>
      </c>
      <c r="X11" s="125" t="s">
        <v>955</v>
      </c>
      <c r="Y11" s="54" t="s">
        <v>956</v>
      </c>
      <c r="Z11" s="56" t="s">
        <v>938</v>
      </c>
      <c r="AA11" s="54" t="s">
        <v>939</v>
      </c>
      <c r="AB11" s="54" t="s">
        <v>940</v>
      </c>
      <c r="AC11" s="193" t="s">
        <v>951</v>
      </c>
      <c r="AD11" s="63" t="s">
        <v>942</v>
      </c>
      <c r="AE11" s="63" t="s">
        <v>942</v>
      </c>
      <c r="AF11" s="126"/>
      <c r="AG11" s="126"/>
      <c r="AH11" s="132" t="s">
        <v>320</v>
      </c>
      <c r="AI11" s="132"/>
      <c r="AJ11" s="132"/>
      <c r="AK11" s="132"/>
      <c r="AL11" s="132"/>
      <c r="AM11" s="132"/>
      <c r="AN11" s="127" t="s">
        <v>943</v>
      </c>
      <c r="AO11" s="128" t="s">
        <v>944</v>
      </c>
      <c r="AP11" s="136"/>
      <c r="AQ11" s="136"/>
      <c r="AR11" s="136"/>
      <c r="AS11" s="136"/>
      <c r="AT11" s="133"/>
      <c r="AU11" s="134"/>
      <c r="AV11" s="133"/>
      <c r="AW11" s="134"/>
      <c r="AX11" s="3"/>
      <c r="AY11" s="3"/>
      <c r="BE11" s="126"/>
    </row>
    <row r="12" spans="1:58" ht="54.95" customHeight="1">
      <c r="A12" s="54" t="str">
        <f>+CONCATENATE('1. ESTRATÉGICO'!E14)</f>
        <v>Rehabilitar cuatrocientos (400) metros cuadrados de espacio público en el Centro Histórico y su área de influencia</v>
      </c>
      <c r="B12" s="54" t="s">
        <v>169</v>
      </c>
      <c r="C12" s="67" t="s">
        <v>170</v>
      </c>
      <c r="D12" s="54" t="str">
        <f>+CONCATENATE('1. ESTRATÉGICO'!K12)</f>
        <v>Intervenir para mejoramiento y restauración arquitectónica un (1) Cementerio Santa Cruz de Manga</v>
      </c>
      <c r="E12" s="323" t="s">
        <v>930</v>
      </c>
      <c r="F12" s="119">
        <v>2024130010087</v>
      </c>
      <c r="G12" s="332" t="s">
        <v>931</v>
      </c>
      <c r="H12" s="54" t="s">
        <v>952</v>
      </c>
      <c r="I12" s="135" t="s">
        <v>953</v>
      </c>
      <c r="J12" s="70">
        <v>0.2</v>
      </c>
      <c r="K12" s="227" t="s">
        <v>957</v>
      </c>
      <c r="L12" s="193" t="s">
        <v>934</v>
      </c>
      <c r="M12" s="193" t="s">
        <v>958</v>
      </c>
      <c r="N12" s="193" t="s">
        <v>177</v>
      </c>
      <c r="O12" s="193" t="s">
        <v>177</v>
      </c>
      <c r="P12" s="193" t="s">
        <v>177</v>
      </c>
      <c r="Q12" s="136"/>
      <c r="R12" s="344"/>
      <c r="S12" s="193" t="s">
        <v>177</v>
      </c>
      <c r="T12" s="131" t="s">
        <v>177</v>
      </c>
      <c r="U12" s="122">
        <v>46054</v>
      </c>
      <c r="V12" s="123">
        <v>46387</v>
      </c>
      <c r="W12" s="124">
        <f t="shared" si="0"/>
        <v>333</v>
      </c>
      <c r="X12" s="125" t="s">
        <v>959</v>
      </c>
      <c r="Y12" s="54" t="s">
        <v>960</v>
      </c>
      <c r="Z12" s="56" t="s">
        <v>938</v>
      </c>
      <c r="AA12" s="54" t="s">
        <v>961</v>
      </c>
      <c r="AB12" s="54" t="s">
        <v>962</v>
      </c>
      <c r="AC12" s="193" t="s">
        <v>951</v>
      </c>
      <c r="AD12" s="63" t="s">
        <v>942</v>
      </c>
      <c r="AE12" s="63" t="s">
        <v>942</v>
      </c>
      <c r="AF12" s="126"/>
      <c r="AG12" s="126"/>
      <c r="AH12" s="132" t="s">
        <v>320</v>
      </c>
      <c r="AI12" s="132"/>
      <c r="AJ12" s="132"/>
      <c r="AK12" s="132"/>
      <c r="AL12" s="132"/>
      <c r="AM12" s="132"/>
      <c r="AN12" s="127" t="s">
        <v>943</v>
      </c>
      <c r="AO12" s="128" t="s">
        <v>944</v>
      </c>
      <c r="AP12" s="136"/>
      <c r="AQ12" s="136"/>
      <c r="AR12" s="136"/>
      <c r="AS12" s="136"/>
      <c r="AT12" s="133"/>
      <c r="AU12" s="134"/>
      <c r="AV12" s="133"/>
      <c r="AW12" s="134"/>
      <c r="AX12" s="3"/>
      <c r="AY12" s="3"/>
      <c r="BE12" s="126"/>
    </row>
    <row r="13" spans="1:58" ht="54.95" customHeight="1">
      <c r="A13" s="54" t="str">
        <f>+CONCATENATE('1. ESTRATÉGICO'!E15)</f>
        <v>Incrementar a 81% el porcentaje de cumplimiento del Índice de Capacidades para la Innovación Pública – ICIP de la Alcaldía Distrital</v>
      </c>
      <c r="B13" s="54" t="s">
        <v>169</v>
      </c>
      <c r="C13" s="67" t="s">
        <v>170</v>
      </c>
      <c r="D13" s="54" t="str">
        <f>+CONCATENATE('1. ESTRATÉGICO'!K12)</f>
        <v>Intervenir para mejoramiento y restauración arquitectónica un (1) Cementerio Santa Cruz de Manga</v>
      </c>
      <c r="E13" s="323" t="s">
        <v>930</v>
      </c>
      <c r="F13" s="119">
        <v>2024130010087</v>
      </c>
      <c r="G13" s="332" t="s">
        <v>931</v>
      </c>
      <c r="H13" s="227" t="s">
        <v>932</v>
      </c>
      <c r="I13" s="120" t="s">
        <v>946</v>
      </c>
      <c r="J13" s="70">
        <v>0.1</v>
      </c>
      <c r="K13" s="227" t="s">
        <v>187</v>
      </c>
      <c r="L13" s="193" t="s">
        <v>934</v>
      </c>
      <c r="M13" s="193" t="s">
        <v>963</v>
      </c>
      <c r="N13" s="193" t="s">
        <v>964</v>
      </c>
      <c r="O13" s="193" t="s">
        <v>964</v>
      </c>
      <c r="P13" s="193" t="s">
        <v>964</v>
      </c>
      <c r="Q13" s="137"/>
      <c r="R13" s="345"/>
      <c r="S13" s="193" t="s">
        <v>177</v>
      </c>
      <c r="T13" s="131" t="s">
        <v>964</v>
      </c>
      <c r="U13" s="122">
        <v>46054</v>
      </c>
      <c r="V13" s="123">
        <v>46387</v>
      </c>
      <c r="W13" s="124">
        <f t="shared" si="0"/>
        <v>333</v>
      </c>
      <c r="X13" s="125" t="s">
        <v>965</v>
      </c>
      <c r="Y13" s="54" t="s">
        <v>966</v>
      </c>
      <c r="Z13" s="56" t="s">
        <v>938</v>
      </c>
      <c r="AA13" s="54" t="s">
        <v>961</v>
      </c>
      <c r="AB13" s="54" t="s">
        <v>962</v>
      </c>
      <c r="AC13" s="193" t="s">
        <v>941</v>
      </c>
      <c r="AD13" s="63" t="s">
        <v>942</v>
      </c>
      <c r="AE13" s="63" t="s">
        <v>942</v>
      </c>
      <c r="AF13" s="126"/>
      <c r="AG13" s="126"/>
      <c r="AH13" s="132" t="s">
        <v>320</v>
      </c>
      <c r="AI13" s="132"/>
      <c r="AJ13" s="132"/>
      <c r="AK13" s="132"/>
      <c r="AL13" s="132"/>
      <c r="AM13" s="132"/>
      <c r="AN13" s="127" t="s">
        <v>943</v>
      </c>
      <c r="AO13" s="128" t="s">
        <v>944</v>
      </c>
      <c r="AP13" s="137"/>
      <c r="AQ13" s="137"/>
      <c r="AR13" s="137"/>
      <c r="AS13" s="137"/>
      <c r="AT13" s="133"/>
      <c r="AU13" s="134"/>
      <c r="AV13" s="133"/>
      <c r="AW13" s="134"/>
      <c r="AX13" s="3"/>
      <c r="AY13" s="3"/>
      <c r="BE13" s="126"/>
    </row>
    <row r="14" spans="1:58" ht="54.95" customHeight="1">
      <c r="A14" s="54"/>
      <c r="B14" s="54"/>
      <c r="C14" s="67"/>
      <c r="D14" s="54"/>
      <c r="E14" s="480" t="s">
        <v>967</v>
      </c>
      <c r="F14" s="481"/>
      <c r="G14" s="481"/>
      <c r="H14" s="481"/>
      <c r="I14" s="481"/>
      <c r="J14" s="481"/>
      <c r="K14" s="481"/>
      <c r="L14" s="481"/>
      <c r="M14" s="481"/>
      <c r="N14" s="481"/>
      <c r="O14" s="481"/>
      <c r="P14" s="482"/>
      <c r="Q14" s="49"/>
      <c r="R14" s="346"/>
      <c r="S14" s="377"/>
      <c r="T14" s="108">
        <f>AVERAGE(T10:T13)</f>
        <v>0.5</v>
      </c>
      <c r="U14" s="122"/>
      <c r="V14" s="123"/>
      <c r="W14" s="124"/>
      <c r="X14" s="125"/>
      <c r="Y14" s="54"/>
      <c r="Z14" s="56"/>
      <c r="AA14" s="54"/>
      <c r="AB14" s="54"/>
      <c r="AC14" s="193"/>
      <c r="AD14" s="63"/>
      <c r="AE14" s="63"/>
      <c r="AF14" s="126"/>
      <c r="AG14" s="126"/>
      <c r="AH14" s="132"/>
      <c r="AI14" s="380">
        <v>300000000</v>
      </c>
      <c r="AJ14" s="380">
        <v>300000000</v>
      </c>
      <c r="AK14" s="380">
        <v>300000000</v>
      </c>
      <c r="AL14" s="132"/>
      <c r="AM14" s="132"/>
      <c r="AN14" s="127"/>
      <c r="AO14" s="128"/>
      <c r="AP14" s="381">
        <v>18900000</v>
      </c>
      <c r="AQ14" s="82">
        <f>AP14/AJ14</f>
        <v>6.3E-2</v>
      </c>
      <c r="AR14" s="381">
        <v>129600000</v>
      </c>
      <c r="AS14" s="82">
        <f>AR14/AJ14</f>
        <v>0.432</v>
      </c>
      <c r="AT14" s="382">
        <v>67500000</v>
      </c>
      <c r="AU14" s="383">
        <f>AT14/AK14</f>
        <v>0.22500000000000001</v>
      </c>
      <c r="AV14" s="382">
        <v>151200000</v>
      </c>
      <c r="AW14" s="383">
        <f>AV14/AK14</f>
        <v>0.504</v>
      </c>
      <c r="AX14" s="193"/>
      <c r="AY14" s="193"/>
      <c r="AZ14" s="126"/>
      <c r="BA14" s="126"/>
      <c r="BB14" s="126"/>
      <c r="BC14" s="126"/>
      <c r="BD14" s="384"/>
      <c r="BE14" s="126"/>
    </row>
    <row r="15" spans="1:58" ht="54.95" customHeight="1">
      <c r="A15" s="54" t="s">
        <v>200</v>
      </c>
      <c r="B15" s="54" t="s">
        <v>194</v>
      </c>
      <c r="C15" s="67" t="s">
        <v>195</v>
      </c>
      <c r="D15" s="54" t="s">
        <v>198</v>
      </c>
      <c r="E15" s="323" t="s">
        <v>968</v>
      </c>
      <c r="F15" s="119">
        <v>2024130010085</v>
      </c>
      <c r="G15" s="332" t="s">
        <v>969</v>
      </c>
      <c r="H15" s="54" t="s">
        <v>970</v>
      </c>
      <c r="I15" s="54" t="s">
        <v>971</v>
      </c>
      <c r="J15" s="250">
        <v>0.5</v>
      </c>
      <c r="K15" s="227" t="s">
        <v>972</v>
      </c>
      <c r="L15" s="193" t="s">
        <v>934</v>
      </c>
      <c r="M15" s="153" t="s">
        <v>973</v>
      </c>
      <c r="N15" s="193">
        <v>3000</v>
      </c>
      <c r="O15" s="193">
        <v>154</v>
      </c>
      <c r="P15" s="44">
        <v>1606</v>
      </c>
      <c r="Q15" s="141"/>
      <c r="R15" s="347"/>
      <c r="S15" s="193">
        <f t="shared" ref="S15:S78" si="1">O15+P15</f>
        <v>1760</v>
      </c>
      <c r="T15" s="142">
        <f t="shared" ref="T15:T20" si="2">(O15+P15)/N15</f>
        <v>0.58666666666666667</v>
      </c>
      <c r="U15" s="122">
        <v>45689</v>
      </c>
      <c r="V15" s="123">
        <v>46022</v>
      </c>
      <c r="W15" s="124">
        <f t="shared" si="0"/>
        <v>333</v>
      </c>
      <c r="X15" s="143" t="s">
        <v>974</v>
      </c>
      <c r="Y15" s="54" t="s">
        <v>975</v>
      </c>
      <c r="Z15" s="56" t="s">
        <v>938</v>
      </c>
      <c r="AA15" s="227" t="s">
        <v>976</v>
      </c>
      <c r="AB15" s="227" t="s">
        <v>977</v>
      </c>
      <c r="AC15" s="193" t="s">
        <v>941</v>
      </c>
      <c r="AD15" s="63" t="s">
        <v>942</v>
      </c>
      <c r="AE15" s="63" t="s">
        <v>942</v>
      </c>
      <c r="AF15" s="126"/>
      <c r="AG15" s="126"/>
      <c r="AH15" s="126"/>
      <c r="AI15" s="138"/>
      <c r="AJ15" s="144"/>
      <c r="AK15" s="144"/>
      <c r="AL15" s="144"/>
      <c r="AM15" s="144"/>
      <c r="AN15" s="193" t="s">
        <v>943</v>
      </c>
      <c r="AO15" s="153" t="s">
        <v>978</v>
      </c>
      <c r="AP15" s="145"/>
      <c r="AQ15" s="140"/>
      <c r="AR15" s="145"/>
      <c r="AS15" s="140"/>
      <c r="AT15" s="133"/>
      <c r="AU15" s="134"/>
      <c r="AV15" s="133"/>
      <c r="AW15" s="134"/>
      <c r="AX15" s="3"/>
      <c r="AY15" s="3"/>
      <c r="BE15" s="126"/>
    </row>
    <row r="16" spans="1:58" ht="54.95" customHeight="1">
      <c r="A16" s="54" t="s">
        <v>200</v>
      </c>
      <c r="B16" s="54" t="s">
        <v>194</v>
      </c>
      <c r="C16" s="67" t="s">
        <v>195</v>
      </c>
      <c r="D16" s="54" t="s">
        <v>198</v>
      </c>
      <c r="E16" s="323" t="s">
        <v>968</v>
      </c>
      <c r="F16" s="119">
        <v>2024130010085</v>
      </c>
      <c r="G16" s="332" t="s">
        <v>969</v>
      </c>
      <c r="H16" s="54" t="s">
        <v>970</v>
      </c>
      <c r="I16" s="54" t="s">
        <v>971</v>
      </c>
      <c r="J16" s="250">
        <v>0.5</v>
      </c>
      <c r="K16" s="227" t="s">
        <v>979</v>
      </c>
      <c r="L16" s="193" t="s">
        <v>934</v>
      </c>
      <c r="M16" s="153" t="s">
        <v>980</v>
      </c>
      <c r="N16" s="193">
        <v>1000</v>
      </c>
      <c r="O16" s="193">
        <v>65</v>
      </c>
      <c r="P16" s="44">
        <v>295</v>
      </c>
      <c r="Q16" s="146"/>
      <c r="R16" s="348"/>
      <c r="S16" s="193">
        <f t="shared" si="1"/>
        <v>360</v>
      </c>
      <c r="T16" s="142">
        <f t="shared" si="2"/>
        <v>0.36</v>
      </c>
      <c r="U16" s="122">
        <v>45689</v>
      </c>
      <c r="V16" s="123">
        <v>46022</v>
      </c>
      <c r="W16" s="124">
        <f t="shared" si="0"/>
        <v>333</v>
      </c>
      <c r="X16" s="143" t="s">
        <v>981</v>
      </c>
      <c r="Y16" s="54" t="s">
        <v>982</v>
      </c>
      <c r="Z16" s="56" t="s">
        <v>938</v>
      </c>
      <c r="AA16" s="54" t="s">
        <v>983</v>
      </c>
      <c r="AB16" s="54" t="s">
        <v>984</v>
      </c>
      <c r="AC16" s="193" t="s">
        <v>941</v>
      </c>
      <c r="AD16" s="63" t="s">
        <v>942</v>
      </c>
      <c r="AE16" s="63" t="s">
        <v>942</v>
      </c>
      <c r="AF16" s="126"/>
      <c r="AG16" s="126"/>
      <c r="AH16" s="126"/>
      <c r="AI16" s="138"/>
      <c r="AJ16" s="144"/>
      <c r="AK16" s="144"/>
      <c r="AL16" s="144"/>
      <c r="AM16" s="144"/>
      <c r="AN16" s="193"/>
      <c r="AO16" s="153"/>
      <c r="AP16" s="145"/>
      <c r="AQ16" s="140"/>
      <c r="AR16" s="145"/>
      <c r="AS16" s="140"/>
      <c r="AT16" s="133"/>
      <c r="AU16" s="134"/>
      <c r="AV16" s="133"/>
      <c r="AW16" s="134"/>
      <c r="AX16" s="3"/>
      <c r="AY16" s="3"/>
      <c r="BE16" s="126"/>
    </row>
    <row r="17" spans="1:57" ht="54.95" customHeight="1">
      <c r="A17" s="54" t="s">
        <v>200</v>
      </c>
      <c r="B17" s="54" t="s">
        <v>194</v>
      </c>
      <c r="C17" s="67" t="s">
        <v>195</v>
      </c>
      <c r="D17" s="54" t="s">
        <v>198</v>
      </c>
      <c r="E17" s="323" t="s">
        <v>968</v>
      </c>
      <c r="F17" s="119">
        <v>2024130010085</v>
      </c>
      <c r="G17" s="332" t="s">
        <v>969</v>
      </c>
      <c r="H17" s="54" t="s">
        <v>970</v>
      </c>
      <c r="I17" s="54" t="s">
        <v>971</v>
      </c>
      <c r="J17" s="250">
        <v>0.5</v>
      </c>
      <c r="K17" s="227" t="s">
        <v>985</v>
      </c>
      <c r="L17" s="193" t="s">
        <v>934</v>
      </c>
      <c r="M17" s="153" t="s">
        <v>986</v>
      </c>
      <c r="N17" s="193">
        <v>1000</v>
      </c>
      <c r="O17" s="193">
        <v>154</v>
      </c>
      <c r="P17" s="44">
        <v>1606</v>
      </c>
      <c r="Q17" s="146"/>
      <c r="R17" s="348"/>
      <c r="S17" s="193">
        <f t="shared" si="1"/>
        <v>1760</v>
      </c>
      <c r="T17" s="142">
        <f t="shared" si="2"/>
        <v>1.76</v>
      </c>
      <c r="U17" s="122">
        <v>45689</v>
      </c>
      <c r="V17" s="123">
        <v>46022</v>
      </c>
      <c r="W17" s="124">
        <f t="shared" si="0"/>
        <v>333</v>
      </c>
      <c r="X17" s="143" t="s">
        <v>987</v>
      </c>
      <c r="Y17" s="54" t="s">
        <v>988</v>
      </c>
      <c r="Z17" s="56" t="s">
        <v>938</v>
      </c>
      <c r="AA17" s="54" t="s">
        <v>983</v>
      </c>
      <c r="AB17" s="54" t="s">
        <v>984</v>
      </c>
      <c r="AC17" s="193" t="s">
        <v>941</v>
      </c>
      <c r="AD17" s="63" t="s">
        <v>942</v>
      </c>
      <c r="AE17" s="63" t="s">
        <v>942</v>
      </c>
      <c r="AF17" s="126"/>
      <c r="AG17" s="126"/>
      <c r="AH17" s="126"/>
      <c r="AI17" s="138"/>
      <c r="AJ17" s="144"/>
      <c r="AK17" s="144"/>
      <c r="AL17" s="144"/>
      <c r="AM17" s="144"/>
      <c r="AN17" s="193"/>
      <c r="AO17" s="153"/>
      <c r="AP17" s="145"/>
      <c r="AQ17" s="140"/>
      <c r="AR17" s="145"/>
      <c r="AS17" s="140"/>
      <c r="AT17" s="133"/>
      <c r="AU17" s="134"/>
      <c r="AV17" s="133"/>
      <c r="AW17" s="134"/>
      <c r="AX17" s="3"/>
      <c r="AY17" s="3"/>
      <c r="BE17" s="126"/>
    </row>
    <row r="18" spans="1:57" ht="54.95" customHeight="1">
      <c r="A18" s="54" t="s">
        <v>200</v>
      </c>
      <c r="B18" s="54" t="s">
        <v>194</v>
      </c>
      <c r="C18" s="67" t="s">
        <v>195</v>
      </c>
      <c r="D18" s="54" t="s">
        <v>198</v>
      </c>
      <c r="E18" s="323" t="s">
        <v>968</v>
      </c>
      <c r="F18" s="119">
        <v>2024130010085</v>
      </c>
      <c r="G18" s="332" t="s">
        <v>969</v>
      </c>
      <c r="H18" s="54" t="s">
        <v>989</v>
      </c>
      <c r="I18" s="54" t="s">
        <v>971</v>
      </c>
      <c r="J18" s="250">
        <v>0.5</v>
      </c>
      <c r="K18" s="227" t="s">
        <v>990</v>
      </c>
      <c r="L18" s="193" t="s">
        <v>934</v>
      </c>
      <c r="M18" s="153" t="s">
        <v>991</v>
      </c>
      <c r="N18" s="193">
        <v>10</v>
      </c>
      <c r="O18" s="193">
        <v>0</v>
      </c>
      <c r="P18" s="44">
        <v>0</v>
      </c>
      <c r="Q18" s="146"/>
      <c r="R18" s="348"/>
      <c r="S18" s="193">
        <f t="shared" si="1"/>
        <v>0</v>
      </c>
      <c r="T18" s="142">
        <f t="shared" si="2"/>
        <v>0</v>
      </c>
      <c r="U18" s="122">
        <v>45689</v>
      </c>
      <c r="V18" s="123">
        <v>46022</v>
      </c>
      <c r="W18" s="124">
        <f t="shared" si="0"/>
        <v>333</v>
      </c>
      <c r="X18" s="143" t="s">
        <v>992</v>
      </c>
      <c r="Y18" s="54" t="s">
        <v>993</v>
      </c>
      <c r="Z18" s="56" t="s">
        <v>938</v>
      </c>
      <c r="AA18" s="54" t="s">
        <v>994</v>
      </c>
      <c r="AB18" s="54" t="s">
        <v>995</v>
      </c>
      <c r="AC18" s="193" t="s">
        <v>941</v>
      </c>
      <c r="AD18" s="63" t="s">
        <v>942</v>
      </c>
      <c r="AE18" s="63" t="s">
        <v>942</v>
      </c>
      <c r="AF18" s="126"/>
      <c r="AG18" s="126"/>
      <c r="AH18" s="126"/>
      <c r="AI18" s="138"/>
      <c r="AJ18" s="144"/>
      <c r="AK18" s="144"/>
      <c r="AL18" s="144"/>
      <c r="AM18" s="144"/>
      <c r="AN18" s="193"/>
      <c r="AO18" s="153"/>
      <c r="AP18" s="145"/>
      <c r="AQ18" s="140"/>
      <c r="AR18" s="145"/>
      <c r="AS18" s="140"/>
      <c r="AT18" s="133"/>
      <c r="AU18" s="134"/>
      <c r="AV18" s="133"/>
      <c r="AW18" s="134"/>
      <c r="AX18" s="3"/>
      <c r="AY18" s="3"/>
      <c r="BE18" s="126"/>
    </row>
    <row r="19" spans="1:57" ht="54.95" customHeight="1">
      <c r="A19" s="54" t="s">
        <v>200</v>
      </c>
      <c r="B19" s="54" t="s">
        <v>194</v>
      </c>
      <c r="C19" s="67" t="s">
        <v>195</v>
      </c>
      <c r="D19" s="54" t="s">
        <v>198</v>
      </c>
      <c r="E19" s="323" t="s">
        <v>968</v>
      </c>
      <c r="F19" s="119">
        <v>2024130010085</v>
      </c>
      <c r="G19" s="332" t="s">
        <v>969</v>
      </c>
      <c r="H19" s="54" t="s">
        <v>989</v>
      </c>
      <c r="I19" s="54" t="s">
        <v>971</v>
      </c>
      <c r="J19" s="250">
        <v>0.5</v>
      </c>
      <c r="K19" s="227" t="s">
        <v>996</v>
      </c>
      <c r="L19" s="193" t="s">
        <v>934</v>
      </c>
      <c r="M19" s="153" t="s">
        <v>997</v>
      </c>
      <c r="N19" s="193">
        <v>3000</v>
      </c>
      <c r="O19" s="193">
        <v>154</v>
      </c>
      <c r="P19" s="44">
        <v>1606</v>
      </c>
      <c r="Q19" s="146"/>
      <c r="R19" s="348"/>
      <c r="S19" s="193">
        <f t="shared" si="1"/>
        <v>1760</v>
      </c>
      <c r="T19" s="142">
        <f t="shared" si="2"/>
        <v>0.58666666666666667</v>
      </c>
      <c r="U19" s="122">
        <v>45689</v>
      </c>
      <c r="V19" s="123">
        <v>46022</v>
      </c>
      <c r="W19" s="124">
        <f t="shared" si="0"/>
        <v>333</v>
      </c>
      <c r="X19" s="143" t="s">
        <v>998</v>
      </c>
      <c r="Y19" s="54" t="s">
        <v>999</v>
      </c>
      <c r="Z19" s="56" t="s">
        <v>938</v>
      </c>
      <c r="AA19" s="54" t="s">
        <v>994</v>
      </c>
      <c r="AB19" s="54" t="s">
        <v>995</v>
      </c>
      <c r="AC19" s="193" t="s">
        <v>941</v>
      </c>
      <c r="AD19" s="63" t="s">
        <v>942</v>
      </c>
      <c r="AE19" s="63" t="s">
        <v>942</v>
      </c>
      <c r="AF19" s="126"/>
      <c r="AG19" s="126"/>
      <c r="AH19" s="126"/>
      <c r="AI19" s="138"/>
      <c r="AJ19" s="144"/>
      <c r="AK19" s="144"/>
      <c r="AL19" s="144"/>
      <c r="AM19" s="144"/>
      <c r="AN19" s="193"/>
      <c r="AO19" s="153"/>
      <c r="AP19" s="145"/>
      <c r="AQ19" s="140"/>
      <c r="AR19" s="145"/>
      <c r="AS19" s="140"/>
      <c r="AT19" s="133"/>
      <c r="AU19" s="134"/>
      <c r="AV19" s="133"/>
      <c r="AW19" s="134"/>
      <c r="AX19" s="3"/>
      <c r="AY19" s="3"/>
      <c r="BE19" s="126"/>
    </row>
    <row r="20" spans="1:57" ht="54.95" customHeight="1">
      <c r="A20" s="54" t="s">
        <v>200</v>
      </c>
      <c r="B20" s="54" t="s">
        <v>194</v>
      </c>
      <c r="C20" s="67" t="s">
        <v>195</v>
      </c>
      <c r="D20" s="54" t="s">
        <v>203</v>
      </c>
      <c r="E20" s="323" t="s">
        <v>968</v>
      </c>
      <c r="F20" s="119">
        <v>2024130010085</v>
      </c>
      <c r="G20" s="332" t="s">
        <v>969</v>
      </c>
      <c r="H20" s="54" t="s">
        <v>989</v>
      </c>
      <c r="I20" s="54" t="s">
        <v>971</v>
      </c>
      <c r="J20" s="250">
        <v>0.5</v>
      </c>
      <c r="K20" s="227" t="s">
        <v>1000</v>
      </c>
      <c r="L20" s="193" t="s">
        <v>934</v>
      </c>
      <c r="M20" s="153" t="s">
        <v>1001</v>
      </c>
      <c r="N20" s="193">
        <v>1</v>
      </c>
      <c r="O20" s="193">
        <v>0</v>
      </c>
      <c r="P20" s="44">
        <v>0</v>
      </c>
      <c r="Q20" s="146"/>
      <c r="R20" s="348"/>
      <c r="S20" s="193">
        <f t="shared" si="1"/>
        <v>0</v>
      </c>
      <c r="T20" s="142">
        <f t="shared" si="2"/>
        <v>0</v>
      </c>
      <c r="U20" s="122">
        <v>45689</v>
      </c>
      <c r="V20" s="123">
        <v>46022</v>
      </c>
      <c r="W20" s="124">
        <f t="shared" si="0"/>
        <v>333</v>
      </c>
      <c r="X20" s="143" t="s">
        <v>1002</v>
      </c>
      <c r="Y20" s="54" t="s">
        <v>1003</v>
      </c>
      <c r="Z20" s="56" t="s">
        <v>938</v>
      </c>
      <c r="AA20" s="54" t="s">
        <v>1004</v>
      </c>
      <c r="AB20" s="54" t="s">
        <v>977</v>
      </c>
      <c r="AC20" s="193" t="s">
        <v>941</v>
      </c>
      <c r="AD20" s="63" t="s">
        <v>942</v>
      </c>
      <c r="AE20" s="63" t="s">
        <v>942</v>
      </c>
      <c r="AF20" s="126"/>
      <c r="AG20" s="126"/>
      <c r="AH20" s="126"/>
      <c r="AI20" s="138"/>
      <c r="AJ20" s="144"/>
      <c r="AK20" s="144"/>
      <c r="AL20" s="144"/>
      <c r="AM20" s="144"/>
      <c r="AN20" s="193"/>
      <c r="AO20" s="153"/>
      <c r="AP20" s="145"/>
      <c r="AQ20" s="140"/>
      <c r="AR20" s="145"/>
      <c r="AS20" s="140"/>
      <c r="AT20" s="133"/>
      <c r="AU20" s="134"/>
      <c r="AV20" s="133"/>
      <c r="AW20" s="134"/>
      <c r="AX20" s="3"/>
      <c r="AY20" s="3"/>
      <c r="BE20" s="126"/>
    </row>
    <row r="21" spans="1:57" ht="54.95" customHeight="1">
      <c r="A21" s="54" t="s">
        <v>200</v>
      </c>
      <c r="B21" s="54" t="s">
        <v>194</v>
      </c>
      <c r="C21" s="67" t="s">
        <v>195</v>
      </c>
      <c r="D21" s="54" t="s">
        <v>203</v>
      </c>
      <c r="E21" s="323" t="s">
        <v>968</v>
      </c>
      <c r="F21" s="119">
        <v>2024130010085</v>
      </c>
      <c r="G21" s="332" t="s">
        <v>969</v>
      </c>
      <c r="H21" s="54" t="s">
        <v>989</v>
      </c>
      <c r="I21" s="54" t="s">
        <v>971</v>
      </c>
      <c r="J21" s="250">
        <v>0.5</v>
      </c>
      <c r="K21" s="54" t="s">
        <v>1005</v>
      </c>
      <c r="L21" s="193" t="s">
        <v>934</v>
      </c>
      <c r="M21" s="54" t="s">
        <v>1006</v>
      </c>
      <c r="N21" s="193" t="s">
        <v>177</v>
      </c>
      <c r="O21" s="193" t="s">
        <v>177</v>
      </c>
      <c r="P21" s="193" t="s">
        <v>177</v>
      </c>
      <c r="Q21" s="147"/>
      <c r="R21" s="349"/>
      <c r="S21" s="193" t="s">
        <v>177</v>
      </c>
      <c r="T21" s="142" t="s">
        <v>177</v>
      </c>
      <c r="U21" s="122">
        <v>46054</v>
      </c>
      <c r="V21" s="123">
        <v>46387</v>
      </c>
      <c r="W21" s="148">
        <f t="shared" si="0"/>
        <v>333</v>
      </c>
      <c r="X21" s="143" t="s">
        <v>1007</v>
      </c>
      <c r="Y21" s="54" t="s">
        <v>1008</v>
      </c>
      <c r="Z21" s="56" t="s">
        <v>938</v>
      </c>
      <c r="AA21" s="54" t="s">
        <v>1004</v>
      </c>
      <c r="AB21" s="54" t="s">
        <v>977</v>
      </c>
      <c r="AC21" s="193" t="s">
        <v>941</v>
      </c>
      <c r="AD21" s="63" t="s">
        <v>942</v>
      </c>
      <c r="AE21" s="63" t="s">
        <v>942</v>
      </c>
      <c r="AF21" s="126"/>
      <c r="AG21" s="126"/>
      <c r="AH21" s="126"/>
      <c r="AI21" s="138"/>
      <c r="AJ21" s="144"/>
      <c r="AK21" s="144"/>
      <c r="AL21" s="144"/>
      <c r="AM21" s="144"/>
      <c r="AN21" s="193"/>
      <c r="AO21" s="153"/>
      <c r="AP21" s="145"/>
      <c r="AQ21" s="140"/>
      <c r="AR21" s="145"/>
      <c r="AS21" s="140"/>
      <c r="AT21" s="133"/>
      <c r="AU21" s="134"/>
      <c r="AV21" s="133"/>
      <c r="AW21" s="134"/>
      <c r="AX21" s="3"/>
      <c r="AY21" s="3"/>
      <c r="BE21" s="126"/>
    </row>
    <row r="22" spans="1:57" ht="54.95" customHeight="1">
      <c r="A22" s="54" t="s">
        <v>200</v>
      </c>
      <c r="B22" s="54" t="s">
        <v>194</v>
      </c>
      <c r="C22" s="67" t="s">
        <v>195</v>
      </c>
      <c r="D22" s="54" t="s">
        <v>203</v>
      </c>
      <c r="E22" s="323" t="s">
        <v>968</v>
      </c>
      <c r="F22" s="119">
        <v>2024130010085</v>
      </c>
      <c r="G22" s="332" t="s">
        <v>969</v>
      </c>
      <c r="H22" s="54" t="s">
        <v>989</v>
      </c>
      <c r="I22" s="54" t="s">
        <v>971</v>
      </c>
      <c r="J22" s="250">
        <v>0.5</v>
      </c>
      <c r="K22" s="54" t="s">
        <v>1005</v>
      </c>
      <c r="L22" s="193" t="s">
        <v>934</v>
      </c>
      <c r="M22" s="54" t="s">
        <v>1006</v>
      </c>
      <c r="N22" s="193" t="s">
        <v>177</v>
      </c>
      <c r="O22" s="193" t="s">
        <v>177</v>
      </c>
      <c r="P22" s="193" t="s">
        <v>177</v>
      </c>
      <c r="Q22" s="147"/>
      <c r="R22" s="349"/>
      <c r="S22" s="193" t="s">
        <v>177</v>
      </c>
      <c r="T22" s="142" t="s">
        <v>177</v>
      </c>
      <c r="U22" s="122">
        <v>46054</v>
      </c>
      <c r="V22" s="123">
        <v>46387</v>
      </c>
      <c r="W22" s="148">
        <f t="shared" si="0"/>
        <v>333</v>
      </c>
      <c r="X22" s="143" t="s">
        <v>1009</v>
      </c>
      <c r="Y22" s="54" t="s">
        <v>1010</v>
      </c>
      <c r="Z22" s="56" t="s">
        <v>938</v>
      </c>
      <c r="AA22" s="227" t="s">
        <v>1011</v>
      </c>
      <c r="AB22" s="227" t="s">
        <v>1012</v>
      </c>
      <c r="AC22" s="193" t="s">
        <v>941</v>
      </c>
      <c r="AD22" s="63" t="s">
        <v>942</v>
      </c>
      <c r="AE22" s="63" t="s">
        <v>942</v>
      </c>
      <c r="AF22" s="126"/>
      <c r="AG22" s="126"/>
      <c r="AH22" s="126"/>
      <c r="AI22" s="138"/>
      <c r="AJ22" s="144"/>
      <c r="AK22" s="144"/>
      <c r="AL22" s="144"/>
      <c r="AM22" s="144"/>
      <c r="AN22" s="193"/>
      <c r="AO22" s="153"/>
      <c r="AP22" s="145"/>
      <c r="AQ22" s="140"/>
      <c r="AR22" s="145"/>
      <c r="AS22" s="140"/>
      <c r="AT22" s="133"/>
      <c r="AU22" s="134"/>
      <c r="AV22" s="133"/>
      <c r="AW22" s="134"/>
      <c r="AX22" s="3"/>
      <c r="AY22" s="3"/>
      <c r="BE22" s="126"/>
    </row>
    <row r="23" spans="1:57" ht="54.95" customHeight="1">
      <c r="A23" s="54" t="s">
        <v>200</v>
      </c>
      <c r="B23" s="54" t="s">
        <v>194</v>
      </c>
      <c r="C23" s="67" t="s">
        <v>195</v>
      </c>
      <c r="D23" s="54" t="s">
        <v>203</v>
      </c>
      <c r="E23" s="323" t="s">
        <v>968</v>
      </c>
      <c r="F23" s="119">
        <v>2024130010085</v>
      </c>
      <c r="G23" s="332" t="s">
        <v>969</v>
      </c>
      <c r="H23" s="54" t="s">
        <v>989</v>
      </c>
      <c r="I23" s="54" t="s">
        <v>971</v>
      </c>
      <c r="J23" s="250">
        <v>0.5</v>
      </c>
      <c r="K23" s="55" t="s">
        <v>1013</v>
      </c>
      <c r="L23" s="193" t="s">
        <v>934</v>
      </c>
      <c r="M23" s="193" t="s">
        <v>948</v>
      </c>
      <c r="N23" s="193">
        <v>150</v>
      </c>
      <c r="O23" s="193">
        <v>42</v>
      </c>
      <c r="P23" s="44">
        <v>90</v>
      </c>
      <c r="Q23" s="149"/>
      <c r="R23" s="350"/>
      <c r="S23" s="193">
        <f t="shared" si="1"/>
        <v>132</v>
      </c>
      <c r="T23" s="142">
        <f>(O23+P23)/N23</f>
        <v>0.88</v>
      </c>
      <c r="U23" s="122">
        <v>45689</v>
      </c>
      <c r="V23" s="123">
        <v>46022</v>
      </c>
      <c r="W23" s="124">
        <f t="shared" si="0"/>
        <v>333</v>
      </c>
      <c r="X23" s="143" t="s">
        <v>1014</v>
      </c>
      <c r="Y23" s="54" t="s">
        <v>1015</v>
      </c>
      <c r="Z23" s="56" t="s">
        <v>938</v>
      </c>
      <c r="AA23" s="227" t="s">
        <v>1016</v>
      </c>
      <c r="AB23" s="227" t="s">
        <v>1017</v>
      </c>
      <c r="AC23" s="193" t="s">
        <v>941</v>
      </c>
      <c r="AD23" s="63" t="s">
        <v>942</v>
      </c>
      <c r="AE23" s="63" t="s">
        <v>942</v>
      </c>
      <c r="AF23" s="126"/>
      <c r="AG23" s="126"/>
      <c r="AH23" s="126"/>
      <c r="AI23" s="144"/>
      <c r="AJ23" s="144"/>
      <c r="AK23" s="144"/>
      <c r="AL23" s="144"/>
      <c r="AM23" s="144"/>
      <c r="AN23" s="193"/>
      <c r="AO23" s="153"/>
      <c r="AP23" s="145"/>
      <c r="AQ23" s="140"/>
      <c r="AR23" s="145"/>
      <c r="AS23" s="140"/>
      <c r="AT23" s="133"/>
      <c r="AU23" s="134"/>
      <c r="AV23" s="133"/>
      <c r="AW23" s="134"/>
      <c r="AX23" s="3"/>
      <c r="AY23" s="3"/>
      <c r="BE23" s="405"/>
    </row>
    <row r="24" spans="1:57" ht="54.95" customHeight="1">
      <c r="A24" s="54"/>
      <c r="B24" s="54"/>
      <c r="C24" s="67"/>
      <c r="D24" s="54"/>
      <c r="E24" s="480" t="s">
        <v>1018</v>
      </c>
      <c r="F24" s="481"/>
      <c r="G24" s="481"/>
      <c r="H24" s="481"/>
      <c r="I24" s="481"/>
      <c r="J24" s="481"/>
      <c r="K24" s="481"/>
      <c r="L24" s="481"/>
      <c r="M24" s="481"/>
      <c r="N24" s="481"/>
      <c r="O24" s="481"/>
      <c r="P24" s="482"/>
      <c r="Q24" s="87"/>
      <c r="R24" s="351"/>
      <c r="S24" s="378"/>
      <c r="T24" s="109">
        <f>AVERAGE(T15:T23)</f>
        <v>0.59619047619047616</v>
      </c>
      <c r="U24" s="122"/>
      <c r="V24" s="123"/>
      <c r="W24" s="124"/>
      <c r="X24" s="143"/>
      <c r="Y24" s="54"/>
      <c r="Z24" s="56"/>
      <c r="AA24" s="227"/>
      <c r="AB24" s="227"/>
      <c r="AC24" s="193"/>
      <c r="AD24" s="63"/>
      <c r="AE24" s="63"/>
      <c r="AF24" s="126"/>
      <c r="AG24" s="126"/>
      <c r="AH24" s="126"/>
      <c r="AI24" s="385">
        <v>4000000000</v>
      </c>
      <c r="AJ24" s="387">
        <v>4000000000</v>
      </c>
      <c r="AK24" s="386">
        <v>4000000000</v>
      </c>
      <c r="AL24" s="144"/>
      <c r="AM24" s="144"/>
      <c r="AN24" s="193"/>
      <c r="AO24" s="153"/>
      <c r="AP24" s="381">
        <v>127300000</v>
      </c>
      <c r="AQ24" s="82">
        <f>AP24/AJ24</f>
        <v>3.1824999999999999E-2</v>
      </c>
      <c r="AR24" s="381">
        <v>1672800000</v>
      </c>
      <c r="AS24" s="82">
        <f>AR24/AJ24</f>
        <v>0.41820000000000002</v>
      </c>
      <c r="AT24" s="253">
        <v>797400000</v>
      </c>
      <c r="AU24" s="82">
        <f>AT24/AK24</f>
        <v>0.19935</v>
      </c>
      <c r="AV24" s="253">
        <v>2645800000</v>
      </c>
      <c r="AW24" s="82">
        <f>AV24/AK24</f>
        <v>0.66144999999999998</v>
      </c>
      <c r="AX24" s="193"/>
      <c r="AY24" s="193"/>
      <c r="AZ24" s="126"/>
      <c r="BA24" s="126"/>
      <c r="BB24" s="126"/>
      <c r="BC24" s="126"/>
      <c r="BD24" s="126"/>
      <c r="BE24" s="126"/>
    </row>
    <row r="25" spans="1:57" ht="54.95" customHeight="1">
      <c r="A25" s="54" t="s">
        <v>200</v>
      </c>
      <c r="B25" s="54" t="s">
        <v>194</v>
      </c>
      <c r="C25" s="67" t="s">
        <v>195</v>
      </c>
      <c r="D25" s="54" t="s">
        <v>207</v>
      </c>
      <c r="E25" s="323" t="s">
        <v>1019</v>
      </c>
      <c r="F25" s="119">
        <v>202400000005104</v>
      </c>
      <c r="G25" s="332" t="s">
        <v>1020</v>
      </c>
      <c r="H25" s="153" t="s">
        <v>1021</v>
      </c>
      <c r="I25" s="54" t="s">
        <v>1022</v>
      </c>
      <c r="J25" s="250">
        <v>0.5</v>
      </c>
      <c r="K25" s="151" t="s">
        <v>1023</v>
      </c>
      <c r="L25" s="193" t="s">
        <v>934</v>
      </c>
      <c r="M25" s="153" t="s">
        <v>1024</v>
      </c>
      <c r="N25" s="193">
        <v>1</v>
      </c>
      <c r="O25" s="193">
        <v>0</v>
      </c>
      <c r="P25" s="193">
        <v>0</v>
      </c>
      <c r="Q25" s="141"/>
      <c r="R25" s="347"/>
      <c r="S25" s="193">
        <f t="shared" si="1"/>
        <v>0</v>
      </c>
      <c r="T25" s="142">
        <f>(O25+P25)/N25</f>
        <v>0</v>
      </c>
      <c r="U25" s="122">
        <v>45689</v>
      </c>
      <c r="V25" s="123">
        <v>46022</v>
      </c>
      <c r="W25" s="124">
        <f t="shared" si="0"/>
        <v>333</v>
      </c>
      <c r="X25" s="143" t="s">
        <v>1025</v>
      </c>
      <c r="Y25" s="54" t="s">
        <v>1026</v>
      </c>
      <c r="Z25" s="56" t="s">
        <v>938</v>
      </c>
      <c r="AA25" s="227" t="s">
        <v>1027</v>
      </c>
      <c r="AB25" s="227" t="s">
        <v>1028</v>
      </c>
      <c r="AC25" s="153" t="s">
        <v>941</v>
      </c>
      <c r="AD25" s="63" t="s">
        <v>942</v>
      </c>
      <c r="AE25" s="152">
        <v>200000000</v>
      </c>
      <c r="AF25" s="56"/>
      <c r="AG25" s="56" t="s">
        <v>1029</v>
      </c>
      <c r="AH25" s="492"/>
      <c r="AI25" s="54"/>
      <c r="AJ25" s="153"/>
      <c r="AK25" s="153"/>
      <c r="AL25" s="153"/>
      <c r="AM25" s="153"/>
      <c r="AN25" s="153"/>
      <c r="AO25" s="153"/>
      <c r="AP25" s="145"/>
      <c r="AQ25" s="140"/>
      <c r="AR25" s="145"/>
      <c r="AS25" s="140"/>
      <c r="AT25" s="133"/>
      <c r="AU25" s="134"/>
      <c r="AV25" s="133"/>
      <c r="AW25" s="134"/>
      <c r="AX25" s="3"/>
      <c r="AY25" s="3"/>
      <c r="BE25" s="406"/>
    </row>
    <row r="26" spans="1:57" ht="54.95" customHeight="1">
      <c r="A26" s="54" t="s">
        <v>200</v>
      </c>
      <c r="B26" s="54" t="s">
        <v>194</v>
      </c>
      <c r="C26" s="67" t="s">
        <v>195</v>
      </c>
      <c r="D26" s="54" t="s">
        <v>207</v>
      </c>
      <c r="E26" s="323" t="s">
        <v>1019</v>
      </c>
      <c r="F26" s="119">
        <v>202400000005104</v>
      </c>
      <c r="G26" s="332" t="s">
        <v>1020</v>
      </c>
      <c r="H26" s="153" t="s">
        <v>1030</v>
      </c>
      <c r="I26" s="54" t="s">
        <v>1022</v>
      </c>
      <c r="J26" s="250">
        <v>0.5</v>
      </c>
      <c r="K26" s="151" t="s">
        <v>1031</v>
      </c>
      <c r="L26" s="193" t="s">
        <v>934</v>
      </c>
      <c r="M26" s="153" t="s">
        <v>1032</v>
      </c>
      <c r="N26" s="193">
        <v>1</v>
      </c>
      <c r="O26" s="193">
        <v>0.2</v>
      </c>
      <c r="P26" s="193">
        <v>0.3</v>
      </c>
      <c r="Q26" s="149"/>
      <c r="R26" s="350"/>
      <c r="S26" s="193">
        <f t="shared" si="1"/>
        <v>0.5</v>
      </c>
      <c r="T26" s="142">
        <f>(O26+P26)/N26</f>
        <v>0.5</v>
      </c>
      <c r="U26" s="122">
        <v>45689</v>
      </c>
      <c r="V26" s="123">
        <v>46022</v>
      </c>
      <c r="W26" s="124">
        <f t="shared" si="0"/>
        <v>333</v>
      </c>
      <c r="X26" s="143" t="s">
        <v>1033</v>
      </c>
      <c r="Y26" s="54" t="s">
        <v>1034</v>
      </c>
      <c r="Z26" s="56" t="s">
        <v>938</v>
      </c>
      <c r="AA26" s="227" t="s">
        <v>1035</v>
      </c>
      <c r="AB26" s="227" t="s">
        <v>1036</v>
      </c>
      <c r="AC26" s="153" t="s">
        <v>941</v>
      </c>
      <c r="AD26" s="63" t="s">
        <v>942</v>
      </c>
      <c r="AE26" s="152">
        <v>100000000</v>
      </c>
      <c r="AF26" s="56"/>
      <c r="AG26" s="56" t="s">
        <v>1029</v>
      </c>
      <c r="AH26" s="492"/>
      <c r="AI26" s="153"/>
      <c r="AJ26" s="153"/>
      <c r="AK26" s="153"/>
      <c r="AL26" s="153"/>
      <c r="AM26" s="153"/>
      <c r="AN26" s="153"/>
      <c r="AO26" s="153"/>
      <c r="AP26" s="145"/>
      <c r="AQ26" s="140"/>
      <c r="AR26" s="145"/>
      <c r="AS26" s="140"/>
      <c r="AT26" s="133"/>
      <c r="AU26" s="134"/>
      <c r="AV26" s="133"/>
      <c r="AW26" s="134"/>
      <c r="AX26" s="3"/>
      <c r="AY26" s="3"/>
      <c r="BE26" s="405"/>
    </row>
    <row r="27" spans="1:57" ht="54.95" customHeight="1">
      <c r="A27" s="54"/>
      <c r="B27" s="54"/>
      <c r="C27" s="67"/>
      <c r="D27" s="54"/>
      <c r="E27" s="480" t="s">
        <v>1037</v>
      </c>
      <c r="F27" s="481"/>
      <c r="G27" s="481"/>
      <c r="H27" s="481"/>
      <c r="I27" s="481"/>
      <c r="J27" s="481"/>
      <c r="K27" s="481"/>
      <c r="L27" s="481"/>
      <c r="M27" s="481"/>
      <c r="N27" s="481"/>
      <c r="O27" s="481"/>
      <c r="P27" s="482"/>
      <c r="Q27" s="49"/>
      <c r="R27" s="346"/>
      <c r="T27" s="108">
        <f>AVERAGE(T25:T26)</f>
        <v>0.25</v>
      </c>
      <c r="U27" s="122"/>
      <c r="V27" s="123"/>
      <c r="W27" s="124"/>
      <c r="X27" s="143"/>
      <c r="Y27" s="54"/>
      <c r="Z27" s="56"/>
      <c r="AA27" s="227"/>
      <c r="AB27" s="227"/>
      <c r="AC27" s="153"/>
      <c r="AD27" s="63"/>
      <c r="AE27" s="152"/>
      <c r="AF27" s="56"/>
      <c r="AG27" s="56"/>
      <c r="AH27" s="153"/>
      <c r="AI27" s="388">
        <v>300000000</v>
      </c>
      <c r="AJ27" s="388">
        <v>300000000</v>
      </c>
      <c r="AK27" s="388">
        <v>300000000</v>
      </c>
      <c r="AL27" s="153"/>
      <c r="AM27" s="153"/>
      <c r="AN27" s="153"/>
      <c r="AO27" s="153"/>
      <c r="AP27" s="253">
        <v>14100000</v>
      </c>
      <c r="AQ27" s="82">
        <f>AP27/AJ27</f>
        <v>4.7E-2</v>
      </c>
      <c r="AR27" s="253">
        <v>134400000</v>
      </c>
      <c r="AS27" s="82">
        <f>AR27/AJ27</f>
        <v>0.44800000000000001</v>
      </c>
      <c r="AT27" s="253">
        <v>64500000</v>
      </c>
      <c r="AU27" s="82">
        <f>AT27/AK27</f>
        <v>0.215</v>
      </c>
      <c r="AV27" s="253">
        <v>134400000</v>
      </c>
      <c r="AW27" s="82">
        <f>AV27/AK27</f>
        <v>0.44800000000000001</v>
      </c>
      <c r="AX27" s="193"/>
      <c r="AY27" s="193"/>
      <c r="AZ27" s="126"/>
      <c r="BA27" s="126"/>
      <c r="BB27" s="126"/>
      <c r="BC27" s="126"/>
      <c r="BD27" s="126"/>
      <c r="BE27" s="126"/>
    </row>
    <row r="28" spans="1:57" ht="54.95" customHeight="1">
      <c r="A28" s="54" t="s">
        <v>200</v>
      </c>
      <c r="B28" s="54" t="s">
        <v>213</v>
      </c>
      <c r="C28" s="67" t="s">
        <v>214</v>
      </c>
      <c r="D28" s="54" t="s">
        <v>217</v>
      </c>
      <c r="E28" s="323" t="s">
        <v>1038</v>
      </c>
      <c r="F28" s="119">
        <v>2024130010083</v>
      </c>
      <c r="G28" s="332" t="s">
        <v>1039</v>
      </c>
      <c r="H28" s="54" t="s">
        <v>1040</v>
      </c>
      <c r="I28" s="54" t="s">
        <v>1041</v>
      </c>
      <c r="J28" s="46">
        <v>0.25</v>
      </c>
      <c r="K28" s="151" t="s">
        <v>1042</v>
      </c>
      <c r="L28" s="193" t="s">
        <v>934</v>
      </c>
      <c r="M28" s="153" t="s">
        <v>1043</v>
      </c>
      <c r="N28" s="193">
        <v>1</v>
      </c>
      <c r="O28" s="193">
        <v>0</v>
      </c>
      <c r="P28" s="193">
        <v>0.4</v>
      </c>
      <c r="Q28" s="141"/>
      <c r="R28" s="347"/>
      <c r="S28" s="193">
        <f t="shared" si="1"/>
        <v>0.4</v>
      </c>
      <c r="T28" s="142">
        <f>(O28+P28)/N28</f>
        <v>0.4</v>
      </c>
      <c r="U28" s="122">
        <v>45689</v>
      </c>
      <c r="V28" s="123">
        <v>46022</v>
      </c>
      <c r="W28" s="124">
        <f t="shared" ref="W28:W31" si="3">+V28-U28</f>
        <v>333</v>
      </c>
      <c r="X28" s="143" t="s">
        <v>1044</v>
      </c>
      <c r="Y28" s="54" t="s">
        <v>1045</v>
      </c>
      <c r="Z28" s="56" t="s">
        <v>938</v>
      </c>
      <c r="AA28" s="153" t="s">
        <v>1046</v>
      </c>
      <c r="AB28" s="153" t="s">
        <v>1047</v>
      </c>
      <c r="AC28" s="153" t="s">
        <v>941</v>
      </c>
      <c r="AD28" s="63" t="s">
        <v>942</v>
      </c>
      <c r="AE28" s="152">
        <v>1000000000</v>
      </c>
      <c r="AF28" s="56"/>
      <c r="AG28" s="56" t="s">
        <v>1029</v>
      </c>
      <c r="AH28" s="492"/>
      <c r="AI28" s="54"/>
      <c r="AJ28" s="153"/>
      <c r="AK28" s="153"/>
      <c r="AL28" s="153"/>
      <c r="AM28" s="153"/>
      <c r="AN28" s="153"/>
      <c r="AO28" s="153"/>
      <c r="AP28" s="145"/>
      <c r="AQ28" s="140"/>
      <c r="AR28" s="145"/>
      <c r="AS28" s="140"/>
      <c r="AT28" s="154"/>
      <c r="AU28" s="134"/>
      <c r="AV28" s="133"/>
      <c r="AW28" s="134"/>
      <c r="AX28" s="3"/>
      <c r="AY28" s="3"/>
      <c r="BE28" s="406"/>
    </row>
    <row r="29" spans="1:57" ht="54.95" customHeight="1">
      <c r="A29" s="54" t="s">
        <v>200</v>
      </c>
      <c r="B29" s="54" t="s">
        <v>213</v>
      </c>
      <c r="C29" s="67" t="s">
        <v>1048</v>
      </c>
      <c r="D29" s="54" t="s">
        <v>217</v>
      </c>
      <c r="E29" s="323" t="s">
        <v>1038</v>
      </c>
      <c r="F29" s="119">
        <v>202400000005105</v>
      </c>
      <c r="G29" s="332" t="s">
        <v>1039</v>
      </c>
      <c r="H29" s="54" t="s">
        <v>1040</v>
      </c>
      <c r="I29" s="54" t="s">
        <v>1041</v>
      </c>
      <c r="J29" s="46">
        <v>0.25</v>
      </c>
      <c r="K29" s="151" t="s">
        <v>1049</v>
      </c>
      <c r="L29" s="193" t="s">
        <v>934</v>
      </c>
      <c r="M29" s="153" t="s">
        <v>1050</v>
      </c>
      <c r="N29" s="193">
        <v>1</v>
      </c>
      <c r="O29" s="193">
        <v>0.38</v>
      </c>
      <c r="P29" s="193">
        <v>0.4</v>
      </c>
      <c r="Q29" s="146"/>
      <c r="R29" s="348"/>
      <c r="S29" s="193">
        <f t="shared" si="1"/>
        <v>0.78</v>
      </c>
      <c r="T29" s="142">
        <f>(O29+P29)/N29</f>
        <v>0.78</v>
      </c>
      <c r="U29" s="122">
        <v>45689</v>
      </c>
      <c r="V29" s="123">
        <v>46022</v>
      </c>
      <c r="W29" s="124">
        <f t="shared" si="3"/>
        <v>333</v>
      </c>
      <c r="X29" s="143" t="s">
        <v>1051</v>
      </c>
      <c r="Y29" s="54" t="s">
        <v>1052</v>
      </c>
      <c r="Z29" s="56" t="s">
        <v>938</v>
      </c>
      <c r="AA29" s="153" t="s">
        <v>1053</v>
      </c>
      <c r="AB29" s="153" t="s">
        <v>1054</v>
      </c>
      <c r="AC29" s="153" t="s">
        <v>941</v>
      </c>
      <c r="AD29" s="63" t="s">
        <v>942</v>
      </c>
      <c r="AE29" s="152">
        <v>3112000000</v>
      </c>
      <c r="AF29" s="56"/>
      <c r="AG29" s="56" t="s">
        <v>1029</v>
      </c>
      <c r="AH29" s="492"/>
      <c r="AI29" s="54"/>
      <c r="AJ29" s="153"/>
      <c r="AK29" s="153"/>
      <c r="AL29" s="153"/>
      <c r="AM29" s="153"/>
      <c r="AN29" s="153"/>
      <c r="AO29" s="153"/>
      <c r="AP29" s="145"/>
      <c r="AQ29" s="140"/>
      <c r="AR29" s="145"/>
      <c r="AS29" s="140"/>
      <c r="AT29" s="154"/>
      <c r="AU29" s="134"/>
      <c r="AV29" s="133"/>
      <c r="AW29" s="134"/>
      <c r="AX29" s="3"/>
      <c r="AY29" s="3"/>
      <c r="BE29" s="126"/>
    </row>
    <row r="30" spans="1:57" ht="54.95" customHeight="1">
      <c r="A30" s="54" t="s">
        <v>200</v>
      </c>
      <c r="B30" s="54" t="s">
        <v>213</v>
      </c>
      <c r="C30" s="67" t="s">
        <v>1055</v>
      </c>
      <c r="D30" s="54" t="s">
        <v>217</v>
      </c>
      <c r="E30" s="323" t="s">
        <v>1038</v>
      </c>
      <c r="F30" s="119">
        <v>202400000005105</v>
      </c>
      <c r="G30" s="332" t="s">
        <v>1039</v>
      </c>
      <c r="H30" s="54" t="s">
        <v>1040</v>
      </c>
      <c r="I30" s="54" t="s">
        <v>1041</v>
      </c>
      <c r="J30" s="46">
        <v>0.25</v>
      </c>
      <c r="K30" s="151" t="s">
        <v>1056</v>
      </c>
      <c r="L30" s="193" t="s">
        <v>934</v>
      </c>
      <c r="M30" s="153" t="s">
        <v>1050</v>
      </c>
      <c r="N30" s="193">
        <v>1</v>
      </c>
      <c r="O30" s="193">
        <v>0</v>
      </c>
      <c r="P30" s="193">
        <v>0.4</v>
      </c>
      <c r="Q30" s="146"/>
      <c r="R30" s="348"/>
      <c r="S30" s="193">
        <f t="shared" si="1"/>
        <v>0.4</v>
      </c>
      <c r="T30" s="142">
        <f>(O30+P30)/N30</f>
        <v>0.4</v>
      </c>
      <c r="U30" s="122">
        <v>45689</v>
      </c>
      <c r="V30" s="123">
        <v>46022</v>
      </c>
      <c r="W30" s="124">
        <f t="shared" si="3"/>
        <v>333</v>
      </c>
      <c r="X30" s="143" t="s">
        <v>1057</v>
      </c>
      <c r="Y30" s="54" t="s">
        <v>1058</v>
      </c>
      <c r="Z30" s="56" t="s">
        <v>938</v>
      </c>
      <c r="AA30" s="153" t="s">
        <v>1059</v>
      </c>
      <c r="AB30" s="153" t="s">
        <v>1060</v>
      </c>
      <c r="AC30" s="153" t="s">
        <v>941</v>
      </c>
      <c r="AD30" s="63" t="s">
        <v>942</v>
      </c>
      <c r="AE30" s="152">
        <v>748000000</v>
      </c>
      <c r="AF30" s="56"/>
      <c r="AG30" s="56" t="s">
        <v>1029</v>
      </c>
      <c r="AH30" s="492"/>
      <c r="AI30" s="54"/>
      <c r="AJ30" s="153"/>
      <c r="AK30" s="153"/>
      <c r="AL30" s="153"/>
      <c r="AM30" s="153"/>
      <c r="AN30" s="153"/>
      <c r="AO30" s="153"/>
      <c r="AP30" s="145"/>
      <c r="AQ30" s="140"/>
      <c r="AR30" s="145"/>
      <c r="AS30" s="140"/>
      <c r="AT30" s="154"/>
      <c r="AU30" s="134"/>
      <c r="AV30" s="133"/>
      <c r="AW30" s="134"/>
      <c r="AX30" s="3"/>
      <c r="AY30" s="3"/>
      <c r="BE30" s="126"/>
    </row>
    <row r="31" spans="1:57" ht="54.95" customHeight="1">
      <c r="A31" s="54" t="s">
        <v>200</v>
      </c>
      <c r="B31" s="54" t="s">
        <v>213</v>
      </c>
      <c r="C31" s="67" t="s">
        <v>1061</v>
      </c>
      <c r="D31" s="54" t="s">
        <v>217</v>
      </c>
      <c r="E31" s="323" t="s">
        <v>1038</v>
      </c>
      <c r="F31" s="119">
        <v>202400000005105</v>
      </c>
      <c r="G31" s="332" t="s">
        <v>1039</v>
      </c>
      <c r="H31" s="54" t="s">
        <v>1040</v>
      </c>
      <c r="I31" s="54" t="s">
        <v>1041</v>
      </c>
      <c r="J31" s="46">
        <v>0.25</v>
      </c>
      <c r="K31" s="151" t="s">
        <v>1062</v>
      </c>
      <c r="L31" s="193" t="s">
        <v>934</v>
      </c>
      <c r="M31" s="153" t="s">
        <v>1063</v>
      </c>
      <c r="N31" s="193">
        <v>1</v>
      </c>
      <c r="O31" s="193">
        <v>1</v>
      </c>
      <c r="P31" s="193">
        <v>0</v>
      </c>
      <c r="Q31" s="149"/>
      <c r="R31" s="350"/>
      <c r="S31" s="193">
        <f t="shared" si="1"/>
        <v>1</v>
      </c>
      <c r="T31" s="142">
        <f>(O31+P31)/N31</f>
        <v>1</v>
      </c>
      <c r="U31" s="122">
        <v>45689</v>
      </c>
      <c r="V31" s="123">
        <v>46022</v>
      </c>
      <c r="W31" s="124">
        <f t="shared" si="3"/>
        <v>333</v>
      </c>
      <c r="X31" s="143" t="s">
        <v>1064</v>
      </c>
      <c r="Y31" s="54" t="s">
        <v>1065</v>
      </c>
      <c r="Z31" s="56" t="s">
        <v>938</v>
      </c>
      <c r="AA31" s="153" t="s">
        <v>1059</v>
      </c>
      <c r="AB31" s="153" t="s">
        <v>1060</v>
      </c>
      <c r="AC31" s="153" t="s">
        <v>941</v>
      </c>
      <c r="AD31" s="63" t="s">
        <v>942</v>
      </c>
      <c r="AE31" s="152">
        <v>140000000</v>
      </c>
      <c r="AF31" s="56"/>
      <c r="AG31" s="56" t="s">
        <v>1029</v>
      </c>
      <c r="AH31" s="492"/>
      <c r="AI31" s="153"/>
      <c r="AJ31" s="153"/>
      <c r="AK31" s="153"/>
      <c r="AL31" s="153"/>
      <c r="AM31" s="153"/>
      <c r="AN31" s="153"/>
      <c r="AO31" s="153"/>
      <c r="AP31" s="145"/>
      <c r="AQ31" s="140"/>
      <c r="AR31" s="145"/>
      <c r="AS31" s="140"/>
      <c r="AT31" s="154"/>
      <c r="AU31" s="134"/>
      <c r="AV31" s="133"/>
      <c r="AW31" s="134"/>
      <c r="AX31" s="3"/>
      <c r="AY31" s="3"/>
      <c r="BE31" s="126"/>
    </row>
    <row r="32" spans="1:57" ht="54.95" customHeight="1">
      <c r="A32" s="54"/>
      <c r="B32" s="54"/>
      <c r="C32" s="67"/>
      <c r="D32" s="54"/>
      <c r="E32" s="483" t="s">
        <v>1066</v>
      </c>
      <c r="F32" s="484"/>
      <c r="G32" s="484"/>
      <c r="H32" s="484"/>
      <c r="I32" s="484"/>
      <c r="J32" s="484"/>
      <c r="K32" s="484"/>
      <c r="L32" s="484"/>
      <c r="M32" s="484"/>
      <c r="N32" s="484"/>
      <c r="O32" s="484"/>
      <c r="P32" s="485"/>
      <c r="Q32" s="87"/>
      <c r="R32" s="351"/>
      <c r="T32" s="109">
        <f>AVERAGE(T28:T31)</f>
        <v>0.64500000000000002</v>
      </c>
      <c r="U32" s="122"/>
      <c r="V32" s="123"/>
      <c r="W32" s="124"/>
      <c r="X32" s="143"/>
      <c r="Y32" s="54"/>
      <c r="Z32" s="56"/>
      <c r="AA32" s="153"/>
      <c r="AB32" s="153"/>
      <c r="AC32" s="153"/>
      <c r="AD32" s="63"/>
      <c r="AE32" s="152"/>
      <c r="AF32" s="56"/>
      <c r="AG32" s="56"/>
      <c r="AH32" s="153"/>
      <c r="AI32" s="389">
        <v>5000000000</v>
      </c>
      <c r="AJ32" s="389">
        <v>15000000000</v>
      </c>
      <c r="AK32" s="388">
        <v>15000000000</v>
      </c>
      <c r="AL32" s="153"/>
      <c r="AM32" s="153"/>
      <c r="AN32" s="153"/>
      <c r="AO32" s="153"/>
      <c r="AP32" s="381">
        <v>378000000</v>
      </c>
      <c r="AQ32" s="82">
        <f>AP32/AJ32</f>
        <v>2.52E-2</v>
      </c>
      <c r="AR32" s="381">
        <v>1884800000</v>
      </c>
      <c r="AS32" s="82">
        <f>AR32/AJ32</f>
        <v>0.12565333333333334</v>
      </c>
      <c r="AT32" s="253">
        <v>1262105085.4300001</v>
      </c>
      <c r="AU32" s="82">
        <f>AT32/AK32</f>
        <v>8.4140339028666675E-2</v>
      </c>
      <c r="AV32" s="253">
        <v>2494340000</v>
      </c>
      <c r="AW32" s="82">
        <f>AV32/AK32</f>
        <v>0.16628933333333334</v>
      </c>
      <c r="AX32" s="193"/>
      <c r="AY32" s="193"/>
      <c r="AZ32" s="126"/>
      <c r="BA32" s="126"/>
      <c r="BB32" s="126"/>
      <c r="BC32" s="126"/>
      <c r="BD32" s="126"/>
      <c r="BE32" s="126"/>
    </row>
    <row r="33" spans="1:57" ht="54.95" customHeight="1">
      <c r="A33" s="153" t="s">
        <v>232</v>
      </c>
      <c r="B33" s="54" t="s">
        <v>225</v>
      </c>
      <c r="C33" s="153" t="s">
        <v>226</v>
      </c>
      <c r="D33" s="227" t="s">
        <v>236</v>
      </c>
      <c r="E33" s="323" t="s">
        <v>1067</v>
      </c>
      <c r="F33" s="119">
        <v>2024130010007</v>
      </c>
      <c r="G33" s="332" t="s">
        <v>1068</v>
      </c>
      <c r="H33" s="54" t="s">
        <v>1069</v>
      </c>
      <c r="I33" s="54" t="s">
        <v>1070</v>
      </c>
      <c r="J33" s="153">
        <v>10</v>
      </c>
      <c r="K33" s="155" t="s">
        <v>1071</v>
      </c>
      <c r="L33" s="153" t="s">
        <v>934</v>
      </c>
      <c r="M33" s="156" t="s">
        <v>1072</v>
      </c>
      <c r="N33" s="157">
        <v>1</v>
      </c>
      <c r="O33" s="158">
        <v>0</v>
      </c>
      <c r="P33" s="157">
        <v>0</v>
      </c>
      <c r="Q33" s="141"/>
      <c r="R33" s="347"/>
      <c r="S33" s="193">
        <f t="shared" si="1"/>
        <v>0</v>
      </c>
      <c r="T33" s="142">
        <f>(O33+P33)/N33</f>
        <v>0</v>
      </c>
      <c r="U33" s="159">
        <v>45687</v>
      </c>
      <c r="V33" s="160">
        <v>46264</v>
      </c>
      <c r="W33" s="161">
        <f>+V33-U33</f>
        <v>577</v>
      </c>
      <c r="X33" s="143" t="s">
        <v>1073</v>
      </c>
      <c r="Y33" s="54" t="s">
        <v>1074</v>
      </c>
      <c r="Z33" s="193" t="s">
        <v>1075</v>
      </c>
      <c r="AA33" s="227" t="s">
        <v>1076</v>
      </c>
      <c r="AB33" s="153" t="s">
        <v>1077</v>
      </c>
      <c r="AC33" s="193" t="s">
        <v>1078</v>
      </c>
      <c r="AD33" s="54" t="s">
        <v>1079</v>
      </c>
      <c r="AE33" s="54"/>
      <c r="AF33" s="54"/>
      <c r="AG33" s="54" t="s">
        <v>1029</v>
      </c>
      <c r="AH33" s="54"/>
      <c r="AI33" s="107">
        <v>0</v>
      </c>
      <c r="AJ33" s="107"/>
      <c r="AK33" s="107"/>
      <c r="AL33" s="107"/>
      <c r="AM33" s="107"/>
      <c r="AN33" s="153" t="s">
        <v>1080</v>
      </c>
      <c r="AO33" s="193" t="s">
        <v>1081</v>
      </c>
      <c r="AP33" s="145"/>
      <c r="AQ33" s="140"/>
      <c r="AR33" s="145"/>
      <c r="AS33" s="140"/>
      <c r="AT33" s="154"/>
      <c r="AU33" s="162"/>
      <c r="AV33" s="154"/>
      <c r="AW33" s="162"/>
      <c r="AX33" s="3"/>
      <c r="AY33" s="3"/>
      <c r="BE33" s="126"/>
    </row>
    <row r="34" spans="1:57" ht="54.95" customHeight="1">
      <c r="A34" s="153" t="s">
        <v>224</v>
      </c>
      <c r="B34" s="54" t="s">
        <v>225</v>
      </c>
      <c r="C34" s="153" t="s">
        <v>226</v>
      </c>
      <c r="D34" s="227" t="s">
        <v>239</v>
      </c>
      <c r="E34" s="323" t="s">
        <v>1067</v>
      </c>
      <c r="F34" s="119">
        <v>2024130010007</v>
      </c>
      <c r="G34" s="332" t="s">
        <v>1068</v>
      </c>
      <c r="H34" s="54" t="s">
        <v>1082</v>
      </c>
      <c r="I34" s="54" t="s">
        <v>1070</v>
      </c>
      <c r="J34" s="153">
        <v>10</v>
      </c>
      <c r="K34" s="156" t="s">
        <v>1083</v>
      </c>
      <c r="L34" s="153" t="s">
        <v>934</v>
      </c>
      <c r="M34" s="156" t="s">
        <v>1072</v>
      </c>
      <c r="N34" s="157" t="s">
        <v>177</v>
      </c>
      <c r="O34" s="157" t="s">
        <v>177</v>
      </c>
      <c r="P34" s="157" t="s">
        <v>177</v>
      </c>
      <c r="Q34" s="163"/>
      <c r="R34" s="352"/>
      <c r="S34" s="157" t="s">
        <v>177</v>
      </c>
      <c r="T34" s="372" t="s">
        <v>177</v>
      </c>
      <c r="U34" s="159">
        <v>46054</v>
      </c>
      <c r="V34" s="160">
        <v>46387</v>
      </c>
      <c r="W34" s="161">
        <f t="shared" ref="W34" si="4">+V34-U34</f>
        <v>333</v>
      </c>
      <c r="X34" s="143" t="s">
        <v>1073</v>
      </c>
      <c r="Y34" s="54" t="s">
        <v>1074</v>
      </c>
      <c r="Z34" s="193" t="s">
        <v>1075</v>
      </c>
      <c r="AA34" s="227" t="s">
        <v>1076</v>
      </c>
      <c r="AB34" s="153" t="s">
        <v>1077</v>
      </c>
      <c r="AC34" s="193" t="s">
        <v>1078</v>
      </c>
      <c r="AD34" s="153" t="s">
        <v>942</v>
      </c>
      <c r="AE34" s="54"/>
      <c r="AF34" s="54"/>
      <c r="AG34" s="54"/>
      <c r="AH34" s="54"/>
      <c r="AI34" s="107">
        <v>0</v>
      </c>
      <c r="AJ34" s="107"/>
      <c r="AK34" s="107"/>
      <c r="AL34" s="107"/>
      <c r="AM34" s="107"/>
      <c r="AN34" s="54"/>
      <c r="AO34" s="56"/>
      <c r="AP34" s="145"/>
      <c r="AQ34" s="140"/>
      <c r="AR34" s="145"/>
      <c r="AS34" s="140"/>
      <c r="AT34" s="154"/>
      <c r="AU34" s="162"/>
      <c r="AV34" s="154"/>
      <c r="AW34" s="162"/>
      <c r="AX34" s="3"/>
      <c r="AY34" s="3"/>
      <c r="BE34" s="126"/>
    </row>
    <row r="35" spans="1:57" ht="54.95" customHeight="1">
      <c r="A35" s="153" t="s">
        <v>224</v>
      </c>
      <c r="B35" s="54" t="s">
        <v>225</v>
      </c>
      <c r="C35" s="153" t="s">
        <v>226</v>
      </c>
      <c r="D35" s="227" t="s">
        <v>230</v>
      </c>
      <c r="E35" s="323" t="s">
        <v>1067</v>
      </c>
      <c r="F35" s="119">
        <v>2024130010007</v>
      </c>
      <c r="G35" s="332" t="s">
        <v>1068</v>
      </c>
      <c r="H35" s="54" t="s">
        <v>1082</v>
      </c>
      <c r="I35" s="54" t="s">
        <v>1070</v>
      </c>
      <c r="J35" s="153">
        <v>10</v>
      </c>
      <c r="K35" s="156" t="s">
        <v>1084</v>
      </c>
      <c r="L35" s="153" t="s">
        <v>934</v>
      </c>
      <c r="M35" s="156" t="s">
        <v>1085</v>
      </c>
      <c r="N35" s="157">
        <v>1</v>
      </c>
      <c r="O35" s="158">
        <v>0</v>
      </c>
      <c r="P35" s="157">
        <v>0</v>
      </c>
      <c r="Q35" s="146"/>
      <c r="R35" s="348"/>
      <c r="S35" s="193">
        <f t="shared" si="1"/>
        <v>0</v>
      </c>
      <c r="T35" s="142">
        <f>(O35+P35)/N35</f>
        <v>0</v>
      </c>
      <c r="U35" s="159">
        <v>45992</v>
      </c>
      <c r="V35" s="160">
        <v>46387</v>
      </c>
      <c r="W35" s="161">
        <f t="shared" ref="W35:W84" si="5">+V35-U35</f>
        <v>395</v>
      </c>
      <c r="X35" s="143" t="s">
        <v>1073</v>
      </c>
      <c r="Y35" s="54" t="s">
        <v>1074</v>
      </c>
      <c r="Z35" s="193" t="s">
        <v>1075</v>
      </c>
      <c r="AA35" s="227" t="s">
        <v>1076</v>
      </c>
      <c r="AB35" s="153" t="s">
        <v>1077</v>
      </c>
      <c r="AC35" s="193" t="s">
        <v>1078</v>
      </c>
      <c r="AD35" s="153" t="s">
        <v>942</v>
      </c>
      <c r="AE35" s="54"/>
      <c r="AF35" s="54"/>
      <c r="AG35" s="54"/>
      <c r="AH35" s="54"/>
      <c r="AI35" s="107">
        <v>0</v>
      </c>
      <c r="AJ35" s="107"/>
      <c r="AK35" s="107"/>
      <c r="AL35" s="107"/>
      <c r="AM35" s="107"/>
      <c r="AN35" s="54"/>
      <c r="AO35" s="56"/>
      <c r="AP35" s="145"/>
      <c r="AQ35" s="140"/>
      <c r="AR35" s="145"/>
      <c r="AS35" s="140"/>
      <c r="AT35" s="154"/>
      <c r="AU35" s="162"/>
      <c r="AV35" s="154"/>
      <c r="AW35" s="162"/>
      <c r="AX35" s="3"/>
      <c r="AY35" s="3"/>
      <c r="BE35" s="126"/>
    </row>
    <row r="36" spans="1:57" ht="54.95" customHeight="1">
      <c r="A36" s="153" t="s">
        <v>224</v>
      </c>
      <c r="B36" s="54" t="s">
        <v>225</v>
      </c>
      <c r="C36" s="153" t="s">
        <v>271</v>
      </c>
      <c r="D36" s="227" t="s">
        <v>230</v>
      </c>
      <c r="E36" s="323" t="s">
        <v>1067</v>
      </c>
      <c r="F36" s="119">
        <v>2024130010007</v>
      </c>
      <c r="G36" s="332" t="s">
        <v>1068</v>
      </c>
      <c r="H36" s="54" t="s">
        <v>1082</v>
      </c>
      <c r="I36" s="54" t="s">
        <v>1070</v>
      </c>
      <c r="J36" s="153">
        <v>10</v>
      </c>
      <c r="K36" s="156" t="s">
        <v>1086</v>
      </c>
      <c r="L36" s="153" t="s">
        <v>934</v>
      </c>
      <c r="M36" s="156" t="s">
        <v>1085</v>
      </c>
      <c r="N36" s="157" t="s">
        <v>177</v>
      </c>
      <c r="O36" s="157" t="s">
        <v>177</v>
      </c>
      <c r="P36" s="157" t="s">
        <v>177</v>
      </c>
      <c r="Q36" s="163"/>
      <c r="R36" s="352"/>
      <c r="S36" s="157" t="s">
        <v>177</v>
      </c>
      <c r="T36" s="372" t="s">
        <v>177</v>
      </c>
      <c r="U36" s="159">
        <v>46054</v>
      </c>
      <c r="V36" s="160">
        <v>46387</v>
      </c>
      <c r="W36" s="161">
        <f t="shared" ref="W36:W37" si="6">+V36-U36</f>
        <v>333</v>
      </c>
      <c r="X36" s="143" t="s">
        <v>1073</v>
      </c>
      <c r="Y36" s="54" t="s">
        <v>1087</v>
      </c>
      <c r="Z36" s="193" t="s">
        <v>1075</v>
      </c>
      <c r="AA36" s="227" t="s">
        <v>1076</v>
      </c>
      <c r="AB36" s="153" t="s">
        <v>1077</v>
      </c>
      <c r="AC36" s="193" t="s">
        <v>1078</v>
      </c>
      <c r="AD36" s="153" t="s">
        <v>942</v>
      </c>
      <c r="AE36" s="54"/>
      <c r="AF36" s="54"/>
      <c r="AG36" s="54"/>
      <c r="AH36" s="54"/>
      <c r="AI36" s="107">
        <v>0</v>
      </c>
      <c r="AJ36" s="107"/>
      <c r="AK36" s="107"/>
      <c r="AL36" s="107"/>
      <c r="AM36" s="107"/>
      <c r="AN36" s="54"/>
      <c r="AO36" s="56"/>
      <c r="AP36" s="145"/>
      <c r="AQ36" s="140"/>
      <c r="AR36" s="145"/>
      <c r="AS36" s="140"/>
      <c r="AT36" s="154"/>
      <c r="AU36" s="162"/>
      <c r="AV36" s="154"/>
      <c r="AW36" s="162"/>
      <c r="AX36" s="3"/>
      <c r="AY36" s="3"/>
      <c r="BE36" s="126"/>
    </row>
    <row r="37" spans="1:57" ht="54.95" customHeight="1">
      <c r="A37" s="153" t="s">
        <v>224</v>
      </c>
      <c r="B37" s="54" t="s">
        <v>225</v>
      </c>
      <c r="C37" s="153" t="s">
        <v>291</v>
      </c>
      <c r="D37" s="227" t="s">
        <v>230</v>
      </c>
      <c r="E37" s="323" t="s">
        <v>1067</v>
      </c>
      <c r="F37" s="119">
        <v>2024130010007</v>
      </c>
      <c r="G37" s="332" t="s">
        <v>1068</v>
      </c>
      <c r="H37" s="54" t="s">
        <v>1082</v>
      </c>
      <c r="I37" s="54" t="s">
        <v>1070</v>
      </c>
      <c r="J37" s="153">
        <v>10</v>
      </c>
      <c r="K37" s="156" t="s">
        <v>1088</v>
      </c>
      <c r="L37" s="153" t="s">
        <v>934</v>
      </c>
      <c r="M37" s="156" t="s">
        <v>1085</v>
      </c>
      <c r="N37" s="157" t="s">
        <v>177</v>
      </c>
      <c r="O37" s="157" t="s">
        <v>177</v>
      </c>
      <c r="P37" s="157" t="s">
        <v>177</v>
      </c>
      <c r="Q37" s="163"/>
      <c r="R37" s="352"/>
      <c r="S37" s="157" t="s">
        <v>177</v>
      </c>
      <c r="T37" s="372" t="s">
        <v>177</v>
      </c>
      <c r="U37" s="159">
        <v>46054</v>
      </c>
      <c r="V37" s="160">
        <v>46387</v>
      </c>
      <c r="W37" s="161">
        <f t="shared" si="6"/>
        <v>333</v>
      </c>
      <c r="X37" s="143" t="s">
        <v>1073</v>
      </c>
      <c r="Y37" s="54" t="s">
        <v>1087</v>
      </c>
      <c r="Z37" s="193" t="s">
        <v>1075</v>
      </c>
      <c r="AA37" s="227" t="s">
        <v>1076</v>
      </c>
      <c r="AB37" s="153" t="s">
        <v>1077</v>
      </c>
      <c r="AC37" s="193" t="s">
        <v>1078</v>
      </c>
      <c r="AD37" s="153" t="s">
        <v>942</v>
      </c>
      <c r="AE37" s="54"/>
      <c r="AF37" s="54"/>
      <c r="AG37" s="54"/>
      <c r="AH37" s="54"/>
      <c r="AI37" s="107">
        <v>0</v>
      </c>
      <c r="AJ37" s="107"/>
      <c r="AK37" s="107"/>
      <c r="AL37" s="107"/>
      <c r="AM37" s="107"/>
      <c r="AN37" s="54"/>
      <c r="AO37" s="56"/>
      <c r="AP37" s="145"/>
      <c r="AQ37" s="140"/>
      <c r="AR37" s="145"/>
      <c r="AS37" s="140"/>
      <c r="AT37" s="154"/>
      <c r="AU37" s="162"/>
      <c r="AV37" s="154"/>
      <c r="AW37" s="162"/>
      <c r="AX37" s="3"/>
      <c r="AY37" s="3"/>
      <c r="BE37" s="126"/>
    </row>
    <row r="38" spans="1:57" ht="54.95" customHeight="1">
      <c r="A38" s="153" t="s">
        <v>224</v>
      </c>
      <c r="B38" s="54" t="s">
        <v>225</v>
      </c>
      <c r="C38" s="153" t="s">
        <v>1089</v>
      </c>
      <c r="D38" s="227" t="s">
        <v>230</v>
      </c>
      <c r="E38" s="323" t="s">
        <v>1067</v>
      </c>
      <c r="F38" s="119">
        <v>2024130010007</v>
      </c>
      <c r="G38" s="332" t="s">
        <v>1068</v>
      </c>
      <c r="H38" s="54" t="s">
        <v>1082</v>
      </c>
      <c r="I38" s="54" t="s">
        <v>1070</v>
      </c>
      <c r="J38" s="153">
        <v>10</v>
      </c>
      <c r="K38" s="156" t="s">
        <v>1090</v>
      </c>
      <c r="L38" s="153" t="s">
        <v>934</v>
      </c>
      <c r="M38" s="156" t="s">
        <v>1085</v>
      </c>
      <c r="N38" s="157">
        <v>1</v>
      </c>
      <c r="O38" s="158">
        <v>0</v>
      </c>
      <c r="P38" s="157">
        <v>0</v>
      </c>
      <c r="Q38" s="146"/>
      <c r="R38" s="348"/>
      <c r="S38" s="193">
        <f t="shared" si="1"/>
        <v>0</v>
      </c>
      <c r="T38" s="142">
        <f>(O38+P38)/N38</f>
        <v>0</v>
      </c>
      <c r="U38" s="159">
        <v>45809</v>
      </c>
      <c r="V38" s="160">
        <v>46022</v>
      </c>
      <c r="W38" s="161">
        <f t="shared" si="5"/>
        <v>213</v>
      </c>
      <c r="X38" s="143" t="s">
        <v>1073</v>
      </c>
      <c r="Y38" s="54" t="s">
        <v>1087</v>
      </c>
      <c r="Z38" s="193" t="s">
        <v>1075</v>
      </c>
      <c r="AA38" s="227" t="s">
        <v>1076</v>
      </c>
      <c r="AB38" s="153" t="s">
        <v>1077</v>
      </c>
      <c r="AC38" s="193" t="s">
        <v>1078</v>
      </c>
      <c r="AD38" s="153" t="s">
        <v>942</v>
      </c>
      <c r="AE38" s="54"/>
      <c r="AF38" s="54"/>
      <c r="AG38" s="54"/>
      <c r="AH38" s="54"/>
      <c r="AI38" s="107">
        <v>0</v>
      </c>
      <c r="AJ38" s="107"/>
      <c r="AK38" s="107"/>
      <c r="AL38" s="107"/>
      <c r="AM38" s="107"/>
      <c r="AN38" s="54"/>
      <c r="AO38" s="56"/>
      <c r="AP38" s="145"/>
      <c r="AQ38" s="140"/>
      <c r="AR38" s="145"/>
      <c r="AS38" s="140"/>
      <c r="AT38" s="154"/>
      <c r="AU38" s="162"/>
      <c r="AV38" s="154"/>
      <c r="AW38" s="162"/>
      <c r="AX38" s="3"/>
      <c r="AY38" s="3"/>
      <c r="BE38" s="126"/>
    </row>
    <row r="39" spans="1:57" ht="54.95" customHeight="1">
      <c r="A39" s="153" t="s">
        <v>224</v>
      </c>
      <c r="B39" s="54" t="s">
        <v>225</v>
      </c>
      <c r="C39" s="153" t="s">
        <v>1091</v>
      </c>
      <c r="D39" s="227" t="s">
        <v>230</v>
      </c>
      <c r="E39" s="323" t="s">
        <v>1067</v>
      </c>
      <c r="F39" s="119">
        <v>2024130010007</v>
      </c>
      <c r="G39" s="332" t="s">
        <v>1068</v>
      </c>
      <c r="H39" s="54" t="s">
        <v>1082</v>
      </c>
      <c r="I39" s="54" t="s">
        <v>1070</v>
      </c>
      <c r="J39" s="153">
        <v>10</v>
      </c>
      <c r="K39" s="156" t="s">
        <v>1092</v>
      </c>
      <c r="L39" s="153" t="s">
        <v>934</v>
      </c>
      <c r="M39" s="156" t="s">
        <v>1085</v>
      </c>
      <c r="N39" s="157" t="s">
        <v>177</v>
      </c>
      <c r="O39" s="157" t="s">
        <v>177</v>
      </c>
      <c r="P39" s="157" t="s">
        <v>177</v>
      </c>
      <c r="Q39" s="163"/>
      <c r="R39" s="352"/>
      <c r="S39" s="157" t="s">
        <v>177</v>
      </c>
      <c r="T39" s="372" t="s">
        <v>177</v>
      </c>
      <c r="U39" s="159">
        <v>46054</v>
      </c>
      <c r="V39" s="160">
        <v>46387</v>
      </c>
      <c r="W39" s="161">
        <f t="shared" si="5"/>
        <v>333</v>
      </c>
      <c r="X39" s="165">
        <v>1215796</v>
      </c>
      <c r="Y39" s="227" t="s">
        <v>1093</v>
      </c>
      <c r="Z39" s="193" t="s">
        <v>1075</v>
      </c>
      <c r="AA39" s="227" t="s">
        <v>1076</v>
      </c>
      <c r="AB39" s="153" t="s">
        <v>1077</v>
      </c>
      <c r="AC39" s="193" t="s">
        <v>1078</v>
      </c>
      <c r="AD39" s="153" t="s">
        <v>942</v>
      </c>
      <c r="AE39" s="54"/>
      <c r="AF39" s="54"/>
      <c r="AG39" s="54"/>
      <c r="AH39" s="54"/>
      <c r="AI39" s="107">
        <v>0</v>
      </c>
      <c r="AJ39" s="107"/>
      <c r="AK39" s="107"/>
      <c r="AL39" s="107"/>
      <c r="AM39" s="107"/>
      <c r="AN39" s="54"/>
      <c r="AO39" s="56"/>
      <c r="AP39" s="145"/>
      <c r="AQ39" s="140"/>
      <c r="AR39" s="145"/>
      <c r="AS39" s="140"/>
      <c r="AT39" s="154"/>
      <c r="AU39" s="162"/>
      <c r="AV39" s="154"/>
      <c r="AW39" s="162"/>
      <c r="AX39" s="3"/>
      <c r="AY39" s="3"/>
      <c r="BE39" s="126"/>
    </row>
    <row r="40" spans="1:57" ht="54.95" customHeight="1">
      <c r="A40" s="153" t="s">
        <v>224</v>
      </c>
      <c r="B40" s="54" t="s">
        <v>225</v>
      </c>
      <c r="C40" s="153" t="s">
        <v>1094</v>
      </c>
      <c r="D40" s="227" t="s">
        <v>230</v>
      </c>
      <c r="E40" s="323" t="s">
        <v>1067</v>
      </c>
      <c r="F40" s="119">
        <v>2024130010007</v>
      </c>
      <c r="G40" s="332" t="s">
        <v>1068</v>
      </c>
      <c r="H40" s="54" t="s">
        <v>1082</v>
      </c>
      <c r="I40" s="54" t="s">
        <v>1070</v>
      </c>
      <c r="J40" s="153">
        <v>10</v>
      </c>
      <c r="K40" s="156" t="s">
        <v>1095</v>
      </c>
      <c r="L40" s="153" t="s">
        <v>934</v>
      </c>
      <c r="M40" s="156" t="s">
        <v>1085</v>
      </c>
      <c r="N40" s="157" t="s">
        <v>177</v>
      </c>
      <c r="O40" s="157" t="s">
        <v>177</v>
      </c>
      <c r="P40" s="157" t="s">
        <v>177</v>
      </c>
      <c r="Q40" s="163"/>
      <c r="R40" s="352"/>
      <c r="S40" s="157" t="s">
        <v>177</v>
      </c>
      <c r="T40" s="372" t="s">
        <v>177</v>
      </c>
      <c r="U40" s="159">
        <v>46054</v>
      </c>
      <c r="V40" s="160">
        <v>46387</v>
      </c>
      <c r="W40" s="161">
        <f t="shared" si="5"/>
        <v>333</v>
      </c>
      <c r="X40" s="165">
        <v>121579</v>
      </c>
      <c r="Y40" s="227" t="s">
        <v>1093</v>
      </c>
      <c r="Z40" s="193" t="s">
        <v>1075</v>
      </c>
      <c r="AA40" s="227" t="s">
        <v>1076</v>
      </c>
      <c r="AB40" s="153" t="s">
        <v>1077</v>
      </c>
      <c r="AC40" s="193" t="s">
        <v>1078</v>
      </c>
      <c r="AD40" s="153" t="s">
        <v>942</v>
      </c>
      <c r="AE40" s="54"/>
      <c r="AF40" s="54"/>
      <c r="AG40" s="54"/>
      <c r="AH40" s="54"/>
      <c r="AI40" s="107">
        <v>0</v>
      </c>
      <c r="AJ40" s="107"/>
      <c r="AK40" s="107"/>
      <c r="AL40" s="107"/>
      <c r="AM40" s="107"/>
      <c r="AN40" s="54"/>
      <c r="AO40" s="56"/>
      <c r="AP40" s="145"/>
      <c r="AQ40" s="140"/>
      <c r="AR40" s="145"/>
      <c r="AS40" s="140"/>
      <c r="AT40" s="154"/>
      <c r="AU40" s="162"/>
      <c r="AV40" s="154"/>
      <c r="AW40" s="162"/>
      <c r="AX40" s="3"/>
      <c r="AY40" s="3"/>
      <c r="BE40" s="126"/>
    </row>
    <row r="41" spans="1:57" ht="54.95" customHeight="1">
      <c r="A41" s="153" t="s">
        <v>224</v>
      </c>
      <c r="B41" s="54" t="s">
        <v>225</v>
      </c>
      <c r="C41" s="153" t="s">
        <v>1096</v>
      </c>
      <c r="D41" s="227" t="s">
        <v>230</v>
      </c>
      <c r="E41" s="323" t="s">
        <v>1067</v>
      </c>
      <c r="F41" s="119">
        <v>2024130010007</v>
      </c>
      <c r="G41" s="332" t="s">
        <v>1068</v>
      </c>
      <c r="H41" s="54" t="s">
        <v>1082</v>
      </c>
      <c r="I41" s="54" t="s">
        <v>1070</v>
      </c>
      <c r="J41" s="153">
        <v>10</v>
      </c>
      <c r="K41" s="156" t="s">
        <v>1097</v>
      </c>
      <c r="L41" s="153" t="s">
        <v>934</v>
      </c>
      <c r="M41" s="156" t="s">
        <v>1085</v>
      </c>
      <c r="N41" s="157" t="s">
        <v>177</v>
      </c>
      <c r="O41" s="157" t="s">
        <v>177</v>
      </c>
      <c r="P41" s="157" t="s">
        <v>177</v>
      </c>
      <c r="Q41" s="163"/>
      <c r="R41" s="352"/>
      <c r="S41" s="157" t="s">
        <v>177</v>
      </c>
      <c r="T41" s="372" t="s">
        <v>177</v>
      </c>
      <c r="U41" s="159">
        <v>46054</v>
      </c>
      <c r="V41" s="160">
        <v>46387</v>
      </c>
      <c r="W41" s="161">
        <f t="shared" si="5"/>
        <v>333</v>
      </c>
      <c r="X41" s="165">
        <v>121579</v>
      </c>
      <c r="Y41" s="227" t="s">
        <v>1093</v>
      </c>
      <c r="Z41" s="193" t="s">
        <v>1075</v>
      </c>
      <c r="AA41" s="227" t="s">
        <v>1076</v>
      </c>
      <c r="AB41" s="153" t="s">
        <v>1077</v>
      </c>
      <c r="AC41" s="193" t="s">
        <v>1078</v>
      </c>
      <c r="AD41" s="153" t="s">
        <v>942</v>
      </c>
      <c r="AE41" s="54"/>
      <c r="AF41" s="54"/>
      <c r="AG41" s="54"/>
      <c r="AH41" s="54"/>
      <c r="AI41" s="107">
        <v>0</v>
      </c>
      <c r="AJ41" s="107"/>
      <c r="AK41" s="107"/>
      <c r="AL41" s="107"/>
      <c r="AM41" s="107"/>
      <c r="AN41" s="54"/>
      <c r="AO41" s="56"/>
      <c r="AP41" s="145"/>
      <c r="AQ41" s="140"/>
      <c r="AR41" s="145"/>
      <c r="AS41" s="140"/>
      <c r="AT41" s="154"/>
      <c r="AU41" s="162"/>
      <c r="AV41" s="154"/>
      <c r="AW41" s="162"/>
      <c r="AX41" s="3"/>
      <c r="AY41" s="3"/>
      <c r="BE41" s="126"/>
    </row>
    <row r="42" spans="1:57" ht="54.95" customHeight="1">
      <c r="A42" s="153" t="s">
        <v>224</v>
      </c>
      <c r="B42" s="54" t="s">
        <v>225</v>
      </c>
      <c r="C42" s="153" t="s">
        <v>1098</v>
      </c>
      <c r="D42" s="227" t="s">
        <v>230</v>
      </c>
      <c r="E42" s="323" t="s">
        <v>1067</v>
      </c>
      <c r="F42" s="119">
        <v>2024130010007</v>
      </c>
      <c r="G42" s="332" t="s">
        <v>1068</v>
      </c>
      <c r="H42" s="54" t="s">
        <v>1082</v>
      </c>
      <c r="I42" s="54" t="s">
        <v>1070</v>
      </c>
      <c r="J42" s="153">
        <v>10</v>
      </c>
      <c r="K42" s="156" t="s">
        <v>1099</v>
      </c>
      <c r="L42" s="153" t="s">
        <v>934</v>
      </c>
      <c r="M42" s="156" t="s">
        <v>1085</v>
      </c>
      <c r="N42" s="157">
        <v>1</v>
      </c>
      <c r="O42" s="158">
        <v>0.16</v>
      </c>
      <c r="P42" s="166">
        <v>0.1</v>
      </c>
      <c r="Q42" s="146"/>
      <c r="R42" s="348"/>
      <c r="S42" s="193">
        <f t="shared" si="1"/>
        <v>0.26</v>
      </c>
      <c r="T42" s="142">
        <f>(O42+P42)/N42</f>
        <v>0.26</v>
      </c>
      <c r="U42" s="159">
        <v>45689</v>
      </c>
      <c r="V42" s="160">
        <v>46022</v>
      </c>
      <c r="W42" s="161">
        <f t="shared" si="5"/>
        <v>333</v>
      </c>
      <c r="X42" s="165">
        <v>121579</v>
      </c>
      <c r="Y42" s="227" t="s">
        <v>1093</v>
      </c>
      <c r="Z42" s="193" t="s">
        <v>1075</v>
      </c>
      <c r="AA42" s="227" t="s">
        <v>1076</v>
      </c>
      <c r="AB42" s="153" t="s">
        <v>1077</v>
      </c>
      <c r="AC42" s="193" t="s">
        <v>1078</v>
      </c>
      <c r="AD42" s="153" t="s">
        <v>942</v>
      </c>
      <c r="AE42" s="54"/>
      <c r="AF42" s="54"/>
      <c r="AG42" s="54"/>
      <c r="AH42" s="54"/>
      <c r="AI42" s="107">
        <v>0</v>
      </c>
      <c r="AJ42" s="107"/>
      <c r="AK42" s="107"/>
      <c r="AL42" s="107"/>
      <c r="AM42" s="107"/>
      <c r="AN42" s="54"/>
      <c r="AO42" s="56"/>
      <c r="AP42" s="145"/>
      <c r="AQ42" s="140"/>
      <c r="AR42" s="145"/>
      <c r="AS42" s="140"/>
      <c r="AT42" s="154"/>
      <c r="AU42" s="162"/>
      <c r="AV42" s="154"/>
      <c r="AW42" s="162"/>
      <c r="AX42" s="3"/>
      <c r="AY42" s="3"/>
      <c r="BE42" s="126"/>
    </row>
    <row r="43" spans="1:57" ht="54.95" customHeight="1">
      <c r="A43" s="153" t="s">
        <v>224</v>
      </c>
      <c r="B43" s="54" t="s">
        <v>225</v>
      </c>
      <c r="C43" s="153" t="s">
        <v>1100</v>
      </c>
      <c r="D43" s="227" t="s">
        <v>230</v>
      </c>
      <c r="E43" s="323" t="s">
        <v>1067</v>
      </c>
      <c r="F43" s="119">
        <v>2024130010007</v>
      </c>
      <c r="G43" s="332" t="s">
        <v>1068</v>
      </c>
      <c r="H43" s="54" t="s">
        <v>1082</v>
      </c>
      <c r="I43" s="54" t="s">
        <v>1070</v>
      </c>
      <c r="J43" s="153">
        <v>10</v>
      </c>
      <c r="K43" s="156" t="s">
        <v>1101</v>
      </c>
      <c r="L43" s="153" t="s">
        <v>934</v>
      </c>
      <c r="M43" s="156" t="s">
        <v>1085</v>
      </c>
      <c r="N43" s="157">
        <v>1</v>
      </c>
      <c r="O43" s="158">
        <v>0.9</v>
      </c>
      <c r="P43" s="166">
        <v>0.01</v>
      </c>
      <c r="Q43" s="146"/>
      <c r="R43" s="348"/>
      <c r="S43" s="193">
        <f t="shared" si="1"/>
        <v>0.91</v>
      </c>
      <c r="T43" s="142">
        <f>(O43+P43)/N43</f>
        <v>0.91</v>
      </c>
      <c r="U43" s="159">
        <v>45689</v>
      </c>
      <c r="V43" s="160">
        <v>46022</v>
      </c>
      <c r="W43" s="161">
        <f t="shared" si="5"/>
        <v>333</v>
      </c>
      <c r="X43" s="143" t="s">
        <v>1102</v>
      </c>
      <c r="Y43" s="54" t="s">
        <v>1103</v>
      </c>
      <c r="Z43" s="193" t="s">
        <v>1075</v>
      </c>
      <c r="AA43" s="227" t="s">
        <v>1076</v>
      </c>
      <c r="AB43" s="153" t="s">
        <v>1077</v>
      </c>
      <c r="AC43" s="193" t="s">
        <v>1078</v>
      </c>
      <c r="AD43" s="153" t="s">
        <v>942</v>
      </c>
      <c r="AE43" s="54"/>
      <c r="AF43" s="54"/>
      <c r="AG43" s="54"/>
      <c r="AH43" s="54"/>
      <c r="AI43" s="107">
        <v>0</v>
      </c>
      <c r="AJ43" s="107"/>
      <c r="AK43" s="107"/>
      <c r="AL43" s="107"/>
      <c r="AM43" s="107"/>
      <c r="AN43" s="54"/>
      <c r="AO43" s="56"/>
      <c r="AP43" s="145"/>
      <c r="AQ43" s="140"/>
      <c r="AR43" s="145"/>
      <c r="AS43" s="140"/>
      <c r="AT43" s="154"/>
      <c r="AU43" s="162"/>
      <c r="AV43" s="154"/>
      <c r="AW43" s="162"/>
      <c r="AX43" s="3"/>
      <c r="AY43" s="3"/>
      <c r="BE43" s="126"/>
    </row>
    <row r="44" spans="1:57" ht="54.95" customHeight="1">
      <c r="A44" s="153" t="s">
        <v>224</v>
      </c>
      <c r="B44" s="54" t="s">
        <v>225</v>
      </c>
      <c r="C44" s="153" t="s">
        <v>1104</v>
      </c>
      <c r="D44" s="227" t="s">
        <v>230</v>
      </c>
      <c r="E44" s="323" t="s">
        <v>1067</v>
      </c>
      <c r="F44" s="119">
        <v>2024130010007</v>
      </c>
      <c r="G44" s="332" t="s">
        <v>1068</v>
      </c>
      <c r="H44" s="54" t="s">
        <v>1082</v>
      </c>
      <c r="I44" s="54" t="s">
        <v>1070</v>
      </c>
      <c r="J44" s="153">
        <v>10</v>
      </c>
      <c r="K44" s="156" t="s">
        <v>1105</v>
      </c>
      <c r="L44" s="153" t="s">
        <v>934</v>
      </c>
      <c r="M44" s="156" t="s">
        <v>1085</v>
      </c>
      <c r="N44" s="157" t="s">
        <v>177</v>
      </c>
      <c r="O44" s="157" t="s">
        <v>177</v>
      </c>
      <c r="P44" s="157" t="s">
        <v>177</v>
      </c>
      <c r="Q44" s="163"/>
      <c r="R44" s="352"/>
      <c r="S44" s="157" t="s">
        <v>177</v>
      </c>
      <c r="T44" s="372" t="s">
        <v>177</v>
      </c>
      <c r="U44" s="159">
        <v>46054</v>
      </c>
      <c r="V44" s="160">
        <v>46387</v>
      </c>
      <c r="W44" s="161">
        <f t="shared" si="5"/>
        <v>333</v>
      </c>
      <c r="X44" s="143" t="s">
        <v>1102</v>
      </c>
      <c r="Y44" s="54" t="s">
        <v>1103</v>
      </c>
      <c r="Z44" s="193" t="s">
        <v>1075</v>
      </c>
      <c r="AA44" s="227" t="s">
        <v>1076</v>
      </c>
      <c r="AB44" s="153" t="s">
        <v>1077</v>
      </c>
      <c r="AC44" s="193" t="s">
        <v>1078</v>
      </c>
      <c r="AD44" s="153" t="s">
        <v>942</v>
      </c>
      <c r="AE44" s="54"/>
      <c r="AF44" s="54"/>
      <c r="AG44" s="54"/>
      <c r="AH44" s="54"/>
      <c r="AI44" s="107">
        <v>0</v>
      </c>
      <c r="AJ44" s="107"/>
      <c r="AK44" s="107"/>
      <c r="AL44" s="107"/>
      <c r="AM44" s="107"/>
      <c r="AN44" s="54"/>
      <c r="AO44" s="56"/>
      <c r="AP44" s="145"/>
      <c r="AQ44" s="140"/>
      <c r="AR44" s="145"/>
      <c r="AS44" s="140"/>
      <c r="AT44" s="154"/>
      <c r="AU44" s="162"/>
      <c r="AV44" s="154"/>
      <c r="AW44" s="162"/>
      <c r="AX44" s="3"/>
      <c r="AY44" s="3"/>
      <c r="BE44" s="126"/>
    </row>
    <row r="45" spans="1:57" ht="54.95" customHeight="1">
      <c r="A45" s="153" t="s">
        <v>241</v>
      </c>
      <c r="B45" s="54" t="s">
        <v>225</v>
      </c>
      <c r="C45" s="153" t="s">
        <v>226</v>
      </c>
      <c r="D45" s="227" t="s">
        <v>245</v>
      </c>
      <c r="E45" s="323" t="s">
        <v>1067</v>
      </c>
      <c r="F45" s="119">
        <v>2024130010007</v>
      </c>
      <c r="G45" s="332" t="s">
        <v>1068</v>
      </c>
      <c r="H45" s="54" t="s">
        <v>1082</v>
      </c>
      <c r="I45" s="54" t="s">
        <v>1070</v>
      </c>
      <c r="J45" s="153">
        <v>10</v>
      </c>
      <c r="K45" s="156" t="s">
        <v>1106</v>
      </c>
      <c r="L45" s="153" t="s">
        <v>934</v>
      </c>
      <c r="M45" s="156" t="s">
        <v>1085</v>
      </c>
      <c r="N45" s="157">
        <v>12</v>
      </c>
      <c r="O45" s="158">
        <v>3</v>
      </c>
      <c r="P45" s="157">
        <v>2</v>
      </c>
      <c r="Q45" s="146"/>
      <c r="R45" s="348"/>
      <c r="S45" s="193">
        <f t="shared" si="1"/>
        <v>5</v>
      </c>
      <c r="T45" s="142">
        <f>(O45+P45)/N45</f>
        <v>0.41666666666666669</v>
      </c>
      <c r="U45" s="159">
        <v>45658</v>
      </c>
      <c r="V45" s="160">
        <v>46022</v>
      </c>
      <c r="W45" s="161">
        <f t="shared" si="5"/>
        <v>364</v>
      </c>
      <c r="X45" s="143" t="s">
        <v>1102</v>
      </c>
      <c r="Y45" s="54" t="s">
        <v>1103</v>
      </c>
      <c r="Z45" s="193" t="s">
        <v>1075</v>
      </c>
      <c r="AA45" s="227" t="s">
        <v>1076</v>
      </c>
      <c r="AB45" s="153" t="s">
        <v>1077</v>
      </c>
      <c r="AC45" s="193" t="s">
        <v>1078</v>
      </c>
      <c r="AD45" s="153" t="s">
        <v>942</v>
      </c>
      <c r="AE45" s="54"/>
      <c r="AF45" s="54"/>
      <c r="AG45" s="54"/>
      <c r="AH45" s="54"/>
      <c r="AI45" s="107">
        <v>0</v>
      </c>
      <c r="AJ45" s="107"/>
      <c r="AK45" s="107"/>
      <c r="AL45" s="107"/>
      <c r="AM45" s="107"/>
      <c r="AN45" s="54"/>
      <c r="AO45" s="56"/>
      <c r="AP45" s="145"/>
      <c r="AQ45" s="140"/>
      <c r="AR45" s="145"/>
      <c r="AS45" s="140"/>
      <c r="AT45" s="154"/>
      <c r="AU45" s="162"/>
      <c r="AV45" s="154"/>
      <c r="AW45" s="162"/>
      <c r="AX45" s="3"/>
      <c r="AY45" s="3"/>
      <c r="BE45" s="126"/>
    </row>
    <row r="46" spans="1:57" ht="54.95" customHeight="1">
      <c r="A46" s="153" t="s">
        <v>241</v>
      </c>
      <c r="B46" s="54" t="s">
        <v>225</v>
      </c>
      <c r="C46" s="153" t="s">
        <v>226</v>
      </c>
      <c r="D46" s="227" t="s">
        <v>245</v>
      </c>
      <c r="E46" s="323" t="s">
        <v>1067</v>
      </c>
      <c r="F46" s="119">
        <v>2024130010007</v>
      </c>
      <c r="G46" s="332" t="s">
        <v>1068</v>
      </c>
      <c r="H46" s="54" t="s">
        <v>1082</v>
      </c>
      <c r="I46" s="54" t="s">
        <v>1070</v>
      </c>
      <c r="J46" s="153">
        <v>10</v>
      </c>
      <c r="K46" s="156" t="s">
        <v>1107</v>
      </c>
      <c r="L46" s="153" t="s">
        <v>934</v>
      </c>
      <c r="M46" s="156" t="s">
        <v>1085</v>
      </c>
      <c r="N46" s="157">
        <v>12</v>
      </c>
      <c r="O46" s="158">
        <v>3</v>
      </c>
      <c r="P46" s="157">
        <v>2</v>
      </c>
      <c r="Q46" s="146"/>
      <c r="R46" s="348"/>
      <c r="S46" s="193">
        <f t="shared" si="1"/>
        <v>5</v>
      </c>
      <c r="T46" s="142">
        <f>(O46+P46)/N46</f>
        <v>0.41666666666666669</v>
      </c>
      <c r="U46" s="159">
        <v>45658</v>
      </c>
      <c r="V46" s="160">
        <v>46022</v>
      </c>
      <c r="W46" s="161">
        <f t="shared" si="5"/>
        <v>364</v>
      </c>
      <c r="X46" s="143" t="s">
        <v>1102</v>
      </c>
      <c r="Y46" s="54" t="s">
        <v>1103</v>
      </c>
      <c r="Z46" s="56" t="s">
        <v>1075</v>
      </c>
      <c r="AA46" s="227" t="s">
        <v>1076</v>
      </c>
      <c r="AB46" s="153" t="s">
        <v>1077</v>
      </c>
      <c r="AC46" s="193" t="s">
        <v>1078</v>
      </c>
      <c r="AD46" s="153" t="s">
        <v>942</v>
      </c>
      <c r="AE46" s="54"/>
      <c r="AF46" s="54"/>
      <c r="AG46" s="54"/>
      <c r="AH46" s="54"/>
      <c r="AI46" s="107">
        <v>0</v>
      </c>
      <c r="AJ46" s="107"/>
      <c r="AK46" s="107"/>
      <c r="AL46" s="107"/>
      <c r="AM46" s="107"/>
      <c r="AN46" s="54"/>
      <c r="AO46" s="56"/>
      <c r="AP46" s="145"/>
      <c r="AQ46" s="140"/>
      <c r="AR46" s="145"/>
      <c r="AS46" s="140"/>
      <c r="AT46" s="154"/>
      <c r="AU46" s="162"/>
      <c r="AV46" s="154"/>
      <c r="AW46" s="162"/>
      <c r="AX46" s="3"/>
      <c r="AY46" s="3"/>
      <c r="BE46" s="126"/>
    </row>
    <row r="47" spans="1:57" ht="54.95" customHeight="1">
      <c r="A47" s="153" t="s">
        <v>241</v>
      </c>
      <c r="B47" s="54" t="s">
        <v>225</v>
      </c>
      <c r="C47" s="153" t="s">
        <v>226</v>
      </c>
      <c r="D47" s="227" t="s">
        <v>245</v>
      </c>
      <c r="E47" s="323" t="s">
        <v>1067</v>
      </c>
      <c r="F47" s="119">
        <v>2024130010007</v>
      </c>
      <c r="G47" s="332" t="s">
        <v>1068</v>
      </c>
      <c r="H47" s="54" t="s">
        <v>1082</v>
      </c>
      <c r="I47" s="54" t="s">
        <v>1070</v>
      </c>
      <c r="J47" s="153">
        <v>10</v>
      </c>
      <c r="K47" s="156" t="s">
        <v>1108</v>
      </c>
      <c r="L47" s="153" t="s">
        <v>934</v>
      </c>
      <c r="M47" s="156" t="s">
        <v>1085</v>
      </c>
      <c r="N47" s="157">
        <v>12</v>
      </c>
      <c r="O47" s="158">
        <v>0</v>
      </c>
      <c r="P47" s="157">
        <v>0</v>
      </c>
      <c r="Q47" s="146"/>
      <c r="R47" s="348"/>
      <c r="S47" s="193">
        <f t="shared" si="1"/>
        <v>0</v>
      </c>
      <c r="T47" s="142">
        <f>(O47+P47)/N47</f>
        <v>0</v>
      </c>
      <c r="U47" s="159">
        <v>45658</v>
      </c>
      <c r="V47" s="160">
        <v>46022</v>
      </c>
      <c r="W47" s="161">
        <f t="shared" si="5"/>
        <v>364</v>
      </c>
      <c r="X47" s="143" t="s">
        <v>1102</v>
      </c>
      <c r="Y47" s="54" t="s">
        <v>1103</v>
      </c>
      <c r="Z47" s="56" t="s">
        <v>1075</v>
      </c>
      <c r="AA47" s="227" t="s">
        <v>1076</v>
      </c>
      <c r="AB47" s="153" t="s">
        <v>1077</v>
      </c>
      <c r="AC47" s="193" t="s">
        <v>1078</v>
      </c>
      <c r="AD47" s="153" t="s">
        <v>942</v>
      </c>
      <c r="AE47" s="54"/>
      <c r="AF47" s="54"/>
      <c r="AG47" s="54"/>
      <c r="AH47" s="54"/>
      <c r="AI47" s="107">
        <v>0</v>
      </c>
      <c r="AJ47" s="107"/>
      <c r="AK47" s="107"/>
      <c r="AL47" s="107"/>
      <c r="AM47" s="107"/>
      <c r="AN47" s="54"/>
      <c r="AO47" s="56"/>
      <c r="AP47" s="145"/>
      <c r="AQ47" s="140"/>
      <c r="AR47" s="145"/>
      <c r="AS47" s="140"/>
      <c r="AT47" s="154"/>
      <c r="AU47" s="162"/>
      <c r="AV47" s="154"/>
      <c r="AW47" s="162"/>
      <c r="AX47" s="3"/>
      <c r="AY47" s="3"/>
      <c r="BE47" s="126"/>
    </row>
    <row r="48" spans="1:57" ht="54.95" customHeight="1">
      <c r="A48" s="153" t="s">
        <v>224</v>
      </c>
      <c r="B48" s="54" t="s">
        <v>225</v>
      </c>
      <c r="C48" s="153" t="s">
        <v>1104</v>
      </c>
      <c r="D48" s="227" t="s">
        <v>230</v>
      </c>
      <c r="E48" s="323" t="s">
        <v>1067</v>
      </c>
      <c r="F48" s="119">
        <v>2024130010007</v>
      </c>
      <c r="G48" s="332" t="s">
        <v>1068</v>
      </c>
      <c r="H48" s="54" t="s">
        <v>1082</v>
      </c>
      <c r="I48" s="54" t="s">
        <v>1070</v>
      </c>
      <c r="J48" s="153">
        <v>10</v>
      </c>
      <c r="K48" s="156" t="s">
        <v>1109</v>
      </c>
      <c r="L48" s="153" t="s">
        <v>934</v>
      </c>
      <c r="M48" s="156" t="s">
        <v>1110</v>
      </c>
      <c r="N48" s="157">
        <v>1</v>
      </c>
      <c r="O48" s="158">
        <v>0</v>
      </c>
      <c r="P48" s="157">
        <v>0</v>
      </c>
      <c r="Q48" s="149"/>
      <c r="R48" s="350"/>
      <c r="S48" s="193">
        <f t="shared" si="1"/>
        <v>0</v>
      </c>
      <c r="T48" s="142">
        <f>(O48+P48)/N48</f>
        <v>0</v>
      </c>
      <c r="U48" s="159">
        <v>45809</v>
      </c>
      <c r="V48" s="160">
        <v>46022</v>
      </c>
      <c r="W48" s="161">
        <f t="shared" si="5"/>
        <v>213</v>
      </c>
      <c r="X48" s="143" t="s">
        <v>1102</v>
      </c>
      <c r="Y48" s="54" t="s">
        <v>1103</v>
      </c>
      <c r="Z48" s="56" t="s">
        <v>1075</v>
      </c>
      <c r="AA48" s="227" t="s">
        <v>1076</v>
      </c>
      <c r="AB48" s="153" t="s">
        <v>1077</v>
      </c>
      <c r="AC48" s="193" t="s">
        <v>1078</v>
      </c>
      <c r="AD48" s="153" t="s">
        <v>942</v>
      </c>
      <c r="AE48" s="54"/>
      <c r="AF48" s="54"/>
      <c r="AG48" s="54"/>
      <c r="AH48" s="54"/>
      <c r="AI48" s="107"/>
      <c r="AJ48" s="107"/>
      <c r="AK48" s="107"/>
      <c r="AL48" s="107"/>
      <c r="AM48" s="107"/>
      <c r="AN48" s="54"/>
      <c r="AO48" s="56"/>
      <c r="AP48" s="145"/>
      <c r="AQ48" s="140"/>
      <c r="AR48" s="145"/>
      <c r="AS48" s="140"/>
      <c r="AT48" s="154"/>
      <c r="AU48" s="162"/>
      <c r="AV48" s="154"/>
      <c r="AW48" s="162"/>
      <c r="AX48" s="3"/>
      <c r="AY48" s="3"/>
      <c r="BE48" s="405"/>
    </row>
    <row r="49" spans="1:57" ht="54.95" customHeight="1">
      <c r="A49" s="153"/>
      <c r="B49" s="54"/>
      <c r="C49" s="153"/>
      <c r="D49" s="227"/>
      <c r="E49" s="486" t="s">
        <v>1111</v>
      </c>
      <c r="F49" s="487"/>
      <c r="G49" s="487"/>
      <c r="H49" s="487"/>
      <c r="I49" s="487"/>
      <c r="J49" s="487"/>
      <c r="K49" s="487"/>
      <c r="L49" s="487"/>
      <c r="M49" s="487"/>
      <c r="N49" s="487"/>
      <c r="O49" s="487"/>
      <c r="P49" s="488"/>
      <c r="Q49" s="87"/>
      <c r="R49" s="351"/>
      <c r="T49" s="109">
        <f>AVERAGE(T33:T48)</f>
        <v>0.22259259259259259</v>
      </c>
      <c r="U49" s="159"/>
      <c r="V49" s="160"/>
      <c r="W49" s="161"/>
      <c r="X49" s="143"/>
      <c r="Y49" s="54"/>
      <c r="Z49" s="56"/>
      <c r="AA49" s="227"/>
      <c r="AB49" s="153"/>
      <c r="AC49" s="193"/>
      <c r="AD49" s="153"/>
      <c r="AE49" s="54"/>
      <c r="AF49" s="54"/>
      <c r="AG49" s="54"/>
      <c r="AH49" s="54"/>
      <c r="AI49" s="387">
        <v>2515893120</v>
      </c>
      <c r="AJ49" s="390">
        <v>2515893120</v>
      </c>
      <c r="AK49" s="387">
        <v>2515893120</v>
      </c>
      <c r="AL49" s="107"/>
      <c r="AM49" s="107"/>
      <c r="AN49" s="54"/>
      <c r="AO49" s="56"/>
      <c r="AP49" s="381">
        <v>0</v>
      </c>
      <c r="AQ49" s="82">
        <f>AP49/AJ49</f>
        <v>0</v>
      </c>
      <c r="AR49" s="381">
        <v>1344801273</v>
      </c>
      <c r="AS49" s="82">
        <f>AR49/AJ49</f>
        <v>0.5345224176295692</v>
      </c>
      <c r="AT49" s="253">
        <v>1344801273</v>
      </c>
      <c r="AU49" s="82">
        <f>AT49/AK49</f>
        <v>0.5345224176295692</v>
      </c>
      <c r="AV49" s="253">
        <v>1344801273</v>
      </c>
      <c r="AW49" s="82">
        <f>AV49/AT49</f>
        <v>1</v>
      </c>
      <c r="AX49" s="193"/>
      <c r="AY49" s="193"/>
      <c r="AZ49" s="126"/>
      <c r="BA49" s="126"/>
      <c r="BB49" s="126"/>
      <c r="BC49" s="126"/>
      <c r="BD49" s="126"/>
      <c r="BE49" s="126"/>
    </row>
    <row r="50" spans="1:57" ht="54.95" customHeight="1">
      <c r="A50" s="153" t="s">
        <v>252</v>
      </c>
      <c r="B50" s="54" t="s">
        <v>225</v>
      </c>
      <c r="C50" s="153" t="s">
        <v>226</v>
      </c>
      <c r="D50" s="227" t="s">
        <v>256</v>
      </c>
      <c r="E50" s="323" t="s">
        <v>1112</v>
      </c>
      <c r="F50" s="119">
        <v>2024130010008</v>
      </c>
      <c r="G50" s="332" t="s">
        <v>1113</v>
      </c>
      <c r="H50" s="54" t="s">
        <v>1114</v>
      </c>
      <c r="I50" s="54" t="s">
        <v>1115</v>
      </c>
      <c r="J50" s="54">
        <v>10</v>
      </c>
      <c r="K50" s="156" t="s">
        <v>1116</v>
      </c>
      <c r="L50" s="153" t="s">
        <v>934</v>
      </c>
      <c r="M50" s="156" t="s">
        <v>1117</v>
      </c>
      <c r="N50" s="157" t="s">
        <v>177</v>
      </c>
      <c r="O50" s="157" t="s">
        <v>177</v>
      </c>
      <c r="P50" s="157" t="s">
        <v>177</v>
      </c>
      <c r="Q50" s="167"/>
      <c r="R50" s="353"/>
      <c r="S50" s="157" t="s">
        <v>177</v>
      </c>
      <c r="T50" s="373" t="s">
        <v>177</v>
      </c>
      <c r="U50" s="159">
        <v>46054</v>
      </c>
      <c r="V50" s="160">
        <v>46387</v>
      </c>
      <c r="W50" s="161">
        <f t="shared" si="5"/>
        <v>333</v>
      </c>
      <c r="X50" s="56">
        <v>67.293000000000006</v>
      </c>
      <c r="Y50" s="54" t="s">
        <v>1118</v>
      </c>
      <c r="Z50" s="193" t="s">
        <v>1075</v>
      </c>
      <c r="AA50" s="227" t="s">
        <v>1119</v>
      </c>
      <c r="AB50" s="153" t="s">
        <v>1120</v>
      </c>
      <c r="AC50" s="193" t="s">
        <v>1078</v>
      </c>
      <c r="AD50" s="153" t="s">
        <v>942</v>
      </c>
      <c r="AE50" s="54"/>
      <c r="AF50" s="54"/>
      <c r="AG50" s="54"/>
      <c r="AH50" s="54"/>
      <c r="AI50" s="107"/>
      <c r="AJ50" s="107"/>
      <c r="AK50" s="107"/>
      <c r="AL50" s="107"/>
      <c r="AM50" s="107"/>
      <c r="AN50" s="54"/>
      <c r="AO50" s="56"/>
      <c r="AP50" s="145"/>
      <c r="AQ50" s="140"/>
      <c r="AR50" s="145"/>
      <c r="AS50" s="140"/>
      <c r="AT50" s="154"/>
      <c r="AU50" s="162"/>
      <c r="AV50" s="154"/>
      <c r="AW50" s="162"/>
      <c r="AX50" s="3"/>
      <c r="AY50" s="3"/>
      <c r="BE50" s="406"/>
    </row>
    <row r="51" spans="1:57" ht="54.95" customHeight="1">
      <c r="A51" s="153" t="s">
        <v>252</v>
      </c>
      <c r="B51" s="54" t="s">
        <v>225</v>
      </c>
      <c r="C51" s="153" t="s">
        <v>226</v>
      </c>
      <c r="D51" s="227" t="s">
        <v>256</v>
      </c>
      <c r="E51" s="323" t="s">
        <v>1112</v>
      </c>
      <c r="F51" s="119">
        <v>2024130010008</v>
      </c>
      <c r="G51" s="332" t="s">
        <v>1113</v>
      </c>
      <c r="H51" s="54" t="s">
        <v>1114</v>
      </c>
      <c r="I51" s="54" t="s">
        <v>1115</v>
      </c>
      <c r="J51" s="54">
        <v>10</v>
      </c>
      <c r="K51" s="156" t="s">
        <v>1121</v>
      </c>
      <c r="L51" s="153" t="s">
        <v>934</v>
      </c>
      <c r="M51" s="156" t="s">
        <v>1117</v>
      </c>
      <c r="N51" s="157" t="s">
        <v>177</v>
      </c>
      <c r="O51" s="157" t="s">
        <v>177</v>
      </c>
      <c r="P51" s="157" t="s">
        <v>177</v>
      </c>
      <c r="Q51" s="168"/>
      <c r="R51" s="354"/>
      <c r="S51" s="157" t="s">
        <v>177</v>
      </c>
      <c r="T51" s="373" t="s">
        <v>177</v>
      </c>
      <c r="U51" s="159">
        <v>46054</v>
      </c>
      <c r="V51" s="160">
        <v>46387</v>
      </c>
      <c r="W51" s="161">
        <f t="shared" ref="W51:W53" si="7">+V51-U51</f>
        <v>333</v>
      </c>
      <c r="X51" s="56">
        <v>67.293000000000006</v>
      </c>
      <c r="Y51" s="54" t="s">
        <v>1118</v>
      </c>
      <c r="Z51" s="193" t="s">
        <v>1075</v>
      </c>
      <c r="AA51" s="227" t="s">
        <v>1119</v>
      </c>
      <c r="AB51" s="153" t="s">
        <v>1120</v>
      </c>
      <c r="AC51" s="193" t="s">
        <v>1078</v>
      </c>
      <c r="AD51" s="153" t="s">
        <v>942</v>
      </c>
      <c r="AE51" s="54"/>
      <c r="AF51" s="54"/>
      <c r="AG51" s="54"/>
      <c r="AH51" s="54"/>
      <c r="AI51" s="107"/>
      <c r="AJ51" s="107"/>
      <c r="AK51" s="107"/>
      <c r="AL51" s="107"/>
      <c r="AM51" s="107"/>
      <c r="AN51" s="54"/>
      <c r="AO51" s="56"/>
      <c r="AP51" s="145"/>
      <c r="AQ51" s="140"/>
      <c r="AR51" s="145"/>
      <c r="AS51" s="140"/>
      <c r="AT51" s="154"/>
      <c r="AU51" s="162"/>
      <c r="AV51" s="154"/>
      <c r="AW51" s="162"/>
      <c r="AX51" s="3"/>
      <c r="AY51" s="3"/>
      <c r="BE51" s="126"/>
    </row>
    <row r="52" spans="1:57" ht="54.95" customHeight="1">
      <c r="A52" s="153" t="s">
        <v>247</v>
      </c>
      <c r="B52" s="54" t="s">
        <v>225</v>
      </c>
      <c r="C52" s="153" t="s">
        <v>226</v>
      </c>
      <c r="D52" s="227" t="s">
        <v>250</v>
      </c>
      <c r="E52" s="323" t="s">
        <v>1112</v>
      </c>
      <c r="F52" s="119">
        <v>2024130010008</v>
      </c>
      <c r="G52" s="332" t="s">
        <v>1113</v>
      </c>
      <c r="H52" s="54" t="s">
        <v>1114</v>
      </c>
      <c r="I52" s="54" t="s">
        <v>1115</v>
      </c>
      <c r="J52" s="54">
        <v>10</v>
      </c>
      <c r="K52" s="156" t="s">
        <v>1122</v>
      </c>
      <c r="L52" s="153" t="s">
        <v>934</v>
      </c>
      <c r="M52" s="156" t="s">
        <v>1117</v>
      </c>
      <c r="N52" s="157" t="s">
        <v>177</v>
      </c>
      <c r="O52" s="157" t="s">
        <v>177</v>
      </c>
      <c r="P52" s="157" t="s">
        <v>177</v>
      </c>
      <c r="Q52" s="168"/>
      <c r="R52" s="354"/>
      <c r="S52" s="157" t="s">
        <v>177</v>
      </c>
      <c r="T52" s="373" t="s">
        <v>177</v>
      </c>
      <c r="U52" s="159">
        <v>46054</v>
      </c>
      <c r="V52" s="160">
        <v>46387</v>
      </c>
      <c r="W52" s="161">
        <f t="shared" si="7"/>
        <v>333</v>
      </c>
      <c r="X52" s="56">
        <v>67.293000000000006</v>
      </c>
      <c r="Y52" s="54" t="s">
        <v>1118</v>
      </c>
      <c r="Z52" s="193" t="s">
        <v>1075</v>
      </c>
      <c r="AA52" s="227" t="s">
        <v>1119</v>
      </c>
      <c r="AB52" s="153" t="s">
        <v>1120</v>
      </c>
      <c r="AC52" s="193" t="s">
        <v>1078</v>
      </c>
      <c r="AD52" s="153" t="s">
        <v>942</v>
      </c>
      <c r="AE52" s="54"/>
      <c r="AF52" s="54"/>
      <c r="AG52" s="54"/>
      <c r="AH52" s="54"/>
      <c r="AI52" s="107"/>
      <c r="AJ52" s="107"/>
      <c r="AK52" s="107"/>
      <c r="AL52" s="107"/>
      <c r="AM52" s="107"/>
      <c r="AN52" s="54"/>
      <c r="AO52" s="56"/>
      <c r="AP52" s="145"/>
      <c r="AQ52" s="140"/>
      <c r="AR52" s="145"/>
      <c r="AS52" s="140"/>
      <c r="AT52" s="154"/>
      <c r="AU52" s="162"/>
      <c r="AV52" s="154"/>
      <c r="AW52" s="162"/>
      <c r="AX52" s="3"/>
      <c r="AY52" s="3"/>
      <c r="BE52" s="126"/>
    </row>
    <row r="53" spans="1:57" ht="54.95" customHeight="1">
      <c r="A53" s="153" t="s">
        <v>247</v>
      </c>
      <c r="B53" s="54" t="s">
        <v>225</v>
      </c>
      <c r="C53" s="153" t="s">
        <v>226</v>
      </c>
      <c r="D53" s="227" t="s">
        <v>250</v>
      </c>
      <c r="E53" s="323" t="s">
        <v>1112</v>
      </c>
      <c r="F53" s="119">
        <v>2024130010008</v>
      </c>
      <c r="G53" s="332" t="s">
        <v>1113</v>
      </c>
      <c r="H53" s="54" t="s">
        <v>1114</v>
      </c>
      <c r="I53" s="54" t="s">
        <v>1115</v>
      </c>
      <c r="J53" s="54">
        <v>10</v>
      </c>
      <c r="K53" s="156" t="s">
        <v>1123</v>
      </c>
      <c r="L53" s="153" t="s">
        <v>934</v>
      </c>
      <c r="M53" s="156" t="s">
        <v>1117</v>
      </c>
      <c r="N53" s="157" t="s">
        <v>177</v>
      </c>
      <c r="O53" s="157" t="s">
        <v>177</v>
      </c>
      <c r="P53" s="157" t="s">
        <v>177</v>
      </c>
      <c r="Q53" s="168"/>
      <c r="R53" s="354"/>
      <c r="S53" s="157" t="s">
        <v>177</v>
      </c>
      <c r="T53" s="373" t="s">
        <v>177</v>
      </c>
      <c r="U53" s="159">
        <v>46054</v>
      </c>
      <c r="V53" s="160">
        <v>46387</v>
      </c>
      <c r="W53" s="161">
        <f t="shared" si="7"/>
        <v>333</v>
      </c>
      <c r="X53" s="56">
        <v>33.323</v>
      </c>
      <c r="Y53" s="54" t="s">
        <v>1124</v>
      </c>
      <c r="Z53" s="193" t="s">
        <v>1075</v>
      </c>
      <c r="AA53" s="227" t="s">
        <v>1119</v>
      </c>
      <c r="AB53" s="153" t="s">
        <v>1120</v>
      </c>
      <c r="AC53" s="193" t="s">
        <v>1078</v>
      </c>
      <c r="AD53" s="153" t="s">
        <v>942</v>
      </c>
      <c r="AE53" s="54"/>
      <c r="AF53" s="54"/>
      <c r="AG53" s="54"/>
      <c r="AH53" s="54"/>
      <c r="AI53" s="107"/>
      <c r="AJ53" s="107"/>
      <c r="AK53" s="107"/>
      <c r="AL53" s="107"/>
      <c r="AM53" s="107"/>
      <c r="AN53" s="54"/>
      <c r="AO53" s="56"/>
      <c r="AP53" s="145"/>
      <c r="AQ53" s="140"/>
      <c r="AR53" s="145"/>
      <c r="AS53" s="140"/>
      <c r="AT53" s="154"/>
      <c r="AU53" s="162"/>
      <c r="AV53" s="154"/>
      <c r="AW53" s="162"/>
      <c r="AX53" s="3"/>
      <c r="AY53" s="3"/>
      <c r="BE53" s="126"/>
    </row>
    <row r="54" spans="1:57" ht="54.95" customHeight="1">
      <c r="A54" s="153" t="s">
        <v>247</v>
      </c>
      <c r="B54" s="54" t="s">
        <v>225</v>
      </c>
      <c r="C54" s="153" t="s">
        <v>226</v>
      </c>
      <c r="D54" s="227" t="s">
        <v>250</v>
      </c>
      <c r="E54" s="323" t="s">
        <v>1112</v>
      </c>
      <c r="F54" s="119">
        <v>2024130010008</v>
      </c>
      <c r="G54" s="332" t="s">
        <v>1113</v>
      </c>
      <c r="H54" s="54" t="s">
        <v>1114</v>
      </c>
      <c r="I54" s="54" t="s">
        <v>1115</v>
      </c>
      <c r="J54" s="54">
        <v>10</v>
      </c>
      <c r="K54" s="156" t="s">
        <v>1125</v>
      </c>
      <c r="L54" s="153" t="s">
        <v>934</v>
      </c>
      <c r="M54" s="156" t="s">
        <v>1117</v>
      </c>
      <c r="N54" s="157" t="s">
        <v>177</v>
      </c>
      <c r="O54" s="157" t="s">
        <v>177</v>
      </c>
      <c r="P54" s="157" t="s">
        <v>177</v>
      </c>
      <c r="Q54" s="168"/>
      <c r="R54" s="354"/>
      <c r="S54" s="157" t="s">
        <v>177</v>
      </c>
      <c r="T54" s="373" t="s">
        <v>177</v>
      </c>
      <c r="U54" s="159">
        <v>46054</v>
      </c>
      <c r="V54" s="160">
        <v>46387</v>
      </c>
      <c r="W54" s="161">
        <f t="shared" ref="W54" si="8">+V54-U54</f>
        <v>333</v>
      </c>
      <c r="X54" s="56">
        <v>33.323</v>
      </c>
      <c r="Y54" s="54" t="s">
        <v>1124</v>
      </c>
      <c r="Z54" s="193" t="s">
        <v>1075</v>
      </c>
      <c r="AA54" s="227" t="s">
        <v>1119</v>
      </c>
      <c r="AB54" s="153" t="s">
        <v>1120</v>
      </c>
      <c r="AC54" s="193" t="s">
        <v>1078</v>
      </c>
      <c r="AD54" s="153" t="s">
        <v>942</v>
      </c>
      <c r="AE54" s="54"/>
      <c r="AF54" s="54"/>
      <c r="AG54" s="54"/>
      <c r="AH54" s="54"/>
      <c r="AI54" s="107"/>
      <c r="AJ54" s="107"/>
      <c r="AK54" s="107"/>
      <c r="AL54" s="107"/>
      <c r="AM54" s="107"/>
      <c r="AN54" s="54"/>
      <c r="AO54" s="56"/>
      <c r="AP54" s="145"/>
      <c r="AQ54" s="140"/>
      <c r="AR54" s="145"/>
      <c r="AS54" s="140"/>
      <c r="AT54" s="154"/>
      <c r="AU54" s="162"/>
      <c r="AV54" s="154"/>
      <c r="AW54" s="162"/>
      <c r="AX54" s="3"/>
      <c r="AY54" s="3"/>
      <c r="BE54" s="126"/>
    </row>
    <row r="55" spans="1:57" ht="54.95" customHeight="1">
      <c r="A55" s="153" t="s">
        <v>247</v>
      </c>
      <c r="B55" s="54" t="s">
        <v>225</v>
      </c>
      <c r="C55" s="153" t="s">
        <v>226</v>
      </c>
      <c r="D55" s="227" t="s">
        <v>250</v>
      </c>
      <c r="E55" s="323" t="s">
        <v>1112</v>
      </c>
      <c r="F55" s="119">
        <v>2024130010008</v>
      </c>
      <c r="G55" s="332" t="s">
        <v>1113</v>
      </c>
      <c r="H55" s="54" t="s">
        <v>1114</v>
      </c>
      <c r="I55" s="54" t="s">
        <v>1115</v>
      </c>
      <c r="J55" s="54">
        <v>10</v>
      </c>
      <c r="K55" s="156" t="s">
        <v>1126</v>
      </c>
      <c r="L55" s="153" t="s">
        <v>934</v>
      </c>
      <c r="M55" s="156" t="s">
        <v>1117</v>
      </c>
      <c r="N55" s="157">
        <v>1</v>
      </c>
      <c r="O55" s="158">
        <v>0</v>
      </c>
      <c r="P55" s="157">
        <v>0</v>
      </c>
      <c r="Q55" s="146"/>
      <c r="R55" s="348"/>
      <c r="S55" s="193">
        <f t="shared" si="1"/>
        <v>0</v>
      </c>
      <c r="T55" s="142">
        <f>(O55+P55)/N55</f>
        <v>0</v>
      </c>
      <c r="U55" s="159">
        <v>45809</v>
      </c>
      <c r="V55" s="160">
        <v>46022</v>
      </c>
      <c r="W55" s="161">
        <f t="shared" si="5"/>
        <v>213</v>
      </c>
      <c r="X55" s="56">
        <v>33.323</v>
      </c>
      <c r="Y55" s="54" t="s">
        <v>1124</v>
      </c>
      <c r="Z55" s="193" t="s">
        <v>1075</v>
      </c>
      <c r="AA55" s="227" t="s">
        <v>1119</v>
      </c>
      <c r="AB55" s="153" t="s">
        <v>1120</v>
      </c>
      <c r="AC55" s="193" t="s">
        <v>1078</v>
      </c>
      <c r="AD55" s="153" t="s">
        <v>942</v>
      </c>
      <c r="AE55" s="54"/>
      <c r="AF55" s="54"/>
      <c r="AG55" s="54"/>
      <c r="AH55" s="54"/>
      <c r="AI55" s="107"/>
      <c r="AJ55" s="107"/>
      <c r="AK55" s="107"/>
      <c r="AL55" s="107"/>
      <c r="AM55" s="107"/>
      <c r="AN55" s="54"/>
      <c r="AO55" s="56"/>
      <c r="AP55" s="145"/>
      <c r="AQ55" s="140"/>
      <c r="AR55" s="145"/>
      <c r="AS55" s="140"/>
      <c r="AT55" s="154"/>
      <c r="AU55" s="162"/>
      <c r="AV55" s="154"/>
      <c r="AW55" s="162"/>
      <c r="AX55" s="3"/>
      <c r="AY55" s="3"/>
      <c r="BE55" s="126"/>
    </row>
    <row r="56" spans="1:57" ht="54.95" customHeight="1">
      <c r="A56" s="153" t="s">
        <v>247</v>
      </c>
      <c r="B56" s="54" t="s">
        <v>225</v>
      </c>
      <c r="C56" s="153" t="s">
        <v>226</v>
      </c>
      <c r="D56" s="227" t="s">
        <v>250</v>
      </c>
      <c r="E56" s="323" t="s">
        <v>1112</v>
      </c>
      <c r="F56" s="119">
        <v>2024130010008</v>
      </c>
      <c r="G56" s="332" t="s">
        <v>1113</v>
      </c>
      <c r="H56" s="54" t="s">
        <v>1114</v>
      </c>
      <c r="I56" s="54" t="s">
        <v>1115</v>
      </c>
      <c r="J56" s="54">
        <v>10</v>
      </c>
      <c r="K56" s="156" t="s">
        <v>1127</v>
      </c>
      <c r="L56" s="153" t="s">
        <v>934</v>
      </c>
      <c r="M56" s="156" t="s">
        <v>1117</v>
      </c>
      <c r="N56" s="157" t="s">
        <v>177</v>
      </c>
      <c r="O56" s="157" t="s">
        <v>177</v>
      </c>
      <c r="P56" s="157" t="s">
        <v>177</v>
      </c>
      <c r="Q56" s="163"/>
      <c r="R56" s="352"/>
      <c r="S56" s="164" t="s">
        <v>177</v>
      </c>
      <c r="T56" s="372" t="s">
        <v>177</v>
      </c>
      <c r="U56" s="159">
        <v>46054</v>
      </c>
      <c r="V56" s="160">
        <v>46387</v>
      </c>
      <c r="W56" s="161">
        <f t="shared" si="5"/>
        <v>333</v>
      </c>
      <c r="X56" s="56">
        <v>33.323</v>
      </c>
      <c r="Y56" s="54" t="s">
        <v>1124</v>
      </c>
      <c r="Z56" s="193" t="s">
        <v>1075</v>
      </c>
      <c r="AA56" s="227" t="s">
        <v>1119</v>
      </c>
      <c r="AB56" s="153" t="s">
        <v>1120</v>
      </c>
      <c r="AC56" s="193" t="s">
        <v>1078</v>
      </c>
      <c r="AD56" s="153" t="s">
        <v>942</v>
      </c>
      <c r="AE56" s="54"/>
      <c r="AF56" s="54"/>
      <c r="AG56" s="54"/>
      <c r="AH56" s="54"/>
      <c r="AI56" s="107"/>
      <c r="AJ56" s="107"/>
      <c r="AK56" s="107"/>
      <c r="AL56" s="107"/>
      <c r="AM56" s="107"/>
      <c r="AN56" s="54"/>
      <c r="AO56" s="56"/>
      <c r="AP56" s="145"/>
      <c r="AQ56" s="140"/>
      <c r="AR56" s="145"/>
      <c r="AS56" s="140"/>
      <c r="AT56" s="154"/>
      <c r="AU56" s="162"/>
      <c r="AV56" s="154"/>
      <c r="AW56" s="162"/>
      <c r="AX56" s="3"/>
      <c r="AY56" s="3"/>
      <c r="BE56" s="126"/>
    </row>
    <row r="57" spans="1:57" ht="54.95" customHeight="1">
      <c r="A57" s="153" t="s">
        <v>247</v>
      </c>
      <c r="B57" s="54" t="s">
        <v>225</v>
      </c>
      <c r="C57" s="153" t="s">
        <v>226</v>
      </c>
      <c r="D57" s="227" t="s">
        <v>250</v>
      </c>
      <c r="E57" s="323" t="s">
        <v>1112</v>
      </c>
      <c r="F57" s="119">
        <v>2024130010008</v>
      </c>
      <c r="G57" s="332" t="s">
        <v>1113</v>
      </c>
      <c r="H57" s="54" t="s">
        <v>1114</v>
      </c>
      <c r="I57" s="54" t="s">
        <v>1115</v>
      </c>
      <c r="J57" s="54">
        <v>10</v>
      </c>
      <c r="K57" s="156" t="s">
        <v>1128</v>
      </c>
      <c r="L57" s="153" t="s">
        <v>934</v>
      </c>
      <c r="M57" s="156" t="s">
        <v>1117</v>
      </c>
      <c r="N57" s="157" t="s">
        <v>177</v>
      </c>
      <c r="O57" s="157" t="s">
        <v>177</v>
      </c>
      <c r="P57" s="157" t="s">
        <v>177</v>
      </c>
      <c r="Q57" s="163"/>
      <c r="R57" s="352"/>
      <c r="S57" s="164" t="s">
        <v>177</v>
      </c>
      <c r="T57" s="372" t="s">
        <v>177</v>
      </c>
      <c r="U57" s="159">
        <v>46054</v>
      </c>
      <c r="V57" s="160">
        <v>46387</v>
      </c>
      <c r="W57" s="161">
        <f t="shared" ref="W57:W59" si="9">+V57-U57</f>
        <v>333</v>
      </c>
      <c r="X57" s="56">
        <v>33.323</v>
      </c>
      <c r="Y57" s="54" t="s">
        <v>1124</v>
      </c>
      <c r="Z57" s="193" t="s">
        <v>1075</v>
      </c>
      <c r="AA57" s="227" t="s">
        <v>1119</v>
      </c>
      <c r="AB57" s="153" t="s">
        <v>1120</v>
      </c>
      <c r="AC57" s="193" t="s">
        <v>1078</v>
      </c>
      <c r="AD57" s="153" t="s">
        <v>942</v>
      </c>
      <c r="AE57" s="54"/>
      <c r="AF57" s="54"/>
      <c r="AG57" s="54"/>
      <c r="AH57" s="54"/>
      <c r="AI57" s="107"/>
      <c r="AJ57" s="107"/>
      <c r="AK57" s="107"/>
      <c r="AL57" s="107"/>
      <c r="AM57" s="107"/>
      <c r="AN57" s="54"/>
      <c r="AO57" s="56"/>
      <c r="AP57" s="145"/>
      <c r="AQ57" s="140"/>
      <c r="AR57" s="145"/>
      <c r="AS57" s="140"/>
      <c r="AT57" s="154"/>
      <c r="AU57" s="162"/>
      <c r="AV57" s="154"/>
      <c r="AW57" s="162"/>
      <c r="AX57" s="3"/>
      <c r="AY57" s="3"/>
      <c r="BE57" s="126"/>
    </row>
    <row r="58" spans="1:57" ht="54.95" customHeight="1">
      <c r="A58" s="153" t="s">
        <v>247</v>
      </c>
      <c r="B58" s="54" t="s">
        <v>225</v>
      </c>
      <c r="C58" s="153" t="s">
        <v>226</v>
      </c>
      <c r="D58" s="227" t="s">
        <v>250</v>
      </c>
      <c r="E58" s="323" t="s">
        <v>1112</v>
      </c>
      <c r="F58" s="119">
        <v>2024130010008</v>
      </c>
      <c r="G58" s="332" t="s">
        <v>1113</v>
      </c>
      <c r="H58" s="54" t="s">
        <v>1114</v>
      </c>
      <c r="I58" s="54" t="s">
        <v>1115</v>
      </c>
      <c r="J58" s="54">
        <v>10</v>
      </c>
      <c r="K58" s="156" t="s">
        <v>1129</v>
      </c>
      <c r="L58" s="153" t="s">
        <v>934</v>
      </c>
      <c r="M58" s="156" t="s">
        <v>1117</v>
      </c>
      <c r="N58" s="157" t="s">
        <v>177</v>
      </c>
      <c r="O58" s="157" t="s">
        <v>177</v>
      </c>
      <c r="P58" s="157" t="s">
        <v>177</v>
      </c>
      <c r="Q58" s="163"/>
      <c r="R58" s="352"/>
      <c r="S58" s="164" t="s">
        <v>177</v>
      </c>
      <c r="T58" s="372" t="s">
        <v>177</v>
      </c>
      <c r="U58" s="159">
        <v>46054</v>
      </c>
      <c r="V58" s="160">
        <v>46387</v>
      </c>
      <c r="W58" s="161">
        <f t="shared" si="9"/>
        <v>333</v>
      </c>
      <c r="X58" s="56">
        <v>33.323</v>
      </c>
      <c r="Y58" s="54" t="s">
        <v>1124</v>
      </c>
      <c r="Z58" s="193" t="s">
        <v>1075</v>
      </c>
      <c r="AA58" s="227" t="s">
        <v>1119</v>
      </c>
      <c r="AB58" s="153" t="s">
        <v>1120</v>
      </c>
      <c r="AC58" s="193" t="s">
        <v>1078</v>
      </c>
      <c r="AD58" s="153" t="s">
        <v>942</v>
      </c>
      <c r="AE58" s="54"/>
      <c r="AF58" s="54"/>
      <c r="AG58" s="54"/>
      <c r="AH58" s="54"/>
      <c r="AI58" s="107"/>
      <c r="AJ58" s="107"/>
      <c r="AK58" s="107"/>
      <c r="AL58" s="107"/>
      <c r="AM58" s="107"/>
      <c r="AN58" s="54"/>
      <c r="AO58" s="56"/>
      <c r="AP58" s="145"/>
      <c r="AQ58" s="140"/>
      <c r="AR58" s="145"/>
      <c r="AS58" s="140"/>
      <c r="AT58" s="154"/>
      <c r="AU58" s="162"/>
      <c r="AV58" s="154"/>
      <c r="AW58" s="162"/>
      <c r="AX58" s="3"/>
      <c r="AY58" s="3"/>
      <c r="BE58" s="126"/>
    </row>
    <row r="59" spans="1:57" ht="54.95" customHeight="1">
      <c r="A59" s="153" t="s">
        <v>247</v>
      </c>
      <c r="B59" s="54" t="s">
        <v>225</v>
      </c>
      <c r="C59" s="153" t="s">
        <v>226</v>
      </c>
      <c r="D59" s="227" t="s">
        <v>250</v>
      </c>
      <c r="E59" s="323" t="s">
        <v>1112</v>
      </c>
      <c r="F59" s="119">
        <v>2024130010008</v>
      </c>
      <c r="G59" s="332" t="s">
        <v>1113</v>
      </c>
      <c r="H59" s="54" t="s">
        <v>1114</v>
      </c>
      <c r="I59" s="54" t="s">
        <v>1115</v>
      </c>
      <c r="J59" s="54">
        <v>10</v>
      </c>
      <c r="K59" s="156" t="s">
        <v>1130</v>
      </c>
      <c r="L59" s="153" t="s">
        <v>934</v>
      </c>
      <c r="M59" s="156" t="s">
        <v>1117</v>
      </c>
      <c r="N59" s="157" t="s">
        <v>177</v>
      </c>
      <c r="O59" s="157" t="s">
        <v>177</v>
      </c>
      <c r="P59" s="157" t="s">
        <v>177</v>
      </c>
      <c r="Q59" s="163"/>
      <c r="R59" s="352"/>
      <c r="S59" s="164" t="s">
        <v>177</v>
      </c>
      <c r="T59" s="372" t="s">
        <v>177</v>
      </c>
      <c r="U59" s="159">
        <v>46054</v>
      </c>
      <c r="V59" s="160">
        <v>46387</v>
      </c>
      <c r="W59" s="161">
        <f t="shared" si="9"/>
        <v>333</v>
      </c>
      <c r="X59" s="143" t="s">
        <v>1131</v>
      </c>
      <c r="Y59" s="54" t="s">
        <v>1132</v>
      </c>
      <c r="Z59" s="193" t="s">
        <v>1075</v>
      </c>
      <c r="AA59" s="153" t="s">
        <v>1119</v>
      </c>
      <c r="AB59" s="153" t="s">
        <v>1120</v>
      </c>
      <c r="AC59" s="193" t="s">
        <v>1078</v>
      </c>
      <c r="AD59" s="153" t="s">
        <v>942</v>
      </c>
      <c r="AE59" s="54"/>
      <c r="AF59" s="54"/>
      <c r="AG59" s="54"/>
      <c r="AH59" s="54"/>
      <c r="AI59" s="107"/>
      <c r="AJ59" s="107"/>
      <c r="AK59" s="107"/>
      <c r="AL59" s="107"/>
      <c r="AM59" s="107"/>
      <c r="AN59" s="54"/>
      <c r="AO59" s="56"/>
      <c r="AP59" s="145"/>
      <c r="AQ59" s="140"/>
      <c r="AR59" s="145"/>
      <c r="AS59" s="140"/>
      <c r="AT59" s="154"/>
      <c r="AU59" s="162"/>
      <c r="AV59" s="154"/>
      <c r="AW59" s="162"/>
      <c r="AX59" s="3"/>
      <c r="AY59" s="3"/>
      <c r="BE59" s="126"/>
    </row>
    <row r="60" spans="1:57" ht="54.95" customHeight="1">
      <c r="A60" s="153" t="s">
        <v>247</v>
      </c>
      <c r="B60" s="54" t="s">
        <v>225</v>
      </c>
      <c r="C60" s="153" t="s">
        <v>226</v>
      </c>
      <c r="D60" s="227" t="s">
        <v>250</v>
      </c>
      <c r="E60" s="323" t="s">
        <v>1112</v>
      </c>
      <c r="F60" s="119">
        <v>2024130010008</v>
      </c>
      <c r="G60" s="332" t="s">
        <v>1113</v>
      </c>
      <c r="H60" s="54" t="s">
        <v>1114</v>
      </c>
      <c r="I60" s="54" t="s">
        <v>1115</v>
      </c>
      <c r="J60" s="54">
        <v>10</v>
      </c>
      <c r="K60" s="156" t="s">
        <v>1133</v>
      </c>
      <c r="L60" s="153" t="s">
        <v>934</v>
      </c>
      <c r="M60" s="156" t="s">
        <v>1117</v>
      </c>
      <c r="N60" s="157">
        <v>1</v>
      </c>
      <c r="O60" s="158">
        <v>0</v>
      </c>
      <c r="P60" s="157">
        <v>0</v>
      </c>
      <c r="Q60" s="146"/>
      <c r="R60" s="348"/>
      <c r="S60" s="193">
        <f t="shared" si="1"/>
        <v>0</v>
      </c>
      <c r="T60" s="142">
        <f>(O60+P60)/N60</f>
        <v>0</v>
      </c>
      <c r="U60" s="159">
        <v>45809</v>
      </c>
      <c r="V60" s="160">
        <v>46022</v>
      </c>
      <c r="W60" s="161">
        <f t="shared" si="5"/>
        <v>213</v>
      </c>
      <c r="X60" s="143" t="s">
        <v>1131</v>
      </c>
      <c r="Y60" s="54" t="s">
        <v>1132</v>
      </c>
      <c r="Z60" s="193" t="s">
        <v>1075</v>
      </c>
      <c r="AA60" s="58" t="s">
        <v>1119</v>
      </c>
      <c r="AB60" s="153" t="s">
        <v>1120</v>
      </c>
      <c r="AC60" s="193" t="s">
        <v>1078</v>
      </c>
      <c r="AD60" s="153" t="s">
        <v>942</v>
      </c>
      <c r="AE60" s="54"/>
      <c r="AF60" s="54"/>
      <c r="AG60" s="54"/>
      <c r="AH60" s="54"/>
      <c r="AI60" s="107"/>
      <c r="AJ60" s="107"/>
      <c r="AK60" s="107"/>
      <c r="AL60" s="107"/>
      <c r="AM60" s="107"/>
      <c r="AN60" s="54"/>
      <c r="AO60" s="56"/>
      <c r="AP60" s="145"/>
      <c r="AQ60" s="140"/>
      <c r="AR60" s="145"/>
      <c r="AS60" s="140"/>
      <c r="AT60" s="154"/>
      <c r="AU60" s="162"/>
      <c r="AV60" s="154"/>
      <c r="AW60" s="162"/>
      <c r="AX60" s="3"/>
      <c r="AY60" s="3"/>
      <c r="BE60" s="126"/>
    </row>
    <row r="61" spans="1:57" ht="54.95" customHeight="1">
      <c r="A61" s="153" t="s">
        <v>247</v>
      </c>
      <c r="B61" s="54" t="s">
        <v>225</v>
      </c>
      <c r="C61" s="153" t="s">
        <v>226</v>
      </c>
      <c r="D61" s="227" t="s">
        <v>250</v>
      </c>
      <c r="E61" s="323" t="s">
        <v>1112</v>
      </c>
      <c r="F61" s="119">
        <v>2024130010008</v>
      </c>
      <c r="G61" s="332" t="s">
        <v>1113</v>
      </c>
      <c r="H61" s="54" t="s">
        <v>1114</v>
      </c>
      <c r="I61" s="54" t="s">
        <v>1115</v>
      </c>
      <c r="J61" s="54">
        <v>10</v>
      </c>
      <c r="K61" s="155" t="s">
        <v>1134</v>
      </c>
      <c r="L61" s="153" t="s">
        <v>934</v>
      </c>
      <c r="M61" s="156" t="s">
        <v>1117</v>
      </c>
      <c r="N61" s="157">
        <v>1</v>
      </c>
      <c r="O61" s="158">
        <v>0</v>
      </c>
      <c r="P61" s="157">
        <v>0</v>
      </c>
      <c r="Q61" s="149"/>
      <c r="R61" s="350"/>
      <c r="S61" s="193">
        <f t="shared" si="1"/>
        <v>0</v>
      </c>
      <c r="T61" s="142">
        <f>(O61+P61)/N61</f>
        <v>0</v>
      </c>
      <c r="U61" s="159">
        <v>45992</v>
      </c>
      <c r="V61" s="160">
        <v>46387</v>
      </c>
      <c r="W61" s="161">
        <f t="shared" si="5"/>
        <v>395</v>
      </c>
      <c r="X61" s="143" t="s">
        <v>1131</v>
      </c>
      <c r="Y61" s="54" t="s">
        <v>1132</v>
      </c>
      <c r="Z61" s="193" t="s">
        <v>1075</v>
      </c>
      <c r="AA61" s="55" t="s">
        <v>1119</v>
      </c>
      <c r="AB61" s="153" t="s">
        <v>1120</v>
      </c>
      <c r="AC61" s="193" t="s">
        <v>1078</v>
      </c>
      <c r="AD61" s="153" t="s">
        <v>942</v>
      </c>
      <c r="AE61" s="54"/>
      <c r="AF61" s="54"/>
      <c r="AG61" s="54"/>
      <c r="AH61" s="54"/>
      <c r="AI61" s="107"/>
      <c r="AJ61" s="107"/>
      <c r="AK61" s="107"/>
      <c r="AL61" s="107"/>
      <c r="AM61" s="107"/>
      <c r="AN61" s="54"/>
      <c r="AO61" s="56"/>
      <c r="AP61" s="145"/>
      <c r="AQ61" s="140"/>
      <c r="AR61" s="145"/>
      <c r="AS61" s="140"/>
      <c r="AT61" s="154"/>
      <c r="AU61" s="162"/>
      <c r="AV61" s="154"/>
      <c r="AW61" s="162"/>
      <c r="AX61" s="3"/>
      <c r="AY61" s="3"/>
      <c r="BE61" s="405"/>
    </row>
    <row r="62" spans="1:57" ht="54.95" customHeight="1">
      <c r="A62" s="153"/>
      <c r="B62" s="54"/>
      <c r="C62" s="153"/>
      <c r="D62" s="227"/>
      <c r="E62" s="489" t="s">
        <v>1135</v>
      </c>
      <c r="F62" s="490"/>
      <c r="G62" s="490"/>
      <c r="H62" s="490"/>
      <c r="I62" s="490"/>
      <c r="J62" s="490"/>
      <c r="K62" s="490"/>
      <c r="L62" s="490"/>
      <c r="M62" s="490"/>
      <c r="N62" s="490"/>
      <c r="O62" s="490"/>
      <c r="P62" s="491"/>
      <c r="Q62" s="142"/>
      <c r="R62" s="355"/>
      <c r="S62" s="193">
        <f t="shared" si="1"/>
        <v>0</v>
      </c>
      <c r="T62" s="108">
        <f>AVERAGE(T55:T61)</f>
        <v>0</v>
      </c>
      <c r="U62" s="159"/>
      <c r="V62" s="160"/>
      <c r="W62" s="161"/>
      <c r="X62" s="143"/>
      <c r="Y62" s="54"/>
      <c r="Z62" s="193"/>
      <c r="AA62" s="55"/>
      <c r="AB62" s="153"/>
      <c r="AC62" s="193"/>
      <c r="AD62" s="153"/>
      <c r="AE62" s="54"/>
      <c r="AF62" s="54"/>
      <c r="AG62" s="54"/>
      <c r="AH62" s="54"/>
      <c r="AI62" s="391">
        <v>300000000</v>
      </c>
      <c r="AJ62" s="391">
        <v>300000000</v>
      </c>
      <c r="AK62" s="391">
        <v>121026391702</v>
      </c>
      <c r="AL62" s="107"/>
      <c r="AM62" s="107"/>
      <c r="AN62" s="54"/>
      <c r="AO62" s="56"/>
      <c r="AP62" s="381">
        <v>0</v>
      </c>
      <c r="AQ62" s="82">
        <f>AP62/AJ62</f>
        <v>0</v>
      </c>
      <c r="AR62" s="381">
        <v>0</v>
      </c>
      <c r="AS62" s="82">
        <f>AR62/AJ62</f>
        <v>0</v>
      </c>
      <c r="AT62" s="253">
        <v>15973518.08</v>
      </c>
      <c r="AU62" s="82">
        <f>AT62/AK62</f>
        <v>1.3198375871050638E-4</v>
      </c>
      <c r="AV62" s="253">
        <v>15973518.800000001</v>
      </c>
      <c r="AW62" s="82">
        <f>AV62/AK62</f>
        <v>1.3198376465962204E-4</v>
      </c>
      <c r="AX62" s="193"/>
      <c r="AY62" s="193"/>
      <c r="AZ62" s="126"/>
      <c r="BA62" s="126"/>
      <c r="BB62" s="126"/>
      <c r="BC62" s="126"/>
      <c r="BD62" s="126"/>
      <c r="BE62" s="126"/>
    </row>
    <row r="63" spans="1:57" ht="54.95" customHeight="1">
      <c r="A63" s="153" t="s">
        <v>258</v>
      </c>
      <c r="B63" s="54" t="s">
        <v>225</v>
      </c>
      <c r="C63" s="153" t="s">
        <v>226</v>
      </c>
      <c r="D63" s="227" t="s">
        <v>261</v>
      </c>
      <c r="E63" s="323" t="s">
        <v>1136</v>
      </c>
      <c r="F63" s="119">
        <v>2024130010101</v>
      </c>
      <c r="G63" s="333" t="s">
        <v>1137</v>
      </c>
      <c r="H63" s="119" t="s">
        <v>1138</v>
      </c>
      <c r="I63" s="119" t="s">
        <v>1139</v>
      </c>
      <c r="J63" s="119">
        <v>50</v>
      </c>
      <c r="K63" s="155" t="s">
        <v>1140</v>
      </c>
      <c r="L63" s="153" t="s">
        <v>934</v>
      </c>
      <c r="M63" s="156" t="s">
        <v>1141</v>
      </c>
      <c r="N63" s="157">
        <v>3</v>
      </c>
      <c r="O63" s="158">
        <v>1</v>
      </c>
      <c r="P63" s="157">
        <v>1</v>
      </c>
      <c r="Q63" s="141"/>
      <c r="R63" s="347"/>
      <c r="S63" s="193">
        <f t="shared" si="1"/>
        <v>2</v>
      </c>
      <c r="T63" s="142">
        <f>(O63+P63)/N63</f>
        <v>0.66666666666666663</v>
      </c>
      <c r="U63" s="159">
        <v>45717</v>
      </c>
      <c r="V63" s="160">
        <v>46022</v>
      </c>
      <c r="W63" s="161">
        <f t="shared" si="5"/>
        <v>305</v>
      </c>
      <c r="X63" s="143" t="s">
        <v>1131</v>
      </c>
      <c r="Y63" s="54" t="s">
        <v>1132</v>
      </c>
      <c r="Z63" s="193" t="s">
        <v>1075</v>
      </c>
      <c r="AA63" s="153" t="s">
        <v>1142</v>
      </c>
      <c r="AB63" s="153" t="s">
        <v>1143</v>
      </c>
      <c r="AC63" s="193" t="s">
        <v>1078</v>
      </c>
      <c r="AD63" s="153" t="s">
        <v>942</v>
      </c>
      <c r="AE63" s="107">
        <v>700000000</v>
      </c>
      <c r="AF63" s="54"/>
      <c r="AG63" s="54"/>
      <c r="AH63" s="54"/>
      <c r="AI63" s="107"/>
      <c r="AJ63" s="107"/>
      <c r="AK63" s="107"/>
      <c r="AL63" s="107"/>
      <c r="AM63" s="107"/>
      <c r="AN63" s="54"/>
      <c r="AO63" s="56"/>
      <c r="AP63" s="145"/>
      <c r="AQ63" s="140"/>
      <c r="AR63" s="145"/>
      <c r="AS63" s="140"/>
      <c r="AT63" s="154"/>
      <c r="AU63" s="162"/>
      <c r="AV63" s="154"/>
      <c r="AW63" s="162"/>
      <c r="AX63" s="3"/>
      <c r="AY63" s="3"/>
      <c r="BE63" s="406"/>
    </row>
    <row r="64" spans="1:57" ht="54.95" customHeight="1">
      <c r="A64" s="153" t="s">
        <v>258</v>
      </c>
      <c r="B64" s="54" t="s">
        <v>225</v>
      </c>
      <c r="C64" s="153" t="s">
        <v>226</v>
      </c>
      <c r="D64" s="227" t="s">
        <v>261</v>
      </c>
      <c r="E64" s="323" t="s">
        <v>1136</v>
      </c>
      <c r="F64" s="119">
        <v>2024130010101</v>
      </c>
      <c r="G64" s="333" t="s">
        <v>1137</v>
      </c>
      <c r="H64" s="119" t="s">
        <v>1144</v>
      </c>
      <c r="I64" s="119" t="s">
        <v>1145</v>
      </c>
      <c r="J64" s="119">
        <v>50</v>
      </c>
      <c r="K64" s="155" t="s">
        <v>1146</v>
      </c>
      <c r="L64" s="153" t="s">
        <v>934</v>
      </c>
      <c r="M64" s="156" t="s">
        <v>1147</v>
      </c>
      <c r="N64" s="157">
        <v>1</v>
      </c>
      <c r="O64" s="169">
        <v>0</v>
      </c>
      <c r="P64" s="157">
        <v>1</v>
      </c>
      <c r="Q64" s="149"/>
      <c r="R64" s="350"/>
      <c r="S64" s="193">
        <f t="shared" si="1"/>
        <v>1</v>
      </c>
      <c r="T64" s="142">
        <f>(O64+P64)/N64</f>
        <v>1</v>
      </c>
      <c r="U64" s="159">
        <v>45717</v>
      </c>
      <c r="V64" s="160">
        <v>46022</v>
      </c>
      <c r="W64" s="161">
        <f t="shared" ref="W64" si="10">+V64-U64</f>
        <v>305</v>
      </c>
      <c r="X64" s="143" t="s">
        <v>1131</v>
      </c>
      <c r="Y64" s="54" t="s">
        <v>1132</v>
      </c>
      <c r="Z64" s="193" t="s">
        <v>1075</v>
      </c>
      <c r="AA64" s="153" t="s">
        <v>1148</v>
      </c>
      <c r="AB64" s="153" t="s">
        <v>1149</v>
      </c>
      <c r="AC64" s="193" t="s">
        <v>1078</v>
      </c>
      <c r="AD64" s="153" t="s">
        <v>942</v>
      </c>
      <c r="AE64" s="107">
        <v>9731460172</v>
      </c>
      <c r="AF64" s="54"/>
      <c r="AG64" s="54"/>
      <c r="AH64" s="54"/>
      <c r="AI64" s="107"/>
      <c r="AJ64" s="107"/>
      <c r="AK64" s="107"/>
      <c r="AL64" s="107"/>
      <c r="AM64" s="107"/>
      <c r="AN64" s="54"/>
      <c r="AO64" s="56"/>
      <c r="AP64" s="145"/>
      <c r="AQ64" s="140"/>
      <c r="AR64" s="145"/>
      <c r="AS64" s="140"/>
      <c r="AT64" s="154"/>
      <c r="AU64" s="162"/>
      <c r="AV64" s="154"/>
      <c r="AW64" s="162"/>
      <c r="AX64" s="3"/>
      <c r="AY64" s="3"/>
      <c r="BE64" s="405"/>
    </row>
    <row r="65" spans="1:57" ht="54.95" customHeight="1">
      <c r="A65" s="153"/>
      <c r="B65" s="54"/>
      <c r="C65" s="153"/>
      <c r="D65" s="227"/>
      <c r="E65" s="489" t="s">
        <v>1150</v>
      </c>
      <c r="F65" s="490"/>
      <c r="G65" s="490"/>
      <c r="H65" s="490"/>
      <c r="I65" s="490"/>
      <c r="J65" s="490"/>
      <c r="K65" s="490"/>
      <c r="L65" s="490"/>
      <c r="M65" s="490"/>
      <c r="N65" s="490"/>
      <c r="O65" s="490"/>
      <c r="P65" s="491"/>
      <c r="Q65" s="170"/>
      <c r="R65" s="356"/>
      <c r="S65" s="193">
        <f t="shared" si="1"/>
        <v>0</v>
      </c>
      <c r="T65" s="109">
        <f>AVERAGE(T63:T64)</f>
        <v>0.83333333333333326</v>
      </c>
      <c r="U65" s="159"/>
      <c r="V65" s="160"/>
      <c r="W65" s="161"/>
      <c r="X65" s="143"/>
      <c r="Y65" s="54"/>
      <c r="Z65" s="193"/>
      <c r="AA65" s="153"/>
      <c r="AB65" s="153"/>
      <c r="AC65" s="193"/>
      <c r="AD65" s="153"/>
      <c r="AE65" s="107"/>
      <c r="AF65" s="54"/>
      <c r="AG65" s="54"/>
      <c r="AH65" s="54"/>
      <c r="AI65" s="389">
        <v>10431460172</v>
      </c>
      <c r="AJ65" s="392">
        <v>27659759855</v>
      </c>
      <c r="AK65" s="389">
        <v>27659759855</v>
      </c>
      <c r="AL65" s="107"/>
      <c r="AM65" s="107"/>
      <c r="AN65" s="54"/>
      <c r="AO65" s="56"/>
      <c r="AP65" s="381">
        <v>0</v>
      </c>
      <c r="AQ65" s="82">
        <f>AP65/AJ65</f>
        <v>0</v>
      </c>
      <c r="AR65" s="381">
        <v>89440000</v>
      </c>
      <c r="AS65" s="82">
        <f>AR65/AJ65</f>
        <v>3.2335783271029415E-3</v>
      </c>
      <c r="AT65" s="253">
        <v>27820000</v>
      </c>
      <c r="AU65" s="82">
        <f>AT65/AK65</f>
        <v>1.0057932587209731E-3</v>
      </c>
      <c r="AV65" s="253">
        <v>102240000</v>
      </c>
      <c r="AW65" s="82">
        <f>AV65/AK65</f>
        <v>3.6963444562053303E-3</v>
      </c>
      <c r="AX65" s="193"/>
      <c r="AY65" s="193"/>
      <c r="AZ65" s="126"/>
      <c r="BA65" s="126"/>
      <c r="BB65" s="126"/>
      <c r="BC65" s="126"/>
      <c r="BD65" s="126"/>
      <c r="BE65" s="126"/>
    </row>
    <row r="66" spans="1:57" ht="54.95" customHeight="1">
      <c r="A66" s="153" t="s">
        <v>224</v>
      </c>
      <c r="B66" s="54" t="s">
        <v>225</v>
      </c>
      <c r="C66" s="153" t="s">
        <v>226</v>
      </c>
      <c r="D66" s="227" t="s">
        <v>265</v>
      </c>
      <c r="E66" s="323" t="s">
        <v>1151</v>
      </c>
      <c r="F66" s="119">
        <v>2024130010102</v>
      </c>
      <c r="G66" s="332" t="s">
        <v>1152</v>
      </c>
      <c r="H66" s="54" t="s">
        <v>1153</v>
      </c>
      <c r="I66" s="54" t="s">
        <v>1154</v>
      </c>
      <c r="J66" s="54">
        <v>6</v>
      </c>
      <c r="K66" s="171" t="s">
        <v>1155</v>
      </c>
      <c r="L66" s="153" t="s">
        <v>934</v>
      </c>
      <c r="M66" s="156" t="s">
        <v>1156</v>
      </c>
      <c r="N66" s="172">
        <v>12</v>
      </c>
      <c r="O66" s="173">
        <v>3</v>
      </c>
      <c r="P66" s="172">
        <v>2</v>
      </c>
      <c r="Q66" s="141"/>
      <c r="R66" s="347"/>
      <c r="S66" s="193">
        <f t="shared" si="1"/>
        <v>5</v>
      </c>
      <c r="T66" s="142">
        <f>(O66+P66)/N66</f>
        <v>0.41666666666666669</v>
      </c>
      <c r="U66" s="174">
        <v>45708</v>
      </c>
      <c r="V66" s="175">
        <v>46022</v>
      </c>
      <c r="W66" s="161">
        <f t="shared" si="5"/>
        <v>314</v>
      </c>
      <c r="X66" s="165">
        <v>67.293000000000006</v>
      </c>
      <c r="Y66" s="54" t="s">
        <v>1118</v>
      </c>
      <c r="Z66" s="193" t="s">
        <v>1075</v>
      </c>
      <c r="AA66" s="153" t="s">
        <v>1157</v>
      </c>
      <c r="AB66" s="227" t="s">
        <v>1158</v>
      </c>
      <c r="AC66" s="193" t="s">
        <v>1078</v>
      </c>
      <c r="AD66" s="54" t="s">
        <v>1159</v>
      </c>
      <c r="AE66" s="107">
        <v>47403859321.57</v>
      </c>
      <c r="AF66" s="54" t="s">
        <v>1160</v>
      </c>
      <c r="AG66" s="153" t="s">
        <v>1161</v>
      </c>
      <c r="AH66" s="54"/>
      <c r="AI66" s="107"/>
      <c r="AJ66" s="107"/>
      <c r="AK66" s="107"/>
      <c r="AL66" s="107"/>
      <c r="AM66" s="107"/>
      <c r="AN66" s="54" t="s">
        <v>1162</v>
      </c>
      <c r="AO66" s="56" t="s">
        <v>1163</v>
      </c>
      <c r="AP66" s="145"/>
      <c r="AQ66" s="140"/>
      <c r="AR66" s="145"/>
      <c r="AS66" s="140"/>
      <c r="AT66" s="154"/>
      <c r="AU66" s="162"/>
      <c r="AV66" s="154"/>
      <c r="AW66" s="162"/>
      <c r="AX66" s="3"/>
      <c r="AY66" s="3"/>
      <c r="BE66" s="406"/>
    </row>
    <row r="67" spans="1:57" ht="54.95" customHeight="1">
      <c r="A67" s="153" t="s">
        <v>224</v>
      </c>
      <c r="B67" s="54" t="s">
        <v>225</v>
      </c>
      <c r="C67" s="153" t="s">
        <v>226</v>
      </c>
      <c r="D67" s="227" t="s">
        <v>265</v>
      </c>
      <c r="E67" s="323" t="s">
        <v>1151</v>
      </c>
      <c r="F67" s="119">
        <v>2024130010102</v>
      </c>
      <c r="G67" s="332" t="s">
        <v>1152</v>
      </c>
      <c r="H67" s="54" t="s">
        <v>1153</v>
      </c>
      <c r="I67" s="54" t="s">
        <v>1154</v>
      </c>
      <c r="J67" s="54">
        <v>5</v>
      </c>
      <c r="K67" s="156" t="s">
        <v>1164</v>
      </c>
      <c r="L67" s="153" t="s">
        <v>934</v>
      </c>
      <c r="M67" s="156" t="s">
        <v>1156</v>
      </c>
      <c r="N67" s="157">
        <v>12</v>
      </c>
      <c r="O67" s="158">
        <v>3</v>
      </c>
      <c r="P67" s="157">
        <v>2</v>
      </c>
      <c r="Q67" s="146"/>
      <c r="R67" s="348"/>
      <c r="S67" s="193">
        <f t="shared" si="1"/>
        <v>5</v>
      </c>
      <c r="T67" s="142">
        <f>(O67+P67)/N67</f>
        <v>0.41666666666666669</v>
      </c>
      <c r="U67" s="174">
        <v>45708</v>
      </c>
      <c r="V67" s="175">
        <v>46022</v>
      </c>
      <c r="W67" s="161">
        <f t="shared" si="5"/>
        <v>314</v>
      </c>
      <c r="X67" s="165">
        <v>67.293000000000006</v>
      </c>
      <c r="Y67" s="54" t="s">
        <v>1118</v>
      </c>
      <c r="Z67" s="193" t="s">
        <v>1075</v>
      </c>
      <c r="AA67" s="153" t="s">
        <v>1165</v>
      </c>
      <c r="AB67" s="227" t="s">
        <v>1166</v>
      </c>
      <c r="AC67" s="193" t="s">
        <v>1078</v>
      </c>
      <c r="AD67" s="54" t="s">
        <v>1159</v>
      </c>
      <c r="AE67" s="107">
        <v>33719515230.48</v>
      </c>
      <c r="AF67" s="54" t="s">
        <v>1160</v>
      </c>
      <c r="AG67" s="153" t="s">
        <v>1161</v>
      </c>
      <c r="AH67" s="54"/>
      <c r="AI67" s="107"/>
      <c r="AJ67" s="107"/>
      <c r="AK67" s="107"/>
      <c r="AL67" s="107"/>
      <c r="AM67" s="107"/>
      <c r="AN67" s="54" t="s">
        <v>1162</v>
      </c>
      <c r="AO67" s="56" t="s">
        <v>1163</v>
      </c>
      <c r="AP67" s="145"/>
      <c r="AQ67" s="140"/>
      <c r="AR67" s="145"/>
      <c r="AS67" s="140"/>
      <c r="AT67" s="154"/>
      <c r="AU67" s="162"/>
      <c r="AV67" s="154"/>
      <c r="AW67" s="162"/>
      <c r="AX67" s="3"/>
      <c r="AY67" s="3"/>
      <c r="BE67" s="126"/>
    </row>
    <row r="68" spans="1:57" ht="54.95" customHeight="1">
      <c r="A68" s="153" t="s">
        <v>224</v>
      </c>
      <c r="B68" s="54" t="s">
        <v>225</v>
      </c>
      <c r="C68" s="153" t="s">
        <v>226</v>
      </c>
      <c r="D68" s="227" t="s">
        <v>265</v>
      </c>
      <c r="E68" s="323" t="s">
        <v>1151</v>
      </c>
      <c r="F68" s="119">
        <v>2024130010102</v>
      </c>
      <c r="G68" s="332" t="s">
        <v>1152</v>
      </c>
      <c r="H68" s="54" t="s">
        <v>1153</v>
      </c>
      <c r="I68" s="54" t="s">
        <v>1154</v>
      </c>
      <c r="J68" s="54">
        <v>5</v>
      </c>
      <c r="K68" s="176" t="s">
        <v>1167</v>
      </c>
      <c r="L68" s="153" t="s">
        <v>934</v>
      </c>
      <c r="M68" s="156" t="s">
        <v>1156</v>
      </c>
      <c r="N68" s="177">
        <v>12</v>
      </c>
      <c r="O68" s="178">
        <v>3</v>
      </c>
      <c r="P68" s="177">
        <v>2</v>
      </c>
      <c r="Q68" s="149"/>
      <c r="R68" s="350"/>
      <c r="S68" s="193">
        <f t="shared" si="1"/>
        <v>5</v>
      </c>
      <c r="T68" s="142">
        <f>(O68+P68)/N68</f>
        <v>0.41666666666666669</v>
      </c>
      <c r="U68" s="174">
        <v>45708</v>
      </c>
      <c r="V68" s="175">
        <v>46022</v>
      </c>
      <c r="W68" s="161">
        <f t="shared" si="5"/>
        <v>314</v>
      </c>
      <c r="X68" s="165">
        <v>67.293000000000006</v>
      </c>
      <c r="Y68" s="54" t="s">
        <v>1118</v>
      </c>
      <c r="Z68" s="193" t="s">
        <v>1075</v>
      </c>
      <c r="AA68" s="153" t="s">
        <v>1168</v>
      </c>
      <c r="AB68" s="227" t="s">
        <v>1169</v>
      </c>
      <c r="AC68" s="193" t="s">
        <v>1078</v>
      </c>
      <c r="AD68" s="54" t="s">
        <v>1159</v>
      </c>
      <c r="AE68" s="107">
        <v>79540593899.949997</v>
      </c>
      <c r="AF68" s="54" t="s">
        <v>1160</v>
      </c>
      <c r="AG68" s="153" t="s">
        <v>1161</v>
      </c>
      <c r="AH68" s="54"/>
      <c r="AI68" s="107"/>
      <c r="AJ68" s="107"/>
      <c r="AK68" s="107"/>
      <c r="AL68" s="107"/>
      <c r="AM68" s="107"/>
      <c r="AN68" s="54" t="s">
        <v>1162</v>
      </c>
      <c r="AO68" s="56" t="s">
        <v>1163</v>
      </c>
      <c r="AP68" s="145"/>
      <c r="AQ68" s="140"/>
      <c r="AR68" s="145"/>
      <c r="AS68" s="140"/>
      <c r="AT68" s="154"/>
      <c r="AU68" s="162"/>
      <c r="AV68" s="154"/>
      <c r="AW68" s="162"/>
      <c r="AX68" s="3"/>
      <c r="AY68" s="3"/>
      <c r="BE68" s="126"/>
    </row>
    <row r="69" spans="1:57" ht="54.95" customHeight="1">
      <c r="A69" s="153"/>
      <c r="B69" s="54"/>
      <c r="C69" s="153"/>
      <c r="D69" s="227"/>
      <c r="E69" s="489" t="s">
        <v>1170</v>
      </c>
      <c r="F69" s="490"/>
      <c r="G69" s="490"/>
      <c r="H69" s="490"/>
      <c r="I69" s="490"/>
      <c r="J69" s="490"/>
      <c r="K69" s="490"/>
      <c r="L69" s="490"/>
      <c r="M69" s="490"/>
      <c r="N69" s="490"/>
      <c r="O69" s="490"/>
      <c r="P69" s="491"/>
      <c r="Q69" s="87"/>
      <c r="R69" s="351"/>
      <c r="T69" s="109">
        <f>AVERAGE(T66:T68)</f>
        <v>0.41666666666666669</v>
      </c>
      <c r="U69" s="174"/>
      <c r="V69" s="175"/>
      <c r="W69" s="161"/>
      <c r="X69" s="165"/>
      <c r="Y69" s="54"/>
      <c r="Z69" s="193"/>
      <c r="AA69" s="153"/>
      <c r="AB69" s="227"/>
      <c r="AC69" s="193"/>
      <c r="AD69" s="54"/>
      <c r="AE69" s="107"/>
      <c r="AF69" s="54"/>
      <c r="AG69" s="153"/>
      <c r="AH69" s="54"/>
      <c r="AI69" s="393">
        <v>160663968452</v>
      </c>
      <c r="AJ69" s="390">
        <v>165490090216.70999</v>
      </c>
      <c r="AK69" s="387">
        <v>165490090216.70999</v>
      </c>
      <c r="AL69" s="107"/>
      <c r="AM69" s="107"/>
      <c r="AN69" s="54"/>
      <c r="AO69" s="56"/>
      <c r="AP69" s="381">
        <v>0</v>
      </c>
      <c r="AQ69" s="82">
        <f>AP69/AJ69</f>
        <v>0</v>
      </c>
      <c r="AR69" s="381">
        <v>0</v>
      </c>
      <c r="AS69" s="82">
        <f>AR69/AJ69</f>
        <v>0</v>
      </c>
      <c r="AT69" s="253">
        <v>13704082341.049999</v>
      </c>
      <c r="AU69" s="82">
        <f>AT69/AK69</f>
        <v>8.2809081335954576E-2</v>
      </c>
      <c r="AV69" s="253">
        <v>16912846589.049999</v>
      </c>
      <c r="AW69" s="82">
        <f>AV69/AK69</f>
        <v>0.1021985459485976</v>
      </c>
      <c r="AX69" s="193"/>
      <c r="AY69" s="193"/>
      <c r="AZ69" s="126"/>
      <c r="BA69" s="126"/>
      <c r="BB69" s="126"/>
      <c r="BC69" s="126"/>
      <c r="BD69" s="126"/>
      <c r="BE69" s="126"/>
    </row>
    <row r="70" spans="1:57" ht="54.95" customHeight="1">
      <c r="A70" s="153" t="s">
        <v>269</v>
      </c>
      <c r="B70" s="54" t="s">
        <v>270</v>
      </c>
      <c r="C70" s="153" t="s">
        <v>271</v>
      </c>
      <c r="D70" s="227" t="s">
        <v>274</v>
      </c>
      <c r="E70" s="323" t="s">
        <v>1171</v>
      </c>
      <c r="F70" s="119">
        <v>202400000005839</v>
      </c>
      <c r="G70" s="332" t="s">
        <v>1172</v>
      </c>
      <c r="H70" s="54" t="s">
        <v>1173</v>
      </c>
      <c r="I70" s="54" t="s">
        <v>1174</v>
      </c>
      <c r="J70" s="54">
        <v>3</v>
      </c>
      <c r="K70" s="156" t="s">
        <v>1175</v>
      </c>
      <c r="L70" s="153" t="s">
        <v>934</v>
      </c>
      <c r="M70" s="156" t="s">
        <v>1176</v>
      </c>
      <c r="N70" s="177">
        <v>12</v>
      </c>
      <c r="O70" s="178">
        <v>3</v>
      </c>
      <c r="P70" s="177">
        <v>3</v>
      </c>
      <c r="Q70" s="141"/>
      <c r="R70" s="347"/>
      <c r="S70" s="193">
        <f t="shared" si="1"/>
        <v>6</v>
      </c>
      <c r="T70" s="142">
        <f>(O70+P70)/N70</f>
        <v>0.5</v>
      </c>
      <c r="U70" s="179">
        <v>45688</v>
      </c>
      <c r="V70" s="180">
        <v>46022</v>
      </c>
      <c r="W70" s="161">
        <f t="shared" si="5"/>
        <v>334</v>
      </c>
      <c r="X70" s="143" t="s">
        <v>974</v>
      </c>
      <c r="Y70" s="54" t="s">
        <v>975</v>
      </c>
      <c r="Z70" s="193" t="s">
        <v>1075</v>
      </c>
      <c r="AA70" s="153" t="s">
        <v>1177</v>
      </c>
      <c r="AB70" s="153" t="s">
        <v>1178</v>
      </c>
      <c r="AC70" s="193" t="s">
        <v>1078</v>
      </c>
      <c r="AD70" s="54" t="s">
        <v>1179</v>
      </c>
      <c r="AE70" s="54">
        <v>19988727149</v>
      </c>
      <c r="AF70" s="54" t="s">
        <v>1180</v>
      </c>
      <c r="AG70" s="54" t="s">
        <v>1029</v>
      </c>
      <c r="AH70" s="252">
        <v>44927</v>
      </c>
      <c r="AI70" s="107"/>
      <c r="AJ70" s="107"/>
      <c r="AK70" s="107"/>
      <c r="AL70" s="107"/>
      <c r="AM70" s="107"/>
      <c r="AN70" s="54" t="s">
        <v>1181</v>
      </c>
      <c r="AO70" s="56" t="s">
        <v>1182</v>
      </c>
      <c r="AP70" s="145"/>
      <c r="AQ70" s="140"/>
      <c r="AR70" s="145"/>
      <c r="AS70" s="140"/>
      <c r="AT70" s="133"/>
      <c r="AU70" s="134"/>
      <c r="AV70" s="133"/>
      <c r="AW70" s="134"/>
      <c r="AX70" s="3"/>
      <c r="AY70" s="3"/>
      <c r="BE70" s="126"/>
    </row>
    <row r="71" spans="1:57" ht="54.95" customHeight="1">
      <c r="A71" s="153" t="s">
        <v>269</v>
      </c>
      <c r="B71" s="54" t="s">
        <v>270</v>
      </c>
      <c r="C71" s="153" t="s">
        <v>271</v>
      </c>
      <c r="D71" s="227" t="s">
        <v>274</v>
      </c>
      <c r="E71" s="323" t="s">
        <v>1171</v>
      </c>
      <c r="F71" s="119">
        <v>202400000005839</v>
      </c>
      <c r="G71" s="332" t="s">
        <v>1172</v>
      </c>
      <c r="H71" s="54" t="s">
        <v>1173</v>
      </c>
      <c r="I71" s="54" t="s">
        <v>1174</v>
      </c>
      <c r="J71" s="54">
        <v>3</v>
      </c>
      <c r="K71" s="156" t="s">
        <v>1183</v>
      </c>
      <c r="L71" s="153" t="s">
        <v>934</v>
      </c>
      <c r="M71" s="156" t="s">
        <v>1184</v>
      </c>
      <c r="N71" s="177">
        <v>12</v>
      </c>
      <c r="O71" s="178">
        <v>2</v>
      </c>
      <c r="P71" s="177">
        <v>3</v>
      </c>
      <c r="Q71" s="146"/>
      <c r="R71" s="348"/>
      <c r="S71" s="193">
        <f t="shared" si="1"/>
        <v>5</v>
      </c>
      <c r="T71" s="142">
        <f>(O71+P71)/N71</f>
        <v>0.41666666666666669</v>
      </c>
      <c r="U71" s="179">
        <v>45688</v>
      </c>
      <c r="V71" s="180">
        <v>46022</v>
      </c>
      <c r="W71" s="161">
        <f t="shared" si="5"/>
        <v>334</v>
      </c>
      <c r="X71" s="143" t="s">
        <v>974</v>
      </c>
      <c r="Y71" s="54" t="s">
        <v>975</v>
      </c>
      <c r="Z71" s="193" t="s">
        <v>1075</v>
      </c>
      <c r="AA71" s="153" t="s">
        <v>1177</v>
      </c>
      <c r="AB71" s="153" t="s">
        <v>1178</v>
      </c>
      <c r="AC71" s="193" t="s">
        <v>1078</v>
      </c>
      <c r="AD71" s="54" t="s">
        <v>1179</v>
      </c>
      <c r="AE71" s="54">
        <v>35047580199</v>
      </c>
      <c r="AF71" s="54" t="s">
        <v>1180</v>
      </c>
      <c r="AG71" s="54" t="s">
        <v>1029</v>
      </c>
      <c r="AH71" s="252">
        <v>44925</v>
      </c>
      <c r="AI71" s="107"/>
      <c r="AJ71" s="107"/>
      <c r="AK71" s="107"/>
      <c r="AL71" s="107"/>
      <c r="AM71" s="107"/>
      <c r="AN71" s="54" t="s">
        <v>1185</v>
      </c>
      <c r="AO71" s="56" t="s">
        <v>1182</v>
      </c>
      <c r="AP71" s="145"/>
      <c r="AQ71" s="140"/>
      <c r="AR71" s="145"/>
      <c r="AS71" s="140"/>
      <c r="AT71" s="133"/>
      <c r="AU71" s="134"/>
      <c r="AV71" s="133"/>
      <c r="AW71" s="134"/>
      <c r="AX71" s="3"/>
      <c r="AY71" s="3"/>
      <c r="BE71" s="126"/>
    </row>
    <row r="72" spans="1:57" ht="54.95" customHeight="1">
      <c r="A72" s="153" t="s">
        <v>269</v>
      </c>
      <c r="B72" s="54" t="s">
        <v>270</v>
      </c>
      <c r="C72" s="153" t="s">
        <v>271</v>
      </c>
      <c r="D72" s="227" t="s">
        <v>278</v>
      </c>
      <c r="E72" s="323" t="s">
        <v>1171</v>
      </c>
      <c r="F72" s="119">
        <v>202400000005839</v>
      </c>
      <c r="G72" s="332" t="s">
        <v>1172</v>
      </c>
      <c r="H72" s="54" t="s">
        <v>1173</v>
      </c>
      <c r="I72" s="54" t="s">
        <v>1174</v>
      </c>
      <c r="J72" s="54">
        <v>3</v>
      </c>
      <c r="K72" s="156" t="s">
        <v>1186</v>
      </c>
      <c r="L72" s="153" t="s">
        <v>934</v>
      </c>
      <c r="M72" s="156" t="s">
        <v>1187</v>
      </c>
      <c r="N72" s="177">
        <v>12</v>
      </c>
      <c r="O72" s="178">
        <v>2</v>
      </c>
      <c r="P72" s="177">
        <v>3</v>
      </c>
      <c r="Q72" s="146"/>
      <c r="R72" s="348"/>
      <c r="S72" s="193">
        <f t="shared" si="1"/>
        <v>5</v>
      </c>
      <c r="T72" s="142">
        <f>(O72+P72)/N72</f>
        <v>0.41666666666666669</v>
      </c>
      <c r="U72" s="179">
        <v>45688</v>
      </c>
      <c r="V72" s="180">
        <v>46022</v>
      </c>
      <c r="W72" s="161">
        <f t="shared" si="5"/>
        <v>334</v>
      </c>
      <c r="X72" s="143" t="s">
        <v>974</v>
      </c>
      <c r="Y72" s="54" t="s">
        <v>975</v>
      </c>
      <c r="Z72" s="193" t="s">
        <v>1075</v>
      </c>
      <c r="AA72" s="153" t="s">
        <v>1177</v>
      </c>
      <c r="AB72" s="153" t="s">
        <v>1178</v>
      </c>
      <c r="AC72" s="193" t="s">
        <v>1078</v>
      </c>
      <c r="AD72" s="54" t="s">
        <v>1179</v>
      </c>
      <c r="AE72" s="54">
        <v>8286073976</v>
      </c>
      <c r="AF72" s="54" t="s">
        <v>1180</v>
      </c>
      <c r="AG72" s="54" t="s">
        <v>1029</v>
      </c>
      <c r="AH72" s="252">
        <v>44925</v>
      </c>
      <c r="AI72" s="107"/>
      <c r="AJ72" s="107"/>
      <c r="AK72" s="107"/>
      <c r="AL72" s="107"/>
      <c r="AM72" s="107"/>
      <c r="AN72" s="54" t="s">
        <v>1188</v>
      </c>
      <c r="AO72" s="56" t="s">
        <v>1182</v>
      </c>
      <c r="AP72" s="145"/>
      <c r="AQ72" s="140"/>
      <c r="AR72" s="145"/>
      <c r="AS72" s="140"/>
      <c r="AT72" s="133"/>
      <c r="AU72" s="134"/>
      <c r="AV72" s="133"/>
      <c r="AW72" s="134"/>
      <c r="AX72" s="3"/>
      <c r="AY72" s="3"/>
      <c r="BE72" s="126"/>
    </row>
    <row r="73" spans="1:57" ht="54.95" customHeight="1">
      <c r="A73" s="153" t="s">
        <v>269</v>
      </c>
      <c r="B73" s="54" t="s">
        <v>270</v>
      </c>
      <c r="C73" s="153" t="s">
        <v>271</v>
      </c>
      <c r="D73" s="227" t="s">
        <v>282</v>
      </c>
      <c r="E73" s="323" t="s">
        <v>1171</v>
      </c>
      <c r="F73" s="119">
        <v>202400000005839</v>
      </c>
      <c r="G73" s="332" t="s">
        <v>1172</v>
      </c>
      <c r="H73" s="54" t="s">
        <v>1173</v>
      </c>
      <c r="I73" s="54" t="s">
        <v>1174</v>
      </c>
      <c r="J73" s="54">
        <v>3</v>
      </c>
      <c r="K73" s="156" t="s">
        <v>1189</v>
      </c>
      <c r="L73" s="153" t="s">
        <v>934</v>
      </c>
      <c r="M73" s="156" t="s">
        <v>1190</v>
      </c>
      <c r="N73" s="177">
        <v>12</v>
      </c>
      <c r="O73" s="178">
        <v>2</v>
      </c>
      <c r="P73" s="177">
        <v>3</v>
      </c>
      <c r="Q73" s="146"/>
      <c r="R73" s="348"/>
      <c r="S73" s="193">
        <f t="shared" si="1"/>
        <v>5</v>
      </c>
      <c r="T73" s="142">
        <f>(O73+P73)/N73</f>
        <v>0.41666666666666669</v>
      </c>
      <c r="U73" s="159">
        <v>45658</v>
      </c>
      <c r="V73" s="160">
        <v>46022</v>
      </c>
      <c r="W73" s="161">
        <f t="shared" si="5"/>
        <v>364</v>
      </c>
      <c r="X73" s="143" t="s">
        <v>974</v>
      </c>
      <c r="Y73" s="54" t="s">
        <v>975</v>
      </c>
      <c r="Z73" s="193" t="s">
        <v>1075</v>
      </c>
      <c r="AA73" s="153" t="s">
        <v>1177</v>
      </c>
      <c r="AB73" s="153" t="s">
        <v>1178</v>
      </c>
      <c r="AC73" s="193" t="s">
        <v>1078</v>
      </c>
      <c r="AD73" s="54" t="s">
        <v>1179</v>
      </c>
      <c r="AE73" s="54">
        <v>2704140648</v>
      </c>
      <c r="AF73" s="54" t="s">
        <v>1180</v>
      </c>
      <c r="AG73" s="54" t="s">
        <v>1029</v>
      </c>
      <c r="AH73" s="252">
        <v>44924</v>
      </c>
      <c r="AI73" s="107"/>
      <c r="AJ73" s="107"/>
      <c r="AK73" s="107"/>
      <c r="AL73" s="107"/>
      <c r="AM73" s="107"/>
      <c r="AN73" s="54" t="s">
        <v>1191</v>
      </c>
      <c r="AO73" s="56" t="s">
        <v>1192</v>
      </c>
      <c r="AP73" s="145"/>
      <c r="AQ73" s="140"/>
      <c r="AR73" s="145"/>
      <c r="AS73" s="140"/>
      <c r="AT73" s="133"/>
      <c r="AU73" s="134"/>
      <c r="AV73" s="133"/>
      <c r="AW73" s="134"/>
      <c r="AX73" s="3"/>
      <c r="AY73" s="3"/>
      <c r="BE73" s="126"/>
    </row>
    <row r="74" spans="1:57" ht="54.95" customHeight="1">
      <c r="A74" s="153" t="s">
        <v>269</v>
      </c>
      <c r="B74" s="54" t="s">
        <v>270</v>
      </c>
      <c r="C74" s="153" t="s">
        <v>271</v>
      </c>
      <c r="D74" s="227" t="s">
        <v>285</v>
      </c>
      <c r="E74" s="323" t="s">
        <v>1171</v>
      </c>
      <c r="F74" s="119">
        <v>202400000005839</v>
      </c>
      <c r="G74" s="332" t="s">
        <v>1172</v>
      </c>
      <c r="H74" s="54" t="s">
        <v>1173</v>
      </c>
      <c r="I74" s="54" t="s">
        <v>1174</v>
      </c>
      <c r="J74" s="54">
        <v>2</v>
      </c>
      <c r="K74" s="156" t="s">
        <v>1193</v>
      </c>
      <c r="L74" s="153" t="s">
        <v>934</v>
      </c>
      <c r="M74" s="156" t="s">
        <v>1194</v>
      </c>
      <c r="N74" s="157">
        <v>12</v>
      </c>
      <c r="O74" s="158">
        <v>2</v>
      </c>
      <c r="P74" s="157">
        <v>3</v>
      </c>
      <c r="Q74" s="149"/>
      <c r="R74" s="350"/>
      <c r="S74" s="193">
        <f t="shared" si="1"/>
        <v>5</v>
      </c>
      <c r="T74" s="142">
        <f>(O74+P74)/N74</f>
        <v>0.41666666666666669</v>
      </c>
      <c r="U74" s="159">
        <v>45658</v>
      </c>
      <c r="V74" s="160">
        <v>46022</v>
      </c>
      <c r="W74" s="161">
        <f t="shared" si="5"/>
        <v>364</v>
      </c>
      <c r="X74" s="143" t="s">
        <v>974</v>
      </c>
      <c r="Y74" s="54" t="s">
        <v>975</v>
      </c>
      <c r="Z74" s="193" t="s">
        <v>1075</v>
      </c>
      <c r="AA74" s="153" t="s">
        <v>1177</v>
      </c>
      <c r="AB74" s="153" t="s">
        <v>1178</v>
      </c>
      <c r="AC74" s="193" t="s">
        <v>1078</v>
      </c>
      <c r="AD74" s="54" t="s">
        <v>1195</v>
      </c>
      <c r="AE74" s="54">
        <v>13904427960</v>
      </c>
      <c r="AF74" s="54" t="s">
        <v>1180</v>
      </c>
      <c r="AG74" s="54" t="s">
        <v>1029</v>
      </c>
      <c r="AH74" s="252">
        <v>44927</v>
      </c>
      <c r="AI74" s="107"/>
      <c r="AJ74" s="107"/>
      <c r="AK74" s="107"/>
      <c r="AL74" s="107"/>
      <c r="AM74" s="107"/>
      <c r="AN74" s="54" t="s">
        <v>1196</v>
      </c>
      <c r="AO74" s="56" t="s">
        <v>1182</v>
      </c>
      <c r="AP74" s="145"/>
      <c r="AQ74" s="140"/>
      <c r="AR74" s="145"/>
      <c r="AS74" s="140"/>
      <c r="AT74" s="133"/>
      <c r="AU74" s="134"/>
      <c r="AV74" s="133"/>
      <c r="AW74" s="134"/>
      <c r="AX74" s="3"/>
      <c r="AY74" s="3"/>
      <c r="BE74" s="405"/>
    </row>
    <row r="75" spans="1:57" ht="54.95" customHeight="1">
      <c r="A75" s="153"/>
      <c r="B75" s="54"/>
      <c r="C75" s="153"/>
      <c r="D75" s="227"/>
      <c r="E75" s="489" t="s">
        <v>1197</v>
      </c>
      <c r="F75" s="490"/>
      <c r="G75" s="490"/>
      <c r="H75" s="490"/>
      <c r="I75" s="490"/>
      <c r="J75" s="490"/>
      <c r="K75" s="490"/>
      <c r="L75" s="490"/>
      <c r="M75" s="490"/>
      <c r="N75" s="490"/>
      <c r="O75" s="490"/>
      <c r="P75" s="491"/>
      <c r="Q75" s="87"/>
      <c r="R75" s="351"/>
      <c r="T75" s="109">
        <f>AVERAGE(T70:T74)</f>
        <v>0.4333333333333334</v>
      </c>
      <c r="U75" s="159"/>
      <c r="V75" s="160"/>
      <c r="W75" s="161"/>
      <c r="X75" s="143"/>
      <c r="Y75" s="54"/>
      <c r="Z75" s="193"/>
      <c r="AA75" s="153"/>
      <c r="AB75" s="153"/>
      <c r="AC75" s="193"/>
      <c r="AD75" s="54"/>
      <c r="AE75" s="54"/>
      <c r="AF75" s="54"/>
      <c r="AG75" s="54"/>
      <c r="AH75" s="252"/>
      <c r="AI75" s="387">
        <v>65959775722</v>
      </c>
      <c r="AJ75" s="387">
        <v>109813451434.78</v>
      </c>
      <c r="AK75" s="387">
        <v>109813451434.78</v>
      </c>
      <c r="AL75" s="107"/>
      <c r="AM75" s="107"/>
      <c r="AN75" s="54"/>
      <c r="AO75" s="56"/>
      <c r="AP75" s="381">
        <v>0</v>
      </c>
      <c r="AQ75" s="82">
        <f>AP75/AJ75</f>
        <v>0</v>
      </c>
      <c r="AR75" s="381">
        <v>21782515029</v>
      </c>
      <c r="AS75" s="82">
        <f>AR75/AJ75</f>
        <v>0.19835926058600381</v>
      </c>
      <c r="AT75" s="253">
        <v>9170714560</v>
      </c>
      <c r="AU75" s="82">
        <f>AT75/AK75</f>
        <v>8.3511759626703264E-2</v>
      </c>
      <c r="AV75" s="253">
        <v>23388808669</v>
      </c>
      <c r="AW75" s="82">
        <f>AV75/AK75</f>
        <v>0.21298673671950832</v>
      </c>
      <c r="AX75" s="193"/>
      <c r="AY75" s="193"/>
      <c r="AZ75" s="126"/>
      <c r="BA75" s="126"/>
      <c r="BB75" s="126"/>
      <c r="BC75" s="126"/>
      <c r="BD75" s="126"/>
      <c r="BE75" s="126"/>
    </row>
    <row r="76" spans="1:57" ht="54.95" customHeight="1">
      <c r="A76" s="153" t="s">
        <v>269</v>
      </c>
      <c r="B76" s="54" t="s">
        <v>270</v>
      </c>
      <c r="C76" s="153" t="s">
        <v>271</v>
      </c>
      <c r="D76" s="227" t="s">
        <v>282</v>
      </c>
      <c r="E76" s="323" t="s">
        <v>1198</v>
      </c>
      <c r="F76" s="119">
        <v>2024130010119</v>
      </c>
      <c r="G76" s="332" t="s">
        <v>1199</v>
      </c>
      <c r="H76" s="54" t="s">
        <v>1200</v>
      </c>
      <c r="I76" s="54" t="s">
        <v>1201</v>
      </c>
      <c r="J76" s="54">
        <v>10</v>
      </c>
      <c r="K76" s="156" t="s">
        <v>1202</v>
      </c>
      <c r="L76" s="153" t="s">
        <v>934</v>
      </c>
      <c r="M76" s="156" t="s">
        <v>1203</v>
      </c>
      <c r="N76" s="157">
        <v>1</v>
      </c>
      <c r="O76" s="158">
        <v>0</v>
      </c>
      <c r="P76" s="157">
        <v>0</v>
      </c>
      <c r="Q76" s="141"/>
      <c r="R76" s="347"/>
      <c r="S76" s="193">
        <f t="shared" si="1"/>
        <v>0</v>
      </c>
      <c r="T76" s="142">
        <f>(O76+P76)/N76</f>
        <v>0</v>
      </c>
      <c r="U76" s="159">
        <v>45658</v>
      </c>
      <c r="V76" s="160">
        <v>46022</v>
      </c>
      <c r="W76" s="161">
        <f t="shared" si="5"/>
        <v>364</v>
      </c>
      <c r="X76" s="143" t="s">
        <v>974</v>
      </c>
      <c r="Y76" s="54" t="s">
        <v>975</v>
      </c>
      <c r="Z76" s="193" t="s">
        <v>1075</v>
      </c>
      <c r="AA76" s="153" t="s">
        <v>1204</v>
      </c>
      <c r="AB76" s="153" t="s">
        <v>1205</v>
      </c>
      <c r="AC76" s="193" t="s">
        <v>1206</v>
      </c>
      <c r="AD76" s="54" t="s">
        <v>1195</v>
      </c>
      <c r="AE76" s="54">
        <v>13904427960</v>
      </c>
      <c r="AF76" s="54"/>
      <c r="AG76" s="54" t="s">
        <v>1029</v>
      </c>
      <c r="AH76" s="54"/>
      <c r="AI76" s="107">
        <v>0</v>
      </c>
      <c r="AJ76" s="107"/>
      <c r="AK76" s="107"/>
      <c r="AL76" s="107"/>
      <c r="AM76" s="107"/>
      <c r="AN76" s="54" t="s">
        <v>1207</v>
      </c>
      <c r="AO76" s="56"/>
      <c r="AP76" s="145"/>
      <c r="AQ76" s="140"/>
      <c r="AR76" s="145"/>
      <c r="AS76" s="140"/>
      <c r="AT76" s="133"/>
      <c r="AU76" s="134"/>
      <c r="AV76" s="133"/>
      <c r="AW76" s="134"/>
      <c r="AX76" s="3"/>
      <c r="AY76" s="3"/>
      <c r="BE76" s="406"/>
    </row>
    <row r="77" spans="1:57" ht="54.95" customHeight="1">
      <c r="A77" s="153" t="s">
        <v>269</v>
      </c>
      <c r="B77" s="54" t="s">
        <v>270</v>
      </c>
      <c r="C77" s="153" t="s">
        <v>271</v>
      </c>
      <c r="D77" s="227" t="s">
        <v>282</v>
      </c>
      <c r="E77" s="323" t="s">
        <v>1198</v>
      </c>
      <c r="F77" s="119">
        <v>2024130010119</v>
      </c>
      <c r="G77" s="332" t="s">
        <v>1199</v>
      </c>
      <c r="H77" s="54" t="s">
        <v>1200</v>
      </c>
      <c r="I77" s="54" t="s">
        <v>1201</v>
      </c>
      <c r="J77" s="54">
        <v>10</v>
      </c>
      <c r="K77" s="156" t="s">
        <v>1208</v>
      </c>
      <c r="L77" s="153" t="s">
        <v>934</v>
      </c>
      <c r="M77" s="156" t="s">
        <v>1203</v>
      </c>
      <c r="N77" s="157">
        <v>1</v>
      </c>
      <c r="O77" s="158">
        <v>0</v>
      </c>
      <c r="P77" s="157">
        <v>0</v>
      </c>
      <c r="Q77" s="146"/>
      <c r="R77" s="348"/>
      <c r="S77" s="193">
        <f t="shared" si="1"/>
        <v>0</v>
      </c>
      <c r="T77" s="142">
        <f>(O77+P77)/N77</f>
        <v>0</v>
      </c>
      <c r="U77" s="159">
        <v>45658</v>
      </c>
      <c r="V77" s="160">
        <v>46022</v>
      </c>
      <c r="W77" s="161">
        <f t="shared" si="5"/>
        <v>364</v>
      </c>
      <c r="X77" s="143" t="s">
        <v>974</v>
      </c>
      <c r="Y77" s="54" t="s">
        <v>975</v>
      </c>
      <c r="Z77" s="193" t="s">
        <v>1075</v>
      </c>
      <c r="AA77" s="153" t="s">
        <v>1204</v>
      </c>
      <c r="AB77" s="153" t="s">
        <v>1205</v>
      </c>
      <c r="AC77" s="193" t="s">
        <v>1206</v>
      </c>
      <c r="AD77" s="54" t="s">
        <v>1209</v>
      </c>
      <c r="AE77" s="54">
        <v>200000000</v>
      </c>
      <c r="AF77" s="54"/>
      <c r="AG77" s="54" t="s">
        <v>1029</v>
      </c>
      <c r="AH77" s="54"/>
      <c r="AI77" s="107">
        <v>0</v>
      </c>
      <c r="AJ77" s="107"/>
      <c r="AK77" s="107"/>
      <c r="AL77" s="107"/>
      <c r="AM77" s="107"/>
      <c r="AN77" s="54" t="s">
        <v>1207</v>
      </c>
      <c r="AO77" s="56"/>
      <c r="AP77" s="145"/>
      <c r="AQ77" s="140"/>
      <c r="AR77" s="145"/>
      <c r="AS77" s="140"/>
      <c r="AT77" s="133"/>
      <c r="AU77" s="134"/>
      <c r="AV77" s="133"/>
      <c r="AW77" s="134"/>
      <c r="AX77" s="3"/>
      <c r="AY77" s="3"/>
      <c r="BE77" s="126"/>
    </row>
    <row r="78" spans="1:57" ht="54.95" customHeight="1">
      <c r="A78" s="153" t="s">
        <v>269</v>
      </c>
      <c r="B78" s="54" t="s">
        <v>270</v>
      </c>
      <c r="C78" s="153" t="s">
        <v>271</v>
      </c>
      <c r="D78" s="227" t="s">
        <v>282</v>
      </c>
      <c r="E78" s="323" t="s">
        <v>1198</v>
      </c>
      <c r="F78" s="119">
        <v>2024130010119</v>
      </c>
      <c r="G78" s="332" t="s">
        <v>1199</v>
      </c>
      <c r="H78" s="54" t="s">
        <v>1200</v>
      </c>
      <c r="I78" s="54" t="s">
        <v>1201</v>
      </c>
      <c r="J78" s="54">
        <v>5</v>
      </c>
      <c r="K78" s="156" t="s">
        <v>1210</v>
      </c>
      <c r="L78" s="153" t="s">
        <v>934</v>
      </c>
      <c r="M78" s="156" t="s">
        <v>1110</v>
      </c>
      <c r="N78" s="157">
        <v>1</v>
      </c>
      <c r="O78" s="158">
        <v>0</v>
      </c>
      <c r="P78" s="157">
        <v>0</v>
      </c>
      <c r="Q78" s="149"/>
      <c r="R78" s="350"/>
      <c r="S78" s="193">
        <f t="shared" si="1"/>
        <v>0</v>
      </c>
      <c r="T78" s="142">
        <f>(O78+P78)/N78</f>
        <v>0</v>
      </c>
      <c r="U78" s="159">
        <v>45809</v>
      </c>
      <c r="V78" s="160">
        <v>46022</v>
      </c>
      <c r="W78" s="161">
        <f t="shared" si="5"/>
        <v>213</v>
      </c>
      <c r="X78" s="143" t="s">
        <v>974</v>
      </c>
      <c r="Y78" s="54" t="s">
        <v>975</v>
      </c>
      <c r="Z78" s="193" t="s">
        <v>1075</v>
      </c>
      <c r="AA78" s="55" t="s">
        <v>1204</v>
      </c>
      <c r="AB78" s="153" t="s">
        <v>1205</v>
      </c>
      <c r="AC78" s="193" t="s">
        <v>1206</v>
      </c>
      <c r="AD78" s="54" t="s">
        <v>1190</v>
      </c>
      <c r="AE78" s="54">
        <v>0</v>
      </c>
      <c r="AF78" s="54"/>
      <c r="AG78" s="54" t="s">
        <v>1029</v>
      </c>
      <c r="AH78" s="54"/>
      <c r="AI78" s="107"/>
      <c r="AJ78" s="107"/>
      <c r="AK78" s="107"/>
      <c r="AL78" s="107"/>
      <c r="AM78" s="107"/>
      <c r="AN78" s="54" t="s">
        <v>1207</v>
      </c>
      <c r="AO78" s="56"/>
      <c r="AP78" s="145"/>
      <c r="AQ78" s="140"/>
      <c r="AR78" s="145"/>
      <c r="AS78" s="140"/>
      <c r="AT78" s="133"/>
      <c r="AU78" s="134"/>
      <c r="AV78" s="133"/>
      <c r="AW78" s="134"/>
      <c r="AX78" s="3"/>
      <c r="AY78" s="3"/>
      <c r="BE78" s="405"/>
    </row>
    <row r="79" spans="1:57" ht="54.95" customHeight="1">
      <c r="A79" s="153"/>
      <c r="B79" s="54"/>
      <c r="C79" s="153"/>
      <c r="D79" s="227"/>
      <c r="E79" s="489" t="s">
        <v>1211</v>
      </c>
      <c r="F79" s="490"/>
      <c r="G79" s="490"/>
      <c r="H79" s="490"/>
      <c r="I79" s="490"/>
      <c r="J79" s="490"/>
      <c r="K79" s="490"/>
      <c r="L79" s="490"/>
      <c r="M79" s="490"/>
      <c r="N79" s="490"/>
      <c r="O79" s="490"/>
      <c r="P79" s="491"/>
      <c r="Q79" s="49"/>
      <c r="R79" s="346"/>
      <c r="T79" s="108">
        <f>AVERAGE(T76:T78)</f>
        <v>0</v>
      </c>
      <c r="U79" s="159"/>
      <c r="V79" s="160"/>
      <c r="W79" s="161"/>
      <c r="X79" s="143"/>
      <c r="Y79" s="54"/>
      <c r="Z79" s="193"/>
      <c r="AA79" s="55"/>
      <c r="AB79" s="153"/>
      <c r="AC79" s="193"/>
      <c r="AD79" s="54"/>
      <c r="AE79" s="54"/>
      <c r="AF79" s="54"/>
      <c r="AG79" s="54"/>
      <c r="AH79" s="54"/>
      <c r="AI79" s="387">
        <v>200000000</v>
      </c>
      <c r="AJ79" s="387">
        <v>200000000</v>
      </c>
      <c r="AK79" s="387">
        <v>200000000</v>
      </c>
      <c r="AL79" s="107"/>
      <c r="AM79" s="107"/>
      <c r="AN79" s="54"/>
      <c r="AO79" s="56"/>
      <c r="AP79" s="381">
        <v>0</v>
      </c>
      <c r="AQ79" s="82">
        <f>AP79/AJ79</f>
        <v>0</v>
      </c>
      <c r="AR79" s="381">
        <v>0</v>
      </c>
      <c r="AS79" s="82">
        <f>AR79/AJ79</f>
        <v>0</v>
      </c>
      <c r="AT79" s="253">
        <v>0</v>
      </c>
      <c r="AU79" s="82">
        <f>AT79/AK79</f>
        <v>0</v>
      </c>
      <c r="AV79" s="253">
        <v>0</v>
      </c>
      <c r="AW79" s="82">
        <f>AV79/AK79</f>
        <v>0</v>
      </c>
      <c r="AX79" s="193"/>
      <c r="AY79" s="193"/>
      <c r="AZ79" s="126"/>
      <c r="BA79" s="126"/>
      <c r="BB79" s="126"/>
      <c r="BC79" s="126"/>
      <c r="BD79" s="126"/>
      <c r="BE79" s="126"/>
    </row>
    <row r="80" spans="1:57" ht="54.95" customHeight="1">
      <c r="A80" s="153" t="s">
        <v>289</v>
      </c>
      <c r="B80" s="54" t="s">
        <v>290</v>
      </c>
      <c r="C80" s="153" t="s">
        <v>291</v>
      </c>
      <c r="D80" s="227" t="s">
        <v>295</v>
      </c>
      <c r="E80" s="323" t="s">
        <v>1212</v>
      </c>
      <c r="F80" s="119">
        <v>2024130010029</v>
      </c>
      <c r="G80" s="332" t="s">
        <v>1213</v>
      </c>
      <c r="H80" s="54" t="s">
        <v>1214</v>
      </c>
      <c r="I80" s="54" t="s">
        <v>1215</v>
      </c>
      <c r="J80" s="54">
        <v>10</v>
      </c>
      <c r="K80" s="156" t="s">
        <v>1216</v>
      </c>
      <c r="L80" s="153" t="s">
        <v>934</v>
      </c>
      <c r="M80" s="156" t="s">
        <v>1217</v>
      </c>
      <c r="N80" s="157">
        <v>1</v>
      </c>
      <c r="O80" s="158">
        <v>0</v>
      </c>
      <c r="P80" s="157">
        <v>1</v>
      </c>
      <c r="Q80" s="141"/>
      <c r="R80" s="347"/>
      <c r="S80" s="193">
        <f t="shared" ref="S80:S142" si="11">O80+P80</f>
        <v>1</v>
      </c>
      <c r="T80" s="142">
        <f>(O80+P80)/N80</f>
        <v>1</v>
      </c>
      <c r="U80" s="159">
        <v>45839</v>
      </c>
      <c r="V80" s="180">
        <v>46022</v>
      </c>
      <c r="W80" s="161">
        <f t="shared" si="5"/>
        <v>183</v>
      </c>
      <c r="X80" s="143" t="s">
        <v>974</v>
      </c>
      <c r="Y80" s="54" t="s">
        <v>975</v>
      </c>
      <c r="Z80" s="193" t="s">
        <v>1075</v>
      </c>
      <c r="AA80" s="55" t="s">
        <v>1218</v>
      </c>
      <c r="AB80" s="153" t="s">
        <v>1219</v>
      </c>
      <c r="AC80" s="193" t="s">
        <v>1078</v>
      </c>
      <c r="AD80" s="54" t="s">
        <v>1217</v>
      </c>
      <c r="AE80" s="54">
        <v>447999989</v>
      </c>
      <c r="AF80" s="54"/>
      <c r="AG80" s="54" t="s">
        <v>1029</v>
      </c>
      <c r="AH80" s="54" t="s">
        <v>1220</v>
      </c>
      <c r="AI80" s="107"/>
      <c r="AJ80" s="107"/>
      <c r="AK80" s="107"/>
      <c r="AL80" s="107"/>
      <c r="AM80" s="107"/>
      <c r="AN80" s="54" t="s">
        <v>1207</v>
      </c>
      <c r="AO80" s="56"/>
      <c r="AP80" s="145"/>
      <c r="AQ80" s="140"/>
      <c r="AR80" s="145"/>
      <c r="AS80" s="140"/>
      <c r="AT80" s="133"/>
      <c r="AU80" s="134"/>
      <c r="AV80" s="133"/>
      <c r="AW80" s="134"/>
      <c r="AX80" s="3"/>
      <c r="AY80" s="3"/>
      <c r="BE80" s="406"/>
    </row>
    <row r="81" spans="1:57" ht="54.95" customHeight="1">
      <c r="A81" s="153" t="s">
        <v>289</v>
      </c>
      <c r="B81" s="54" t="s">
        <v>290</v>
      </c>
      <c r="C81" s="153" t="s">
        <v>291</v>
      </c>
      <c r="D81" s="227" t="s">
        <v>299</v>
      </c>
      <c r="E81" s="323" t="s">
        <v>1212</v>
      </c>
      <c r="F81" s="119">
        <v>2024130010029</v>
      </c>
      <c r="G81" s="332" t="s">
        <v>1213</v>
      </c>
      <c r="H81" s="54" t="s">
        <v>1214</v>
      </c>
      <c r="I81" s="54" t="s">
        <v>1215</v>
      </c>
      <c r="J81" s="54">
        <v>10</v>
      </c>
      <c r="K81" s="156" t="s">
        <v>1221</v>
      </c>
      <c r="L81" s="153" t="s">
        <v>934</v>
      </c>
      <c r="M81" s="156" t="s">
        <v>1222</v>
      </c>
      <c r="N81" s="157" t="s">
        <v>177</v>
      </c>
      <c r="O81" s="157" t="s">
        <v>177</v>
      </c>
      <c r="P81" s="157" t="s">
        <v>177</v>
      </c>
      <c r="Q81" s="163"/>
      <c r="R81" s="352"/>
      <c r="S81" s="164" t="s">
        <v>177</v>
      </c>
      <c r="T81" s="372" t="s">
        <v>177</v>
      </c>
      <c r="U81" s="159">
        <v>46054</v>
      </c>
      <c r="V81" s="160">
        <v>46387</v>
      </c>
      <c r="W81" s="161">
        <f>+V81-U81</f>
        <v>333</v>
      </c>
      <c r="X81" s="143" t="s">
        <v>974</v>
      </c>
      <c r="Y81" s="54" t="s">
        <v>975</v>
      </c>
      <c r="Z81" s="193" t="s">
        <v>1075</v>
      </c>
      <c r="AA81" s="55" t="s">
        <v>1218</v>
      </c>
      <c r="AB81" s="153" t="s">
        <v>1219</v>
      </c>
      <c r="AC81" s="193" t="s">
        <v>1078</v>
      </c>
      <c r="AD81" s="54" t="s">
        <v>1223</v>
      </c>
      <c r="AE81" s="54">
        <v>6917453009.3100004</v>
      </c>
      <c r="AF81" s="54"/>
      <c r="AG81" s="54" t="s">
        <v>1029</v>
      </c>
      <c r="AH81" s="54" t="s">
        <v>1220</v>
      </c>
      <c r="AI81" s="107"/>
      <c r="AJ81" s="107"/>
      <c r="AK81" s="107"/>
      <c r="AL81" s="107"/>
      <c r="AM81" s="107"/>
      <c r="AN81" s="54" t="s">
        <v>1207</v>
      </c>
      <c r="AO81" s="56"/>
      <c r="AP81" s="145"/>
      <c r="AQ81" s="140"/>
      <c r="AR81" s="145"/>
      <c r="AS81" s="140"/>
      <c r="AT81" s="133"/>
      <c r="AU81" s="134"/>
      <c r="AV81" s="133"/>
      <c r="AW81" s="134"/>
      <c r="AX81" s="3"/>
      <c r="AY81" s="3"/>
      <c r="BE81" s="126"/>
    </row>
    <row r="82" spans="1:57" ht="54.95" customHeight="1">
      <c r="A82" s="153" t="s">
        <v>289</v>
      </c>
      <c r="B82" s="54" t="s">
        <v>290</v>
      </c>
      <c r="C82" s="153" t="s">
        <v>291</v>
      </c>
      <c r="D82" s="227" t="s">
        <v>306</v>
      </c>
      <c r="E82" s="323" t="s">
        <v>1212</v>
      </c>
      <c r="F82" s="119">
        <v>2024130010029</v>
      </c>
      <c r="G82" s="332" t="s">
        <v>1213</v>
      </c>
      <c r="H82" s="54" t="s">
        <v>1214</v>
      </c>
      <c r="I82" s="54" t="s">
        <v>1215</v>
      </c>
      <c r="J82" s="54">
        <v>10</v>
      </c>
      <c r="K82" s="156" t="s">
        <v>1224</v>
      </c>
      <c r="L82" s="153" t="s">
        <v>934</v>
      </c>
      <c r="M82" s="156" t="s">
        <v>1223</v>
      </c>
      <c r="N82" s="157">
        <v>1</v>
      </c>
      <c r="O82" s="158">
        <v>0</v>
      </c>
      <c r="P82" s="157">
        <v>0</v>
      </c>
      <c r="Q82" s="146"/>
      <c r="R82" s="348"/>
      <c r="S82" s="193">
        <f t="shared" si="11"/>
        <v>0</v>
      </c>
      <c r="T82" s="142">
        <f t="shared" ref="T82:T89" si="12">(O82+P82)/N82</f>
        <v>0</v>
      </c>
      <c r="U82" s="159">
        <v>45748</v>
      </c>
      <c r="V82" s="160">
        <v>46022</v>
      </c>
      <c r="W82" s="161">
        <f t="shared" ref="W82" si="13">+V82-U82</f>
        <v>274</v>
      </c>
      <c r="X82" s="143" t="s">
        <v>974</v>
      </c>
      <c r="Y82" s="54" t="s">
        <v>975</v>
      </c>
      <c r="Z82" s="193" t="s">
        <v>1075</v>
      </c>
      <c r="AA82" s="55" t="s">
        <v>1218</v>
      </c>
      <c r="AB82" s="153" t="s">
        <v>1219</v>
      </c>
      <c r="AC82" s="193" t="s">
        <v>1078</v>
      </c>
      <c r="AD82" s="54" t="s">
        <v>1225</v>
      </c>
      <c r="AE82" s="54">
        <v>1</v>
      </c>
      <c r="AF82" s="54"/>
      <c r="AG82" s="54" t="s">
        <v>1029</v>
      </c>
      <c r="AH82" s="54" t="s">
        <v>1220</v>
      </c>
      <c r="AI82" s="107">
        <v>0</v>
      </c>
      <c r="AJ82" s="107"/>
      <c r="AK82" s="107"/>
      <c r="AL82" s="107"/>
      <c r="AM82" s="107"/>
      <c r="AN82" s="54" t="s">
        <v>1207</v>
      </c>
      <c r="AO82" s="56"/>
      <c r="AP82" s="145"/>
      <c r="AQ82" s="140"/>
      <c r="AR82" s="145"/>
      <c r="AS82" s="140"/>
      <c r="AT82" s="133"/>
      <c r="AU82" s="134"/>
      <c r="AV82" s="133"/>
      <c r="AW82" s="134"/>
      <c r="AX82" s="3"/>
      <c r="AY82" s="3"/>
      <c r="BE82" s="126"/>
    </row>
    <row r="83" spans="1:57" ht="54.95" customHeight="1">
      <c r="A83" s="153" t="s">
        <v>289</v>
      </c>
      <c r="B83" s="54" t="s">
        <v>290</v>
      </c>
      <c r="C83" s="153" t="s">
        <v>291</v>
      </c>
      <c r="D83" s="227" t="s">
        <v>302</v>
      </c>
      <c r="E83" s="323" t="s">
        <v>1212</v>
      </c>
      <c r="F83" s="119">
        <v>2024130010029</v>
      </c>
      <c r="G83" s="332" t="s">
        <v>1213</v>
      </c>
      <c r="H83" s="54" t="s">
        <v>1214</v>
      </c>
      <c r="I83" s="54" t="s">
        <v>1215</v>
      </c>
      <c r="J83" s="54">
        <v>10</v>
      </c>
      <c r="K83" s="156" t="s">
        <v>1226</v>
      </c>
      <c r="L83" s="153" t="s">
        <v>934</v>
      </c>
      <c r="M83" s="156" t="s">
        <v>1190</v>
      </c>
      <c r="N83" s="157">
        <v>1</v>
      </c>
      <c r="O83" s="158">
        <v>0</v>
      </c>
      <c r="P83" s="157">
        <v>0</v>
      </c>
      <c r="Q83" s="146"/>
      <c r="R83" s="348"/>
      <c r="S83" s="193">
        <f t="shared" si="11"/>
        <v>0</v>
      </c>
      <c r="T83" s="142">
        <f t="shared" si="12"/>
        <v>0</v>
      </c>
      <c r="U83" s="159">
        <v>45839</v>
      </c>
      <c r="V83" s="180">
        <v>46022</v>
      </c>
      <c r="W83" s="161">
        <f t="shared" si="5"/>
        <v>183</v>
      </c>
      <c r="X83" s="143" t="s">
        <v>974</v>
      </c>
      <c r="Y83" s="54" t="s">
        <v>975</v>
      </c>
      <c r="Z83" s="193" t="s">
        <v>1075</v>
      </c>
      <c r="AA83" s="55" t="s">
        <v>1218</v>
      </c>
      <c r="AB83" s="153" t="s">
        <v>1219</v>
      </c>
      <c r="AC83" s="193" t="s">
        <v>1078</v>
      </c>
      <c r="AD83" s="54" t="s">
        <v>1222</v>
      </c>
      <c r="AE83" s="54">
        <v>1</v>
      </c>
      <c r="AF83" s="54"/>
      <c r="AG83" s="54" t="s">
        <v>1029</v>
      </c>
      <c r="AH83" s="54" t="s">
        <v>1220</v>
      </c>
      <c r="AI83" s="107">
        <v>0</v>
      </c>
      <c r="AJ83" s="107"/>
      <c r="AK83" s="107"/>
      <c r="AL83" s="107"/>
      <c r="AM83" s="107"/>
      <c r="AN83" s="54" t="s">
        <v>1207</v>
      </c>
      <c r="AO83" s="56"/>
      <c r="AP83" s="145"/>
      <c r="AQ83" s="140"/>
      <c r="AR83" s="145"/>
      <c r="AS83" s="140"/>
      <c r="AT83" s="133"/>
      <c r="AU83" s="134"/>
      <c r="AV83" s="133"/>
      <c r="AW83" s="134"/>
      <c r="AX83" s="3"/>
      <c r="AY83" s="3"/>
      <c r="BE83" s="126"/>
    </row>
    <row r="84" spans="1:57" ht="54.95" customHeight="1">
      <c r="A84" s="153" t="s">
        <v>289</v>
      </c>
      <c r="B84" s="54" t="s">
        <v>290</v>
      </c>
      <c r="C84" s="153" t="s">
        <v>291</v>
      </c>
      <c r="D84" s="227" t="s">
        <v>304</v>
      </c>
      <c r="E84" s="323" t="s">
        <v>1212</v>
      </c>
      <c r="F84" s="119">
        <v>2024130010029</v>
      </c>
      <c r="G84" s="332" t="s">
        <v>1213</v>
      </c>
      <c r="H84" s="54" t="s">
        <v>1214</v>
      </c>
      <c r="I84" s="54" t="s">
        <v>1215</v>
      </c>
      <c r="J84" s="54">
        <v>10</v>
      </c>
      <c r="K84" s="156" t="s">
        <v>1227</v>
      </c>
      <c r="L84" s="153" t="s">
        <v>934</v>
      </c>
      <c r="M84" s="156" t="s">
        <v>1217</v>
      </c>
      <c r="N84" s="157">
        <v>1</v>
      </c>
      <c r="O84" s="158">
        <v>1</v>
      </c>
      <c r="P84" s="157"/>
      <c r="Q84" s="146"/>
      <c r="R84" s="348"/>
      <c r="S84" s="193">
        <f t="shared" si="11"/>
        <v>1</v>
      </c>
      <c r="T84" s="142">
        <f t="shared" si="12"/>
        <v>1</v>
      </c>
      <c r="U84" s="159">
        <v>45658</v>
      </c>
      <c r="V84" s="160">
        <v>46022</v>
      </c>
      <c r="W84" s="161">
        <f t="shared" si="5"/>
        <v>364</v>
      </c>
      <c r="X84" s="143" t="s">
        <v>974</v>
      </c>
      <c r="Y84" s="54" t="s">
        <v>975</v>
      </c>
      <c r="Z84" s="193" t="s">
        <v>1075</v>
      </c>
      <c r="AA84" s="55" t="s">
        <v>1218</v>
      </c>
      <c r="AB84" s="153" t="s">
        <v>1219</v>
      </c>
      <c r="AC84" s="193" t="s">
        <v>1078</v>
      </c>
      <c r="AD84" s="54" t="s">
        <v>1228</v>
      </c>
      <c r="AE84" s="54">
        <v>1</v>
      </c>
      <c r="AF84" s="54"/>
      <c r="AG84" s="54" t="s">
        <v>1029</v>
      </c>
      <c r="AH84" s="54" t="s">
        <v>1220</v>
      </c>
      <c r="AI84" s="107">
        <v>0</v>
      </c>
      <c r="AJ84" s="107"/>
      <c r="AK84" s="107"/>
      <c r="AL84" s="107"/>
      <c r="AM84" s="107"/>
      <c r="AN84" s="54" t="s">
        <v>1207</v>
      </c>
      <c r="AO84" s="56"/>
      <c r="AP84" s="145"/>
      <c r="AQ84" s="140"/>
      <c r="AR84" s="145"/>
      <c r="AS84" s="140"/>
      <c r="AT84" s="133"/>
      <c r="AU84" s="134"/>
      <c r="AV84" s="133"/>
      <c r="AW84" s="134"/>
      <c r="AX84" s="3"/>
      <c r="AY84" s="3"/>
      <c r="BE84" s="126"/>
    </row>
    <row r="85" spans="1:57" ht="54.95" customHeight="1">
      <c r="A85" s="153" t="s">
        <v>289</v>
      </c>
      <c r="B85" s="54" t="s">
        <v>290</v>
      </c>
      <c r="C85" s="153" t="s">
        <v>291</v>
      </c>
      <c r="D85" s="227" t="s">
        <v>309</v>
      </c>
      <c r="E85" s="323" t="s">
        <v>1212</v>
      </c>
      <c r="F85" s="119">
        <v>2024130010029</v>
      </c>
      <c r="G85" s="332" t="s">
        <v>1213</v>
      </c>
      <c r="H85" s="54" t="s">
        <v>1214</v>
      </c>
      <c r="I85" s="54" t="s">
        <v>1215</v>
      </c>
      <c r="J85" s="54">
        <v>10</v>
      </c>
      <c r="K85" s="156" t="s">
        <v>1229</v>
      </c>
      <c r="L85" s="153" t="s">
        <v>934</v>
      </c>
      <c r="M85" s="156" t="s">
        <v>1230</v>
      </c>
      <c r="N85" s="157">
        <v>1</v>
      </c>
      <c r="O85" s="158">
        <v>0</v>
      </c>
      <c r="P85" s="157">
        <v>0</v>
      </c>
      <c r="Q85" s="146"/>
      <c r="R85" s="348"/>
      <c r="S85" s="193">
        <f t="shared" si="11"/>
        <v>0</v>
      </c>
      <c r="T85" s="142">
        <f t="shared" si="12"/>
        <v>0</v>
      </c>
      <c r="U85" s="159">
        <v>45658</v>
      </c>
      <c r="V85" s="160">
        <v>46022</v>
      </c>
      <c r="W85" s="161">
        <f t="shared" ref="W85" si="14">+V85-U85</f>
        <v>364</v>
      </c>
      <c r="X85" s="143" t="s">
        <v>974</v>
      </c>
      <c r="Y85" s="54" t="s">
        <v>975</v>
      </c>
      <c r="Z85" s="193" t="s">
        <v>1075</v>
      </c>
      <c r="AA85" s="55" t="s">
        <v>1218</v>
      </c>
      <c r="AB85" s="153" t="s">
        <v>1219</v>
      </c>
      <c r="AC85" s="193" t="s">
        <v>1078</v>
      </c>
      <c r="AD85" s="54" t="s">
        <v>1231</v>
      </c>
      <c r="AE85" s="54">
        <v>1</v>
      </c>
      <c r="AF85" s="54"/>
      <c r="AG85" s="54" t="s">
        <v>1029</v>
      </c>
      <c r="AH85" s="54" t="s">
        <v>1220</v>
      </c>
      <c r="AI85" s="107">
        <v>0</v>
      </c>
      <c r="AJ85" s="107"/>
      <c r="AK85" s="107"/>
      <c r="AL85" s="107"/>
      <c r="AM85" s="107"/>
      <c r="AN85" s="54" t="s">
        <v>1207</v>
      </c>
      <c r="AO85" s="56"/>
      <c r="AP85" s="145"/>
      <c r="AQ85" s="140"/>
      <c r="AR85" s="145"/>
      <c r="AS85" s="140"/>
      <c r="AT85" s="133"/>
      <c r="AU85" s="134"/>
      <c r="AV85" s="133"/>
      <c r="AW85" s="134"/>
      <c r="AX85" s="3"/>
      <c r="AY85" s="3"/>
      <c r="BE85" s="126"/>
    </row>
    <row r="86" spans="1:57" ht="54.95" customHeight="1">
      <c r="A86" s="54" t="s">
        <v>289</v>
      </c>
      <c r="B86" s="54" t="s">
        <v>290</v>
      </c>
      <c r="C86" s="153" t="s">
        <v>291</v>
      </c>
      <c r="D86" s="54" t="s">
        <v>326</v>
      </c>
      <c r="E86" s="323" t="s">
        <v>1212</v>
      </c>
      <c r="F86" s="119">
        <v>2024130010029</v>
      </c>
      <c r="G86" s="332" t="s">
        <v>1213</v>
      </c>
      <c r="H86" s="54" t="s">
        <v>1214</v>
      </c>
      <c r="I86" s="54" t="s">
        <v>1215</v>
      </c>
      <c r="J86" s="54">
        <v>5</v>
      </c>
      <c r="K86" s="156" t="s">
        <v>1232</v>
      </c>
      <c r="L86" s="153" t="s">
        <v>934</v>
      </c>
      <c r="M86" s="156" t="s">
        <v>1233</v>
      </c>
      <c r="N86" s="157">
        <v>11</v>
      </c>
      <c r="O86" s="158">
        <v>0</v>
      </c>
      <c r="P86" s="157">
        <v>0</v>
      </c>
      <c r="Q86" s="146"/>
      <c r="R86" s="348"/>
      <c r="S86" s="193">
        <f t="shared" si="11"/>
        <v>0</v>
      </c>
      <c r="T86" s="142">
        <f t="shared" si="12"/>
        <v>0</v>
      </c>
      <c r="U86" s="159">
        <v>45689</v>
      </c>
      <c r="V86" s="160">
        <v>46022</v>
      </c>
      <c r="W86" s="161">
        <f t="shared" ref="W86:W107" si="15">+V86-U86</f>
        <v>333</v>
      </c>
      <c r="X86" s="143" t="s">
        <v>974</v>
      </c>
      <c r="Y86" s="54" t="s">
        <v>975</v>
      </c>
      <c r="Z86" s="193" t="s">
        <v>1075</v>
      </c>
      <c r="AA86" s="55" t="s">
        <v>1234</v>
      </c>
      <c r="AB86" s="153" t="s">
        <v>1235</v>
      </c>
      <c r="AC86" s="193" t="s">
        <v>1078</v>
      </c>
      <c r="AD86" s="54" t="s">
        <v>1236</v>
      </c>
      <c r="AE86" s="54">
        <v>1</v>
      </c>
      <c r="AF86" s="54"/>
      <c r="AG86" s="54" t="s">
        <v>1029</v>
      </c>
      <c r="AH86" s="54" t="s">
        <v>1220</v>
      </c>
      <c r="AI86" s="107">
        <v>0</v>
      </c>
      <c r="AJ86" s="107"/>
      <c r="AK86" s="107"/>
      <c r="AL86" s="107"/>
      <c r="AM86" s="107"/>
      <c r="AN86" s="54" t="s">
        <v>1207</v>
      </c>
      <c r="AO86" s="56"/>
      <c r="AP86" s="145"/>
      <c r="AQ86" s="140"/>
      <c r="AR86" s="145"/>
      <c r="AS86" s="140"/>
      <c r="AT86" s="133"/>
      <c r="AU86" s="134"/>
      <c r="AV86" s="133"/>
      <c r="AW86" s="134"/>
      <c r="AX86" s="3"/>
      <c r="AY86" s="3"/>
      <c r="BE86" s="126"/>
    </row>
    <row r="87" spans="1:57" ht="54.95" customHeight="1">
      <c r="A87" s="54" t="s">
        <v>289</v>
      </c>
      <c r="B87" s="54" t="s">
        <v>290</v>
      </c>
      <c r="C87" s="153" t="s">
        <v>291</v>
      </c>
      <c r="D87" s="54" t="s">
        <v>326</v>
      </c>
      <c r="E87" s="323" t="s">
        <v>1212</v>
      </c>
      <c r="F87" s="119">
        <v>2024130010029</v>
      </c>
      <c r="G87" s="332" t="s">
        <v>1213</v>
      </c>
      <c r="H87" s="54" t="s">
        <v>1214</v>
      </c>
      <c r="I87" s="54" t="s">
        <v>1215</v>
      </c>
      <c r="J87" s="54">
        <v>5</v>
      </c>
      <c r="K87" s="156" t="s">
        <v>1237</v>
      </c>
      <c r="L87" s="153" t="s">
        <v>934</v>
      </c>
      <c r="M87" s="156" t="s">
        <v>1238</v>
      </c>
      <c r="N87" s="157">
        <v>1</v>
      </c>
      <c r="O87" s="158">
        <v>0</v>
      </c>
      <c r="P87" s="157">
        <v>0</v>
      </c>
      <c r="Q87" s="146"/>
      <c r="R87" s="348"/>
      <c r="S87" s="193">
        <f t="shared" si="11"/>
        <v>0</v>
      </c>
      <c r="T87" s="142">
        <f t="shared" si="12"/>
        <v>0</v>
      </c>
      <c r="U87" s="159">
        <v>45689</v>
      </c>
      <c r="V87" s="160">
        <v>46022</v>
      </c>
      <c r="W87" s="161">
        <f t="shared" si="15"/>
        <v>333</v>
      </c>
      <c r="X87" s="143" t="s">
        <v>974</v>
      </c>
      <c r="Y87" s="54" t="s">
        <v>975</v>
      </c>
      <c r="Z87" s="193" t="s">
        <v>1075</v>
      </c>
      <c r="AA87" s="55" t="s">
        <v>1234</v>
      </c>
      <c r="AB87" s="153" t="s">
        <v>1235</v>
      </c>
      <c r="AC87" s="193" t="s">
        <v>1078</v>
      </c>
      <c r="AD87" s="54" t="s">
        <v>1239</v>
      </c>
      <c r="AE87" s="54">
        <v>1</v>
      </c>
      <c r="AF87" s="54"/>
      <c r="AG87" s="54" t="s">
        <v>1029</v>
      </c>
      <c r="AH87" s="54"/>
      <c r="AI87" s="107">
        <v>0</v>
      </c>
      <c r="AJ87" s="107"/>
      <c r="AK87" s="107"/>
      <c r="AL87" s="107"/>
      <c r="AM87" s="107"/>
      <c r="AN87" s="54" t="s">
        <v>1207</v>
      </c>
      <c r="AO87" s="56"/>
      <c r="AP87" s="145"/>
      <c r="AQ87" s="140"/>
      <c r="AR87" s="145"/>
      <c r="AS87" s="140"/>
      <c r="AT87" s="133"/>
      <c r="AU87" s="134"/>
      <c r="AV87" s="133"/>
      <c r="AW87" s="134"/>
      <c r="AX87" s="3"/>
      <c r="AY87" s="3"/>
      <c r="BE87" s="126"/>
    </row>
    <row r="88" spans="1:57" ht="54.95" customHeight="1">
      <c r="A88" s="54" t="s">
        <v>289</v>
      </c>
      <c r="B88" s="54" t="s">
        <v>290</v>
      </c>
      <c r="C88" s="153" t="s">
        <v>291</v>
      </c>
      <c r="D88" s="54" t="s">
        <v>326</v>
      </c>
      <c r="E88" s="323" t="s">
        <v>1212</v>
      </c>
      <c r="F88" s="119">
        <v>2024130010029</v>
      </c>
      <c r="G88" s="332" t="s">
        <v>1213</v>
      </c>
      <c r="H88" s="54" t="s">
        <v>1214</v>
      </c>
      <c r="I88" s="54" t="s">
        <v>1215</v>
      </c>
      <c r="J88" s="54">
        <v>5</v>
      </c>
      <c r="K88" s="156" t="s">
        <v>1240</v>
      </c>
      <c r="L88" s="153" t="s">
        <v>934</v>
      </c>
      <c r="M88" s="156" t="s">
        <v>1241</v>
      </c>
      <c r="N88" s="157">
        <v>1</v>
      </c>
      <c r="O88" s="158">
        <v>0</v>
      </c>
      <c r="P88" s="157">
        <v>0</v>
      </c>
      <c r="Q88" s="146"/>
      <c r="R88" s="348"/>
      <c r="S88" s="193">
        <f t="shared" si="11"/>
        <v>0</v>
      </c>
      <c r="T88" s="142">
        <f t="shared" si="12"/>
        <v>0</v>
      </c>
      <c r="U88" s="159">
        <v>45778</v>
      </c>
      <c r="V88" s="160">
        <v>46022</v>
      </c>
      <c r="W88" s="161">
        <f t="shared" si="15"/>
        <v>244</v>
      </c>
      <c r="X88" s="143" t="s">
        <v>974</v>
      </c>
      <c r="Y88" s="54" t="s">
        <v>975</v>
      </c>
      <c r="Z88" s="193" t="s">
        <v>1075</v>
      </c>
      <c r="AA88" s="55" t="s">
        <v>1234</v>
      </c>
      <c r="AB88" s="153" t="s">
        <v>1235</v>
      </c>
      <c r="AC88" s="193" t="s">
        <v>1078</v>
      </c>
      <c r="AD88" s="54" t="s">
        <v>1242</v>
      </c>
      <c r="AE88" s="54">
        <v>1</v>
      </c>
      <c r="AF88" s="54"/>
      <c r="AG88" s="54" t="s">
        <v>1029</v>
      </c>
      <c r="AH88" s="54"/>
      <c r="AI88" s="107">
        <v>0</v>
      </c>
      <c r="AJ88" s="107"/>
      <c r="AK88" s="107"/>
      <c r="AL88" s="107"/>
      <c r="AM88" s="107"/>
      <c r="AN88" s="54" t="s">
        <v>1207</v>
      </c>
      <c r="AO88" s="56"/>
      <c r="AP88" s="145"/>
      <c r="AQ88" s="140"/>
      <c r="AR88" s="145"/>
      <c r="AS88" s="140"/>
      <c r="AT88" s="133"/>
      <c r="AU88" s="134"/>
      <c r="AV88" s="133"/>
      <c r="AW88" s="134"/>
      <c r="AX88" s="3"/>
      <c r="AY88" s="3"/>
      <c r="BE88" s="126"/>
    </row>
    <row r="89" spans="1:57" ht="54.95" customHeight="1">
      <c r="A89" s="54" t="s">
        <v>289</v>
      </c>
      <c r="B89" s="54" t="s">
        <v>290</v>
      </c>
      <c r="C89" s="153" t="s">
        <v>291</v>
      </c>
      <c r="D89" s="54" t="s">
        <v>326</v>
      </c>
      <c r="E89" s="323" t="s">
        <v>1212</v>
      </c>
      <c r="F89" s="119">
        <v>2024130010029</v>
      </c>
      <c r="G89" s="332" t="s">
        <v>1213</v>
      </c>
      <c r="H89" s="54" t="s">
        <v>1214</v>
      </c>
      <c r="I89" s="54" t="s">
        <v>1215</v>
      </c>
      <c r="J89" s="54">
        <v>5</v>
      </c>
      <c r="K89" s="156" t="s">
        <v>1243</v>
      </c>
      <c r="L89" s="153" t="s">
        <v>934</v>
      </c>
      <c r="M89" s="156" t="s">
        <v>1244</v>
      </c>
      <c r="N89" s="157">
        <v>1</v>
      </c>
      <c r="O89" s="158">
        <v>0</v>
      </c>
      <c r="P89" s="157">
        <v>0</v>
      </c>
      <c r="Q89" s="146"/>
      <c r="R89" s="348"/>
      <c r="S89" s="193">
        <f t="shared" si="11"/>
        <v>0</v>
      </c>
      <c r="T89" s="142">
        <f t="shared" si="12"/>
        <v>0</v>
      </c>
      <c r="U89" s="159">
        <v>45778</v>
      </c>
      <c r="V89" s="160">
        <v>46022</v>
      </c>
      <c r="W89" s="161">
        <f t="shared" si="15"/>
        <v>244</v>
      </c>
      <c r="X89" s="143" t="s">
        <v>974</v>
      </c>
      <c r="Y89" s="54" t="s">
        <v>975</v>
      </c>
      <c r="Z89" s="193" t="s">
        <v>1075</v>
      </c>
      <c r="AA89" s="55" t="s">
        <v>1234</v>
      </c>
      <c r="AB89" s="153" t="s">
        <v>1235</v>
      </c>
      <c r="AC89" s="193" t="s">
        <v>1078</v>
      </c>
      <c r="AD89" s="54"/>
      <c r="AE89" s="54">
        <v>1</v>
      </c>
      <c r="AF89" s="54"/>
      <c r="AG89" s="54" t="s">
        <v>1029</v>
      </c>
      <c r="AH89" s="54"/>
      <c r="AI89" s="107">
        <v>0</v>
      </c>
      <c r="AJ89" s="107"/>
      <c r="AK89" s="107"/>
      <c r="AL89" s="107"/>
      <c r="AM89" s="107"/>
      <c r="AN89" s="54" t="s">
        <v>1207</v>
      </c>
      <c r="AO89" s="56"/>
      <c r="AP89" s="145"/>
      <c r="AQ89" s="140"/>
      <c r="AR89" s="145"/>
      <c r="AS89" s="140"/>
      <c r="AT89" s="133"/>
      <c r="AU89" s="134"/>
      <c r="AV89" s="133"/>
      <c r="AW89" s="134"/>
      <c r="AX89" s="3"/>
      <c r="AY89" s="3"/>
      <c r="BE89" s="126"/>
    </row>
    <row r="90" spans="1:57" ht="54.95" customHeight="1">
      <c r="A90" s="153" t="s">
        <v>289</v>
      </c>
      <c r="B90" s="54" t="s">
        <v>290</v>
      </c>
      <c r="C90" s="153" t="s">
        <v>291</v>
      </c>
      <c r="D90" s="227" t="s">
        <v>311</v>
      </c>
      <c r="E90" s="323" t="s">
        <v>1212</v>
      </c>
      <c r="F90" s="119">
        <v>2024130010029</v>
      </c>
      <c r="G90" s="332" t="s">
        <v>1213</v>
      </c>
      <c r="H90" s="54" t="s">
        <v>1214</v>
      </c>
      <c r="I90" s="54" t="s">
        <v>1215</v>
      </c>
      <c r="J90" s="54">
        <v>5</v>
      </c>
      <c r="K90" s="156" t="s">
        <v>1245</v>
      </c>
      <c r="L90" s="153" t="s">
        <v>934</v>
      </c>
      <c r="M90" s="156" t="s">
        <v>1228</v>
      </c>
      <c r="N90" s="157" t="s">
        <v>177</v>
      </c>
      <c r="O90" s="157" t="s">
        <v>177</v>
      </c>
      <c r="P90" s="157" t="s">
        <v>177</v>
      </c>
      <c r="Q90" s="163"/>
      <c r="R90" s="352"/>
      <c r="S90" s="164" t="s">
        <v>177</v>
      </c>
      <c r="T90" s="372" t="s">
        <v>177</v>
      </c>
      <c r="U90" s="159">
        <v>46054</v>
      </c>
      <c r="V90" s="160">
        <v>46387</v>
      </c>
      <c r="W90" s="161">
        <f t="shared" si="15"/>
        <v>333</v>
      </c>
      <c r="X90" s="143" t="s">
        <v>974</v>
      </c>
      <c r="Y90" s="54" t="s">
        <v>975</v>
      </c>
      <c r="Z90" s="193" t="s">
        <v>1075</v>
      </c>
      <c r="AA90" s="55" t="s">
        <v>1218</v>
      </c>
      <c r="AB90" s="153" t="s">
        <v>1219</v>
      </c>
      <c r="AC90" s="193" t="s">
        <v>1078</v>
      </c>
      <c r="AD90" s="54" t="s">
        <v>1246</v>
      </c>
      <c r="AE90" s="54">
        <v>1</v>
      </c>
      <c r="AF90" s="54"/>
      <c r="AG90" s="54" t="s">
        <v>1029</v>
      </c>
      <c r="AH90" s="54" t="s">
        <v>1220</v>
      </c>
      <c r="AI90" s="107">
        <v>0</v>
      </c>
      <c r="AJ90" s="107"/>
      <c r="AK90" s="107"/>
      <c r="AL90" s="107"/>
      <c r="AM90" s="107"/>
      <c r="AN90" s="54" t="s">
        <v>1207</v>
      </c>
      <c r="AO90" s="56"/>
      <c r="AP90" s="145"/>
      <c r="AQ90" s="140"/>
      <c r="AR90" s="145"/>
      <c r="AS90" s="140"/>
      <c r="AT90" s="133"/>
      <c r="AU90" s="134"/>
      <c r="AV90" s="133"/>
      <c r="AW90" s="134"/>
      <c r="AX90" s="3"/>
      <c r="AY90" s="3"/>
      <c r="BE90" s="126"/>
    </row>
    <row r="91" spans="1:57" ht="54.95" customHeight="1">
      <c r="A91" s="153" t="s">
        <v>289</v>
      </c>
      <c r="B91" s="54" t="s">
        <v>290</v>
      </c>
      <c r="C91" s="153" t="s">
        <v>291</v>
      </c>
      <c r="D91" s="227" t="s">
        <v>317</v>
      </c>
      <c r="E91" s="323" t="s">
        <v>1212</v>
      </c>
      <c r="F91" s="119">
        <v>2024130010029</v>
      </c>
      <c r="G91" s="332" t="s">
        <v>1213</v>
      </c>
      <c r="H91" s="54" t="s">
        <v>1247</v>
      </c>
      <c r="I91" s="54" t="s">
        <v>1248</v>
      </c>
      <c r="J91" s="54">
        <v>0</v>
      </c>
      <c r="K91" s="156" t="s">
        <v>1249</v>
      </c>
      <c r="L91" s="153" t="s">
        <v>934</v>
      </c>
      <c r="M91" s="156" t="s">
        <v>1231</v>
      </c>
      <c r="N91" s="157" t="s">
        <v>177</v>
      </c>
      <c r="O91" s="157" t="s">
        <v>177</v>
      </c>
      <c r="P91" s="157" t="s">
        <v>177</v>
      </c>
      <c r="Q91" s="163"/>
      <c r="R91" s="352"/>
      <c r="S91" s="164" t="s">
        <v>177</v>
      </c>
      <c r="T91" s="372" t="s">
        <v>177</v>
      </c>
      <c r="U91" s="159">
        <v>46054</v>
      </c>
      <c r="V91" s="160">
        <v>46387</v>
      </c>
      <c r="W91" s="161">
        <f t="shared" si="15"/>
        <v>333</v>
      </c>
      <c r="X91" s="143" t="s">
        <v>974</v>
      </c>
      <c r="Y91" s="54" t="s">
        <v>975</v>
      </c>
      <c r="Z91" s="193" t="s">
        <v>1075</v>
      </c>
      <c r="AA91" s="55" t="s">
        <v>1218</v>
      </c>
      <c r="AB91" s="153" t="s">
        <v>1219</v>
      </c>
      <c r="AC91" s="193" t="s">
        <v>1078</v>
      </c>
      <c r="AD91" s="54" t="s">
        <v>1233</v>
      </c>
      <c r="AE91" s="54">
        <v>1</v>
      </c>
      <c r="AF91" s="54"/>
      <c r="AG91" s="54" t="s">
        <v>1029</v>
      </c>
      <c r="AH91" s="54" t="s">
        <v>1220</v>
      </c>
      <c r="AI91" s="107">
        <v>0</v>
      </c>
      <c r="AJ91" s="107"/>
      <c r="AK91" s="107"/>
      <c r="AL91" s="107"/>
      <c r="AM91" s="107"/>
      <c r="AN91" s="54" t="s">
        <v>1207</v>
      </c>
      <c r="AO91" s="56"/>
      <c r="AP91" s="145"/>
      <c r="AQ91" s="140"/>
      <c r="AR91" s="145"/>
      <c r="AS91" s="140"/>
      <c r="AT91" s="133"/>
      <c r="AU91" s="134"/>
      <c r="AV91" s="133"/>
      <c r="AW91" s="134"/>
      <c r="AX91" s="3"/>
      <c r="AY91" s="3"/>
      <c r="BE91" s="126"/>
    </row>
    <row r="92" spans="1:57" ht="54.95" customHeight="1">
      <c r="A92" s="153" t="s">
        <v>289</v>
      </c>
      <c r="B92" s="54" t="s">
        <v>290</v>
      </c>
      <c r="C92" s="153" t="s">
        <v>291</v>
      </c>
      <c r="D92" s="227" t="s">
        <v>321</v>
      </c>
      <c r="E92" s="323" t="s">
        <v>1212</v>
      </c>
      <c r="F92" s="119">
        <v>2024130010029</v>
      </c>
      <c r="G92" s="332" t="s">
        <v>1213</v>
      </c>
      <c r="H92" s="54" t="s">
        <v>1247</v>
      </c>
      <c r="I92" s="54" t="s">
        <v>1248</v>
      </c>
      <c r="J92" s="54">
        <v>5</v>
      </c>
      <c r="K92" s="156" t="s">
        <v>1250</v>
      </c>
      <c r="L92" s="153" t="s">
        <v>934</v>
      </c>
      <c r="M92" s="156" t="s">
        <v>1246</v>
      </c>
      <c r="N92" s="157" t="s">
        <v>177</v>
      </c>
      <c r="O92" s="157" t="s">
        <v>177</v>
      </c>
      <c r="P92" s="157" t="s">
        <v>177</v>
      </c>
      <c r="Q92" s="163"/>
      <c r="R92" s="352"/>
      <c r="S92" s="164" t="s">
        <v>177</v>
      </c>
      <c r="T92" s="372" t="s">
        <v>177</v>
      </c>
      <c r="U92" s="159">
        <v>46054</v>
      </c>
      <c r="V92" s="160">
        <v>46387</v>
      </c>
      <c r="W92" s="161">
        <f t="shared" si="15"/>
        <v>333</v>
      </c>
      <c r="X92" s="143" t="s">
        <v>974</v>
      </c>
      <c r="Y92" s="54" t="s">
        <v>975</v>
      </c>
      <c r="Z92" s="193" t="s">
        <v>1075</v>
      </c>
      <c r="AA92" s="55" t="s">
        <v>1218</v>
      </c>
      <c r="AB92" s="153" t="s">
        <v>1219</v>
      </c>
      <c r="AC92" s="193" t="s">
        <v>1078</v>
      </c>
      <c r="AD92" s="54" t="s">
        <v>1238</v>
      </c>
      <c r="AE92" s="54">
        <v>1</v>
      </c>
      <c r="AF92" s="54"/>
      <c r="AG92" s="54" t="s">
        <v>1029</v>
      </c>
      <c r="AH92" s="54" t="s">
        <v>1220</v>
      </c>
      <c r="AI92" s="107">
        <v>0</v>
      </c>
      <c r="AJ92" s="107"/>
      <c r="AK92" s="107"/>
      <c r="AL92" s="107"/>
      <c r="AM92" s="107"/>
      <c r="AN92" s="54" t="s">
        <v>1207</v>
      </c>
      <c r="AO92" s="56"/>
      <c r="AP92" s="145"/>
      <c r="AQ92" s="140"/>
      <c r="AR92" s="145"/>
      <c r="AS92" s="140"/>
      <c r="AT92" s="133"/>
      <c r="AU92" s="134"/>
      <c r="AV92" s="133"/>
      <c r="AW92" s="134"/>
      <c r="AX92" s="3"/>
      <c r="AY92" s="3"/>
      <c r="BE92" s="126"/>
    </row>
    <row r="93" spans="1:57" ht="54.95" customHeight="1">
      <c r="A93" s="153" t="s">
        <v>289</v>
      </c>
      <c r="B93" s="54" t="s">
        <v>290</v>
      </c>
      <c r="C93" s="153" t="s">
        <v>291</v>
      </c>
      <c r="D93" s="227" t="s">
        <v>324</v>
      </c>
      <c r="E93" s="323" t="s">
        <v>1212</v>
      </c>
      <c r="F93" s="119">
        <v>2024130010029</v>
      </c>
      <c r="G93" s="332" t="s">
        <v>1213</v>
      </c>
      <c r="H93" s="54" t="s">
        <v>1247</v>
      </c>
      <c r="I93" s="54" t="s">
        <v>1248</v>
      </c>
      <c r="J93" s="54">
        <v>5</v>
      </c>
      <c r="K93" s="156" t="s">
        <v>1251</v>
      </c>
      <c r="L93" s="153" t="s">
        <v>934</v>
      </c>
      <c r="M93" s="156" t="s">
        <v>1252</v>
      </c>
      <c r="N93" s="157">
        <v>3</v>
      </c>
      <c r="O93" s="181">
        <v>0</v>
      </c>
      <c r="P93" s="157">
        <v>1</v>
      </c>
      <c r="Q93" s="146"/>
      <c r="R93" s="348"/>
      <c r="S93" s="193">
        <f t="shared" si="11"/>
        <v>1</v>
      </c>
      <c r="T93" s="142">
        <f>(O93+P93)/N93</f>
        <v>0.33333333333333331</v>
      </c>
      <c r="U93" s="159">
        <v>46054</v>
      </c>
      <c r="V93" s="160">
        <v>46387</v>
      </c>
      <c r="W93" s="161">
        <f t="shared" si="15"/>
        <v>333</v>
      </c>
      <c r="X93" s="143" t="s">
        <v>974</v>
      </c>
      <c r="Y93" s="54" t="s">
        <v>975</v>
      </c>
      <c r="Z93" s="193" t="s">
        <v>1075</v>
      </c>
      <c r="AA93" s="55" t="s">
        <v>1218</v>
      </c>
      <c r="AB93" s="153" t="s">
        <v>1219</v>
      </c>
      <c r="AC93" s="193" t="s">
        <v>1078</v>
      </c>
      <c r="AD93" s="54" t="s">
        <v>1241</v>
      </c>
      <c r="AE93" s="54">
        <v>1</v>
      </c>
      <c r="AF93" s="54"/>
      <c r="AG93" s="54" t="s">
        <v>1029</v>
      </c>
      <c r="AH93" s="54" t="s">
        <v>1220</v>
      </c>
      <c r="AI93" s="107"/>
      <c r="AJ93" s="107"/>
      <c r="AK93" s="107"/>
      <c r="AL93" s="107"/>
      <c r="AM93" s="107"/>
      <c r="AN93" s="54" t="s">
        <v>1207</v>
      </c>
      <c r="AO93" s="56"/>
      <c r="AP93" s="145"/>
      <c r="AQ93" s="140"/>
      <c r="AR93" s="145"/>
      <c r="AS93" s="140"/>
      <c r="AT93" s="133"/>
      <c r="AU93" s="134"/>
      <c r="AV93" s="133"/>
      <c r="AW93" s="134"/>
      <c r="AX93" s="3"/>
      <c r="AY93" s="3"/>
      <c r="BE93" s="126"/>
    </row>
    <row r="94" spans="1:57" ht="54.95" customHeight="1">
      <c r="A94" s="54" t="s">
        <v>289</v>
      </c>
      <c r="B94" s="54" t="s">
        <v>290</v>
      </c>
      <c r="C94" s="54" t="s">
        <v>291</v>
      </c>
      <c r="D94" s="54" t="s">
        <v>326</v>
      </c>
      <c r="E94" s="323" t="s">
        <v>1212</v>
      </c>
      <c r="F94" s="119">
        <v>2024130010029</v>
      </c>
      <c r="G94" s="332" t="s">
        <v>1213</v>
      </c>
      <c r="H94" s="54" t="s">
        <v>1214</v>
      </c>
      <c r="I94" s="54" t="s">
        <v>1215</v>
      </c>
      <c r="J94" s="54">
        <v>5</v>
      </c>
      <c r="K94" s="156" t="s">
        <v>1253</v>
      </c>
      <c r="L94" s="153" t="s">
        <v>934</v>
      </c>
      <c r="M94" s="156" t="s">
        <v>1254</v>
      </c>
      <c r="N94" s="157">
        <v>1</v>
      </c>
      <c r="O94" s="182">
        <v>0</v>
      </c>
      <c r="P94" s="157">
        <v>0</v>
      </c>
      <c r="Q94" s="146"/>
      <c r="R94" s="348"/>
      <c r="S94" s="193">
        <f t="shared" si="11"/>
        <v>0</v>
      </c>
      <c r="T94" s="142">
        <f>(O94+P94)/N94</f>
        <v>0</v>
      </c>
      <c r="U94" s="159">
        <v>45839</v>
      </c>
      <c r="V94" s="160">
        <v>46022</v>
      </c>
      <c r="W94" s="161">
        <f t="shared" si="15"/>
        <v>183</v>
      </c>
      <c r="X94" s="143" t="s">
        <v>974</v>
      </c>
      <c r="Y94" s="54" t="s">
        <v>975</v>
      </c>
      <c r="Z94" s="193" t="s">
        <v>1075</v>
      </c>
      <c r="AA94" s="55" t="s">
        <v>1234</v>
      </c>
      <c r="AB94" s="153" t="s">
        <v>1235</v>
      </c>
      <c r="AC94" s="193" t="s">
        <v>1078</v>
      </c>
      <c r="AD94" s="54" t="s">
        <v>1255</v>
      </c>
      <c r="AE94" s="54"/>
      <c r="AF94" s="54"/>
      <c r="AG94" s="54" t="s">
        <v>1029</v>
      </c>
      <c r="AH94" s="54"/>
      <c r="AI94" s="107">
        <v>0</v>
      </c>
      <c r="AJ94" s="107"/>
      <c r="AK94" s="107"/>
      <c r="AL94" s="107"/>
      <c r="AM94" s="107"/>
      <c r="AN94" s="54"/>
      <c r="AO94" s="56"/>
      <c r="AP94" s="145"/>
      <c r="AQ94" s="140"/>
      <c r="AR94" s="145"/>
      <c r="AS94" s="140"/>
      <c r="AT94" s="133"/>
      <c r="AU94" s="134"/>
      <c r="AV94" s="133"/>
      <c r="AW94" s="134"/>
      <c r="AX94" s="3"/>
      <c r="AY94" s="3"/>
      <c r="BE94" s="126"/>
    </row>
    <row r="95" spans="1:57" ht="54.95" customHeight="1">
      <c r="A95" s="54" t="s">
        <v>289</v>
      </c>
      <c r="B95" s="54" t="s">
        <v>290</v>
      </c>
      <c r="C95" s="54" t="s">
        <v>291</v>
      </c>
      <c r="D95" s="54" t="s">
        <v>326</v>
      </c>
      <c r="E95" s="323" t="s">
        <v>1212</v>
      </c>
      <c r="F95" s="119">
        <v>2024130010029</v>
      </c>
      <c r="G95" s="332" t="s">
        <v>1213</v>
      </c>
      <c r="H95" s="54" t="s">
        <v>1214</v>
      </c>
      <c r="I95" s="54" t="s">
        <v>1215</v>
      </c>
      <c r="J95" s="54">
        <v>10</v>
      </c>
      <c r="K95" s="156" t="s">
        <v>1256</v>
      </c>
      <c r="L95" s="153" t="s">
        <v>934</v>
      </c>
      <c r="M95" s="156" t="s">
        <v>1225</v>
      </c>
      <c r="N95" s="157" t="s">
        <v>177</v>
      </c>
      <c r="O95" s="157" t="s">
        <v>177</v>
      </c>
      <c r="P95" s="157" t="s">
        <v>177</v>
      </c>
      <c r="Q95" s="163"/>
      <c r="R95" s="352"/>
      <c r="S95" s="164" t="s">
        <v>177</v>
      </c>
      <c r="T95" s="372" t="s">
        <v>177</v>
      </c>
      <c r="U95" s="159">
        <v>46054</v>
      </c>
      <c r="V95" s="160">
        <v>46387</v>
      </c>
      <c r="W95" s="161">
        <f t="shared" si="15"/>
        <v>333</v>
      </c>
      <c r="X95" s="143" t="s">
        <v>974</v>
      </c>
      <c r="Y95" s="54" t="s">
        <v>975</v>
      </c>
      <c r="Z95" s="193" t="s">
        <v>1075</v>
      </c>
      <c r="AA95" s="55" t="s">
        <v>1218</v>
      </c>
      <c r="AB95" s="153" t="s">
        <v>1219</v>
      </c>
      <c r="AC95" s="193" t="s">
        <v>1078</v>
      </c>
      <c r="AD95" s="54" t="s">
        <v>1252</v>
      </c>
      <c r="AE95" s="54">
        <v>1</v>
      </c>
      <c r="AF95" s="54"/>
      <c r="AG95" s="54" t="s">
        <v>1029</v>
      </c>
      <c r="AH95" s="54" t="s">
        <v>1220</v>
      </c>
      <c r="AI95" s="107">
        <v>0</v>
      </c>
      <c r="AJ95" s="107"/>
      <c r="AK95" s="107"/>
      <c r="AL95" s="107"/>
      <c r="AM95" s="107"/>
      <c r="AN95" s="54" t="s">
        <v>1207</v>
      </c>
      <c r="AO95" s="56"/>
      <c r="AP95" s="145"/>
      <c r="AQ95" s="140"/>
      <c r="AR95" s="145"/>
      <c r="AS95" s="140"/>
      <c r="AT95" s="133"/>
      <c r="AU95" s="134"/>
      <c r="AV95" s="133"/>
      <c r="AW95" s="134"/>
      <c r="AX95" s="3"/>
      <c r="AY95" s="3"/>
      <c r="BE95" s="126"/>
    </row>
    <row r="96" spans="1:57" ht="54.95" customHeight="1">
      <c r="A96" s="54" t="s">
        <v>289</v>
      </c>
      <c r="B96" s="54" t="s">
        <v>290</v>
      </c>
      <c r="C96" s="54" t="s">
        <v>291</v>
      </c>
      <c r="D96" s="54" t="s">
        <v>326</v>
      </c>
      <c r="E96" s="323" t="s">
        <v>1212</v>
      </c>
      <c r="F96" s="119">
        <v>2024130010029</v>
      </c>
      <c r="G96" s="332" t="s">
        <v>1213</v>
      </c>
      <c r="H96" s="54" t="s">
        <v>1214</v>
      </c>
      <c r="I96" s="54" t="s">
        <v>1215</v>
      </c>
      <c r="J96" s="54">
        <v>10</v>
      </c>
      <c r="K96" s="156" t="s">
        <v>1257</v>
      </c>
      <c r="L96" s="153" t="s">
        <v>934</v>
      </c>
      <c r="M96" s="156" t="s">
        <v>1258</v>
      </c>
      <c r="N96" s="157" t="s">
        <v>177</v>
      </c>
      <c r="O96" s="157" t="s">
        <v>177</v>
      </c>
      <c r="P96" s="157" t="s">
        <v>177</v>
      </c>
      <c r="Q96" s="183"/>
      <c r="R96" s="357"/>
      <c r="S96" s="164" t="s">
        <v>177</v>
      </c>
      <c r="T96" s="372" t="s">
        <v>177</v>
      </c>
      <c r="U96" s="159">
        <v>46054</v>
      </c>
      <c r="V96" s="160">
        <v>46387</v>
      </c>
      <c r="W96" s="161">
        <f t="shared" si="15"/>
        <v>333</v>
      </c>
      <c r="X96" s="143" t="s">
        <v>974</v>
      </c>
      <c r="Y96" s="54" t="s">
        <v>975</v>
      </c>
      <c r="Z96" s="193" t="s">
        <v>1075</v>
      </c>
      <c r="AA96" s="55" t="s">
        <v>1218</v>
      </c>
      <c r="AB96" s="153" t="s">
        <v>1219</v>
      </c>
      <c r="AC96" s="193" t="s">
        <v>1078</v>
      </c>
      <c r="AD96" s="54" t="s">
        <v>1259</v>
      </c>
      <c r="AE96" s="54">
        <v>96000000</v>
      </c>
      <c r="AF96" s="54"/>
      <c r="AG96" s="54" t="s">
        <v>1029</v>
      </c>
      <c r="AH96" s="54" t="s">
        <v>1220</v>
      </c>
      <c r="AI96" s="107"/>
      <c r="AJ96" s="107"/>
      <c r="AK96" s="107"/>
      <c r="AL96" s="107"/>
      <c r="AM96" s="107"/>
      <c r="AN96" s="54" t="s">
        <v>1207</v>
      </c>
      <c r="AO96" s="56"/>
      <c r="AP96" s="145"/>
      <c r="AQ96" s="140"/>
      <c r="AR96" s="145"/>
      <c r="AS96" s="140"/>
      <c r="AT96" s="133"/>
      <c r="AU96" s="134"/>
      <c r="AV96" s="133"/>
      <c r="AW96" s="134"/>
      <c r="AX96" s="3"/>
      <c r="AY96" s="3"/>
      <c r="BE96" s="405"/>
    </row>
    <row r="97" spans="1:57" ht="54.95" customHeight="1">
      <c r="A97" s="54"/>
      <c r="B97" s="54"/>
      <c r="C97" s="54"/>
      <c r="D97" s="54"/>
      <c r="E97" s="480" t="s">
        <v>1260</v>
      </c>
      <c r="F97" s="481"/>
      <c r="G97" s="481"/>
      <c r="H97" s="481"/>
      <c r="I97" s="481"/>
      <c r="J97" s="481"/>
      <c r="K97" s="481"/>
      <c r="L97" s="481"/>
      <c r="M97" s="481"/>
      <c r="N97" s="481"/>
      <c r="O97" s="481"/>
      <c r="P97" s="482"/>
      <c r="Q97" s="89"/>
      <c r="R97" s="358"/>
      <c r="T97" s="110">
        <f>AVERAGE(T80:T96)</f>
        <v>0.21212121212121213</v>
      </c>
      <c r="U97" s="159"/>
      <c r="V97" s="160"/>
      <c r="W97" s="161"/>
      <c r="X97" s="143"/>
      <c r="Y97" s="54"/>
      <c r="Z97" s="193"/>
      <c r="AA97" s="55"/>
      <c r="AB97" s="153"/>
      <c r="AC97" s="193"/>
      <c r="AD97" s="54"/>
      <c r="AE97" s="54"/>
      <c r="AF97" s="54"/>
      <c r="AG97" s="54"/>
      <c r="AH97" s="54"/>
      <c r="AI97" s="387">
        <v>3424047878</v>
      </c>
      <c r="AJ97" s="387">
        <v>8100042947.6800003</v>
      </c>
      <c r="AK97" s="387">
        <v>8100042947.6800003</v>
      </c>
      <c r="AL97" s="107"/>
      <c r="AM97" s="107"/>
      <c r="AN97" s="54"/>
      <c r="AO97" s="56"/>
      <c r="AP97" s="381">
        <v>0</v>
      </c>
      <c r="AQ97" s="82">
        <f>AP97/AJ97</f>
        <v>0</v>
      </c>
      <c r="AR97" s="381">
        <v>18000000</v>
      </c>
      <c r="AS97" s="82">
        <f>AR97/AJ97</f>
        <v>2.2222104396564376E-3</v>
      </c>
      <c r="AT97" s="253">
        <v>9000000</v>
      </c>
      <c r="AU97" s="82">
        <f>AT97/AK97</f>
        <v>1.1111052198282188E-3</v>
      </c>
      <c r="AV97" s="253">
        <v>18000000</v>
      </c>
      <c r="AW97" s="82">
        <f>AV97/AK97</f>
        <v>2.2222104396564376E-3</v>
      </c>
      <c r="AX97" s="193"/>
      <c r="AY97" s="193"/>
      <c r="AZ97" s="126"/>
      <c r="BA97" s="126"/>
      <c r="BB97" s="126"/>
      <c r="BC97" s="126"/>
      <c r="BD97" s="126"/>
      <c r="BE97" s="126"/>
    </row>
    <row r="98" spans="1:57" ht="54.95" customHeight="1">
      <c r="A98" s="153" t="s">
        <v>1261</v>
      </c>
      <c r="B98" s="54" t="s">
        <v>332</v>
      </c>
      <c r="C98" s="153" t="s">
        <v>333</v>
      </c>
      <c r="D98" s="227" t="s">
        <v>336</v>
      </c>
      <c r="E98" s="323" t="s">
        <v>1262</v>
      </c>
      <c r="F98" s="119">
        <v>202400000004686</v>
      </c>
      <c r="G98" s="333" t="s">
        <v>1263</v>
      </c>
      <c r="H98" s="119" t="s">
        <v>1264</v>
      </c>
      <c r="I98" s="119" t="s">
        <v>1265</v>
      </c>
      <c r="J98" s="119">
        <v>100</v>
      </c>
      <c r="K98" s="184" t="s">
        <v>1266</v>
      </c>
      <c r="L98" s="153" t="s">
        <v>934</v>
      </c>
      <c r="M98" s="184" t="s">
        <v>1267</v>
      </c>
      <c r="N98" s="185">
        <v>1</v>
      </c>
      <c r="O98" s="185">
        <v>0</v>
      </c>
      <c r="P98" s="185">
        <v>0</v>
      </c>
      <c r="Q98" s="141"/>
      <c r="R98" s="347"/>
      <c r="S98" s="193">
        <f t="shared" si="11"/>
        <v>0</v>
      </c>
      <c r="T98" s="142">
        <f>(O98+P98)/N98</f>
        <v>0</v>
      </c>
      <c r="U98" s="159">
        <v>45839</v>
      </c>
      <c r="V98" s="160">
        <v>46022</v>
      </c>
      <c r="W98" s="161">
        <f t="shared" si="15"/>
        <v>183</v>
      </c>
      <c r="X98" s="165">
        <v>67.293000000000006</v>
      </c>
      <c r="Y98" s="54" t="s">
        <v>1118</v>
      </c>
      <c r="Z98" s="193" t="s">
        <v>1075</v>
      </c>
      <c r="AA98" s="55" t="s">
        <v>1268</v>
      </c>
      <c r="AB98" s="153" t="s">
        <v>1269</v>
      </c>
      <c r="AC98" s="193" t="s">
        <v>1078</v>
      </c>
      <c r="AD98" s="54" t="s">
        <v>1267</v>
      </c>
      <c r="AE98" s="107">
        <v>150000000</v>
      </c>
      <c r="AF98" s="54"/>
      <c r="AG98" s="54" t="s">
        <v>1029</v>
      </c>
      <c r="AH98" s="54"/>
      <c r="AI98" s="107">
        <v>0</v>
      </c>
      <c r="AJ98" s="107"/>
      <c r="AK98" s="107"/>
      <c r="AL98" s="107"/>
      <c r="AM98" s="107"/>
      <c r="AN98" s="54" t="s">
        <v>1207</v>
      </c>
      <c r="AO98" s="56"/>
      <c r="AP98" s="145"/>
      <c r="AQ98" s="140"/>
      <c r="AR98" s="145"/>
      <c r="AS98" s="140"/>
      <c r="AT98" s="133"/>
      <c r="AU98" s="134"/>
      <c r="AV98" s="133"/>
      <c r="AW98" s="134"/>
      <c r="AX98" s="3"/>
      <c r="AY98" s="3"/>
      <c r="BE98" s="406"/>
    </row>
    <row r="99" spans="1:57" ht="54.95" customHeight="1">
      <c r="A99" s="153" t="s">
        <v>1261</v>
      </c>
      <c r="B99" s="54" t="s">
        <v>332</v>
      </c>
      <c r="C99" s="153" t="s">
        <v>333</v>
      </c>
      <c r="D99" s="227" t="s">
        <v>336</v>
      </c>
      <c r="E99" s="323" t="s">
        <v>1262</v>
      </c>
      <c r="F99" s="119">
        <v>202400000004686</v>
      </c>
      <c r="G99" s="333" t="s">
        <v>1263</v>
      </c>
      <c r="H99" s="119" t="s">
        <v>1270</v>
      </c>
      <c r="I99" s="119" t="s">
        <v>1265</v>
      </c>
      <c r="J99" s="119">
        <v>100</v>
      </c>
      <c r="K99" s="54" t="s">
        <v>1271</v>
      </c>
      <c r="L99" s="153" t="s">
        <v>934</v>
      </c>
      <c r="M99" s="184" t="s">
        <v>1272</v>
      </c>
      <c r="N99" s="185" t="s">
        <v>177</v>
      </c>
      <c r="O99" s="185" t="s">
        <v>177</v>
      </c>
      <c r="P99" s="185" t="s">
        <v>177</v>
      </c>
      <c r="Q99" s="186"/>
      <c r="R99" s="359"/>
      <c r="S99" s="187" t="s">
        <v>177</v>
      </c>
      <c r="T99" s="374" t="s">
        <v>177</v>
      </c>
      <c r="U99" s="159">
        <v>46054</v>
      </c>
      <c r="V99" s="160">
        <v>46387</v>
      </c>
      <c r="W99" s="161">
        <f t="shared" si="15"/>
        <v>333</v>
      </c>
      <c r="X99" s="165">
        <v>67.293000000000006</v>
      </c>
      <c r="Y99" s="54" t="s">
        <v>1118</v>
      </c>
      <c r="Z99" s="193" t="s">
        <v>1075</v>
      </c>
      <c r="AA99" s="153" t="s">
        <v>1273</v>
      </c>
      <c r="AB99" s="153" t="s">
        <v>1274</v>
      </c>
      <c r="AC99" s="193" t="s">
        <v>1078</v>
      </c>
      <c r="AD99" s="54" t="s">
        <v>1275</v>
      </c>
      <c r="AE99" s="107">
        <v>0</v>
      </c>
      <c r="AF99" s="54"/>
      <c r="AG99" s="54" t="s">
        <v>1029</v>
      </c>
      <c r="AH99" s="54"/>
      <c r="AI99" s="107"/>
      <c r="AJ99" s="107"/>
      <c r="AK99" s="107"/>
      <c r="AL99" s="107"/>
      <c r="AM99" s="107"/>
      <c r="AN99" s="54" t="s">
        <v>1207</v>
      </c>
      <c r="AO99" s="56"/>
      <c r="AP99" s="145"/>
      <c r="AQ99" s="140"/>
      <c r="AR99" s="145"/>
      <c r="AS99" s="140"/>
      <c r="AT99" s="133"/>
      <c r="AU99" s="134"/>
      <c r="AV99" s="133"/>
      <c r="AW99" s="134"/>
      <c r="AX99" s="3"/>
      <c r="AY99" s="3"/>
      <c r="BE99" s="405"/>
    </row>
    <row r="100" spans="1:57" ht="54.95" customHeight="1">
      <c r="A100" s="153"/>
      <c r="B100" s="54"/>
      <c r="C100" s="153"/>
      <c r="D100" s="227"/>
      <c r="E100" s="480" t="s">
        <v>1276</v>
      </c>
      <c r="F100" s="481"/>
      <c r="G100" s="481"/>
      <c r="H100" s="481"/>
      <c r="I100" s="481"/>
      <c r="J100" s="481"/>
      <c r="K100" s="481"/>
      <c r="L100" s="481"/>
      <c r="M100" s="481"/>
      <c r="N100" s="481"/>
      <c r="O100" s="481"/>
      <c r="P100" s="482"/>
      <c r="Q100" s="50"/>
      <c r="R100" s="360"/>
      <c r="T100" s="111">
        <f>AVERAGE(T98:T99)</f>
        <v>0</v>
      </c>
      <c r="U100" s="159"/>
      <c r="V100" s="160"/>
      <c r="W100" s="161"/>
      <c r="X100" s="165"/>
      <c r="Y100" s="54"/>
      <c r="Z100" s="193"/>
      <c r="AA100" s="153"/>
      <c r="AB100" s="153"/>
      <c r="AC100" s="193"/>
      <c r="AD100" s="54"/>
      <c r="AE100" s="107"/>
      <c r="AF100" s="54"/>
      <c r="AG100" s="54"/>
      <c r="AH100" s="54"/>
      <c r="AI100" s="387">
        <v>150000000</v>
      </c>
      <c r="AJ100" s="387">
        <v>150000000</v>
      </c>
      <c r="AK100" s="387">
        <v>150000000</v>
      </c>
      <c r="AL100" s="107"/>
      <c r="AM100" s="107"/>
      <c r="AN100" s="54"/>
      <c r="AO100" s="56"/>
      <c r="AP100" s="381">
        <v>0</v>
      </c>
      <c r="AQ100" s="82">
        <f>AP100/AJ100</f>
        <v>0</v>
      </c>
      <c r="AR100" s="381">
        <v>0</v>
      </c>
      <c r="AS100" s="82">
        <f>AR100/AJ100</f>
        <v>0</v>
      </c>
      <c r="AT100" s="253">
        <v>0</v>
      </c>
      <c r="AU100" s="82">
        <f>AT100/AK100</f>
        <v>0</v>
      </c>
      <c r="AV100" s="253">
        <v>0</v>
      </c>
      <c r="AW100" s="82">
        <f>AV100/AK100</f>
        <v>0</v>
      </c>
      <c r="AX100" s="193"/>
      <c r="AY100" s="193"/>
      <c r="AZ100" s="126"/>
      <c r="BA100" s="126"/>
      <c r="BB100" s="126"/>
      <c r="BC100" s="126"/>
      <c r="BD100" s="126"/>
      <c r="BE100" s="126"/>
    </row>
    <row r="101" spans="1:57" ht="54.95" customHeight="1">
      <c r="A101" s="54" t="s">
        <v>341</v>
      </c>
      <c r="B101" s="54" t="s">
        <v>342</v>
      </c>
      <c r="C101" s="188" t="s">
        <v>343</v>
      </c>
      <c r="D101" s="71" t="s">
        <v>1277</v>
      </c>
      <c r="E101" s="323" t="s">
        <v>1278</v>
      </c>
      <c r="F101" s="119">
        <v>202400000005202</v>
      </c>
      <c r="G101" s="334" t="s">
        <v>1279</v>
      </c>
      <c r="H101" s="188" t="s">
        <v>1280</v>
      </c>
      <c r="I101" s="188" t="s">
        <v>494</v>
      </c>
      <c r="J101" s="70">
        <v>1</v>
      </c>
      <c r="K101" s="188" t="s">
        <v>1281</v>
      </c>
      <c r="L101" s="193" t="s">
        <v>934</v>
      </c>
      <c r="M101" s="189" t="s">
        <v>1282</v>
      </c>
      <c r="N101" s="193">
        <v>3</v>
      </c>
      <c r="O101" s="190" t="s">
        <v>1283</v>
      </c>
      <c r="P101" s="73" t="s">
        <v>1284</v>
      </c>
      <c r="Q101" s="141"/>
      <c r="R101" s="347"/>
      <c r="S101" s="193">
        <f t="shared" si="11"/>
        <v>3</v>
      </c>
      <c r="T101" s="142">
        <f>(O101+P101)/N101</f>
        <v>1</v>
      </c>
      <c r="U101" s="191">
        <v>45689</v>
      </c>
      <c r="V101" s="192">
        <v>46022</v>
      </c>
      <c r="W101" s="124">
        <f t="shared" si="15"/>
        <v>333</v>
      </c>
      <c r="X101" s="143" t="s">
        <v>974</v>
      </c>
      <c r="Y101" s="54" t="s">
        <v>975</v>
      </c>
      <c r="Z101" s="54" t="s">
        <v>1285</v>
      </c>
      <c r="AA101" s="188" t="s">
        <v>1286</v>
      </c>
      <c r="AB101" s="188" t="s">
        <v>1287</v>
      </c>
      <c r="AC101" s="193" t="s">
        <v>1288</v>
      </c>
      <c r="AD101" s="499" t="s">
        <v>933</v>
      </c>
      <c r="AE101" s="500">
        <v>2944590000</v>
      </c>
      <c r="AF101" s="499"/>
      <c r="AG101" s="499"/>
      <c r="AH101" s="499"/>
      <c r="AI101" s="56"/>
      <c r="AJ101" s="193"/>
      <c r="AK101" s="193"/>
      <c r="AL101" s="193"/>
      <c r="AM101" s="193"/>
      <c r="AN101" s="153"/>
      <c r="AO101" s="153"/>
      <c r="AP101" s="145"/>
      <c r="AQ101" s="140"/>
      <c r="AR101" s="145"/>
      <c r="AS101" s="140"/>
      <c r="AT101" s="133"/>
      <c r="AU101" s="134"/>
      <c r="AV101" s="133"/>
      <c r="AW101" s="134"/>
      <c r="AX101" s="3"/>
      <c r="AY101" s="3"/>
      <c r="BE101" s="406"/>
    </row>
    <row r="102" spans="1:57" ht="54.95" customHeight="1">
      <c r="A102" s="54" t="s">
        <v>341</v>
      </c>
      <c r="B102" s="54" t="s">
        <v>342</v>
      </c>
      <c r="C102" s="188" t="s">
        <v>343</v>
      </c>
      <c r="D102" s="71" t="s">
        <v>1277</v>
      </c>
      <c r="E102" s="323" t="s">
        <v>1278</v>
      </c>
      <c r="F102" s="119">
        <v>202400000005202</v>
      </c>
      <c r="G102" s="334" t="s">
        <v>1279</v>
      </c>
      <c r="H102" s="188" t="s">
        <v>1289</v>
      </c>
      <c r="I102" s="188" t="s">
        <v>494</v>
      </c>
      <c r="J102" s="70">
        <v>1</v>
      </c>
      <c r="K102" s="188" t="s">
        <v>1290</v>
      </c>
      <c r="L102" s="193" t="s">
        <v>934</v>
      </c>
      <c r="M102" s="189" t="s">
        <v>1282</v>
      </c>
      <c r="N102" s="193">
        <v>1</v>
      </c>
      <c r="O102" s="190" t="s">
        <v>1283</v>
      </c>
      <c r="P102" s="73" t="s">
        <v>1291</v>
      </c>
      <c r="Q102" s="146"/>
      <c r="R102" s="348"/>
      <c r="S102" s="193">
        <f t="shared" si="11"/>
        <v>0.6</v>
      </c>
      <c r="T102" s="142">
        <f>(O102+P102)/N102</f>
        <v>0.6</v>
      </c>
      <c r="U102" s="191">
        <v>45689</v>
      </c>
      <c r="V102" s="192">
        <v>46022</v>
      </c>
      <c r="W102" s="124">
        <f t="shared" si="15"/>
        <v>333</v>
      </c>
      <c r="X102" s="143" t="s">
        <v>974</v>
      </c>
      <c r="Y102" s="54" t="s">
        <v>975</v>
      </c>
      <c r="Z102" s="54" t="s">
        <v>1285</v>
      </c>
      <c r="AA102" s="188" t="s">
        <v>1286</v>
      </c>
      <c r="AB102" s="188" t="s">
        <v>1287</v>
      </c>
      <c r="AC102" s="193"/>
      <c r="AD102" s="499"/>
      <c r="AE102" s="500"/>
      <c r="AF102" s="499"/>
      <c r="AG102" s="499"/>
      <c r="AH102" s="499"/>
      <c r="AI102" s="56"/>
      <c r="AJ102" s="193"/>
      <c r="AK102" s="193"/>
      <c r="AL102" s="193"/>
      <c r="AM102" s="193"/>
      <c r="AN102" s="153"/>
      <c r="AO102" s="153"/>
      <c r="AP102" s="145"/>
      <c r="AQ102" s="140"/>
      <c r="AR102" s="145"/>
      <c r="AS102" s="140"/>
      <c r="AT102" s="133"/>
      <c r="AU102" s="134"/>
      <c r="AV102" s="133"/>
      <c r="AW102" s="134"/>
      <c r="AX102" s="3"/>
      <c r="AY102" s="3"/>
      <c r="BE102" s="126"/>
    </row>
    <row r="103" spans="1:57" ht="54.95" customHeight="1">
      <c r="A103" s="54" t="s">
        <v>341</v>
      </c>
      <c r="B103" s="54" t="s">
        <v>342</v>
      </c>
      <c r="C103" s="188" t="s">
        <v>343</v>
      </c>
      <c r="D103" s="71" t="s">
        <v>1277</v>
      </c>
      <c r="E103" s="323" t="s">
        <v>1278</v>
      </c>
      <c r="F103" s="119">
        <v>202400000005202</v>
      </c>
      <c r="G103" s="334" t="s">
        <v>1279</v>
      </c>
      <c r="H103" s="188" t="s">
        <v>1292</v>
      </c>
      <c r="I103" s="188" t="s">
        <v>494</v>
      </c>
      <c r="J103" s="70">
        <v>1</v>
      </c>
      <c r="K103" s="188" t="s">
        <v>1293</v>
      </c>
      <c r="L103" s="193" t="s">
        <v>934</v>
      </c>
      <c r="M103" s="189" t="s">
        <v>1282</v>
      </c>
      <c r="N103" s="193">
        <v>1</v>
      </c>
      <c r="O103" s="190" t="s">
        <v>1283</v>
      </c>
      <c r="P103" s="73" t="s">
        <v>1283</v>
      </c>
      <c r="Q103" s="149"/>
      <c r="R103" s="350"/>
      <c r="S103" s="193">
        <f t="shared" si="11"/>
        <v>0</v>
      </c>
      <c r="T103" s="142">
        <f>(O103+P103)/N103</f>
        <v>0</v>
      </c>
      <c r="U103" s="191">
        <v>45689</v>
      </c>
      <c r="V103" s="192">
        <v>46022</v>
      </c>
      <c r="W103" s="124">
        <f t="shared" si="15"/>
        <v>333</v>
      </c>
      <c r="X103" s="143" t="s">
        <v>974</v>
      </c>
      <c r="Y103" s="54" t="s">
        <v>975</v>
      </c>
      <c r="Z103" s="54" t="s">
        <v>1285</v>
      </c>
      <c r="AA103" s="188" t="s">
        <v>1286</v>
      </c>
      <c r="AB103" s="188" t="s">
        <v>1287</v>
      </c>
      <c r="AC103" s="193"/>
      <c r="AD103" s="499"/>
      <c r="AE103" s="500"/>
      <c r="AF103" s="499"/>
      <c r="AG103" s="499"/>
      <c r="AH103" s="499"/>
      <c r="AI103" s="193"/>
      <c r="AJ103" s="193"/>
      <c r="AK103" s="193"/>
      <c r="AL103" s="193"/>
      <c r="AM103" s="193"/>
      <c r="AN103" s="153"/>
      <c r="AO103" s="153"/>
      <c r="AP103" s="145"/>
      <c r="AQ103" s="140"/>
      <c r="AR103" s="145"/>
      <c r="AS103" s="140"/>
      <c r="AT103" s="133"/>
      <c r="AU103" s="134"/>
      <c r="AV103" s="133"/>
      <c r="AW103" s="134"/>
      <c r="AX103" s="3"/>
      <c r="AY103" s="3"/>
      <c r="BE103" s="405"/>
    </row>
    <row r="104" spans="1:57" ht="54.95" customHeight="1">
      <c r="A104" s="54"/>
      <c r="B104" s="54"/>
      <c r="C104" s="188"/>
      <c r="D104" s="71"/>
      <c r="E104" s="480" t="s">
        <v>1294</v>
      </c>
      <c r="F104" s="481"/>
      <c r="G104" s="481"/>
      <c r="H104" s="481"/>
      <c r="I104" s="481"/>
      <c r="J104" s="481"/>
      <c r="K104" s="481"/>
      <c r="L104" s="481"/>
      <c r="M104" s="481"/>
      <c r="N104" s="481"/>
      <c r="O104" s="481"/>
      <c r="P104" s="482"/>
      <c r="Q104" s="87"/>
      <c r="R104" s="351"/>
      <c r="T104" s="109">
        <f>AVERAGE(T101:T103)</f>
        <v>0.53333333333333333</v>
      </c>
      <c r="U104" s="191"/>
      <c r="V104" s="192"/>
      <c r="W104" s="124"/>
      <c r="X104" s="143"/>
      <c r="Y104" s="54"/>
      <c r="Z104" s="54"/>
      <c r="AA104" s="188"/>
      <c r="AB104" s="188"/>
      <c r="AC104" s="193"/>
      <c r="AD104" s="193"/>
      <c r="AE104" s="251"/>
      <c r="AF104" s="193"/>
      <c r="AG104" s="193"/>
      <c r="AH104" s="193"/>
      <c r="AI104" s="387">
        <v>900000000</v>
      </c>
      <c r="AJ104" s="387">
        <v>900000000</v>
      </c>
      <c r="AK104" s="387">
        <v>900000000</v>
      </c>
      <c r="AL104" s="193"/>
      <c r="AM104" s="193"/>
      <c r="AN104" s="153"/>
      <c r="AO104" s="153"/>
      <c r="AP104" s="381">
        <v>0</v>
      </c>
      <c r="AQ104" s="82">
        <f>AP104/AJ104</f>
        <v>0</v>
      </c>
      <c r="AR104" s="381">
        <v>0</v>
      </c>
      <c r="AS104" s="82">
        <f>AR104/AJ104</f>
        <v>0</v>
      </c>
      <c r="AT104" s="253">
        <v>0</v>
      </c>
      <c r="AU104" s="82">
        <f>AT104/AK104</f>
        <v>0</v>
      </c>
      <c r="AV104" s="253">
        <v>0</v>
      </c>
      <c r="AW104" s="82">
        <f>AV104/AK104</f>
        <v>0</v>
      </c>
      <c r="AX104" s="193"/>
      <c r="AY104" s="193"/>
      <c r="AZ104" s="126"/>
      <c r="BA104" s="126"/>
      <c r="BB104" s="126"/>
      <c r="BC104" s="126"/>
      <c r="BD104" s="126"/>
      <c r="BE104" s="126"/>
    </row>
    <row r="105" spans="1:57" ht="54.95" customHeight="1">
      <c r="A105" s="54" t="s">
        <v>350</v>
      </c>
      <c r="B105" s="54" t="s">
        <v>1295</v>
      </c>
      <c r="C105" s="188" t="s">
        <v>352</v>
      </c>
      <c r="D105" s="54" t="s">
        <v>1296</v>
      </c>
      <c r="E105" s="323" t="s">
        <v>1297</v>
      </c>
      <c r="F105" s="119">
        <v>2024130010163</v>
      </c>
      <c r="G105" s="335" t="s">
        <v>1298</v>
      </c>
      <c r="H105" s="188" t="s">
        <v>1299</v>
      </c>
      <c r="I105" s="188" t="s">
        <v>1300</v>
      </c>
      <c r="J105" s="70">
        <v>0.4</v>
      </c>
      <c r="K105" s="54" t="s">
        <v>1301</v>
      </c>
      <c r="L105" s="193" t="s">
        <v>934</v>
      </c>
      <c r="M105" s="189" t="s">
        <v>1302</v>
      </c>
      <c r="N105" s="193" t="s">
        <v>177</v>
      </c>
      <c r="O105" s="193" t="s">
        <v>177</v>
      </c>
      <c r="P105" s="193" t="s">
        <v>177</v>
      </c>
      <c r="Q105" s="194"/>
      <c r="R105" s="361"/>
      <c r="S105" s="70" t="s">
        <v>177</v>
      </c>
      <c r="T105" s="142" t="s">
        <v>177</v>
      </c>
      <c r="U105" s="191">
        <v>45689</v>
      </c>
      <c r="V105" s="192">
        <v>46022</v>
      </c>
      <c r="W105" s="124">
        <f t="shared" si="15"/>
        <v>333</v>
      </c>
      <c r="X105" s="143" t="s">
        <v>974</v>
      </c>
      <c r="Y105" s="54" t="s">
        <v>975</v>
      </c>
      <c r="Z105" s="54" t="s">
        <v>1285</v>
      </c>
      <c r="AA105" s="188" t="s">
        <v>1286</v>
      </c>
      <c r="AB105" s="188" t="s">
        <v>1287</v>
      </c>
      <c r="AC105" s="56" t="s">
        <v>1288</v>
      </c>
      <c r="AD105" s="56" t="s">
        <v>933</v>
      </c>
      <c r="AE105" s="195">
        <v>15000000</v>
      </c>
      <c r="AF105" s="499" t="s">
        <v>1180</v>
      </c>
      <c r="AG105" s="499" t="s">
        <v>1161</v>
      </c>
      <c r="AH105" s="499" t="s">
        <v>1303</v>
      </c>
      <c r="AI105" s="195"/>
      <c r="AJ105" s="195"/>
      <c r="AK105" s="195"/>
      <c r="AL105" s="195"/>
      <c r="AM105" s="195"/>
      <c r="AN105" s="153" t="s">
        <v>1304</v>
      </c>
      <c r="AO105" s="153" t="s">
        <v>1305</v>
      </c>
      <c r="AP105" s="145"/>
      <c r="AQ105" s="140"/>
      <c r="AR105" s="145"/>
      <c r="AS105" s="140"/>
      <c r="AT105" s="133"/>
      <c r="AU105" s="134"/>
      <c r="AV105" s="133"/>
      <c r="AW105" s="134"/>
      <c r="AX105" s="3"/>
      <c r="AY105" s="3"/>
      <c r="BE105" s="406"/>
    </row>
    <row r="106" spans="1:57" ht="54.95" customHeight="1">
      <c r="A106" s="54" t="s">
        <v>350</v>
      </c>
      <c r="B106" s="54" t="s">
        <v>1295</v>
      </c>
      <c r="C106" s="188" t="s">
        <v>352</v>
      </c>
      <c r="D106" s="54" t="s">
        <v>1296</v>
      </c>
      <c r="E106" s="323" t="s">
        <v>1297</v>
      </c>
      <c r="F106" s="119">
        <v>2024130010163</v>
      </c>
      <c r="G106" s="335" t="s">
        <v>1298</v>
      </c>
      <c r="H106" s="188" t="s">
        <v>1299</v>
      </c>
      <c r="I106" s="188" t="s">
        <v>1300</v>
      </c>
      <c r="J106" s="70">
        <v>0.4</v>
      </c>
      <c r="K106" s="54" t="s">
        <v>1306</v>
      </c>
      <c r="L106" s="193" t="s">
        <v>934</v>
      </c>
      <c r="M106" s="189" t="s">
        <v>1307</v>
      </c>
      <c r="N106" s="193" t="s">
        <v>177</v>
      </c>
      <c r="O106" s="193" t="s">
        <v>177</v>
      </c>
      <c r="P106" s="193" t="s">
        <v>177</v>
      </c>
      <c r="Q106" s="147"/>
      <c r="R106" s="349"/>
      <c r="S106" s="70" t="s">
        <v>177</v>
      </c>
      <c r="T106" s="142" t="s">
        <v>177</v>
      </c>
      <c r="U106" s="191">
        <v>45689</v>
      </c>
      <c r="V106" s="192">
        <v>46022</v>
      </c>
      <c r="W106" s="124">
        <f t="shared" si="15"/>
        <v>333</v>
      </c>
      <c r="X106" s="143" t="s">
        <v>974</v>
      </c>
      <c r="Y106" s="54" t="s">
        <v>975</v>
      </c>
      <c r="Z106" s="54" t="s">
        <v>1285</v>
      </c>
      <c r="AA106" s="188" t="s">
        <v>1286</v>
      </c>
      <c r="AB106" s="188" t="s">
        <v>1287</v>
      </c>
      <c r="AC106" s="56" t="s">
        <v>1288</v>
      </c>
      <c r="AD106" s="56" t="s">
        <v>933</v>
      </c>
      <c r="AE106" s="195">
        <v>12000000</v>
      </c>
      <c r="AF106" s="499"/>
      <c r="AG106" s="499"/>
      <c r="AH106" s="499"/>
      <c r="AI106" s="195"/>
      <c r="AJ106" s="195"/>
      <c r="AK106" s="195"/>
      <c r="AL106" s="195"/>
      <c r="AM106" s="195"/>
      <c r="AN106" s="153"/>
      <c r="AO106" s="153"/>
      <c r="AP106" s="145"/>
      <c r="AQ106" s="140"/>
      <c r="AR106" s="145"/>
      <c r="AS106" s="140"/>
      <c r="AT106" s="133"/>
      <c r="AU106" s="134"/>
      <c r="AV106" s="133"/>
      <c r="AW106" s="134"/>
      <c r="AX106" s="3"/>
      <c r="AY106" s="3"/>
      <c r="BE106" s="126"/>
    </row>
    <row r="107" spans="1:57" ht="54.95" customHeight="1">
      <c r="A107" s="54" t="s">
        <v>350</v>
      </c>
      <c r="B107" s="54" t="s">
        <v>1295</v>
      </c>
      <c r="C107" s="188" t="s">
        <v>352</v>
      </c>
      <c r="D107" s="54" t="s">
        <v>1296</v>
      </c>
      <c r="E107" s="323" t="s">
        <v>1297</v>
      </c>
      <c r="F107" s="119">
        <v>2024130010163</v>
      </c>
      <c r="G107" s="335" t="s">
        <v>1298</v>
      </c>
      <c r="H107" s="196" t="s">
        <v>1299</v>
      </c>
      <c r="I107" s="188" t="s">
        <v>1300</v>
      </c>
      <c r="J107" s="70">
        <v>0.4</v>
      </c>
      <c r="K107" s="71" t="s">
        <v>1308</v>
      </c>
      <c r="L107" s="193" t="s">
        <v>934</v>
      </c>
      <c r="M107" s="189" t="s">
        <v>1282</v>
      </c>
      <c r="N107" s="193">
        <v>1</v>
      </c>
      <c r="O107" s="190" t="s">
        <v>1309</v>
      </c>
      <c r="P107" s="73" t="s">
        <v>1310</v>
      </c>
      <c r="Q107" s="146"/>
      <c r="R107" s="348"/>
      <c r="S107" s="193">
        <f t="shared" si="11"/>
        <v>0.89999999999999991</v>
      </c>
      <c r="T107" s="142">
        <f>(O107+P107)/N107</f>
        <v>0.89999999999999991</v>
      </c>
      <c r="U107" s="191">
        <v>45689</v>
      </c>
      <c r="V107" s="192">
        <v>46022</v>
      </c>
      <c r="W107" s="124">
        <f t="shared" si="15"/>
        <v>333</v>
      </c>
      <c r="X107" s="143" t="s">
        <v>974</v>
      </c>
      <c r="Y107" s="54" t="s">
        <v>975</v>
      </c>
      <c r="Z107" s="54" t="s">
        <v>1285</v>
      </c>
      <c r="AA107" s="188" t="s">
        <v>1286</v>
      </c>
      <c r="AB107" s="188" t="s">
        <v>1287</v>
      </c>
      <c r="AC107" s="56" t="s">
        <v>1288</v>
      </c>
      <c r="AD107" s="56" t="s">
        <v>933</v>
      </c>
      <c r="AE107" s="195">
        <v>12000000</v>
      </c>
      <c r="AF107" s="499"/>
      <c r="AG107" s="499"/>
      <c r="AH107" s="499"/>
      <c r="AI107" s="251"/>
      <c r="AJ107" s="195"/>
      <c r="AK107" s="195"/>
      <c r="AL107" s="195"/>
      <c r="AM107" s="195"/>
      <c r="AN107" s="153"/>
      <c r="AO107" s="153"/>
      <c r="AP107" s="145"/>
      <c r="AQ107" s="140"/>
      <c r="AR107" s="145"/>
      <c r="AS107" s="140"/>
      <c r="AT107" s="133"/>
      <c r="AU107" s="134"/>
      <c r="AV107" s="133"/>
      <c r="AW107" s="134"/>
      <c r="AX107" s="3"/>
      <c r="AY107" s="3"/>
      <c r="BE107" s="126"/>
    </row>
    <row r="108" spans="1:57" ht="54.95" customHeight="1">
      <c r="A108" s="54" t="s">
        <v>350</v>
      </c>
      <c r="B108" s="54" t="s">
        <v>1295</v>
      </c>
      <c r="C108" s="188" t="s">
        <v>352</v>
      </c>
      <c r="D108" s="54" t="s">
        <v>1311</v>
      </c>
      <c r="E108" s="323" t="s">
        <v>1297</v>
      </c>
      <c r="F108" s="119">
        <v>2024130010163</v>
      </c>
      <c r="G108" s="335" t="s">
        <v>1298</v>
      </c>
      <c r="H108" s="188" t="s">
        <v>1312</v>
      </c>
      <c r="I108" s="188" t="s">
        <v>494</v>
      </c>
      <c r="J108" s="70">
        <v>0.3</v>
      </c>
      <c r="K108" s="54" t="s">
        <v>1313</v>
      </c>
      <c r="L108" s="193" t="s">
        <v>934</v>
      </c>
      <c r="M108" s="189" t="s">
        <v>1314</v>
      </c>
      <c r="N108" s="193" t="s">
        <v>177</v>
      </c>
      <c r="O108" s="193" t="s">
        <v>177</v>
      </c>
      <c r="P108" s="193" t="s">
        <v>177</v>
      </c>
      <c r="Q108" s="147"/>
      <c r="R108" s="349"/>
      <c r="S108" s="70" t="s">
        <v>177</v>
      </c>
      <c r="T108" s="142" t="s">
        <v>177</v>
      </c>
      <c r="U108" s="191">
        <v>45689</v>
      </c>
      <c r="V108" s="192">
        <v>46022</v>
      </c>
      <c r="W108" s="124">
        <f t="shared" ref="W108:W112" si="16">+V108-U108</f>
        <v>333</v>
      </c>
      <c r="X108" s="143" t="s">
        <v>974</v>
      </c>
      <c r="Y108" s="54" t="s">
        <v>975</v>
      </c>
      <c r="Z108" s="54" t="s">
        <v>1285</v>
      </c>
      <c r="AA108" s="188" t="s">
        <v>1286</v>
      </c>
      <c r="AB108" s="188" t="s">
        <v>1287</v>
      </c>
      <c r="AC108" s="56" t="s">
        <v>1288</v>
      </c>
      <c r="AD108" s="56" t="s">
        <v>933</v>
      </c>
      <c r="AE108" s="251">
        <v>23000000</v>
      </c>
      <c r="AF108" s="193"/>
      <c r="AG108" s="193"/>
      <c r="AH108" s="193"/>
      <c r="AI108" s="251"/>
      <c r="AJ108" s="251"/>
      <c r="AK108" s="251"/>
      <c r="AL108" s="251"/>
      <c r="AM108" s="251"/>
      <c r="AN108" s="153"/>
      <c r="AO108" s="153"/>
      <c r="AP108" s="145"/>
      <c r="AQ108" s="140"/>
      <c r="AR108" s="145"/>
      <c r="AS108" s="140"/>
      <c r="AT108" s="133"/>
      <c r="AU108" s="134"/>
      <c r="AV108" s="133"/>
      <c r="AW108" s="134"/>
      <c r="AX108" s="3"/>
      <c r="AY108" s="3"/>
      <c r="BE108" s="126"/>
    </row>
    <row r="109" spans="1:57" ht="54.95" customHeight="1">
      <c r="A109" s="54" t="s">
        <v>350</v>
      </c>
      <c r="B109" s="54" t="s">
        <v>1295</v>
      </c>
      <c r="C109" s="188" t="s">
        <v>352</v>
      </c>
      <c r="D109" s="54" t="s">
        <v>1311</v>
      </c>
      <c r="E109" s="323" t="s">
        <v>1297</v>
      </c>
      <c r="F109" s="119">
        <v>2024130010163</v>
      </c>
      <c r="G109" s="335" t="s">
        <v>1298</v>
      </c>
      <c r="H109" s="188" t="s">
        <v>1312</v>
      </c>
      <c r="I109" s="188" t="s">
        <v>494</v>
      </c>
      <c r="J109" s="70">
        <v>0.3</v>
      </c>
      <c r="K109" s="54" t="s">
        <v>1315</v>
      </c>
      <c r="L109" s="193" t="s">
        <v>934</v>
      </c>
      <c r="M109" s="189" t="s">
        <v>1316</v>
      </c>
      <c r="N109" s="193" t="s">
        <v>177</v>
      </c>
      <c r="O109" s="193" t="s">
        <v>177</v>
      </c>
      <c r="P109" s="193" t="s">
        <v>177</v>
      </c>
      <c r="Q109" s="147"/>
      <c r="R109" s="349"/>
      <c r="S109" s="70" t="s">
        <v>177</v>
      </c>
      <c r="T109" s="142" t="s">
        <v>177</v>
      </c>
      <c r="U109" s="191">
        <v>45689</v>
      </c>
      <c r="V109" s="192">
        <v>46022</v>
      </c>
      <c r="W109" s="124">
        <f t="shared" si="16"/>
        <v>333</v>
      </c>
      <c r="X109" s="143" t="s">
        <v>974</v>
      </c>
      <c r="Y109" s="54" t="s">
        <v>975</v>
      </c>
      <c r="Z109" s="54" t="s">
        <v>1285</v>
      </c>
      <c r="AA109" s="188" t="s">
        <v>1286</v>
      </c>
      <c r="AB109" s="188" t="s">
        <v>1287</v>
      </c>
      <c r="AC109" s="56" t="s">
        <v>1288</v>
      </c>
      <c r="AD109" s="56" t="s">
        <v>933</v>
      </c>
      <c r="AE109" s="251">
        <v>20000000</v>
      </c>
      <c r="AF109" s="193"/>
      <c r="AG109" s="193"/>
      <c r="AH109" s="193"/>
      <c r="AI109" s="251"/>
      <c r="AJ109" s="251"/>
      <c r="AK109" s="251"/>
      <c r="AL109" s="251"/>
      <c r="AM109" s="251"/>
      <c r="AN109" s="153"/>
      <c r="AO109" s="153"/>
      <c r="AP109" s="145"/>
      <c r="AQ109" s="140"/>
      <c r="AR109" s="145"/>
      <c r="AS109" s="140"/>
      <c r="AT109" s="133"/>
      <c r="AU109" s="134"/>
      <c r="AV109" s="133"/>
      <c r="AW109" s="134"/>
      <c r="AX109" s="3"/>
      <c r="AY109" s="3"/>
      <c r="BE109" s="126"/>
    </row>
    <row r="110" spans="1:57" ht="54.95" customHeight="1">
      <c r="A110" s="54" t="s">
        <v>350</v>
      </c>
      <c r="B110" s="54" t="s">
        <v>1295</v>
      </c>
      <c r="C110" s="188" t="s">
        <v>352</v>
      </c>
      <c r="D110" s="54" t="s">
        <v>1311</v>
      </c>
      <c r="E110" s="323" t="s">
        <v>1297</v>
      </c>
      <c r="F110" s="119">
        <v>2024130010163</v>
      </c>
      <c r="G110" s="335" t="s">
        <v>1298</v>
      </c>
      <c r="H110" s="188" t="s">
        <v>1312</v>
      </c>
      <c r="I110" s="188" t="s">
        <v>494</v>
      </c>
      <c r="J110" s="70">
        <v>0.3</v>
      </c>
      <c r="K110" s="54" t="s">
        <v>1317</v>
      </c>
      <c r="L110" s="193" t="s">
        <v>934</v>
      </c>
      <c r="M110" s="189" t="s">
        <v>1318</v>
      </c>
      <c r="N110" s="193" t="s">
        <v>177</v>
      </c>
      <c r="O110" s="193" t="s">
        <v>177</v>
      </c>
      <c r="P110" s="193" t="s">
        <v>177</v>
      </c>
      <c r="Q110" s="147"/>
      <c r="R110" s="349"/>
      <c r="S110" s="70" t="s">
        <v>177</v>
      </c>
      <c r="T110" s="142" t="s">
        <v>177</v>
      </c>
      <c r="U110" s="191">
        <v>45689</v>
      </c>
      <c r="V110" s="192">
        <v>46022</v>
      </c>
      <c r="W110" s="124">
        <f t="shared" si="16"/>
        <v>333</v>
      </c>
      <c r="X110" s="143" t="s">
        <v>974</v>
      </c>
      <c r="Y110" s="54" t="s">
        <v>975</v>
      </c>
      <c r="Z110" s="54" t="s">
        <v>1285</v>
      </c>
      <c r="AA110" s="188" t="s">
        <v>1286</v>
      </c>
      <c r="AB110" s="188" t="s">
        <v>1287</v>
      </c>
      <c r="AC110" s="56" t="s">
        <v>1288</v>
      </c>
      <c r="AD110" s="56" t="s">
        <v>933</v>
      </c>
      <c r="AE110" s="251">
        <v>20000000</v>
      </c>
      <c r="AF110" s="193"/>
      <c r="AG110" s="193"/>
      <c r="AH110" s="193"/>
      <c r="AI110" s="251"/>
      <c r="AJ110" s="251"/>
      <c r="AK110" s="251"/>
      <c r="AL110" s="251"/>
      <c r="AM110" s="251"/>
      <c r="AN110" s="153"/>
      <c r="AO110" s="153"/>
      <c r="AP110" s="145"/>
      <c r="AQ110" s="140"/>
      <c r="AR110" s="145"/>
      <c r="AS110" s="140"/>
      <c r="AT110" s="133"/>
      <c r="AU110" s="134"/>
      <c r="AV110" s="133"/>
      <c r="AW110" s="134"/>
      <c r="AX110" s="3"/>
      <c r="AY110" s="3"/>
      <c r="BE110" s="126"/>
    </row>
    <row r="111" spans="1:57" ht="54.95" customHeight="1">
      <c r="A111" s="54" t="s">
        <v>350</v>
      </c>
      <c r="B111" s="54" t="s">
        <v>1295</v>
      </c>
      <c r="C111" s="188" t="s">
        <v>352</v>
      </c>
      <c r="D111" s="54" t="s">
        <v>1311</v>
      </c>
      <c r="E111" s="323" t="s">
        <v>1297</v>
      </c>
      <c r="F111" s="119">
        <v>2024130010163</v>
      </c>
      <c r="G111" s="335" t="s">
        <v>1298</v>
      </c>
      <c r="H111" s="188" t="s">
        <v>1312</v>
      </c>
      <c r="I111" s="188" t="s">
        <v>494</v>
      </c>
      <c r="J111" s="70">
        <v>0.3</v>
      </c>
      <c r="K111" s="54" t="s">
        <v>1319</v>
      </c>
      <c r="L111" s="193" t="s">
        <v>934</v>
      </c>
      <c r="M111" s="189" t="s">
        <v>1320</v>
      </c>
      <c r="N111" s="193" t="s">
        <v>177</v>
      </c>
      <c r="O111" s="193" t="s">
        <v>177</v>
      </c>
      <c r="P111" s="193" t="s">
        <v>177</v>
      </c>
      <c r="Q111" s="147"/>
      <c r="R111" s="349"/>
      <c r="S111" s="70" t="s">
        <v>177</v>
      </c>
      <c r="T111" s="142" t="s">
        <v>177</v>
      </c>
      <c r="U111" s="191">
        <v>45689</v>
      </c>
      <c r="V111" s="192">
        <v>46022</v>
      </c>
      <c r="W111" s="124">
        <f t="shared" si="16"/>
        <v>333</v>
      </c>
      <c r="X111" s="143" t="s">
        <v>974</v>
      </c>
      <c r="Y111" s="54" t="s">
        <v>975</v>
      </c>
      <c r="Z111" s="54" t="s">
        <v>1285</v>
      </c>
      <c r="AA111" s="188" t="s">
        <v>1286</v>
      </c>
      <c r="AB111" s="188" t="s">
        <v>1287</v>
      </c>
      <c r="AC111" s="56" t="s">
        <v>1288</v>
      </c>
      <c r="AD111" s="56" t="s">
        <v>933</v>
      </c>
      <c r="AE111" s="251">
        <v>3000000</v>
      </c>
      <c r="AF111" s="193"/>
      <c r="AG111" s="193"/>
      <c r="AH111" s="193"/>
      <c r="AI111" s="195"/>
      <c r="AJ111" s="251"/>
      <c r="AK111" s="251"/>
      <c r="AL111" s="251"/>
      <c r="AM111" s="251"/>
      <c r="AN111" s="153"/>
      <c r="AO111" s="153"/>
      <c r="AP111" s="145"/>
      <c r="AQ111" s="140"/>
      <c r="AR111" s="145"/>
      <c r="AS111" s="140"/>
      <c r="AT111" s="133"/>
      <c r="AU111" s="134"/>
      <c r="AV111" s="133"/>
      <c r="AW111" s="134"/>
      <c r="AX111" s="3"/>
      <c r="AY111" s="3"/>
      <c r="BE111" s="126"/>
    </row>
    <row r="112" spans="1:57" ht="54.95" customHeight="1">
      <c r="A112" s="54" t="s">
        <v>350</v>
      </c>
      <c r="B112" s="54" t="s">
        <v>1295</v>
      </c>
      <c r="C112" s="188" t="s">
        <v>352</v>
      </c>
      <c r="D112" s="54" t="s">
        <v>1311</v>
      </c>
      <c r="E112" s="323" t="s">
        <v>1297</v>
      </c>
      <c r="F112" s="119">
        <v>2024130010163</v>
      </c>
      <c r="G112" s="335" t="s">
        <v>1298</v>
      </c>
      <c r="H112" s="188" t="s">
        <v>1312</v>
      </c>
      <c r="I112" s="188" t="s">
        <v>494</v>
      </c>
      <c r="J112" s="70">
        <v>0.3</v>
      </c>
      <c r="K112" s="54" t="s">
        <v>1321</v>
      </c>
      <c r="L112" s="193" t="s">
        <v>934</v>
      </c>
      <c r="M112" s="197" t="s">
        <v>1282</v>
      </c>
      <c r="N112" s="193">
        <v>1</v>
      </c>
      <c r="O112" s="190" t="s">
        <v>1322</v>
      </c>
      <c r="P112" s="73" t="s">
        <v>1322</v>
      </c>
      <c r="Q112" s="146"/>
      <c r="R112" s="348"/>
      <c r="S112" s="193">
        <f t="shared" si="11"/>
        <v>2</v>
      </c>
      <c r="T112" s="142">
        <v>1</v>
      </c>
      <c r="U112" s="191">
        <v>45689</v>
      </c>
      <c r="V112" s="192">
        <v>46022</v>
      </c>
      <c r="W112" s="124">
        <f t="shared" si="16"/>
        <v>333</v>
      </c>
      <c r="X112" s="143" t="s">
        <v>974</v>
      </c>
      <c r="Y112" s="54" t="s">
        <v>975</v>
      </c>
      <c r="Z112" s="54" t="s">
        <v>1285</v>
      </c>
      <c r="AA112" s="188" t="s">
        <v>1286</v>
      </c>
      <c r="AB112" s="188" t="s">
        <v>1287</v>
      </c>
      <c r="AC112" s="56" t="s">
        <v>1288</v>
      </c>
      <c r="AD112" s="56" t="s">
        <v>933</v>
      </c>
      <c r="AE112" s="195">
        <v>20000000</v>
      </c>
      <c r="AF112" s="56"/>
      <c r="AG112" s="499" t="s">
        <v>1161</v>
      </c>
      <c r="AH112" s="499" t="s">
        <v>1303</v>
      </c>
      <c r="AI112" s="195"/>
      <c r="AJ112" s="195"/>
      <c r="AK112" s="195"/>
      <c r="AL112" s="195"/>
      <c r="AM112" s="195"/>
      <c r="AN112" s="153" t="s">
        <v>1323</v>
      </c>
      <c r="AO112" s="153" t="s">
        <v>1324</v>
      </c>
      <c r="AP112" s="145"/>
      <c r="AQ112" s="140"/>
      <c r="AR112" s="145"/>
      <c r="AS112" s="140"/>
      <c r="AT112" s="133"/>
      <c r="AU112" s="134"/>
      <c r="AV112" s="133"/>
      <c r="AW112" s="134"/>
      <c r="AX112" s="3"/>
      <c r="AY112" s="3"/>
      <c r="BE112" s="126"/>
    </row>
    <row r="113" spans="1:57" ht="54.95" customHeight="1">
      <c r="A113" s="54" t="s">
        <v>350</v>
      </c>
      <c r="B113" s="54" t="s">
        <v>1295</v>
      </c>
      <c r="C113" s="188" t="s">
        <v>352</v>
      </c>
      <c r="D113" s="54" t="s">
        <v>1311</v>
      </c>
      <c r="E113" s="323" t="s">
        <v>1297</v>
      </c>
      <c r="F113" s="119">
        <v>2024130010163</v>
      </c>
      <c r="G113" s="335" t="s">
        <v>1298</v>
      </c>
      <c r="H113" s="188" t="s">
        <v>1312</v>
      </c>
      <c r="I113" s="188" t="s">
        <v>494</v>
      </c>
      <c r="J113" s="70">
        <v>0.3</v>
      </c>
      <c r="K113" s="54" t="s">
        <v>1325</v>
      </c>
      <c r="L113" s="193" t="s">
        <v>934</v>
      </c>
      <c r="M113" s="197" t="s">
        <v>1282</v>
      </c>
      <c r="N113" s="193">
        <v>1</v>
      </c>
      <c r="O113" s="190" t="s">
        <v>1322</v>
      </c>
      <c r="P113" s="73" t="s">
        <v>1322</v>
      </c>
      <c r="Q113" s="146"/>
      <c r="R113" s="348"/>
      <c r="S113" s="193">
        <f t="shared" si="11"/>
        <v>2</v>
      </c>
      <c r="T113" s="142">
        <v>1</v>
      </c>
      <c r="U113" s="191">
        <v>45689</v>
      </c>
      <c r="V113" s="192">
        <v>46022</v>
      </c>
      <c r="W113" s="124">
        <f>+V113-U113</f>
        <v>333</v>
      </c>
      <c r="X113" s="143" t="s">
        <v>974</v>
      </c>
      <c r="Y113" s="54" t="s">
        <v>975</v>
      </c>
      <c r="Z113" s="54" t="s">
        <v>1285</v>
      </c>
      <c r="AA113" s="188" t="s">
        <v>1286</v>
      </c>
      <c r="AB113" s="188" t="s">
        <v>1287</v>
      </c>
      <c r="AC113" s="56" t="s">
        <v>1288</v>
      </c>
      <c r="AD113" s="56" t="s">
        <v>933</v>
      </c>
      <c r="AE113" s="195">
        <v>2000000</v>
      </c>
      <c r="AF113" s="56"/>
      <c r="AG113" s="499"/>
      <c r="AH113" s="499"/>
      <c r="AI113" s="195"/>
      <c r="AJ113" s="195"/>
      <c r="AK113" s="195"/>
      <c r="AL113" s="195"/>
      <c r="AM113" s="195"/>
      <c r="AN113" s="153"/>
      <c r="AO113" s="153"/>
      <c r="AP113" s="145"/>
      <c r="AQ113" s="140"/>
      <c r="AR113" s="145"/>
      <c r="AS113" s="140"/>
      <c r="AT113" s="133"/>
      <c r="AU113" s="134"/>
      <c r="AV113" s="133"/>
      <c r="AW113" s="134"/>
      <c r="AX113" s="3"/>
      <c r="AY113" s="3"/>
      <c r="BE113" s="126"/>
    </row>
    <row r="114" spans="1:57" ht="54.95" customHeight="1">
      <c r="A114" s="54" t="s">
        <v>350</v>
      </c>
      <c r="B114" s="54" t="s">
        <v>1295</v>
      </c>
      <c r="C114" s="188" t="s">
        <v>352</v>
      </c>
      <c r="D114" s="54" t="s">
        <v>1311</v>
      </c>
      <c r="E114" s="323" t="s">
        <v>1297</v>
      </c>
      <c r="F114" s="119">
        <v>2024130010163</v>
      </c>
      <c r="G114" s="335" t="s">
        <v>1298</v>
      </c>
      <c r="H114" s="188" t="s">
        <v>1312</v>
      </c>
      <c r="I114" s="188" t="s">
        <v>494</v>
      </c>
      <c r="J114" s="70">
        <v>0.3</v>
      </c>
      <c r="K114" s="71" t="s">
        <v>1326</v>
      </c>
      <c r="L114" s="193" t="s">
        <v>934</v>
      </c>
      <c r="M114" s="197" t="s">
        <v>1282</v>
      </c>
      <c r="N114" s="193">
        <v>1</v>
      </c>
      <c r="O114" s="190" t="s">
        <v>1322</v>
      </c>
      <c r="P114" s="73" t="s">
        <v>1322</v>
      </c>
      <c r="Q114" s="146"/>
      <c r="R114" s="348"/>
      <c r="S114" s="193">
        <f t="shared" si="11"/>
        <v>2</v>
      </c>
      <c r="T114" s="142">
        <v>1</v>
      </c>
      <c r="U114" s="191">
        <v>45689</v>
      </c>
      <c r="V114" s="192">
        <v>46022</v>
      </c>
      <c r="W114" s="124">
        <f t="shared" ref="W114:W117" si="17">+V114-U114</f>
        <v>333</v>
      </c>
      <c r="X114" s="143" t="s">
        <v>974</v>
      </c>
      <c r="Y114" s="54" t="s">
        <v>975</v>
      </c>
      <c r="Z114" s="54" t="s">
        <v>1285</v>
      </c>
      <c r="AA114" s="188" t="s">
        <v>1286</v>
      </c>
      <c r="AB114" s="188" t="s">
        <v>1287</v>
      </c>
      <c r="AC114" s="56" t="s">
        <v>1288</v>
      </c>
      <c r="AD114" s="56"/>
      <c r="AE114" s="195"/>
      <c r="AF114" s="56"/>
      <c r="AG114" s="499"/>
      <c r="AH114" s="499"/>
      <c r="AI114" s="195"/>
      <c r="AJ114" s="195"/>
      <c r="AK114" s="195"/>
      <c r="AL114" s="195"/>
      <c r="AM114" s="195"/>
      <c r="AN114" s="153"/>
      <c r="AO114" s="153"/>
      <c r="AP114" s="145"/>
      <c r="AQ114" s="140"/>
      <c r="AR114" s="145"/>
      <c r="AS114" s="140"/>
      <c r="AT114" s="133"/>
      <c r="AU114" s="134"/>
      <c r="AV114" s="133"/>
      <c r="AW114" s="134"/>
      <c r="AX114" s="3"/>
      <c r="AY114" s="3"/>
      <c r="BE114" s="126"/>
    </row>
    <row r="115" spans="1:57" ht="54.95" customHeight="1">
      <c r="A115" s="54" t="s">
        <v>350</v>
      </c>
      <c r="B115" s="54" t="s">
        <v>1295</v>
      </c>
      <c r="C115" s="188" t="s">
        <v>352</v>
      </c>
      <c r="D115" s="54" t="s">
        <v>1311</v>
      </c>
      <c r="E115" s="323" t="s">
        <v>1297</v>
      </c>
      <c r="F115" s="119">
        <v>2024130010163</v>
      </c>
      <c r="G115" s="335" t="s">
        <v>1298</v>
      </c>
      <c r="H115" s="188" t="s">
        <v>1312</v>
      </c>
      <c r="I115" s="188" t="s">
        <v>494</v>
      </c>
      <c r="J115" s="70">
        <v>0.3</v>
      </c>
      <c r="K115" s="54" t="s">
        <v>1327</v>
      </c>
      <c r="L115" s="193" t="s">
        <v>934</v>
      </c>
      <c r="M115" s="197" t="s">
        <v>1282</v>
      </c>
      <c r="N115" s="193" t="s">
        <v>177</v>
      </c>
      <c r="O115" s="193" t="s">
        <v>177</v>
      </c>
      <c r="P115" s="193" t="s">
        <v>177</v>
      </c>
      <c r="Q115" s="147"/>
      <c r="R115" s="349"/>
      <c r="S115" s="70" t="s">
        <v>177</v>
      </c>
      <c r="T115" s="142" t="s">
        <v>177</v>
      </c>
      <c r="U115" s="191">
        <v>45689</v>
      </c>
      <c r="V115" s="192">
        <v>46022</v>
      </c>
      <c r="W115" s="124">
        <f t="shared" si="17"/>
        <v>333</v>
      </c>
      <c r="X115" s="143" t="s">
        <v>974</v>
      </c>
      <c r="Y115" s="54" t="s">
        <v>975</v>
      </c>
      <c r="Z115" s="54" t="s">
        <v>1285</v>
      </c>
      <c r="AA115" s="188" t="s">
        <v>1286</v>
      </c>
      <c r="AB115" s="188" t="s">
        <v>1287</v>
      </c>
      <c r="AC115" s="56" t="s">
        <v>1288</v>
      </c>
      <c r="AD115" s="56"/>
      <c r="AE115" s="195"/>
      <c r="AF115" s="56"/>
      <c r="AG115" s="499"/>
      <c r="AH115" s="499"/>
      <c r="AI115" s="195"/>
      <c r="AJ115" s="195"/>
      <c r="AK115" s="195"/>
      <c r="AL115" s="195"/>
      <c r="AM115" s="195"/>
      <c r="AN115" s="153"/>
      <c r="AO115" s="153"/>
      <c r="AP115" s="145"/>
      <c r="AQ115" s="140"/>
      <c r="AR115" s="145"/>
      <c r="AS115" s="140"/>
      <c r="AT115" s="133"/>
      <c r="AU115" s="134"/>
      <c r="AV115" s="133"/>
      <c r="AW115" s="134"/>
      <c r="AX115" s="3"/>
      <c r="AY115" s="3"/>
      <c r="BE115" s="126"/>
    </row>
    <row r="116" spans="1:57" ht="54.95" customHeight="1">
      <c r="A116" s="54" t="s">
        <v>350</v>
      </c>
      <c r="B116" s="54" t="s">
        <v>1295</v>
      </c>
      <c r="C116" s="188" t="s">
        <v>352</v>
      </c>
      <c r="D116" s="54" t="s">
        <v>1311</v>
      </c>
      <c r="E116" s="323" t="s">
        <v>1297</v>
      </c>
      <c r="F116" s="119">
        <v>2024130010163</v>
      </c>
      <c r="G116" s="335" t="s">
        <v>1298</v>
      </c>
      <c r="H116" s="188" t="s">
        <v>1312</v>
      </c>
      <c r="I116" s="188" t="s">
        <v>494</v>
      </c>
      <c r="J116" s="70">
        <v>0.3</v>
      </c>
      <c r="K116" s="54" t="s">
        <v>1328</v>
      </c>
      <c r="L116" s="193" t="s">
        <v>934</v>
      </c>
      <c r="M116" s="197" t="s">
        <v>1282</v>
      </c>
      <c r="N116" s="193" t="s">
        <v>177</v>
      </c>
      <c r="O116" s="193" t="s">
        <v>177</v>
      </c>
      <c r="P116" s="193" t="s">
        <v>177</v>
      </c>
      <c r="Q116" s="147"/>
      <c r="R116" s="349"/>
      <c r="S116" s="70" t="s">
        <v>177</v>
      </c>
      <c r="T116" s="142" t="s">
        <v>177</v>
      </c>
      <c r="U116" s="191">
        <v>45689</v>
      </c>
      <c r="V116" s="192">
        <v>46022</v>
      </c>
      <c r="W116" s="124">
        <f t="shared" si="17"/>
        <v>333</v>
      </c>
      <c r="X116" s="143" t="s">
        <v>974</v>
      </c>
      <c r="Y116" s="54" t="s">
        <v>975</v>
      </c>
      <c r="Z116" s="54" t="s">
        <v>1285</v>
      </c>
      <c r="AA116" s="188" t="s">
        <v>1286</v>
      </c>
      <c r="AB116" s="188" t="s">
        <v>1287</v>
      </c>
      <c r="AC116" s="56" t="s">
        <v>1288</v>
      </c>
      <c r="AD116" s="56"/>
      <c r="AE116" s="195"/>
      <c r="AF116" s="56"/>
      <c r="AG116" s="499"/>
      <c r="AH116" s="499"/>
      <c r="AI116" s="195"/>
      <c r="AJ116" s="195"/>
      <c r="AK116" s="195"/>
      <c r="AL116" s="195"/>
      <c r="AM116" s="195"/>
      <c r="AN116" s="153"/>
      <c r="AO116" s="153"/>
      <c r="AP116" s="145"/>
      <c r="AQ116" s="140"/>
      <c r="AR116" s="145"/>
      <c r="AS116" s="140"/>
      <c r="AT116" s="133"/>
      <c r="AU116" s="134"/>
      <c r="AV116" s="133"/>
      <c r="AW116" s="134"/>
      <c r="AX116" s="3"/>
      <c r="AY116" s="3"/>
      <c r="BE116" s="126"/>
    </row>
    <row r="117" spans="1:57" ht="54.95" customHeight="1">
      <c r="A117" s="54" t="s">
        <v>350</v>
      </c>
      <c r="B117" s="54" t="s">
        <v>1295</v>
      </c>
      <c r="C117" s="188" t="s">
        <v>352</v>
      </c>
      <c r="D117" s="54" t="s">
        <v>1311</v>
      </c>
      <c r="E117" s="323" t="s">
        <v>1297</v>
      </c>
      <c r="F117" s="119">
        <v>2024130010163</v>
      </c>
      <c r="G117" s="335" t="s">
        <v>1298</v>
      </c>
      <c r="H117" s="188" t="s">
        <v>1312</v>
      </c>
      <c r="I117" s="188" t="s">
        <v>494</v>
      </c>
      <c r="J117" s="70">
        <v>0.3</v>
      </c>
      <c r="K117" s="188" t="s">
        <v>1329</v>
      </c>
      <c r="L117" s="193" t="s">
        <v>934</v>
      </c>
      <c r="M117" s="197" t="s">
        <v>1282</v>
      </c>
      <c r="N117" s="193">
        <v>1</v>
      </c>
      <c r="O117" s="190" t="s">
        <v>1283</v>
      </c>
      <c r="P117" s="73" t="s">
        <v>1322</v>
      </c>
      <c r="Q117" s="146"/>
      <c r="R117" s="348"/>
      <c r="S117" s="193">
        <f t="shared" si="11"/>
        <v>1</v>
      </c>
      <c r="T117" s="142">
        <f>(O117+P117)/N117</f>
        <v>1</v>
      </c>
      <c r="U117" s="191">
        <v>45689</v>
      </c>
      <c r="V117" s="192">
        <v>46022</v>
      </c>
      <c r="W117" s="124">
        <f t="shared" si="17"/>
        <v>333</v>
      </c>
      <c r="X117" s="143" t="s">
        <v>974</v>
      </c>
      <c r="Y117" s="54" t="s">
        <v>975</v>
      </c>
      <c r="Z117" s="54" t="s">
        <v>1285</v>
      </c>
      <c r="AA117" s="188" t="s">
        <v>1286</v>
      </c>
      <c r="AB117" s="188" t="s">
        <v>1287</v>
      </c>
      <c r="AC117" s="56" t="s">
        <v>1288</v>
      </c>
      <c r="AD117" s="56"/>
      <c r="AE117" s="195"/>
      <c r="AF117" s="56"/>
      <c r="AG117" s="499"/>
      <c r="AH117" s="499"/>
      <c r="AI117" s="195"/>
      <c r="AJ117" s="195"/>
      <c r="AK117" s="195"/>
      <c r="AL117" s="195"/>
      <c r="AM117" s="195"/>
      <c r="AN117" s="153"/>
      <c r="AO117" s="153"/>
      <c r="AP117" s="145"/>
      <c r="AQ117" s="140"/>
      <c r="AR117" s="145"/>
      <c r="AS117" s="140"/>
      <c r="AT117" s="133"/>
      <c r="AU117" s="134"/>
      <c r="AV117" s="133"/>
      <c r="AW117" s="134"/>
      <c r="AX117" s="3"/>
      <c r="AY117" s="3"/>
      <c r="BE117" s="126"/>
    </row>
    <row r="118" spans="1:57" ht="54.95" customHeight="1">
      <c r="A118" s="54" t="s">
        <v>350</v>
      </c>
      <c r="B118" s="54" t="s">
        <v>1295</v>
      </c>
      <c r="C118" s="188" t="s">
        <v>352</v>
      </c>
      <c r="D118" s="54" t="s">
        <v>1311</v>
      </c>
      <c r="E118" s="323" t="s">
        <v>1297</v>
      </c>
      <c r="F118" s="119">
        <v>2024130010163</v>
      </c>
      <c r="G118" s="335" t="s">
        <v>1298</v>
      </c>
      <c r="H118" s="188" t="s">
        <v>1312</v>
      </c>
      <c r="I118" s="188" t="s">
        <v>494</v>
      </c>
      <c r="J118" s="70">
        <v>0.3</v>
      </c>
      <c r="K118" s="188" t="s">
        <v>1330</v>
      </c>
      <c r="L118" s="193" t="s">
        <v>934</v>
      </c>
      <c r="M118" s="197" t="s">
        <v>1282</v>
      </c>
      <c r="N118" s="193">
        <v>1</v>
      </c>
      <c r="O118" s="190" t="s">
        <v>1283</v>
      </c>
      <c r="P118" s="73" t="s">
        <v>1283</v>
      </c>
      <c r="Q118" s="149"/>
      <c r="R118" s="350"/>
      <c r="S118" s="193">
        <f t="shared" si="11"/>
        <v>0</v>
      </c>
      <c r="T118" s="142">
        <f>(O118+P118)/N118</f>
        <v>0</v>
      </c>
      <c r="U118" s="191">
        <v>45689</v>
      </c>
      <c r="V118" s="192">
        <v>46022</v>
      </c>
      <c r="W118" s="124">
        <f>+V118-U118</f>
        <v>333</v>
      </c>
      <c r="X118" s="143" t="s">
        <v>974</v>
      </c>
      <c r="Y118" s="54" t="s">
        <v>975</v>
      </c>
      <c r="Z118" s="54" t="s">
        <v>1285</v>
      </c>
      <c r="AA118" s="188" t="s">
        <v>1286</v>
      </c>
      <c r="AB118" s="188" t="s">
        <v>1287</v>
      </c>
      <c r="AC118" s="56" t="s">
        <v>1288</v>
      </c>
      <c r="AD118" s="56" t="s">
        <v>933</v>
      </c>
      <c r="AE118" s="195">
        <v>380000000</v>
      </c>
      <c r="AF118" s="56"/>
      <c r="AG118" s="499"/>
      <c r="AH118" s="499"/>
      <c r="AI118" s="195"/>
      <c r="AJ118" s="195"/>
      <c r="AK118" s="195"/>
      <c r="AL118" s="195"/>
      <c r="AM118" s="195"/>
      <c r="AN118" s="153"/>
      <c r="AO118" s="153"/>
      <c r="AP118" s="145"/>
      <c r="AQ118" s="140"/>
      <c r="AR118" s="145"/>
      <c r="AS118" s="140"/>
      <c r="AT118" s="133"/>
      <c r="AU118" s="134"/>
      <c r="AV118" s="133"/>
      <c r="AW118" s="134"/>
      <c r="AX118" s="3"/>
      <c r="AY118" s="3"/>
      <c r="BE118" s="405"/>
    </row>
    <row r="119" spans="1:57" ht="54.95" customHeight="1">
      <c r="A119" s="54"/>
      <c r="B119" s="54"/>
      <c r="C119" s="188"/>
      <c r="D119" s="54"/>
      <c r="E119" s="480" t="s">
        <v>1331</v>
      </c>
      <c r="F119" s="481"/>
      <c r="G119" s="481"/>
      <c r="H119" s="481"/>
      <c r="I119" s="481"/>
      <c r="J119" s="481"/>
      <c r="K119" s="481"/>
      <c r="L119" s="481"/>
      <c r="M119" s="481"/>
      <c r="N119" s="481"/>
      <c r="O119" s="481"/>
      <c r="P119" s="482"/>
      <c r="Q119" s="87"/>
      <c r="R119" s="351"/>
      <c r="T119" s="109">
        <f>AVERAGE(T107:T118)</f>
        <v>0.81666666666666676</v>
      </c>
      <c r="U119" s="191"/>
      <c r="V119" s="192"/>
      <c r="W119" s="124"/>
      <c r="X119" s="143"/>
      <c r="Y119" s="54"/>
      <c r="Z119" s="54"/>
      <c r="AA119" s="188"/>
      <c r="AB119" s="188"/>
      <c r="AC119" s="56"/>
      <c r="AD119" s="56"/>
      <c r="AE119" s="195"/>
      <c r="AF119" s="56"/>
      <c r="AG119" s="193"/>
      <c r="AH119" s="193"/>
      <c r="AI119" s="387">
        <v>900000000</v>
      </c>
      <c r="AJ119" s="387">
        <v>900000000</v>
      </c>
      <c r="AK119" s="387">
        <v>2900000000</v>
      </c>
      <c r="AL119" s="195"/>
      <c r="AM119" s="195"/>
      <c r="AN119" s="153"/>
      <c r="AO119" s="153"/>
      <c r="AP119" s="381">
        <v>13700000</v>
      </c>
      <c r="AQ119" s="82">
        <f>AP119/AJ119</f>
        <v>1.5222222222222222E-2</v>
      </c>
      <c r="AR119" s="381">
        <v>547410000</v>
      </c>
      <c r="AS119" s="82">
        <f>AR119/AJ119</f>
        <v>0.60823333333333329</v>
      </c>
      <c r="AT119" s="253">
        <v>324930000</v>
      </c>
      <c r="AU119" s="82">
        <f>AT119/AK119</f>
        <v>0.1120448275862069</v>
      </c>
      <c r="AV119" s="253">
        <v>1984410000</v>
      </c>
      <c r="AW119" s="82">
        <f>AV119/AK119</f>
        <v>0.68427931034482758</v>
      </c>
      <c r="AX119" s="193"/>
      <c r="AY119" s="193"/>
      <c r="AZ119" s="126"/>
      <c r="BA119" s="126"/>
      <c r="BB119" s="126"/>
      <c r="BC119" s="126"/>
      <c r="BD119" s="126"/>
      <c r="BE119" s="126"/>
    </row>
    <row r="120" spans="1:57" ht="54.95" customHeight="1">
      <c r="A120" s="54" t="s">
        <v>371</v>
      </c>
      <c r="B120" s="153" t="s">
        <v>372</v>
      </c>
      <c r="C120" s="54" t="str">
        <f>+CONCATENATE('1. ESTRATÉGICO'!G56)</f>
        <v>05-06-01</v>
      </c>
      <c r="D120" s="227" t="s">
        <v>376</v>
      </c>
      <c r="E120" s="323" t="s">
        <v>1332</v>
      </c>
      <c r="F120" s="119">
        <v>2024130010164</v>
      </c>
      <c r="G120" s="332" t="s">
        <v>1333</v>
      </c>
      <c r="H120" s="54" t="s">
        <v>1334</v>
      </c>
      <c r="I120" s="54" t="s">
        <v>1335</v>
      </c>
      <c r="J120" s="198">
        <v>1</v>
      </c>
      <c r="K120" s="227" t="s">
        <v>1336</v>
      </c>
      <c r="L120" s="153" t="s">
        <v>1337</v>
      </c>
      <c r="M120" s="153" t="s">
        <v>1338</v>
      </c>
      <c r="N120" s="153">
        <v>1</v>
      </c>
      <c r="O120" s="199">
        <v>0</v>
      </c>
      <c r="P120" s="199">
        <v>0</v>
      </c>
      <c r="Q120" s="141"/>
      <c r="R120" s="347"/>
      <c r="S120" s="193">
        <f t="shared" si="11"/>
        <v>0</v>
      </c>
      <c r="T120" s="142">
        <f>(O120+P120)/N120</f>
        <v>0</v>
      </c>
      <c r="U120" s="200">
        <v>45757</v>
      </c>
      <c r="V120" s="201">
        <v>45758</v>
      </c>
      <c r="W120" s="119">
        <f>+V120-U120</f>
        <v>1</v>
      </c>
      <c r="X120" s="143" t="s">
        <v>974</v>
      </c>
      <c r="Y120" s="54" t="s">
        <v>975</v>
      </c>
      <c r="Z120" s="54" t="s">
        <v>1339</v>
      </c>
      <c r="AA120" s="54" t="s">
        <v>1340</v>
      </c>
      <c r="AB120" s="54" t="s">
        <v>1341</v>
      </c>
      <c r="AC120" s="153" t="s">
        <v>941</v>
      </c>
      <c r="AD120" s="54" t="s">
        <v>1342</v>
      </c>
      <c r="AE120" s="202">
        <v>350000000</v>
      </c>
      <c r="AF120" s="54" t="s">
        <v>1343</v>
      </c>
      <c r="AG120" s="54" t="s">
        <v>1029</v>
      </c>
      <c r="AH120" s="252">
        <v>45555</v>
      </c>
      <c r="AI120" s="202"/>
      <c r="AJ120" s="202"/>
      <c r="AK120" s="202"/>
      <c r="AL120" s="202"/>
      <c r="AM120" s="202"/>
      <c r="AN120" s="153" t="s">
        <v>1207</v>
      </c>
      <c r="AO120" s="153" t="s">
        <v>1344</v>
      </c>
      <c r="AP120" s="145"/>
      <c r="AQ120" s="140"/>
      <c r="AR120" s="145"/>
      <c r="AS120" s="140"/>
      <c r="AT120" s="133"/>
      <c r="AU120" s="134"/>
      <c r="AV120" s="133"/>
      <c r="AW120" s="134"/>
      <c r="AX120" s="3"/>
      <c r="AY120" s="3"/>
      <c r="BE120" s="406"/>
    </row>
    <row r="121" spans="1:57" ht="54.95" customHeight="1">
      <c r="A121" s="54" t="s">
        <v>371</v>
      </c>
      <c r="B121" s="153" t="s">
        <v>372</v>
      </c>
      <c r="C121" s="54" t="str">
        <f>+CONCATENATE('1. ESTRATÉGICO'!G57)</f>
        <v>05-06-01</v>
      </c>
      <c r="D121" s="227" t="s">
        <v>376</v>
      </c>
      <c r="E121" s="323" t="s">
        <v>1332</v>
      </c>
      <c r="F121" s="119">
        <v>2024130010164</v>
      </c>
      <c r="G121" s="332" t="s">
        <v>1333</v>
      </c>
      <c r="H121" s="54" t="s">
        <v>1334</v>
      </c>
      <c r="I121" s="54" t="s">
        <v>1335</v>
      </c>
      <c r="J121" s="198">
        <v>1</v>
      </c>
      <c r="K121" s="227" t="s">
        <v>1345</v>
      </c>
      <c r="L121" s="153" t="s">
        <v>1337</v>
      </c>
      <c r="M121" s="153" t="s">
        <v>1346</v>
      </c>
      <c r="N121" s="153">
        <v>6</v>
      </c>
      <c r="O121" s="199">
        <v>0</v>
      </c>
      <c r="P121" s="199">
        <v>1</v>
      </c>
      <c r="Q121" s="146"/>
      <c r="R121" s="348"/>
      <c r="S121" s="193">
        <f t="shared" si="11"/>
        <v>1</v>
      </c>
      <c r="T121" s="142">
        <f>(O121+P121)/N121</f>
        <v>0.16666666666666666</v>
      </c>
      <c r="U121" s="200">
        <v>45733</v>
      </c>
      <c r="V121" s="201">
        <v>45919</v>
      </c>
      <c r="W121" s="119">
        <f t="shared" ref="W121:W130" si="18">+V121-U121</f>
        <v>186</v>
      </c>
      <c r="X121" s="143" t="s">
        <v>974</v>
      </c>
      <c r="Y121" s="54" t="s">
        <v>975</v>
      </c>
      <c r="Z121" s="54" t="s">
        <v>1339</v>
      </c>
      <c r="AA121" s="54" t="s">
        <v>1340</v>
      </c>
      <c r="AB121" s="54" t="s">
        <v>1341</v>
      </c>
      <c r="AC121" s="153" t="s">
        <v>941</v>
      </c>
      <c r="AD121" s="54" t="s">
        <v>1347</v>
      </c>
      <c r="AE121" s="202">
        <v>50000000</v>
      </c>
      <c r="AF121" s="54" t="s">
        <v>1343</v>
      </c>
      <c r="AG121" s="54" t="s">
        <v>1029</v>
      </c>
      <c r="AH121" s="252">
        <v>45555</v>
      </c>
      <c r="AI121" s="202"/>
      <c r="AJ121" s="202"/>
      <c r="AK121" s="202"/>
      <c r="AL121" s="202"/>
      <c r="AM121" s="202"/>
      <c r="AN121" s="153"/>
      <c r="AO121" s="153"/>
      <c r="AP121" s="145"/>
      <c r="AQ121" s="140"/>
      <c r="AR121" s="145"/>
      <c r="AS121" s="140"/>
      <c r="AT121" s="133"/>
      <c r="AU121" s="134"/>
      <c r="AV121" s="133"/>
      <c r="AW121" s="134"/>
      <c r="AX121" s="3"/>
      <c r="AY121" s="3"/>
      <c r="BE121" s="126"/>
    </row>
    <row r="122" spans="1:57" ht="54.95" customHeight="1">
      <c r="A122" s="54" t="s">
        <v>371</v>
      </c>
      <c r="B122" s="153" t="s">
        <v>372</v>
      </c>
      <c r="C122" s="54" t="str">
        <f>+CONCATENATE('1. ESTRATÉGICO'!G59)</f>
        <v>05-02-02</v>
      </c>
      <c r="D122" s="227" t="s">
        <v>376</v>
      </c>
      <c r="E122" s="323" t="s">
        <v>1332</v>
      </c>
      <c r="F122" s="119">
        <v>2024130010164</v>
      </c>
      <c r="G122" s="332" t="s">
        <v>1333</v>
      </c>
      <c r="H122" s="54" t="s">
        <v>1334</v>
      </c>
      <c r="I122" s="54" t="s">
        <v>1335</v>
      </c>
      <c r="J122" s="198">
        <v>1</v>
      </c>
      <c r="K122" s="227" t="s">
        <v>1348</v>
      </c>
      <c r="L122" s="153" t="s">
        <v>1337</v>
      </c>
      <c r="M122" s="153" t="s">
        <v>1349</v>
      </c>
      <c r="N122" s="46">
        <v>1</v>
      </c>
      <c r="O122" s="203">
        <v>0.25</v>
      </c>
      <c r="P122" s="203">
        <v>0.25</v>
      </c>
      <c r="Q122" s="146"/>
      <c r="R122" s="348"/>
      <c r="S122" s="193">
        <f t="shared" si="11"/>
        <v>0.5</v>
      </c>
      <c r="T122" s="142">
        <f>(O122+P122)/N122</f>
        <v>0.5</v>
      </c>
      <c r="U122" s="200">
        <v>45719</v>
      </c>
      <c r="V122" s="201">
        <v>46022</v>
      </c>
      <c r="W122" s="119">
        <f t="shared" si="18"/>
        <v>303</v>
      </c>
      <c r="X122" s="143" t="s">
        <v>974</v>
      </c>
      <c r="Y122" s="54" t="s">
        <v>975</v>
      </c>
      <c r="Z122" s="54" t="s">
        <v>1339</v>
      </c>
      <c r="AA122" s="54" t="s">
        <v>1340</v>
      </c>
      <c r="AB122" s="54" t="s">
        <v>1341</v>
      </c>
      <c r="AC122" s="153" t="s">
        <v>941</v>
      </c>
      <c r="AD122" s="54" t="s">
        <v>1350</v>
      </c>
      <c r="AE122" s="202">
        <v>50000000</v>
      </c>
      <c r="AF122" s="54" t="s">
        <v>1343</v>
      </c>
      <c r="AG122" s="54" t="s">
        <v>1029</v>
      </c>
      <c r="AH122" s="252">
        <v>45555</v>
      </c>
      <c r="AI122" s="202"/>
      <c r="AJ122" s="202"/>
      <c r="AK122" s="202"/>
      <c r="AL122" s="202"/>
      <c r="AM122" s="202"/>
      <c r="AN122" s="153"/>
      <c r="AO122" s="153"/>
      <c r="AP122" s="145"/>
      <c r="AQ122" s="140"/>
      <c r="AR122" s="145"/>
      <c r="AS122" s="140"/>
      <c r="AT122" s="133"/>
      <c r="AU122" s="134"/>
      <c r="AV122" s="133"/>
      <c r="AW122" s="134"/>
      <c r="AX122" s="3"/>
      <c r="AY122" s="3"/>
      <c r="BE122" s="126"/>
    </row>
    <row r="123" spans="1:57" ht="54.95" customHeight="1">
      <c r="A123" s="54" t="s">
        <v>371</v>
      </c>
      <c r="B123" s="153" t="s">
        <v>372</v>
      </c>
      <c r="C123" s="54" t="str">
        <f>+CONCATENATE('1. ESTRATÉGICO'!G61)</f>
        <v>05-02-04</v>
      </c>
      <c r="D123" s="227" t="s">
        <v>376</v>
      </c>
      <c r="E123" s="323" t="s">
        <v>1332</v>
      </c>
      <c r="F123" s="119">
        <v>2024130010164</v>
      </c>
      <c r="G123" s="332" t="s">
        <v>1333</v>
      </c>
      <c r="H123" s="54" t="s">
        <v>1334</v>
      </c>
      <c r="I123" s="54" t="s">
        <v>1335</v>
      </c>
      <c r="J123" s="198">
        <v>1</v>
      </c>
      <c r="K123" s="227" t="s">
        <v>1351</v>
      </c>
      <c r="L123" s="153" t="s">
        <v>1337</v>
      </c>
      <c r="M123" s="153" t="s">
        <v>1352</v>
      </c>
      <c r="N123" s="153">
        <v>6</v>
      </c>
      <c r="O123" s="199">
        <v>0</v>
      </c>
      <c r="P123" s="199">
        <v>3</v>
      </c>
      <c r="Q123" s="146"/>
      <c r="R123" s="348"/>
      <c r="S123" s="193">
        <f t="shared" si="11"/>
        <v>3</v>
      </c>
      <c r="T123" s="142">
        <f>(O123+P123)/N123</f>
        <v>0.5</v>
      </c>
      <c r="U123" s="200">
        <v>45719</v>
      </c>
      <c r="V123" s="201">
        <v>46022</v>
      </c>
      <c r="W123" s="119">
        <f t="shared" si="18"/>
        <v>303</v>
      </c>
      <c r="X123" s="143" t="s">
        <v>974</v>
      </c>
      <c r="Y123" s="54" t="s">
        <v>975</v>
      </c>
      <c r="Z123" s="54" t="s">
        <v>1339</v>
      </c>
      <c r="AA123" s="54" t="s">
        <v>1353</v>
      </c>
      <c r="AB123" s="54" t="s">
        <v>1354</v>
      </c>
      <c r="AC123" s="153" t="s">
        <v>941</v>
      </c>
      <c r="AD123" s="54" t="s">
        <v>1355</v>
      </c>
      <c r="AE123" s="202">
        <v>50000000</v>
      </c>
      <c r="AF123" s="54" t="s">
        <v>1343</v>
      </c>
      <c r="AG123" s="54" t="s">
        <v>1029</v>
      </c>
      <c r="AH123" s="252">
        <v>45555</v>
      </c>
      <c r="AI123" s="202"/>
      <c r="AJ123" s="202"/>
      <c r="AK123" s="202"/>
      <c r="AL123" s="202"/>
      <c r="AM123" s="202"/>
      <c r="AN123" s="153"/>
      <c r="AO123" s="153"/>
      <c r="AP123" s="145"/>
      <c r="AQ123" s="140"/>
      <c r="AR123" s="145"/>
      <c r="AS123" s="140"/>
      <c r="AT123" s="133"/>
      <c r="AU123" s="134"/>
      <c r="AV123" s="133"/>
      <c r="AW123" s="134"/>
      <c r="AX123" s="3"/>
      <c r="AY123" s="3"/>
      <c r="BE123" s="126"/>
    </row>
    <row r="124" spans="1:57" ht="54.95" customHeight="1">
      <c r="A124" s="54" t="s">
        <v>371</v>
      </c>
      <c r="B124" s="153" t="s">
        <v>372</v>
      </c>
      <c r="C124" s="54" t="str">
        <f>+CONCATENATE('1. ESTRATÉGICO'!G62)</f>
        <v>05-02-04</v>
      </c>
      <c r="D124" s="227" t="s">
        <v>376</v>
      </c>
      <c r="E124" s="323" t="s">
        <v>1332</v>
      </c>
      <c r="F124" s="119">
        <v>2024130010164</v>
      </c>
      <c r="G124" s="332" t="s">
        <v>1333</v>
      </c>
      <c r="H124" s="54" t="s">
        <v>1334</v>
      </c>
      <c r="I124" s="54" t="s">
        <v>1335</v>
      </c>
      <c r="J124" s="198">
        <v>1</v>
      </c>
      <c r="K124" s="227" t="s">
        <v>1356</v>
      </c>
      <c r="L124" s="153" t="s">
        <v>1337</v>
      </c>
      <c r="M124" s="153" t="s">
        <v>1357</v>
      </c>
      <c r="N124" s="204" t="s">
        <v>177</v>
      </c>
      <c r="O124" s="204" t="s">
        <v>177</v>
      </c>
      <c r="P124" s="204" t="s">
        <v>177</v>
      </c>
      <c r="Q124" s="205"/>
      <c r="R124" s="362"/>
      <c r="S124" s="46" t="s">
        <v>177</v>
      </c>
      <c r="T124" s="375" t="s">
        <v>177</v>
      </c>
      <c r="U124" s="200">
        <v>46054</v>
      </c>
      <c r="V124" s="201">
        <v>46387</v>
      </c>
      <c r="W124" s="119">
        <f t="shared" si="18"/>
        <v>333</v>
      </c>
      <c r="X124" s="143" t="s">
        <v>974</v>
      </c>
      <c r="Y124" s="54" t="s">
        <v>975</v>
      </c>
      <c r="Z124" s="54" t="s">
        <v>1339</v>
      </c>
      <c r="AA124" s="54" t="s">
        <v>1353</v>
      </c>
      <c r="AB124" s="54" t="s">
        <v>1354</v>
      </c>
      <c r="AC124" s="153" t="s">
        <v>941</v>
      </c>
      <c r="AD124" s="54" t="s">
        <v>1358</v>
      </c>
      <c r="AE124" s="202">
        <v>50000000</v>
      </c>
      <c r="AF124" s="54" t="s">
        <v>1343</v>
      </c>
      <c r="AG124" s="54" t="s">
        <v>1029</v>
      </c>
      <c r="AH124" s="252">
        <v>45555</v>
      </c>
      <c r="AI124" s="202"/>
      <c r="AJ124" s="202"/>
      <c r="AK124" s="202"/>
      <c r="AL124" s="202"/>
      <c r="AM124" s="202"/>
      <c r="AN124" s="153"/>
      <c r="AO124" s="153"/>
      <c r="AP124" s="145"/>
      <c r="AQ124" s="140"/>
      <c r="AR124" s="145"/>
      <c r="AS124" s="140"/>
      <c r="AT124" s="133"/>
      <c r="AU124" s="134"/>
      <c r="AV124" s="133"/>
      <c r="AW124" s="134"/>
      <c r="AX124" s="3"/>
      <c r="AY124" s="3"/>
      <c r="BE124" s="126"/>
    </row>
    <row r="125" spans="1:57" ht="54.95" customHeight="1">
      <c r="A125" s="54" t="s">
        <v>371</v>
      </c>
      <c r="B125" s="153" t="s">
        <v>372</v>
      </c>
      <c r="C125" s="54" t="str">
        <f>+CONCATENATE('1. ESTRATÉGICO'!G63)</f>
        <v>05-02-04</v>
      </c>
      <c r="D125" s="54" t="s">
        <v>381</v>
      </c>
      <c r="E125" s="323" t="s">
        <v>1332</v>
      </c>
      <c r="F125" s="119">
        <v>2024130010164</v>
      </c>
      <c r="G125" s="332" t="s">
        <v>1333</v>
      </c>
      <c r="H125" s="54" t="s">
        <v>1334</v>
      </c>
      <c r="I125" s="54" t="s">
        <v>1335</v>
      </c>
      <c r="J125" s="198">
        <v>1</v>
      </c>
      <c r="K125" s="206" t="s">
        <v>1359</v>
      </c>
      <c r="L125" s="153" t="s">
        <v>1337</v>
      </c>
      <c r="M125" s="153" t="s">
        <v>1360</v>
      </c>
      <c r="N125" s="204">
        <v>2</v>
      </c>
      <c r="O125" s="199">
        <v>0</v>
      </c>
      <c r="P125" s="199">
        <v>1</v>
      </c>
      <c r="Q125" s="146"/>
      <c r="R125" s="348"/>
      <c r="S125" s="193">
        <f t="shared" si="11"/>
        <v>1</v>
      </c>
      <c r="T125" s="142">
        <f t="shared" ref="T125:T130" si="19">(O125+P125)/N125</f>
        <v>0.5</v>
      </c>
      <c r="U125" s="200">
        <v>45789</v>
      </c>
      <c r="V125" s="201">
        <v>45918</v>
      </c>
      <c r="W125" s="119">
        <f t="shared" si="18"/>
        <v>129</v>
      </c>
      <c r="X125" s="143" t="s">
        <v>974</v>
      </c>
      <c r="Y125" s="54" t="s">
        <v>975</v>
      </c>
      <c r="Z125" s="54" t="s">
        <v>1339</v>
      </c>
      <c r="AA125" s="54" t="s">
        <v>1353</v>
      </c>
      <c r="AB125" s="54" t="s">
        <v>1354</v>
      </c>
      <c r="AC125" s="153" t="s">
        <v>941</v>
      </c>
      <c r="AD125" s="54" t="s">
        <v>1361</v>
      </c>
      <c r="AE125" s="202">
        <v>150000000</v>
      </c>
      <c r="AF125" s="54" t="s">
        <v>1343</v>
      </c>
      <c r="AG125" s="54" t="s">
        <v>1029</v>
      </c>
      <c r="AH125" s="252">
        <v>45555</v>
      </c>
      <c r="AI125" s="202"/>
      <c r="AJ125" s="202"/>
      <c r="AK125" s="202"/>
      <c r="AL125" s="202"/>
      <c r="AM125" s="202"/>
      <c r="AN125" s="153"/>
      <c r="AO125" s="153"/>
      <c r="AP125" s="145"/>
      <c r="AQ125" s="140"/>
      <c r="AR125" s="145"/>
      <c r="AS125" s="140"/>
      <c r="AT125" s="133"/>
      <c r="AU125" s="134"/>
      <c r="AV125" s="133"/>
      <c r="AW125" s="134"/>
      <c r="AX125" s="3"/>
      <c r="AY125" s="3"/>
      <c r="BE125" s="126"/>
    </row>
    <row r="126" spans="1:57" ht="54.95" customHeight="1">
      <c r="A126" s="54" t="s">
        <v>371</v>
      </c>
      <c r="B126" s="153" t="s">
        <v>372</v>
      </c>
      <c r="C126" s="54" t="str">
        <f>+CONCATENATE('1. ESTRATÉGICO'!G65)</f>
        <v>02-02-02</v>
      </c>
      <c r="D126" s="54" t="s">
        <v>381</v>
      </c>
      <c r="E126" s="323" t="s">
        <v>1332</v>
      </c>
      <c r="F126" s="119">
        <v>2024130010164</v>
      </c>
      <c r="G126" s="332" t="s">
        <v>1333</v>
      </c>
      <c r="H126" s="54" t="s">
        <v>1334</v>
      </c>
      <c r="I126" s="54" t="s">
        <v>1335</v>
      </c>
      <c r="J126" s="198">
        <v>1</v>
      </c>
      <c r="K126" s="227" t="s">
        <v>1362</v>
      </c>
      <c r="L126" s="153" t="s">
        <v>1337</v>
      </c>
      <c r="M126" s="153" t="s">
        <v>1363</v>
      </c>
      <c r="N126" s="153">
        <v>1</v>
      </c>
      <c r="O126" s="199">
        <v>0</v>
      </c>
      <c r="P126" s="199">
        <v>0</v>
      </c>
      <c r="Q126" s="146"/>
      <c r="R126" s="348"/>
      <c r="S126" s="193">
        <f t="shared" si="11"/>
        <v>0</v>
      </c>
      <c r="T126" s="142">
        <f t="shared" si="19"/>
        <v>0</v>
      </c>
      <c r="U126" s="200">
        <v>45943</v>
      </c>
      <c r="V126" s="201">
        <v>45945</v>
      </c>
      <c r="W126" s="119">
        <f t="shared" si="18"/>
        <v>2</v>
      </c>
      <c r="X126" s="143" t="s">
        <v>974</v>
      </c>
      <c r="Y126" s="54" t="s">
        <v>975</v>
      </c>
      <c r="Z126" s="54" t="s">
        <v>1339</v>
      </c>
      <c r="AA126" s="54" t="s">
        <v>1364</v>
      </c>
      <c r="AB126" s="54" t="s">
        <v>1365</v>
      </c>
      <c r="AC126" s="153" t="s">
        <v>941</v>
      </c>
      <c r="AD126" s="54" t="s">
        <v>1366</v>
      </c>
      <c r="AE126" s="202">
        <v>100000000</v>
      </c>
      <c r="AF126" s="54" t="s">
        <v>1343</v>
      </c>
      <c r="AG126" s="54" t="s">
        <v>1029</v>
      </c>
      <c r="AH126" s="252">
        <v>45555</v>
      </c>
      <c r="AI126" s="202"/>
      <c r="AJ126" s="202"/>
      <c r="AK126" s="202"/>
      <c r="AL126" s="202"/>
      <c r="AM126" s="202"/>
      <c r="AN126" s="153"/>
      <c r="AO126" s="153"/>
      <c r="AP126" s="145"/>
      <c r="AQ126" s="140"/>
      <c r="AR126" s="145"/>
      <c r="AS126" s="140"/>
      <c r="AT126" s="133"/>
      <c r="AU126" s="134"/>
      <c r="AV126" s="133"/>
      <c r="AW126" s="134"/>
      <c r="AX126" s="3"/>
      <c r="AY126" s="3"/>
      <c r="BE126" s="126"/>
    </row>
    <row r="127" spans="1:57" ht="54.95" customHeight="1">
      <c r="A127" s="54" t="s">
        <v>371</v>
      </c>
      <c r="B127" s="153" t="s">
        <v>372</v>
      </c>
      <c r="C127" s="54" t="str">
        <f>+CONCATENATE('1. ESTRATÉGICO'!G66)</f>
        <v>02-02-02</v>
      </c>
      <c r="D127" s="54" t="s">
        <v>381</v>
      </c>
      <c r="E127" s="323" t="s">
        <v>1332</v>
      </c>
      <c r="F127" s="119">
        <v>2024130010164</v>
      </c>
      <c r="G127" s="332" t="s">
        <v>1333</v>
      </c>
      <c r="H127" s="54" t="s">
        <v>1334</v>
      </c>
      <c r="I127" s="54" t="s">
        <v>1335</v>
      </c>
      <c r="J127" s="198">
        <v>1</v>
      </c>
      <c r="K127" s="227" t="s">
        <v>1367</v>
      </c>
      <c r="L127" s="153" t="s">
        <v>1337</v>
      </c>
      <c r="M127" s="153" t="s">
        <v>1368</v>
      </c>
      <c r="N127" s="153">
        <v>1</v>
      </c>
      <c r="O127" s="199">
        <v>0</v>
      </c>
      <c r="P127" s="199">
        <v>0</v>
      </c>
      <c r="Q127" s="146"/>
      <c r="R127" s="348"/>
      <c r="S127" s="193">
        <f t="shared" si="11"/>
        <v>0</v>
      </c>
      <c r="T127" s="142">
        <f t="shared" si="19"/>
        <v>0</v>
      </c>
      <c r="U127" s="200">
        <v>45689</v>
      </c>
      <c r="V127" s="201">
        <v>45779</v>
      </c>
      <c r="W127" s="119">
        <f t="shared" si="18"/>
        <v>90</v>
      </c>
      <c r="X127" s="143" t="s">
        <v>974</v>
      </c>
      <c r="Y127" s="54" t="s">
        <v>975</v>
      </c>
      <c r="Z127" s="54" t="s">
        <v>1339</v>
      </c>
      <c r="AA127" s="54" t="s">
        <v>1364</v>
      </c>
      <c r="AB127" s="54" t="s">
        <v>1365</v>
      </c>
      <c r="AC127" s="153" t="s">
        <v>941</v>
      </c>
      <c r="AD127" s="54" t="s">
        <v>1369</v>
      </c>
      <c r="AE127" s="202">
        <v>400000000</v>
      </c>
      <c r="AF127" s="54" t="s">
        <v>1343</v>
      </c>
      <c r="AG127" s="54" t="s">
        <v>1029</v>
      </c>
      <c r="AH127" s="252">
        <v>45555</v>
      </c>
      <c r="AI127" s="202"/>
      <c r="AJ127" s="202"/>
      <c r="AK127" s="202"/>
      <c r="AL127" s="202"/>
      <c r="AM127" s="202"/>
      <c r="AN127" s="153"/>
      <c r="AO127" s="153"/>
      <c r="AP127" s="145"/>
      <c r="AQ127" s="140"/>
      <c r="AR127" s="145"/>
      <c r="AS127" s="140"/>
      <c r="AT127" s="133"/>
      <c r="AU127" s="134"/>
      <c r="AV127" s="133"/>
      <c r="AW127" s="134"/>
      <c r="AX127" s="3"/>
      <c r="AY127" s="3"/>
      <c r="BE127" s="126"/>
    </row>
    <row r="128" spans="1:57" ht="54.95" customHeight="1">
      <c r="A128" s="54" t="s">
        <v>371</v>
      </c>
      <c r="B128" s="153" t="s">
        <v>372</v>
      </c>
      <c r="C128" s="54" t="str">
        <f>+CONCATENATE('1. ESTRATÉGICO'!G67)</f>
        <v>02-02-02</v>
      </c>
      <c r="D128" s="54" t="s">
        <v>381</v>
      </c>
      <c r="E128" s="323" t="s">
        <v>1332</v>
      </c>
      <c r="F128" s="119">
        <v>2024130010164</v>
      </c>
      <c r="G128" s="332" t="s">
        <v>1333</v>
      </c>
      <c r="H128" s="54" t="s">
        <v>1334</v>
      </c>
      <c r="I128" s="54" t="s">
        <v>1335</v>
      </c>
      <c r="J128" s="198">
        <v>1</v>
      </c>
      <c r="K128" s="227" t="s">
        <v>1370</v>
      </c>
      <c r="L128" s="153" t="s">
        <v>1337</v>
      </c>
      <c r="M128" s="153" t="s">
        <v>1371</v>
      </c>
      <c r="N128" s="153">
        <v>3</v>
      </c>
      <c r="O128" s="199">
        <v>0</v>
      </c>
      <c r="P128" s="199">
        <v>2</v>
      </c>
      <c r="Q128" s="146"/>
      <c r="R128" s="348"/>
      <c r="S128" s="193">
        <f t="shared" si="11"/>
        <v>2</v>
      </c>
      <c r="T128" s="142">
        <f t="shared" si="19"/>
        <v>0.66666666666666663</v>
      </c>
      <c r="U128" s="200">
        <v>45716</v>
      </c>
      <c r="V128" s="201">
        <v>46022</v>
      </c>
      <c r="W128" s="119">
        <f t="shared" si="18"/>
        <v>306</v>
      </c>
      <c r="X128" s="143" t="s">
        <v>974</v>
      </c>
      <c r="Y128" s="54" t="s">
        <v>975</v>
      </c>
      <c r="Z128" s="54" t="s">
        <v>1339</v>
      </c>
      <c r="AA128" s="54" t="s">
        <v>1364</v>
      </c>
      <c r="AB128" s="54" t="s">
        <v>1365</v>
      </c>
      <c r="AC128" s="153" t="s">
        <v>941</v>
      </c>
      <c r="AD128" s="54" t="s">
        <v>1372</v>
      </c>
      <c r="AE128" s="202">
        <v>200000000</v>
      </c>
      <c r="AF128" s="54" t="s">
        <v>1343</v>
      </c>
      <c r="AG128" s="54" t="s">
        <v>1029</v>
      </c>
      <c r="AH128" s="252">
        <v>45555</v>
      </c>
      <c r="AI128" s="202"/>
      <c r="AJ128" s="202"/>
      <c r="AK128" s="202"/>
      <c r="AL128" s="202"/>
      <c r="AM128" s="202"/>
      <c r="AN128" s="153"/>
      <c r="AO128" s="153"/>
      <c r="AP128" s="145"/>
      <c r="AQ128" s="140"/>
      <c r="AR128" s="145"/>
      <c r="AS128" s="140"/>
      <c r="AT128" s="133"/>
      <c r="AU128" s="134"/>
      <c r="AV128" s="133"/>
      <c r="AW128" s="134"/>
      <c r="AX128" s="3"/>
      <c r="AY128" s="3"/>
      <c r="BE128" s="126"/>
    </row>
    <row r="129" spans="1:57" ht="54.95" customHeight="1">
      <c r="A129" s="54" t="s">
        <v>371</v>
      </c>
      <c r="B129" s="153" t="s">
        <v>372</v>
      </c>
      <c r="C129" s="54" t="str">
        <f>+CONCATENATE('1. ESTRATÉGICO'!G68)</f>
        <v>02-02-02</v>
      </c>
      <c r="D129" s="54" t="s">
        <v>381</v>
      </c>
      <c r="E129" s="323" t="s">
        <v>1332</v>
      </c>
      <c r="F129" s="119">
        <v>2024130010164</v>
      </c>
      <c r="G129" s="332" t="s">
        <v>1333</v>
      </c>
      <c r="H129" s="54" t="s">
        <v>1334</v>
      </c>
      <c r="I129" s="54" t="s">
        <v>1335</v>
      </c>
      <c r="J129" s="198">
        <v>1</v>
      </c>
      <c r="K129" s="227" t="s">
        <v>1373</v>
      </c>
      <c r="L129" s="153" t="s">
        <v>1337</v>
      </c>
      <c r="M129" s="153" t="s">
        <v>1374</v>
      </c>
      <c r="N129" s="153">
        <v>1</v>
      </c>
      <c r="O129" s="199">
        <v>0</v>
      </c>
      <c r="P129" s="199">
        <v>0</v>
      </c>
      <c r="Q129" s="146"/>
      <c r="R129" s="348"/>
      <c r="S129" s="193">
        <f t="shared" si="11"/>
        <v>0</v>
      </c>
      <c r="T129" s="142">
        <f t="shared" si="19"/>
        <v>0</v>
      </c>
      <c r="U129" s="200">
        <v>46000</v>
      </c>
      <c r="V129" s="201">
        <v>46003</v>
      </c>
      <c r="W129" s="119">
        <f t="shared" si="18"/>
        <v>3</v>
      </c>
      <c r="X129" s="143" t="s">
        <v>974</v>
      </c>
      <c r="Y129" s="54" t="s">
        <v>975</v>
      </c>
      <c r="Z129" s="54" t="s">
        <v>1339</v>
      </c>
      <c r="AA129" s="54" t="s">
        <v>1364</v>
      </c>
      <c r="AB129" s="54" t="s">
        <v>1365</v>
      </c>
      <c r="AC129" s="153" t="s">
        <v>941</v>
      </c>
      <c r="AD129" s="54" t="s">
        <v>1369</v>
      </c>
      <c r="AE129" s="202"/>
      <c r="AF129" s="54" t="s">
        <v>1343</v>
      </c>
      <c r="AG129" s="54" t="s">
        <v>1029</v>
      </c>
      <c r="AH129" s="252"/>
      <c r="AI129" s="202"/>
      <c r="AJ129" s="202"/>
      <c r="AK129" s="202"/>
      <c r="AL129" s="202"/>
      <c r="AM129" s="202"/>
      <c r="AN129" s="153"/>
      <c r="AO129" s="153"/>
      <c r="AP129" s="145"/>
      <c r="AQ129" s="140"/>
      <c r="AR129" s="145"/>
      <c r="AS129" s="140"/>
      <c r="AT129" s="133"/>
      <c r="AU129" s="134"/>
      <c r="AV129" s="133"/>
      <c r="AW129" s="134"/>
      <c r="AX129" s="3"/>
      <c r="AY129" s="3"/>
      <c r="BE129" s="126"/>
    </row>
    <row r="130" spans="1:57" ht="54.95" customHeight="1">
      <c r="A130" s="54" t="s">
        <v>371</v>
      </c>
      <c r="B130" s="153" t="s">
        <v>372</v>
      </c>
      <c r="C130" s="54" t="str">
        <f>+CONCATENATE('1. ESTRATÉGICO'!G69)</f>
        <v>02-02-02</v>
      </c>
      <c r="D130" s="54" t="s">
        <v>381</v>
      </c>
      <c r="E130" s="323" t="s">
        <v>1332</v>
      </c>
      <c r="F130" s="119">
        <v>2024130010164</v>
      </c>
      <c r="G130" s="332" t="s">
        <v>1333</v>
      </c>
      <c r="H130" s="54" t="s">
        <v>1334</v>
      </c>
      <c r="I130" s="54" t="s">
        <v>1335</v>
      </c>
      <c r="J130" s="198">
        <v>1</v>
      </c>
      <c r="K130" s="227" t="s">
        <v>1375</v>
      </c>
      <c r="L130" s="153" t="s">
        <v>1337</v>
      </c>
      <c r="M130" s="153" t="s">
        <v>1376</v>
      </c>
      <c r="N130" s="153">
        <v>6</v>
      </c>
      <c r="O130" s="199">
        <v>0</v>
      </c>
      <c r="P130" s="199">
        <v>0</v>
      </c>
      <c r="Q130" s="149"/>
      <c r="R130" s="350"/>
      <c r="S130" s="193">
        <f t="shared" si="11"/>
        <v>0</v>
      </c>
      <c r="T130" s="142">
        <f t="shared" si="19"/>
        <v>0</v>
      </c>
      <c r="U130" s="200">
        <v>45748</v>
      </c>
      <c r="V130" s="201">
        <v>45989</v>
      </c>
      <c r="W130" s="119">
        <f t="shared" si="18"/>
        <v>241</v>
      </c>
      <c r="X130" s="143" t="s">
        <v>974</v>
      </c>
      <c r="Y130" s="54" t="s">
        <v>975</v>
      </c>
      <c r="Z130" s="54" t="s">
        <v>1339</v>
      </c>
      <c r="AA130" s="54" t="s">
        <v>1364</v>
      </c>
      <c r="AB130" s="54" t="s">
        <v>1365</v>
      </c>
      <c r="AC130" s="153" t="s">
        <v>941</v>
      </c>
      <c r="AD130" s="54" t="s">
        <v>1369</v>
      </c>
      <c r="AE130" s="202"/>
      <c r="AF130" s="54" t="s">
        <v>1343</v>
      </c>
      <c r="AG130" s="54" t="s">
        <v>1029</v>
      </c>
      <c r="AH130" s="252"/>
      <c r="AI130" s="202"/>
      <c r="AJ130" s="202"/>
      <c r="AK130" s="202"/>
      <c r="AL130" s="202"/>
      <c r="AM130" s="202"/>
      <c r="AN130" s="153"/>
      <c r="AO130" s="153"/>
      <c r="AP130" s="145"/>
      <c r="AQ130" s="140"/>
      <c r="AR130" s="145"/>
      <c r="AS130" s="140"/>
      <c r="AT130" s="133"/>
      <c r="AU130" s="134"/>
      <c r="AV130" s="133"/>
      <c r="AW130" s="134"/>
      <c r="AX130" s="3"/>
      <c r="AY130" s="3"/>
      <c r="BE130" s="405"/>
    </row>
    <row r="131" spans="1:57" ht="54.95" customHeight="1">
      <c r="A131" s="54"/>
      <c r="B131" s="153"/>
      <c r="C131" s="54"/>
      <c r="D131" s="54"/>
      <c r="E131" s="480" t="s">
        <v>1377</v>
      </c>
      <c r="F131" s="481"/>
      <c r="G131" s="481"/>
      <c r="H131" s="481"/>
      <c r="I131" s="481"/>
      <c r="J131" s="481"/>
      <c r="K131" s="481"/>
      <c r="L131" s="481"/>
      <c r="M131" s="481"/>
      <c r="N131" s="481"/>
      <c r="O131" s="481"/>
      <c r="P131" s="482"/>
      <c r="Q131" s="87"/>
      <c r="R131" s="351"/>
      <c r="T131" s="109">
        <f>AVERAGE(T120:T130)</f>
        <v>0.23333333333333331</v>
      </c>
      <c r="U131" s="200"/>
      <c r="V131" s="201"/>
      <c r="W131" s="119"/>
      <c r="X131" s="143"/>
      <c r="Y131" s="54"/>
      <c r="Z131" s="54"/>
      <c r="AA131" s="54"/>
      <c r="AB131" s="54"/>
      <c r="AC131" s="153"/>
      <c r="AD131" s="54"/>
      <c r="AE131" s="202"/>
      <c r="AF131" s="54"/>
      <c r="AG131" s="54"/>
      <c r="AH131" s="252"/>
      <c r="AI131" s="394">
        <v>500000000</v>
      </c>
      <c r="AJ131" s="394">
        <v>500000000</v>
      </c>
      <c r="AK131" s="394">
        <v>500000000</v>
      </c>
      <c r="AL131" s="202"/>
      <c r="AM131" s="202"/>
      <c r="AN131" s="153"/>
      <c r="AO131" s="153"/>
      <c r="AP131" s="381">
        <v>0</v>
      </c>
      <c r="AQ131" s="82">
        <f>AP131/AJ131</f>
        <v>0</v>
      </c>
      <c r="AR131" s="381">
        <v>0</v>
      </c>
      <c r="AS131" s="82">
        <f>AR131/AJ131</f>
        <v>0</v>
      </c>
      <c r="AT131" s="253">
        <v>0</v>
      </c>
      <c r="AU131" s="82">
        <f>AT131/AK131</f>
        <v>0</v>
      </c>
      <c r="AV131" s="253">
        <v>0</v>
      </c>
      <c r="AW131" s="82">
        <f>AV131/AK131</f>
        <v>0</v>
      </c>
      <c r="AX131" s="193"/>
      <c r="AY131" s="193"/>
      <c r="AZ131" s="126"/>
      <c r="BA131" s="126"/>
      <c r="BB131" s="126"/>
      <c r="BC131" s="126"/>
      <c r="BD131" s="126"/>
      <c r="BE131" s="126"/>
    </row>
    <row r="132" spans="1:57" ht="54.95" customHeight="1">
      <c r="A132" s="54" t="s">
        <v>385</v>
      </c>
      <c r="B132" s="54" t="s">
        <v>386</v>
      </c>
      <c r="C132" s="188" t="s">
        <v>387</v>
      </c>
      <c r="D132" s="54" t="s">
        <v>389</v>
      </c>
      <c r="E132" s="324" t="s">
        <v>1378</v>
      </c>
      <c r="F132" s="119">
        <v>2024130010070</v>
      </c>
      <c r="G132" s="332" t="s">
        <v>1379</v>
      </c>
      <c r="H132" s="54" t="s">
        <v>1380</v>
      </c>
      <c r="I132" s="54" t="s">
        <v>1381</v>
      </c>
      <c r="J132" s="46">
        <v>0.3</v>
      </c>
      <c r="K132" s="54" t="s">
        <v>1382</v>
      </c>
      <c r="L132" s="153" t="s">
        <v>1337</v>
      </c>
      <c r="M132" s="54" t="s">
        <v>1383</v>
      </c>
      <c r="N132" s="153">
        <v>1</v>
      </c>
      <c r="O132" s="153">
        <v>1</v>
      </c>
      <c r="P132" s="153"/>
      <c r="Q132" s="141"/>
      <c r="R132" s="347"/>
      <c r="S132" s="193">
        <f t="shared" si="11"/>
        <v>1</v>
      </c>
      <c r="T132" s="142">
        <f>(O132+P132)/N132</f>
        <v>1</v>
      </c>
      <c r="U132" s="200">
        <v>45689</v>
      </c>
      <c r="V132" s="201">
        <v>46022</v>
      </c>
      <c r="W132" s="119">
        <f>+V132-U132</f>
        <v>333</v>
      </c>
      <c r="X132" s="143" t="s">
        <v>1384</v>
      </c>
      <c r="Y132" s="54" t="s">
        <v>1385</v>
      </c>
      <c r="Z132" s="54" t="s">
        <v>1386</v>
      </c>
      <c r="AA132" s="54" t="s">
        <v>1387</v>
      </c>
      <c r="AB132" s="54" t="s">
        <v>1388</v>
      </c>
      <c r="AC132" s="54" t="s">
        <v>941</v>
      </c>
      <c r="AD132" s="54"/>
      <c r="AE132" s="54"/>
      <c r="AF132" s="54" t="s">
        <v>1389</v>
      </c>
      <c r="AG132" s="54" t="s">
        <v>1029</v>
      </c>
      <c r="AH132" s="54"/>
      <c r="AI132" s="106"/>
      <c r="AJ132" s="92"/>
      <c r="AK132" s="92"/>
      <c r="AL132" s="92"/>
      <c r="AM132" s="92"/>
      <c r="AN132" s="153" t="s">
        <v>1390</v>
      </c>
      <c r="AO132" s="153" t="s">
        <v>1391</v>
      </c>
      <c r="AP132" s="145"/>
      <c r="AQ132" s="140"/>
      <c r="AR132" s="145"/>
      <c r="AS132" s="140"/>
      <c r="AT132" s="133"/>
      <c r="AU132" s="134"/>
      <c r="AV132" s="133"/>
      <c r="AW132" s="134"/>
      <c r="AX132" s="3"/>
      <c r="AY132" s="3"/>
      <c r="BE132" s="406"/>
    </row>
    <row r="133" spans="1:57" ht="54.95" customHeight="1">
      <c r="A133" s="54" t="s">
        <v>385</v>
      </c>
      <c r="B133" s="54" t="s">
        <v>386</v>
      </c>
      <c r="C133" s="188" t="s">
        <v>387</v>
      </c>
      <c r="D133" s="54" t="s">
        <v>389</v>
      </c>
      <c r="E133" s="324" t="s">
        <v>1378</v>
      </c>
      <c r="F133" s="119">
        <v>2024130010070</v>
      </c>
      <c r="G133" s="332" t="s">
        <v>1379</v>
      </c>
      <c r="H133" s="227" t="s">
        <v>1392</v>
      </c>
      <c r="I133" s="54" t="s">
        <v>1393</v>
      </c>
      <c r="J133" s="46">
        <v>0.3</v>
      </c>
      <c r="K133" s="54" t="s">
        <v>1394</v>
      </c>
      <c r="L133" s="153" t="s">
        <v>1337</v>
      </c>
      <c r="M133" s="54" t="s">
        <v>1395</v>
      </c>
      <c r="N133" s="153">
        <v>1</v>
      </c>
      <c r="O133" s="153">
        <v>1</v>
      </c>
      <c r="P133" s="153"/>
      <c r="Q133" s="146"/>
      <c r="R133" s="348"/>
      <c r="S133" s="193">
        <f t="shared" si="11"/>
        <v>1</v>
      </c>
      <c r="T133" s="142">
        <f>(O133+P133)/N133</f>
        <v>1</v>
      </c>
      <c r="U133" s="200">
        <v>45689</v>
      </c>
      <c r="V133" s="201">
        <v>46022</v>
      </c>
      <c r="W133" s="119">
        <f t="shared" ref="W133:W139" si="20">+V133-U133</f>
        <v>333</v>
      </c>
      <c r="X133" s="143" t="s">
        <v>1384</v>
      </c>
      <c r="Y133" s="54" t="s">
        <v>1385</v>
      </c>
      <c r="Z133" s="54" t="s">
        <v>1386</v>
      </c>
      <c r="AA133" s="54" t="s">
        <v>1387</v>
      </c>
      <c r="AB133" s="54" t="s">
        <v>1388</v>
      </c>
      <c r="AC133" s="54" t="s">
        <v>941</v>
      </c>
      <c r="AD133" s="54"/>
      <c r="AE133" s="54"/>
      <c r="AF133" s="54" t="s">
        <v>1389</v>
      </c>
      <c r="AG133" s="54" t="s">
        <v>1029</v>
      </c>
      <c r="AH133" s="54"/>
      <c r="AI133" s="106"/>
      <c r="AJ133" s="92"/>
      <c r="AK133" s="92"/>
      <c r="AL133" s="92"/>
      <c r="AM133" s="92"/>
      <c r="AN133" s="153"/>
      <c r="AO133" s="153"/>
      <c r="AP133" s="145"/>
      <c r="AQ133" s="140"/>
      <c r="AR133" s="145"/>
      <c r="AS133" s="140"/>
      <c r="AT133" s="133"/>
      <c r="AU133" s="134"/>
      <c r="AV133" s="133"/>
      <c r="AW133" s="134"/>
      <c r="AX133" s="3"/>
      <c r="AY133" s="3"/>
      <c r="BE133" s="126"/>
    </row>
    <row r="134" spans="1:57" ht="54.95" customHeight="1">
      <c r="A134" s="54" t="s">
        <v>385</v>
      </c>
      <c r="B134" s="54" t="s">
        <v>386</v>
      </c>
      <c r="C134" s="188" t="s">
        <v>387</v>
      </c>
      <c r="D134" s="54" t="s">
        <v>389</v>
      </c>
      <c r="E134" s="324" t="s">
        <v>1378</v>
      </c>
      <c r="F134" s="119">
        <v>2024130010070</v>
      </c>
      <c r="G134" s="332" t="s">
        <v>1379</v>
      </c>
      <c r="H134" s="227" t="s">
        <v>1396</v>
      </c>
      <c r="I134" s="227" t="s">
        <v>1393</v>
      </c>
      <c r="J134" s="46">
        <v>0.1</v>
      </c>
      <c r="K134" s="54" t="s">
        <v>1397</v>
      </c>
      <c r="L134" s="153" t="s">
        <v>1337</v>
      </c>
      <c r="M134" s="54" t="s">
        <v>1398</v>
      </c>
      <c r="N134" s="153">
        <v>1</v>
      </c>
      <c r="O134" s="153">
        <v>0</v>
      </c>
      <c r="P134" s="153">
        <v>0</v>
      </c>
      <c r="Q134" s="146"/>
      <c r="R134" s="348"/>
      <c r="S134" s="193">
        <f t="shared" si="11"/>
        <v>0</v>
      </c>
      <c r="T134" s="142">
        <f>(O134+P134)/N134</f>
        <v>0</v>
      </c>
      <c r="U134" s="200">
        <v>45689</v>
      </c>
      <c r="V134" s="201">
        <v>46022</v>
      </c>
      <c r="W134" s="119">
        <f t="shared" si="20"/>
        <v>333</v>
      </c>
      <c r="X134" s="143" t="s">
        <v>1384</v>
      </c>
      <c r="Y134" s="54" t="s">
        <v>1385</v>
      </c>
      <c r="Z134" s="54" t="s">
        <v>1386</v>
      </c>
      <c r="AA134" s="54" t="s">
        <v>1399</v>
      </c>
      <c r="AB134" s="54" t="s">
        <v>1400</v>
      </c>
      <c r="AC134" s="54" t="s">
        <v>941</v>
      </c>
      <c r="AD134" s="54"/>
      <c r="AE134" s="54"/>
      <c r="AF134" s="54" t="s">
        <v>1389</v>
      </c>
      <c r="AG134" s="54" t="s">
        <v>1029</v>
      </c>
      <c r="AH134" s="54"/>
      <c r="AI134" s="106"/>
      <c r="AJ134" s="92"/>
      <c r="AK134" s="92"/>
      <c r="AL134" s="92"/>
      <c r="AM134" s="92"/>
      <c r="AN134" s="153"/>
      <c r="AO134" s="153"/>
      <c r="AP134" s="145"/>
      <c r="AQ134" s="140"/>
      <c r="AR134" s="145"/>
      <c r="AS134" s="140"/>
      <c r="AT134" s="133"/>
      <c r="AU134" s="134"/>
      <c r="AV134" s="133"/>
      <c r="AW134" s="134"/>
      <c r="AX134" s="3"/>
      <c r="AY134" s="3"/>
      <c r="BE134" s="126"/>
    </row>
    <row r="135" spans="1:57" ht="54.95" customHeight="1">
      <c r="A135" s="54" t="s">
        <v>385</v>
      </c>
      <c r="B135" s="54" t="s">
        <v>386</v>
      </c>
      <c r="C135" s="188" t="s">
        <v>387</v>
      </c>
      <c r="D135" s="54" t="s">
        <v>389</v>
      </c>
      <c r="E135" s="324" t="s">
        <v>1378</v>
      </c>
      <c r="F135" s="119">
        <v>2024130010070</v>
      </c>
      <c r="G135" s="332" t="s">
        <v>1379</v>
      </c>
      <c r="H135" s="227" t="s">
        <v>1401</v>
      </c>
      <c r="I135" s="227" t="s">
        <v>1393</v>
      </c>
      <c r="J135" s="46">
        <v>0.1</v>
      </c>
      <c r="K135" s="54" t="s">
        <v>1402</v>
      </c>
      <c r="L135" s="153" t="s">
        <v>1337</v>
      </c>
      <c r="M135" s="54" t="s">
        <v>1403</v>
      </c>
      <c r="N135" s="153">
        <v>1</v>
      </c>
      <c r="O135" s="153">
        <v>0</v>
      </c>
      <c r="P135" s="153">
        <v>0</v>
      </c>
      <c r="Q135" s="146"/>
      <c r="R135" s="348"/>
      <c r="S135" s="193">
        <f t="shared" si="11"/>
        <v>0</v>
      </c>
      <c r="T135" s="142">
        <f>(O135+P135)/N135</f>
        <v>0</v>
      </c>
      <c r="U135" s="200">
        <v>45689</v>
      </c>
      <c r="V135" s="201">
        <v>46022</v>
      </c>
      <c r="W135" s="119">
        <f t="shared" si="20"/>
        <v>333</v>
      </c>
      <c r="X135" s="143" t="s">
        <v>1384</v>
      </c>
      <c r="Y135" s="54" t="s">
        <v>1385</v>
      </c>
      <c r="Z135" s="54" t="s">
        <v>1386</v>
      </c>
      <c r="AA135" s="54" t="s">
        <v>1399</v>
      </c>
      <c r="AB135" s="54" t="s">
        <v>1400</v>
      </c>
      <c r="AC135" s="54" t="s">
        <v>941</v>
      </c>
      <c r="AD135" s="54"/>
      <c r="AE135" s="54"/>
      <c r="AF135" s="54" t="s">
        <v>1389</v>
      </c>
      <c r="AG135" s="54" t="s">
        <v>1029</v>
      </c>
      <c r="AH135" s="54"/>
      <c r="AI135" s="106"/>
      <c r="AJ135" s="92"/>
      <c r="AK135" s="92"/>
      <c r="AL135" s="92"/>
      <c r="AM135" s="92"/>
      <c r="AN135" s="153"/>
      <c r="AO135" s="153"/>
      <c r="AP135" s="145"/>
      <c r="AQ135" s="140"/>
      <c r="AR135" s="145"/>
      <c r="AS135" s="140"/>
      <c r="AT135" s="133"/>
      <c r="AU135" s="134"/>
      <c r="AV135" s="133"/>
      <c r="AW135" s="134"/>
      <c r="AX135" s="3"/>
      <c r="AY135" s="3"/>
      <c r="BE135" s="126"/>
    </row>
    <row r="136" spans="1:57" ht="54.95" customHeight="1">
      <c r="A136" s="54" t="s">
        <v>385</v>
      </c>
      <c r="B136" s="54" t="s">
        <v>386</v>
      </c>
      <c r="C136" s="188" t="s">
        <v>387</v>
      </c>
      <c r="D136" s="54" t="s">
        <v>389</v>
      </c>
      <c r="E136" s="324" t="s">
        <v>1378</v>
      </c>
      <c r="F136" s="119">
        <v>2024130010070</v>
      </c>
      <c r="G136" s="332" t="s">
        <v>1379</v>
      </c>
      <c r="H136" s="54" t="s">
        <v>1404</v>
      </c>
      <c r="I136" s="54" t="s">
        <v>1405</v>
      </c>
      <c r="J136" s="46">
        <v>0.1</v>
      </c>
      <c r="K136" s="54" t="s">
        <v>1406</v>
      </c>
      <c r="L136" s="153" t="s">
        <v>1337</v>
      </c>
      <c r="M136" s="54" t="s">
        <v>1407</v>
      </c>
      <c r="N136" s="153">
        <v>100</v>
      </c>
      <c r="O136" s="153">
        <v>21</v>
      </c>
      <c r="P136" s="153">
        <v>50</v>
      </c>
      <c r="Q136" s="146"/>
      <c r="R136" s="348"/>
      <c r="S136" s="193">
        <f t="shared" si="11"/>
        <v>71</v>
      </c>
      <c r="T136" s="142">
        <f>(O136+P136)/N136</f>
        <v>0.71</v>
      </c>
      <c r="U136" s="200">
        <v>45689</v>
      </c>
      <c r="V136" s="201">
        <v>46022</v>
      </c>
      <c r="W136" s="119">
        <f t="shared" si="20"/>
        <v>333</v>
      </c>
      <c r="X136" s="143" t="s">
        <v>1384</v>
      </c>
      <c r="Y136" s="54" t="s">
        <v>1385</v>
      </c>
      <c r="Z136" s="54" t="s">
        <v>1386</v>
      </c>
      <c r="AA136" s="54" t="s">
        <v>1408</v>
      </c>
      <c r="AB136" s="54" t="s">
        <v>1409</v>
      </c>
      <c r="AC136" s="54" t="s">
        <v>941</v>
      </c>
      <c r="AD136" s="54"/>
      <c r="AE136" s="54"/>
      <c r="AF136" s="54" t="s">
        <v>1389</v>
      </c>
      <c r="AG136" s="54" t="s">
        <v>1029</v>
      </c>
      <c r="AH136" s="54"/>
      <c r="AI136" s="106"/>
      <c r="AJ136" s="92"/>
      <c r="AK136" s="92"/>
      <c r="AL136" s="92"/>
      <c r="AM136" s="92"/>
      <c r="AN136" s="153"/>
      <c r="AO136" s="153"/>
      <c r="AP136" s="145"/>
      <c r="AQ136" s="140"/>
      <c r="AR136" s="145"/>
      <c r="AS136" s="140"/>
      <c r="AT136" s="133"/>
      <c r="AU136" s="134"/>
      <c r="AV136" s="133"/>
      <c r="AW136" s="134"/>
      <c r="AX136" s="3"/>
      <c r="AY136" s="3"/>
      <c r="BE136" s="126"/>
    </row>
    <row r="137" spans="1:57" ht="54.95" customHeight="1">
      <c r="A137" s="54" t="s">
        <v>385</v>
      </c>
      <c r="B137" s="54" t="s">
        <v>386</v>
      </c>
      <c r="C137" s="188" t="s">
        <v>387</v>
      </c>
      <c r="D137" s="54" t="s">
        <v>389</v>
      </c>
      <c r="E137" s="324" t="s">
        <v>1378</v>
      </c>
      <c r="F137" s="119">
        <v>2024130010070</v>
      </c>
      <c r="G137" s="332" t="s">
        <v>1379</v>
      </c>
      <c r="H137" s="54" t="s">
        <v>1404</v>
      </c>
      <c r="I137" s="227" t="s">
        <v>1410</v>
      </c>
      <c r="J137" s="46">
        <v>0.1</v>
      </c>
      <c r="K137" s="54" t="s">
        <v>1411</v>
      </c>
      <c r="L137" s="153" t="s">
        <v>1337</v>
      </c>
      <c r="M137" s="54" t="s">
        <v>1412</v>
      </c>
      <c r="N137" s="153" t="s">
        <v>177</v>
      </c>
      <c r="O137" s="153" t="s">
        <v>177</v>
      </c>
      <c r="P137" s="153" t="s">
        <v>177</v>
      </c>
      <c r="Q137" s="205"/>
      <c r="R137" s="362"/>
      <c r="S137" s="46" t="s">
        <v>177</v>
      </c>
      <c r="T137" s="375" t="s">
        <v>177</v>
      </c>
      <c r="U137" s="200"/>
      <c r="V137" s="201"/>
      <c r="W137" s="119">
        <f t="shared" si="20"/>
        <v>0</v>
      </c>
      <c r="X137" s="143" t="s">
        <v>1384</v>
      </c>
      <c r="Y137" s="54" t="s">
        <v>1385</v>
      </c>
      <c r="Z137" s="54" t="s">
        <v>1386</v>
      </c>
      <c r="AA137" s="54" t="s">
        <v>1408</v>
      </c>
      <c r="AB137" s="54" t="s">
        <v>1409</v>
      </c>
      <c r="AC137" s="54" t="s">
        <v>941</v>
      </c>
      <c r="AD137" s="54"/>
      <c r="AE137" s="54"/>
      <c r="AF137" s="54" t="s">
        <v>1389</v>
      </c>
      <c r="AG137" s="54" t="s">
        <v>1029</v>
      </c>
      <c r="AH137" s="54"/>
      <c r="AI137" s="106"/>
      <c r="AJ137" s="92"/>
      <c r="AK137" s="92"/>
      <c r="AL137" s="92"/>
      <c r="AM137" s="92"/>
      <c r="AN137" s="153"/>
      <c r="AO137" s="153"/>
      <c r="AP137" s="145"/>
      <c r="AQ137" s="140"/>
      <c r="AR137" s="145"/>
      <c r="AS137" s="140"/>
      <c r="AT137" s="133"/>
      <c r="AU137" s="134"/>
      <c r="AV137" s="133"/>
      <c r="AW137" s="134"/>
      <c r="AX137" s="3"/>
      <c r="AY137" s="3"/>
      <c r="BE137" s="126"/>
    </row>
    <row r="138" spans="1:57" ht="54.95" customHeight="1">
      <c r="A138" s="54" t="s">
        <v>385</v>
      </c>
      <c r="B138" s="54" t="s">
        <v>386</v>
      </c>
      <c r="C138" s="188" t="s">
        <v>387</v>
      </c>
      <c r="D138" s="54" t="s">
        <v>389</v>
      </c>
      <c r="E138" s="324" t="s">
        <v>1378</v>
      </c>
      <c r="F138" s="119">
        <v>2024130010070</v>
      </c>
      <c r="G138" s="332" t="s">
        <v>1379</v>
      </c>
      <c r="H138" s="54" t="s">
        <v>1404</v>
      </c>
      <c r="I138" s="54" t="s">
        <v>1413</v>
      </c>
      <c r="J138" s="46">
        <v>0.1</v>
      </c>
      <c r="K138" s="54" t="s">
        <v>1414</v>
      </c>
      <c r="L138" s="153" t="s">
        <v>1337</v>
      </c>
      <c r="M138" s="54" t="s">
        <v>1415</v>
      </c>
      <c r="N138" s="153">
        <v>19</v>
      </c>
      <c r="O138" s="153">
        <v>18</v>
      </c>
      <c r="P138" s="153">
        <v>14</v>
      </c>
      <c r="Q138" s="146"/>
      <c r="R138" s="348"/>
      <c r="S138" s="193">
        <f t="shared" si="11"/>
        <v>32</v>
      </c>
      <c r="T138" s="142">
        <f>(O138+P138)/N138</f>
        <v>1.6842105263157894</v>
      </c>
      <c r="U138" s="200">
        <v>45689</v>
      </c>
      <c r="V138" s="201">
        <v>46022</v>
      </c>
      <c r="W138" s="119">
        <f t="shared" si="20"/>
        <v>333</v>
      </c>
      <c r="X138" s="143" t="s">
        <v>1384</v>
      </c>
      <c r="Y138" s="54" t="s">
        <v>1385</v>
      </c>
      <c r="Z138" s="54" t="s">
        <v>1386</v>
      </c>
      <c r="AA138" s="54" t="s">
        <v>1416</v>
      </c>
      <c r="AB138" s="54" t="s">
        <v>1417</v>
      </c>
      <c r="AC138" s="54" t="s">
        <v>941</v>
      </c>
      <c r="AD138" s="54"/>
      <c r="AE138" s="54"/>
      <c r="AF138" s="54" t="s">
        <v>1389</v>
      </c>
      <c r="AG138" s="54" t="s">
        <v>1029</v>
      </c>
      <c r="AH138" s="54"/>
      <c r="AI138" s="106"/>
      <c r="AJ138" s="92"/>
      <c r="AK138" s="92"/>
      <c r="AL138" s="92"/>
      <c r="AM138" s="92"/>
      <c r="AN138" s="153"/>
      <c r="AO138" s="153"/>
      <c r="AP138" s="145"/>
      <c r="AQ138" s="140"/>
      <c r="AR138" s="145"/>
      <c r="AS138" s="140"/>
      <c r="AT138" s="133"/>
      <c r="AU138" s="134"/>
      <c r="AV138" s="133"/>
      <c r="AW138" s="134"/>
      <c r="AX138" s="3"/>
      <c r="AY138" s="3"/>
      <c r="BE138" s="126"/>
    </row>
    <row r="139" spans="1:57" ht="54.95" customHeight="1">
      <c r="A139" s="54" t="s">
        <v>385</v>
      </c>
      <c r="B139" s="54" t="s">
        <v>386</v>
      </c>
      <c r="C139" s="188" t="s">
        <v>387</v>
      </c>
      <c r="D139" s="54" t="s">
        <v>389</v>
      </c>
      <c r="E139" s="324" t="s">
        <v>1378</v>
      </c>
      <c r="F139" s="119">
        <v>2024130010070</v>
      </c>
      <c r="G139" s="332" t="s">
        <v>1379</v>
      </c>
      <c r="H139" s="54" t="s">
        <v>1404</v>
      </c>
      <c r="I139" s="54" t="s">
        <v>1413</v>
      </c>
      <c r="J139" s="46">
        <v>0.1</v>
      </c>
      <c r="K139" s="54" t="s">
        <v>1418</v>
      </c>
      <c r="L139" s="153" t="s">
        <v>1337</v>
      </c>
      <c r="M139" s="54" t="s">
        <v>1419</v>
      </c>
      <c r="N139" s="153" t="s">
        <v>177</v>
      </c>
      <c r="O139" s="153" t="s">
        <v>177</v>
      </c>
      <c r="P139" s="153" t="s">
        <v>177</v>
      </c>
      <c r="Q139" s="207"/>
      <c r="R139" s="363"/>
      <c r="S139" s="46" t="s">
        <v>177</v>
      </c>
      <c r="T139" s="375" t="s">
        <v>177</v>
      </c>
      <c r="U139" s="200"/>
      <c r="V139" s="201"/>
      <c r="W139" s="119">
        <f t="shared" si="20"/>
        <v>0</v>
      </c>
      <c r="X139" s="143" t="s">
        <v>1384</v>
      </c>
      <c r="Y139" s="54" t="s">
        <v>1385</v>
      </c>
      <c r="Z139" s="54" t="s">
        <v>1386</v>
      </c>
      <c r="AA139" s="54" t="s">
        <v>1416</v>
      </c>
      <c r="AB139" s="54" t="s">
        <v>1417</v>
      </c>
      <c r="AC139" s="54" t="s">
        <v>941</v>
      </c>
      <c r="AD139" s="54"/>
      <c r="AE139" s="54"/>
      <c r="AF139" s="54" t="s">
        <v>1389</v>
      </c>
      <c r="AG139" s="54" t="s">
        <v>1029</v>
      </c>
      <c r="AH139" s="54"/>
      <c r="AI139" s="92"/>
      <c r="AJ139" s="92"/>
      <c r="AK139" s="92"/>
      <c r="AL139" s="92"/>
      <c r="AM139" s="92"/>
      <c r="AN139" s="153"/>
      <c r="AO139" s="153"/>
      <c r="AP139" s="145"/>
      <c r="AQ139" s="140"/>
      <c r="AR139" s="145"/>
      <c r="AS139" s="140"/>
      <c r="AT139" s="133"/>
      <c r="AU139" s="134"/>
      <c r="AV139" s="133"/>
      <c r="AW139" s="134"/>
      <c r="AX139" s="3"/>
      <c r="AY139" s="3"/>
      <c r="BE139" s="405"/>
    </row>
    <row r="140" spans="1:57" ht="54.95" customHeight="1">
      <c r="A140" s="54"/>
      <c r="B140" s="54"/>
      <c r="C140" s="188"/>
      <c r="D140" s="54"/>
      <c r="E140" s="477" t="s">
        <v>1420</v>
      </c>
      <c r="F140" s="478"/>
      <c r="G140" s="478"/>
      <c r="H140" s="478"/>
      <c r="I140" s="478"/>
      <c r="J140" s="478"/>
      <c r="K140" s="478"/>
      <c r="L140" s="478"/>
      <c r="M140" s="478"/>
      <c r="N140" s="478"/>
      <c r="O140" s="478"/>
      <c r="P140" s="479"/>
      <c r="Q140" s="90"/>
      <c r="R140" s="364"/>
      <c r="T140" s="112">
        <f>AVERAGE(T132:T139)</f>
        <v>0.73236842105263156</v>
      </c>
      <c r="U140" s="200"/>
      <c r="V140" s="201"/>
      <c r="W140" s="119"/>
      <c r="X140" s="143"/>
      <c r="Y140" s="54"/>
      <c r="Z140" s="54"/>
      <c r="AA140" s="54"/>
      <c r="AB140" s="54"/>
      <c r="AC140" s="54"/>
      <c r="AD140" s="54"/>
      <c r="AE140" s="54"/>
      <c r="AF140" s="54"/>
      <c r="AG140" s="54"/>
      <c r="AH140" s="54"/>
      <c r="AI140" s="387">
        <v>336000000</v>
      </c>
      <c r="AJ140" s="387">
        <v>336000000</v>
      </c>
      <c r="AK140" s="387">
        <v>336000000</v>
      </c>
      <c r="AL140" s="92"/>
      <c r="AM140" s="92"/>
      <c r="AN140" s="153"/>
      <c r="AO140" s="153"/>
      <c r="AP140" s="381">
        <v>30300000</v>
      </c>
      <c r="AQ140" s="82">
        <f>AP140/AJ140</f>
        <v>9.0178571428571427E-2</v>
      </c>
      <c r="AR140" s="381">
        <v>131200000</v>
      </c>
      <c r="AS140" s="82">
        <f>AR140/AJ140</f>
        <v>0.39047619047619048</v>
      </c>
      <c r="AT140" s="253">
        <v>96900000</v>
      </c>
      <c r="AU140" s="82">
        <f>AT140/AK140</f>
        <v>0.28839285714285712</v>
      </c>
      <c r="AV140" s="253">
        <v>160000000</v>
      </c>
      <c r="AW140" s="82">
        <f>AV140/AK140</f>
        <v>0.47619047619047616</v>
      </c>
      <c r="AX140" s="193"/>
      <c r="AY140" s="193"/>
      <c r="AZ140" s="126"/>
      <c r="BA140" s="126"/>
      <c r="BB140" s="126"/>
      <c r="BC140" s="126"/>
      <c r="BD140" s="126"/>
      <c r="BE140" s="126"/>
    </row>
    <row r="141" spans="1:57" ht="54.95" customHeight="1">
      <c r="A141" s="54" t="s">
        <v>392</v>
      </c>
      <c r="B141" s="54" t="s">
        <v>393</v>
      </c>
      <c r="C141" s="188" t="s">
        <v>394</v>
      </c>
      <c r="D141" s="54" t="s">
        <v>396</v>
      </c>
      <c r="E141" s="324" t="s">
        <v>1421</v>
      </c>
      <c r="F141" s="119">
        <v>2024130010167</v>
      </c>
      <c r="G141" s="332" t="s">
        <v>1422</v>
      </c>
      <c r="H141" s="54" t="s">
        <v>1423</v>
      </c>
      <c r="I141" s="54" t="s">
        <v>1424</v>
      </c>
      <c r="J141" s="250">
        <v>0.25</v>
      </c>
      <c r="K141" s="54" t="s">
        <v>1425</v>
      </c>
      <c r="L141" s="153" t="s">
        <v>1337</v>
      </c>
      <c r="M141" s="227" t="s">
        <v>1426</v>
      </c>
      <c r="N141" s="153">
        <v>450</v>
      </c>
      <c r="O141" s="153">
        <v>150</v>
      </c>
      <c r="P141" s="199">
        <v>68</v>
      </c>
      <c r="Q141" s="141"/>
      <c r="R141" s="347"/>
      <c r="S141" s="193">
        <f t="shared" si="11"/>
        <v>218</v>
      </c>
      <c r="T141" s="142">
        <f t="shared" ref="T141:T149" si="21">(O141+P141)/N141</f>
        <v>0.48444444444444446</v>
      </c>
      <c r="U141" s="200">
        <v>45677</v>
      </c>
      <c r="V141" s="201">
        <v>46022</v>
      </c>
      <c r="W141" s="119">
        <f>+V141-U141</f>
        <v>345</v>
      </c>
      <c r="X141" s="143" t="s">
        <v>974</v>
      </c>
      <c r="Y141" s="54" t="s">
        <v>975</v>
      </c>
      <c r="Z141" s="54" t="s">
        <v>1427</v>
      </c>
      <c r="AA141" s="71" t="s">
        <v>1428</v>
      </c>
      <c r="AB141" s="54" t="s">
        <v>1429</v>
      </c>
      <c r="AC141" s="54" t="s">
        <v>941</v>
      </c>
      <c r="AD141" s="54"/>
      <c r="AE141" s="54"/>
      <c r="AF141" s="54" t="s">
        <v>1389</v>
      </c>
      <c r="AG141" s="54" t="s">
        <v>1029</v>
      </c>
      <c r="AH141" s="252">
        <v>45708</v>
      </c>
      <c r="AI141" s="54"/>
      <c r="AJ141" s="153"/>
      <c r="AK141" s="153"/>
      <c r="AL141" s="153"/>
      <c r="AM141" s="153"/>
      <c r="AN141" s="153" t="s">
        <v>1430</v>
      </c>
      <c r="AO141" s="153" t="s">
        <v>1431</v>
      </c>
      <c r="AP141" s="145"/>
      <c r="AQ141" s="140"/>
      <c r="AR141" s="145"/>
      <c r="AS141" s="140"/>
      <c r="AT141" s="133"/>
      <c r="AU141" s="134"/>
      <c r="AV141" s="133"/>
      <c r="AW141" s="134"/>
      <c r="AX141" s="3"/>
      <c r="AY141" s="3"/>
      <c r="BE141" s="406"/>
    </row>
    <row r="142" spans="1:57" ht="54.95" customHeight="1">
      <c r="A142" s="54" t="s">
        <v>392</v>
      </c>
      <c r="B142" s="54" t="s">
        <v>393</v>
      </c>
      <c r="C142" s="188" t="s">
        <v>394</v>
      </c>
      <c r="D142" s="54" t="s">
        <v>396</v>
      </c>
      <c r="E142" s="324" t="s">
        <v>1421</v>
      </c>
      <c r="F142" s="119">
        <v>2024130010167</v>
      </c>
      <c r="G142" s="332" t="s">
        <v>1422</v>
      </c>
      <c r="H142" s="54" t="s">
        <v>1423</v>
      </c>
      <c r="I142" s="54" t="s">
        <v>1424</v>
      </c>
      <c r="J142" s="250">
        <v>0.25</v>
      </c>
      <c r="K142" s="54" t="s">
        <v>1432</v>
      </c>
      <c r="L142" s="153" t="s">
        <v>1337</v>
      </c>
      <c r="M142" s="227" t="s">
        <v>1433</v>
      </c>
      <c r="N142" s="250">
        <v>1</v>
      </c>
      <c r="O142" s="250">
        <v>0.25</v>
      </c>
      <c r="P142" s="203">
        <v>0.25</v>
      </c>
      <c r="Q142" s="146"/>
      <c r="R142" s="348"/>
      <c r="S142" s="193">
        <f t="shared" si="11"/>
        <v>0.5</v>
      </c>
      <c r="T142" s="142">
        <f t="shared" si="21"/>
        <v>0.5</v>
      </c>
      <c r="U142" s="200">
        <v>45659</v>
      </c>
      <c r="V142" s="201">
        <v>46022</v>
      </c>
      <c r="W142" s="119">
        <f t="shared" ref="W142:W154" si="22">+V142-U142</f>
        <v>363</v>
      </c>
      <c r="X142" s="143" t="s">
        <v>974</v>
      </c>
      <c r="Y142" s="54" t="s">
        <v>975</v>
      </c>
      <c r="Z142" s="153" t="s">
        <v>1427</v>
      </c>
      <c r="AA142" s="71" t="s">
        <v>1428</v>
      </c>
      <c r="AB142" s="54" t="s">
        <v>1429</v>
      </c>
      <c r="AC142" s="54" t="s">
        <v>941</v>
      </c>
      <c r="AD142" s="54"/>
      <c r="AE142" s="54"/>
      <c r="AF142" s="54" t="s">
        <v>1389</v>
      </c>
      <c r="AG142" s="54" t="s">
        <v>1029</v>
      </c>
      <c r="AH142" s="252">
        <v>45708</v>
      </c>
      <c r="AI142" s="54"/>
      <c r="AJ142" s="153"/>
      <c r="AK142" s="153"/>
      <c r="AL142" s="153"/>
      <c r="AM142" s="153"/>
      <c r="AN142" s="153"/>
      <c r="AO142" s="153"/>
      <c r="AP142" s="145"/>
      <c r="AQ142" s="140"/>
      <c r="AR142" s="145"/>
      <c r="AS142" s="140"/>
      <c r="AT142" s="133"/>
      <c r="AU142" s="134"/>
      <c r="AV142" s="133"/>
      <c r="AW142" s="134"/>
      <c r="AX142" s="3"/>
      <c r="AY142" s="3"/>
      <c r="BE142" s="126"/>
    </row>
    <row r="143" spans="1:57" ht="54.95" customHeight="1">
      <c r="A143" s="54" t="s">
        <v>392</v>
      </c>
      <c r="B143" s="54" t="s">
        <v>393</v>
      </c>
      <c r="C143" s="188" t="s">
        <v>394</v>
      </c>
      <c r="D143" s="54" t="s">
        <v>396</v>
      </c>
      <c r="E143" s="324" t="s">
        <v>1421</v>
      </c>
      <c r="F143" s="119">
        <v>2024130010167</v>
      </c>
      <c r="G143" s="332" t="s">
        <v>1422</v>
      </c>
      <c r="H143" s="54" t="s">
        <v>1434</v>
      </c>
      <c r="I143" s="54" t="s">
        <v>1424</v>
      </c>
      <c r="J143" s="250">
        <v>0.25</v>
      </c>
      <c r="K143" s="54" t="s">
        <v>1435</v>
      </c>
      <c r="L143" s="153" t="s">
        <v>1337</v>
      </c>
      <c r="M143" s="227" t="s">
        <v>1436</v>
      </c>
      <c r="N143" s="46">
        <v>1</v>
      </c>
      <c r="O143" s="46">
        <v>0.5</v>
      </c>
      <c r="P143" s="203">
        <v>0.17</v>
      </c>
      <c r="Q143" s="146"/>
      <c r="R143" s="348"/>
      <c r="S143" s="193">
        <f t="shared" ref="S143:S205" si="23">O143+P143</f>
        <v>0.67</v>
      </c>
      <c r="T143" s="142">
        <f t="shared" si="21"/>
        <v>0.67</v>
      </c>
      <c r="U143" s="200">
        <v>45659</v>
      </c>
      <c r="V143" s="201">
        <v>46022</v>
      </c>
      <c r="W143" s="119">
        <f t="shared" si="22"/>
        <v>363</v>
      </c>
      <c r="X143" s="143" t="s">
        <v>974</v>
      </c>
      <c r="Y143" s="54" t="s">
        <v>975</v>
      </c>
      <c r="Z143" s="153" t="s">
        <v>1427</v>
      </c>
      <c r="AA143" s="54" t="s">
        <v>1437</v>
      </c>
      <c r="AB143" s="54" t="s">
        <v>1438</v>
      </c>
      <c r="AC143" s="54" t="s">
        <v>941</v>
      </c>
      <c r="AD143" s="54"/>
      <c r="AE143" s="54"/>
      <c r="AF143" s="54" t="s">
        <v>1389</v>
      </c>
      <c r="AG143" s="54" t="s">
        <v>1029</v>
      </c>
      <c r="AH143" s="252">
        <v>45708</v>
      </c>
      <c r="AI143" s="54"/>
      <c r="AJ143" s="153"/>
      <c r="AK143" s="153"/>
      <c r="AL143" s="153"/>
      <c r="AM143" s="153"/>
      <c r="AN143" s="153"/>
      <c r="AO143" s="153"/>
      <c r="AP143" s="145"/>
      <c r="AQ143" s="140"/>
      <c r="AR143" s="145"/>
      <c r="AS143" s="140"/>
      <c r="AT143" s="133"/>
      <c r="AU143" s="134"/>
      <c r="AV143" s="133"/>
      <c r="AW143" s="134"/>
      <c r="AX143" s="3"/>
      <c r="AY143" s="3"/>
      <c r="BE143" s="126"/>
    </row>
    <row r="144" spans="1:57" ht="54.95" customHeight="1">
      <c r="A144" s="54" t="s">
        <v>392</v>
      </c>
      <c r="B144" s="54" t="s">
        <v>393</v>
      </c>
      <c r="C144" s="188" t="s">
        <v>394</v>
      </c>
      <c r="D144" s="54" t="s">
        <v>396</v>
      </c>
      <c r="E144" s="324" t="s">
        <v>1421</v>
      </c>
      <c r="F144" s="119">
        <v>2024130010167</v>
      </c>
      <c r="G144" s="332" t="s">
        <v>1422</v>
      </c>
      <c r="H144" s="54" t="s">
        <v>1434</v>
      </c>
      <c r="I144" s="54" t="s">
        <v>1424</v>
      </c>
      <c r="J144" s="250">
        <v>0.25</v>
      </c>
      <c r="K144" s="54" t="s">
        <v>1439</v>
      </c>
      <c r="L144" s="153" t="s">
        <v>1337</v>
      </c>
      <c r="M144" s="227" t="s">
        <v>1440</v>
      </c>
      <c r="N144" s="250">
        <v>1</v>
      </c>
      <c r="O144" s="250">
        <v>0</v>
      </c>
      <c r="P144" s="203">
        <v>0.25</v>
      </c>
      <c r="Q144" s="146"/>
      <c r="R144" s="348"/>
      <c r="S144" s="193">
        <f t="shared" si="23"/>
        <v>0.25</v>
      </c>
      <c r="T144" s="142">
        <f t="shared" si="21"/>
        <v>0.25</v>
      </c>
      <c r="U144" s="200">
        <v>45659</v>
      </c>
      <c r="V144" s="201">
        <v>46022</v>
      </c>
      <c r="W144" s="119">
        <f t="shared" si="22"/>
        <v>363</v>
      </c>
      <c r="X144" s="143" t="s">
        <v>974</v>
      </c>
      <c r="Y144" s="54" t="s">
        <v>975</v>
      </c>
      <c r="Z144" s="153" t="s">
        <v>1427</v>
      </c>
      <c r="AA144" s="54" t="s">
        <v>1437</v>
      </c>
      <c r="AB144" s="54" t="s">
        <v>1438</v>
      </c>
      <c r="AC144" s="54" t="s">
        <v>941</v>
      </c>
      <c r="AD144" s="54"/>
      <c r="AE144" s="54"/>
      <c r="AF144" s="54" t="s">
        <v>1389</v>
      </c>
      <c r="AG144" s="54" t="s">
        <v>1029</v>
      </c>
      <c r="AH144" s="252">
        <v>45708</v>
      </c>
      <c r="AI144" s="54"/>
      <c r="AJ144" s="153"/>
      <c r="AK144" s="153"/>
      <c r="AL144" s="153"/>
      <c r="AM144" s="153"/>
      <c r="AN144" s="153"/>
      <c r="AO144" s="153"/>
      <c r="AP144" s="145"/>
      <c r="AQ144" s="140"/>
      <c r="AR144" s="145"/>
      <c r="AS144" s="140"/>
      <c r="AT144" s="133"/>
      <c r="AU144" s="134"/>
      <c r="AV144" s="133"/>
      <c r="AW144" s="134"/>
      <c r="AX144" s="3"/>
      <c r="AY144" s="3"/>
      <c r="BE144" s="126"/>
    </row>
    <row r="145" spans="1:57" ht="54.95" customHeight="1">
      <c r="A145" s="54" t="s">
        <v>392</v>
      </c>
      <c r="B145" s="54" t="s">
        <v>393</v>
      </c>
      <c r="C145" s="188" t="s">
        <v>394</v>
      </c>
      <c r="D145" s="54" t="s">
        <v>396</v>
      </c>
      <c r="E145" s="324" t="s">
        <v>1421</v>
      </c>
      <c r="F145" s="119">
        <v>2024130010167</v>
      </c>
      <c r="G145" s="332" t="s">
        <v>1422</v>
      </c>
      <c r="H145" s="54" t="s">
        <v>1434</v>
      </c>
      <c r="I145" s="54" t="s">
        <v>1424</v>
      </c>
      <c r="J145" s="250">
        <v>0.25</v>
      </c>
      <c r="K145" s="54" t="s">
        <v>1441</v>
      </c>
      <c r="L145" s="153" t="s">
        <v>1337</v>
      </c>
      <c r="M145" s="227" t="s">
        <v>1442</v>
      </c>
      <c r="N145" s="153">
        <v>300</v>
      </c>
      <c r="O145" s="153">
        <v>10</v>
      </c>
      <c r="P145" s="199">
        <v>37</v>
      </c>
      <c r="Q145" s="146"/>
      <c r="R145" s="348"/>
      <c r="S145" s="193">
        <f t="shared" si="23"/>
        <v>47</v>
      </c>
      <c r="T145" s="142">
        <f t="shared" si="21"/>
        <v>0.15666666666666668</v>
      </c>
      <c r="U145" s="200">
        <v>45659</v>
      </c>
      <c r="V145" s="201">
        <v>46022</v>
      </c>
      <c r="W145" s="119">
        <f t="shared" si="22"/>
        <v>363</v>
      </c>
      <c r="X145" s="143" t="s">
        <v>974</v>
      </c>
      <c r="Y145" s="54" t="s">
        <v>975</v>
      </c>
      <c r="Z145" s="153" t="s">
        <v>1427</v>
      </c>
      <c r="AA145" s="54" t="s">
        <v>1443</v>
      </c>
      <c r="AB145" s="54" t="s">
        <v>1444</v>
      </c>
      <c r="AC145" s="54" t="s">
        <v>941</v>
      </c>
      <c r="AD145" s="54"/>
      <c r="AE145" s="54"/>
      <c r="AF145" s="54" t="s">
        <v>1389</v>
      </c>
      <c r="AG145" s="54" t="s">
        <v>1029</v>
      </c>
      <c r="AH145" s="252">
        <v>45708</v>
      </c>
      <c r="AI145" s="54"/>
      <c r="AJ145" s="153"/>
      <c r="AK145" s="153"/>
      <c r="AL145" s="153"/>
      <c r="AM145" s="153"/>
      <c r="AN145" s="153"/>
      <c r="AO145" s="153"/>
      <c r="AP145" s="145"/>
      <c r="AQ145" s="140"/>
      <c r="AR145" s="145"/>
      <c r="AS145" s="140"/>
      <c r="AT145" s="133"/>
      <c r="AU145" s="134"/>
      <c r="AV145" s="133"/>
      <c r="AW145" s="134"/>
      <c r="AX145" s="3"/>
      <c r="AY145" s="3"/>
      <c r="BE145" s="126"/>
    </row>
    <row r="146" spans="1:57" ht="54.95" customHeight="1">
      <c r="A146" s="54" t="s">
        <v>392</v>
      </c>
      <c r="B146" s="54" t="s">
        <v>393</v>
      </c>
      <c r="C146" s="188" t="s">
        <v>394</v>
      </c>
      <c r="D146" s="54" t="s">
        <v>399</v>
      </c>
      <c r="E146" s="324" t="s">
        <v>1421</v>
      </c>
      <c r="F146" s="119">
        <v>2024130010167</v>
      </c>
      <c r="G146" s="332" t="s">
        <v>1422</v>
      </c>
      <c r="H146" s="54" t="s">
        <v>1445</v>
      </c>
      <c r="I146" s="54" t="s">
        <v>1446</v>
      </c>
      <c r="J146" s="250">
        <v>0.25</v>
      </c>
      <c r="K146" s="54" t="s">
        <v>1447</v>
      </c>
      <c r="L146" s="153" t="s">
        <v>1337</v>
      </c>
      <c r="M146" s="227" t="s">
        <v>1448</v>
      </c>
      <c r="N146" s="153">
        <v>3</v>
      </c>
      <c r="O146" s="153">
        <v>0</v>
      </c>
      <c r="P146" s="199">
        <v>0</v>
      </c>
      <c r="Q146" s="146"/>
      <c r="R146" s="348"/>
      <c r="S146" s="193">
        <f t="shared" si="23"/>
        <v>0</v>
      </c>
      <c r="T146" s="142">
        <f t="shared" si="21"/>
        <v>0</v>
      </c>
      <c r="U146" s="200">
        <v>45690</v>
      </c>
      <c r="V146" s="201">
        <v>46022</v>
      </c>
      <c r="W146" s="119">
        <f t="shared" si="22"/>
        <v>332</v>
      </c>
      <c r="X146" s="143" t="s">
        <v>974</v>
      </c>
      <c r="Y146" s="54" t="s">
        <v>975</v>
      </c>
      <c r="Z146" s="153" t="s">
        <v>1427</v>
      </c>
      <c r="AA146" s="54" t="s">
        <v>1443</v>
      </c>
      <c r="AB146" s="54" t="s">
        <v>1444</v>
      </c>
      <c r="AC146" s="54" t="s">
        <v>941</v>
      </c>
      <c r="AD146" s="54"/>
      <c r="AE146" s="54"/>
      <c r="AF146" s="54" t="s">
        <v>1449</v>
      </c>
      <c r="AG146" s="54" t="s">
        <v>1029</v>
      </c>
      <c r="AH146" s="252">
        <v>45708</v>
      </c>
      <c r="AI146" s="54"/>
      <c r="AJ146" s="153"/>
      <c r="AK146" s="153"/>
      <c r="AL146" s="153"/>
      <c r="AM146" s="153"/>
      <c r="AN146" s="153"/>
      <c r="AO146" s="153"/>
      <c r="AP146" s="145"/>
      <c r="AQ146" s="140"/>
      <c r="AR146" s="145"/>
      <c r="AS146" s="140"/>
      <c r="AT146" s="133"/>
      <c r="AU146" s="134"/>
      <c r="AV146" s="133"/>
      <c r="AW146" s="134"/>
      <c r="AX146" s="3"/>
      <c r="AY146" s="3"/>
      <c r="BE146" s="126"/>
    </row>
    <row r="147" spans="1:57" ht="54.95" customHeight="1">
      <c r="A147" s="54" t="s">
        <v>392</v>
      </c>
      <c r="B147" s="54" t="s">
        <v>393</v>
      </c>
      <c r="C147" s="188" t="s">
        <v>394</v>
      </c>
      <c r="D147" s="54" t="s">
        <v>399</v>
      </c>
      <c r="E147" s="324" t="s">
        <v>1421</v>
      </c>
      <c r="F147" s="119">
        <v>2024130010167</v>
      </c>
      <c r="G147" s="332" t="s">
        <v>1422</v>
      </c>
      <c r="H147" s="54" t="s">
        <v>1445</v>
      </c>
      <c r="I147" s="54" t="s">
        <v>1446</v>
      </c>
      <c r="J147" s="250">
        <v>0.25</v>
      </c>
      <c r="K147" s="54" t="s">
        <v>1450</v>
      </c>
      <c r="L147" s="153" t="s">
        <v>1337</v>
      </c>
      <c r="M147" s="227" t="s">
        <v>1451</v>
      </c>
      <c r="N147" s="204">
        <v>3</v>
      </c>
      <c r="O147" s="204">
        <v>0</v>
      </c>
      <c r="P147" s="199">
        <v>2</v>
      </c>
      <c r="Q147" s="146"/>
      <c r="R147" s="348"/>
      <c r="S147" s="193">
        <f t="shared" si="23"/>
        <v>2</v>
      </c>
      <c r="T147" s="142">
        <f t="shared" si="21"/>
        <v>0.66666666666666663</v>
      </c>
      <c r="U147" s="200">
        <v>45690</v>
      </c>
      <c r="V147" s="201">
        <v>46022</v>
      </c>
      <c r="W147" s="119">
        <f t="shared" si="22"/>
        <v>332</v>
      </c>
      <c r="X147" s="143" t="s">
        <v>974</v>
      </c>
      <c r="Y147" s="54" t="s">
        <v>975</v>
      </c>
      <c r="Z147" s="153" t="s">
        <v>1427</v>
      </c>
      <c r="AA147" s="54" t="s">
        <v>1443</v>
      </c>
      <c r="AB147" s="54" t="s">
        <v>1444</v>
      </c>
      <c r="AC147" s="54" t="s">
        <v>941</v>
      </c>
      <c r="AD147" s="54"/>
      <c r="AE147" s="54"/>
      <c r="AF147" s="54" t="s">
        <v>1389</v>
      </c>
      <c r="AG147" s="54" t="s">
        <v>1029</v>
      </c>
      <c r="AH147" s="252">
        <v>45708</v>
      </c>
      <c r="AI147" s="54"/>
      <c r="AJ147" s="153"/>
      <c r="AK147" s="153"/>
      <c r="AL147" s="153"/>
      <c r="AM147" s="153"/>
      <c r="AN147" s="153"/>
      <c r="AO147" s="153"/>
      <c r="AP147" s="145"/>
      <c r="AQ147" s="140"/>
      <c r="AR147" s="145"/>
      <c r="AS147" s="140"/>
      <c r="AT147" s="133"/>
      <c r="AU147" s="134"/>
      <c r="AV147" s="133"/>
      <c r="AW147" s="134"/>
      <c r="AX147" s="3"/>
      <c r="AY147" s="3"/>
      <c r="BE147" s="126"/>
    </row>
    <row r="148" spans="1:57" ht="54.95" customHeight="1">
      <c r="A148" s="54" t="s">
        <v>392</v>
      </c>
      <c r="B148" s="54" t="s">
        <v>393</v>
      </c>
      <c r="C148" s="188" t="s">
        <v>394</v>
      </c>
      <c r="D148" s="54" t="s">
        <v>399</v>
      </c>
      <c r="E148" s="324" t="s">
        <v>1421</v>
      </c>
      <c r="F148" s="119">
        <v>2024130010167</v>
      </c>
      <c r="G148" s="332" t="s">
        <v>1422</v>
      </c>
      <c r="H148" s="54" t="s">
        <v>1452</v>
      </c>
      <c r="I148" s="54" t="s">
        <v>1446</v>
      </c>
      <c r="J148" s="250">
        <v>0.25</v>
      </c>
      <c r="K148" s="54" t="s">
        <v>1453</v>
      </c>
      <c r="L148" s="153" t="s">
        <v>1337</v>
      </c>
      <c r="M148" s="227" t="s">
        <v>1454</v>
      </c>
      <c r="N148" s="204">
        <v>1</v>
      </c>
      <c r="O148" s="204">
        <v>0</v>
      </c>
      <c r="P148" s="199">
        <v>0.5</v>
      </c>
      <c r="Q148" s="146"/>
      <c r="R148" s="348"/>
      <c r="S148" s="193">
        <f t="shared" si="23"/>
        <v>0.5</v>
      </c>
      <c r="T148" s="142">
        <f t="shared" si="21"/>
        <v>0.5</v>
      </c>
      <c r="U148" s="200">
        <v>45659</v>
      </c>
      <c r="V148" s="201">
        <v>46022</v>
      </c>
      <c r="W148" s="119">
        <f t="shared" si="22"/>
        <v>363</v>
      </c>
      <c r="X148" s="143" t="s">
        <v>974</v>
      </c>
      <c r="Y148" s="54" t="s">
        <v>975</v>
      </c>
      <c r="Z148" s="153" t="s">
        <v>1427</v>
      </c>
      <c r="AA148" s="54" t="s">
        <v>1443</v>
      </c>
      <c r="AB148" s="54" t="s">
        <v>1444</v>
      </c>
      <c r="AC148" s="54" t="s">
        <v>941</v>
      </c>
      <c r="AD148" s="54"/>
      <c r="AE148" s="54"/>
      <c r="AF148" s="54" t="s">
        <v>1389</v>
      </c>
      <c r="AG148" s="54" t="s">
        <v>1029</v>
      </c>
      <c r="AH148" s="252">
        <v>45708</v>
      </c>
      <c r="AI148" s="54"/>
      <c r="AJ148" s="153"/>
      <c r="AK148" s="153"/>
      <c r="AL148" s="153"/>
      <c r="AM148" s="153"/>
      <c r="AN148" s="153"/>
      <c r="AO148" s="153"/>
      <c r="AP148" s="145"/>
      <c r="AQ148" s="140"/>
      <c r="AR148" s="145"/>
      <c r="AS148" s="140"/>
      <c r="AT148" s="133"/>
      <c r="AU148" s="134"/>
      <c r="AV148" s="133"/>
      <c r="AW148" s="134"/>
      <c r="AX148" s="3"/>
      <c r="AY148" s="3"/>
      <c r="BE148" s="126"/>
    </row>
    <row r="149" spans="1:57" ht="54.95" customHeight="1">
      <c r="A149" s="54" t="s">
        <v>392</v>
      </c>
      <c r="B149" s="54" t="s">
        <v>393</v>
      </c>
      <c r="C149" s="188" t="s">
        <v>394</v>
      </c>
      <c r="D149" s="54" t="s">
        <v>399</v>
      </c>
      <c r="E149" s="324" t="s">
        <v>1421</v>
      </c>
      <c r="F149" s="119">
        <v>2024130010167</v>
      </c>
      <c r="G149" s="332" t="s">
        <v>1422</v>
      </c>
      <c r="H149" s="54" t="s">
        <v>1452</v>
      </c>
      <c r="I149" s="54" t="s">
        <v>1446</v>
      </c>
      <c r="J149" s="250">
        <v>0.25</v>
      </c>
      <c r="K149" s="54" t="s">
        <v>1455</v>
      </c>
      <c r="L149" s="153" t="s">
        <v>1337</v>
      </c>
      <c r="M149" s="227" t="s">
        <v>1456</v>
      </c>
      <c r="N149" s="46">
        <v>1</v>
      </c>
      <c r="O149" s="204">
        <v>0</v>
      </c>
      <c r="P149" s="203">
        <v>0.25</v>
      </c>
      <c r="Q149" s="149"/>
      <c r="R149" s="350"/>
      <c r="S149" s="193">
        <f t="shared" si="23"/>
        <v>0.25</v>
      </c>
      <c r="T149" s="142">
        <f t="shared" si="21"/>
        <v>0.25</v>
      </c>
      <c r="U149" s="200">
        <v>45659</v>
      </c>
      <c r="V149" s="201">
        <v>46022</v>
      </c>
      <c r="W149" s="119">
        <f t="shared" si="22"/>
        <v>363</v>
      </c>
      <c r="X149" s="143" t="s">
        <v>974</v>
      </c>
      <c r="Y149" s="54" t="s">
        <v>975</v>
      </c>
      <c r="Z149" s="153" t="s">
        <v>1427</v>
      </c>
      <c r="AA149" s="54" t="s">
        <v>1443</v>
      </c>
      <c r="AB149" s="54" t="s">
        <v>1444</v>
      </c>
      <c r="AC149" s="54" t="s">
        <v>941</v>
      </c>
      <c r="AD149" s="54"/>
      <c r="AE149" s="54"/>
      <c r="AF149" s="54" t="s">
        <v>1389</v>
      </c>
      <c r="AG149" s="54" t="s">
        <v>1029</v>
      </c>
      <c r="AH149" s="252">
        <v>45708</v>
      </c>
      <c r="AI149" s="54"/>
      <c r="AJ149" s="153"/>
      <c r="AK149" s="153"/>
      <c r="AL149" s="153"/>
      <c r="AM149" s="153"/>
      <c r="AN149" s="153"/>
      <c r="AO149" s="153"/>
      <c r="AP149" s="145"/>
      <c r="AQ149" s="140"/>
      <c r="AR149" s="145"/>
      <c r="AS149" s="140"/>
      <c r="AT149" s="133"/>
      <c r="AU149" s="134"/>
      <c r="AV149" s="133"/>
      <c r="AW149" s="134"/>
      <c r="AX149" s="3"/>
      <c r="AY149" s="3"/>
      <c r="BE149" s="405"/>
    </row>
    <row r="150" spans="1:57" ht="54.95" customHeight="1">
      <c r="A150" s="54"/>
      <c r="B150" s="54"/>
      <c r="C150" s="188"/>
      <c r="D150" s="54"/>
      <c r="E150" s="477" t="s">
        <v>1457</v>
      </c>
      <c r="F150" s="478"/>
      <c r="G150" s="478"/>
      <c r="H150" s="478"/>
      <c r="I150" s="478"/>
      <c r="J150" s="478"/>
      <c r="K150" s="478"/>
      <c r="L150" s="478"/>
      <c r="M150" s="478"/>
      <c r="N150" s="478"/>
      <c r="O150" s="478"/>
      <c r="P150" s="479"/>
      <c r="Q150" s="87"/>
      <c r="R150" s="351"/>
      <c r="T150" s="109">
        <f>AVERAGE(T141:T149)</f>
        <v>0.38641975308641974</v>
      </c>
      <c r="U150" s="200"/>
      <c r="V150" s="201"/>
      <c r="W150" s="119"/>
      <c r="X150" s="143"/>
      <c r="Y150" s="54"/>
      <c r="Z150" s="153"/>
      <c r="AA150" s="54"/>
      <c r="AB150" s="54"/>
      <c r="AC150" s="54"/>
      <c r="AD150" s="54"/>
      <c r="AE150" s="54"/>
      <c r="AF150" s="54"/>
      <c r="AG150" s="54"/>
      <c r="AH150" s="252"/>
      <c r="AI150" s="387">
        <v>950000000</v>
      </c>
      <c r="AJ150" s="387">
        <v>950000000</v>
      </c>
      <c r="AK150" s="387">
        <v>950000000</v>
      </c>
      <c r="AL150" s="153"/>
      <c r="AM150" s="153"/>
      <c r="AN150" s="153"/>
      <c r="AO150" s="153"/>
      <c r="AP150" s="381">
        <v>30400000</v>
      </c>
      <c r="AQ150" s="82">
        <f>AP150/AJ150</f>
        <v>3.2000000000000001E-2</v>
      </c>
      <c r="AR150" s="381">
        <v>497600000</v>
      </c>
      <c r="AS150" s="82">
        <f>AR150/AJ150</f>
        <v>0.52378947368421047</v>
      </c>
      <c r="AT150" s="253">
        <v>248300000</v>
      </c>
      <c r="AU150" s="82">
        <f>AT150/AK150</f>
        <v>0.26136842105263158</v>
      </c>
      <c r="AV150" s="253">
        <v>704800000</v>
      </c>
      <c r="AW150" s="82">
        <f>AV150/AK150</f>
        <v>0.74189473684210527</v>
      </c>
      <c r="AX150" s="193"/>
      <c r="AY150" s="193"/>
      <c r="AZ150" s="126"/>
      <c r="BA150" s="126"/>
      <c r="BB150" s="126"/>
      <c r="BC150" s="126"/>
      <c r="BD150" s="126"/>
      <c r="BE150" s="126"/>
    </row>
    <row r="151" spans="1:57" ht="54.95" customHeight="1">
      <c r="A151" s="54" t="s">
        <v>392</v>
      </c>
      <c r="B151" s="54" t="s">
        <v>393</v>
      </c>
      <c r="C151" s="188" t="s">
        <v>394</v>
      </c>
      <c r="D151" s="54" t="s">
        <v>404</v>
      </c>
      <c r="E151" s="324" t="s">
        <v>1458</v>
      </c>
      <c r="F151" s="119">
        <v>202400000004410</v>
      </c>
      <c r="G151" s="332" t="s">
        <v>1459</v>
      </c>
      <c r="H151" s="54" t="s">
        <v>1460</v>
      </c>
      <c r="I151" s="54" t="s">
        <v>953</v>
      </c>
      <c r="J151" s="250">
        <v>0.25</v>
      </c>
      <c r="K151" s="227" t="s">
        <v>1461</v>
      </c>
      <c r="L151" s="153" t="s">
        <v>1337</v>
      </c>
      <c r="M151" s="227" t="s">
        <v>1462</v>
      </c>
      <c r="N151" s="204">
        <v>3</v>
      </c>
      <c r="O151" s="204">
        <v>0</v>
      </c>
      <c r="P151" s="199">
        <v>1</v>
      </c>
      <c r="Q151" s="141"/>
      <c r="R151" s="347"/>
      <c r="S151" s="193">
        <f t="shared" si="23"/>
        <v>1</v>
      </c>
      <c r="T151" s="142">
        <f>(O151+P151)/N151</f>
        <v>0.33333333333333331</v>
      </c>
      <c r="U151" s="200">
        <v>45689</v>
      </c>
      <c r="V151" s="201">
        <v>46022</v>
      </c>
      <c r="W151" s="119">
        <f t="shared" si="22"/>
        <v>333</v>
      </c>
      <c r="X151" s="143" t="s">
        <v>974</v>
      </c>
      <c r="Y151" s="54" t="s">
        <v>975</v>
      </c>
      <c r="Z151" s="153" t="s">
        <v>1427</v>
      </c>
      <c r="AA151" s="54" t="s">
        <v>1443</v>
      </c>
      <c r="AB151" s="54" t="s">
        <v>1444</v>
      </c>
      <c r="AC151" s="54" t="s">
        <v>941</v>
      </c>
      <c r="AD151" s="54"/>
      <c r="AE151" s="54"/>
      <c r="AF151" s="54" t="s">
        <v>1389</v>
      </c>
      <c r="AG151" s="54" t="s">
        <v>1029</v>
      </c>
      <c r="AH151" s="252">
        <v>45708</v>
      </c>
      <c r="AI151" s="54"/>
      <c r="AJ151" s="153"/>
      <c r="AK151" s="153"/>
      <c r="AL151" s="153"/>
      <c r="AM151" s="153"/>
      <c r="AN151" s="153"/>
      <c r="AO151" s="153"/>
      <c r="AP151" s="145"/>
      <c r="AQ151" s="140"/>
      <c r="AR151" s="145"/>
      <c r="AS151" s="140"/>
      <c r="AT151" s="133"/>
      <c r="AU151" s="134"/>
      <c r="AV151" s="133"/>
      <c r="AW151" s="134"/>
      <c r="AX151" s="3"/>
      <c r="AY151" s="3"/>
      <c r="BE151" s="406"/>
    </row>
    <row r="152" spans="1:57" ht="54.95" customHeight="1">
      <c r="A152" s="54" t="s">
        <v>392</v>
      </c>
      <c r="B152" s="54" t="s">
        <v>393</v>
      </c>
      <c r="C152" s="188" t="s">
        <v>394</v>
      </c>
      <c r="D152" s="54" t="s">
        <v>404</v>
      </c>
      <c r="E152" s="324" t="s">
        <v>1458</v>
      </c>
      <c r="F152" s="119">
        <v>202400000004410</v>
      </c>
      <c r="G152" s="332" t="s">
        <v>1459</v>
      </c>
      <c r="H152" s="54" t="s">
        <v>1460</v>
      </c>
      <c r="I152" s="54" t="s">
        <v>953</v>
      </c>
      <c r="J152" s="250">
        <v>0.25</v>
      </c>
      <c r="K152" s="227" t="s">
        <v>1463</v>
      </c>
      <c r="L152" s="153" t="s">
        <v>1337</v>
      </c>
      <c r="M152" s="227" t="s">
        <v>1464</v>
      </c>
      <c r="N152" s="250">
        <v>1</v>
      </c>
      <c r="O152" s="119">
        <v>0</v>
      </c>
      <c r="P152" s="203">
        <v>0.25</v>
      </c>
      <c r="Q152" s="146"/>
      <c r="R152" s="348"/>
      <c r="S152" s="193">
        <f t="shared" si="23"/>
        <v>0.25</v>
      </c>
      <c r="T152" s="142">
        <f>(O152+P152)/N152</f>
        <v>0.25</v>
      </c>
      <c r="U152" s="200">
        <v>45689</v>
      </c>
      <c r="V152" s="201">
        <v>46022</v>
      </c>
      <c r="W152" s="119">
        <f t="shared" si="22"/>
        <v>333</v>
      </c>
      <c r="X152" s="143" t="s">
        <v>974</v>
      </c>
      <c r="Y152" s="54" t="s">
        <v>975</v>
      </c>
      <c r="Z152" s="153" t="s">
        <v>1427</v>
      </c>
      <c r="AA152" s="54" t="s">
        <v>1443</v>
      </c>
      <c r="AB152" s="54" t="s">
        <v>1444</v>
      </c>
      <c r="AC152" s="54" t="s">
        <v>941</v>
      </c>
      <c r="AD152" s="54"/>
      <c r="AE152" s="54"/>
      <c r="AF152" s="54" t="s">
        <v>1389</v>
      </c>
      <c r="AG152" s="54" t="s">
        <v>1029</v>
      </c>
      <c r="AH152" s="252">
        <v>45708</v>
      </c>
      <c r="AI152" s="54"/>
      <c r="AJ152" s="153"/>
      <c r="AK152" s="153"/>
      <c r="AL152" s="153"/>
      <c r="AM152" s="153"/>
      <c r="AN152" s="153"/>
      <c r="AO152" s="153"/>
      <c r="AP152" s="145"/>
      <c r="AQ152" s="140"/>
      <c r="AR152" s="145"/>
      <c r="AS152" s="140"/>
      <c r="AT152" s="133"/>
      <c r="AU152" s="134"/>
      <c r="AV152" s="133"/>
      <c r="AW152" s="134"/>
      <c r="AX152" s="3"/>
      <c r="AY152" s="3"/>
      <c r="BE152" s="126"/>
    </row>
    <row r="153" spans="1:57" ht="54.95" customHeight="1">
      <c r="A153" s="54" t="s">
        <v>392</v>
      </c>
      <c r="B153" s="54" t="s">
        <v>393</v>
      </c>
      <c r="C153" s="188" t="s">
        <v>394</v>
      </c>
      <c r="D153" s="54" t="s">
        <v>404</v>
      </c>
      <c r="E153" s="324" t="s">
        <v>1458</v>
      </c>
      <c r="F153" s="119">
        <v>202400000004410</v>
      </c>
      <c r="G153" s="332" t="s">
        <v>1459</v>
      </c>
      <c r="H153" s="54" t="s">
        <v>1460</v>
      </c>
      <c r="I153" s="54" t="s">
        <v>953</v>
      </c>
      <c r="J153" s="250">
        <v>0.25</v>
      </c>
      <c r="K153" s="54" t="s">
        <v>1465</v>
      </c>
      <c r="L153" s="153" t="s">
        <v>1337</v>
      </c>
      <c r="M153" s="227" t="s">
        <v>1466</v>
      </c>
      <c r="N153" s="250">
        <v>1</v>
      </c>
      <c r="O153" s="153">
        <v>0</v>
      </c>
      <c r="P153" s="199">
        <v>0</v>
      </c>
      <c r="Q153" s="146"/>
      <c r="R153" s="348"/>
      <c r="S153" s="193">
        <f t="shared" si="23"/>
        <v>0</v>
      </c>
      <c r="T153" s="142">
        <f>(O153+P153)/N153</f>
        <v>0</v>
      </c>
      <c r="U153" s="200">
        <v>45689</v>
      </c>
      <c r="V153" s="201">
        <v>46022</v>
      </c>
      <c r="W153" s="119">
        <f t="shared" si="22"/>
        <v>333</v>
      </c>
      <c r="X153" s="143" t="s">
        <v>974</v>
      </c>
      <c r="Y153" s="54" t="s">
        <v>975</v>
      </c>
      <c r="Z153" s="153" t="s">
        <v>1427</v>
      </c>
      <c r="AA153" s="54" t="s">
        <v>1443</v>
      </c>
      <c r="AB153" s="54" t="s">
        <v>1444</v>
      </c>
      <c r="AC153" s="54" t="s">
        <v>941</v>
      </c>
      <c r="AD153" s="54"/>
      <c r="AE153" s="54"/>
      <c r="AF153" s="54" t="s">
        <v>1389</v>
      </c>
      <c r="AG153" s="54" t="s">
        <v>1029</v>
      </c>
      <c r="AH153" s="252">
        <v>45708</v>
      </c>
      <c r="AI153" s="54"/>
      <c r="AJ153" s="153"/>
      <c r="AK153" s="153"/>
      <c r="AL153" s="153"/>
      <c r="AM153" s="153"/>
      <c r="AN153" s="153"/>
      <c r="AO153" s="153"/>
      <c r="AP153" s="145"/>
      <c r="AQ153" s="140"/>
      <c r="AR153" s="145"/>
      <c r="AS153" s="140"/>
      <c r="AT153" s="133"/>
      <c r="AU153" s="134"/>
      <c r="AV153" s="133"/>
      <c r="AW153" s="134"/>
      <c r="AX153" s="3"/>
      <c r="AY153" s="3"/>
      <c r="BE153" s="126"/>
    </row>
    <row r="154" spans="1:57" ht="54.95" customHeight="1">
      <c r="A154" s="54" t="s">
        <v>392</v>
      </c>
      <c r="B154" s="54" t="s">
        <v>393</v>
      </c>
      <c r="C154" s="188" t="s">
        <v>394</v>
      </c>
      <c r="D154" s="54" t="s">
        <v>404</v>
      </c>
      <c r="E154" s="324" t="s">
        <v>1458</v>
      </c>
      <c r="F154" s="119">
        <v>202400000004410</v>
      </c>
      <c r="G154" s="332" t="s">
        <v>1459</v>
      </c>
      <c r="H154" s="54" t="s">
        <v>1460</v>
      </c>
      <c r="I154" s="54" t="s">
        <v>953</v>
      </c>
      <c r="J154" s="250">
        <v>0.25</v>
      </c>
      <c r="K154" s="54" t="s">
        <v>1467</v>
      </c>
      <c r="L154" s="153" t="s">
        <v>1337</v>
      </c>
      <c r="M154" s="227" t="s">
        <v>1468</v>
      </c>
      <c r="N154" s="119">
        <v>30</v>
      </c>
      <c r="O154" s="119">
        <v>0</v>
      </c>
      <c r="P154" s="199">
        <v>12</v>
      </c>
      <c r="Q154" s="146"/>
      <c r="R154" s="348"/>
      <c r="S154" s="193">
        <f t="shared" si="23"/>
        <v>12</v>
      </c>
      <c r="T154" s="142">
        <f>(O154+P154)/N154</f>
        <v>0.4</v>
      </c>
      <c r="U154" s="200">
        <v>45689</v>
      </c>
      <c r="V154" s="201">
        <v>46022</v>
      </c>
      <c r="W154" s="119">
        <f t="shared" si="22"/>
        <v>333</v>
      </c>
      <c r="X154" s="143" t="s">
        <v>974</v>
      </c>
      <c r="Y154" s="54" t="s">
        <v>975</v>
      </c>
      <c r="Z154" s="153" t="s">
        <v>1427</v>
      </c>
      <c r="AA154" s="55" t="s">
        <v>1469</v>
      </c>
      <c r="AB154" s="153" t="s">
        <v>1470</v>
      </c>
      <c r="AC154" s="54" t="s">
        <v>941</v>
      </c>
      <c r="AD154" s="54"/>
      <c r="AE154" s="54"/>
      <c r="AF154" s="54" t="s">
        <v>1389</v>
      </c>
      <c r="AG154" s="54" t="s">
        <v>1029</v>
      </c>
      <c r="AH154" s="252">
        <v>45708</v>
      </c>
      <c r="AI154" s="253">
        <v>0</v>
      </c>
      <c r="AJ154" s="153"/>
      <c r="AK154" s="153"/>
      <c r="AL154" s="153"/>
      <c r="AM154" s="153"/>
      <c r="AN154" s="153"/>
      <c r="AO154" s="153"/>
      <c r="AP154" s="145"/>
      <c r="AQ154" s="140"/>
      <c r="AR154" s="145"/>
      <c r="AS154" s="140"/>
      <c r="AT154" s="133"/>
      <c r="AU154" s="134"/>
      <c r="AV154" s="133"/>
      <c r="AW154" s="134"/>
      <c r="AX154" s="3"/>
      <c r="AY154" s="3"/>
      <c r="BE154" s="126"/>
    </row>
    <row r="155" spans="1:57" ht="54.95" customHeight="1">
      <c r="A155" s="54" t="s">
        <v>392</v>
      </c>
      <c r="B155" s="54" t="s">
        <v>393</v>
      </c>
      <c r="C155" s="188" t="s">
        <v>394</v>
      </c>
      <c r="D155" s="54" t="s">
        <v>404</v>
      </c>
      <c r="E155" s="324" t="s">
        <v>1458</v>
      </c>
      <c r="F155" s="119">
        <v>202400000004410</v>
      </c>
      <c r="G155" s="332" t="s">
        <v>1459</v>
      </c>
      <c r="H155" s="227" t="s">
        <v>1471</v>
      </c>
      <c r="I155" s="54" t="s">
        <v>953</v>
      </c>
      <c r="J155" s="250">
        <v>0.25</v>
      </c>
      <c r="K155" s="227" t="s">
        <v>1472</v>
      </c>
      <c r="L155" s="153" t="s">
        <v>1337</v>
      </c>
      <c r="M155" s="227" t="s">
        <v>1473</v>
      </c>
      <c r="N155" s="250">
        <v>1</v>
      </c>
      <c r="O155" s="119">
        <v>0</v>
      </c>
      <c r="P155" s="199">
        <v>0</v>
      </c>
      <c r="Q155" s="149"/>
      <c r="R155" s="350"/>
      <c r="S155" s="193">
        <f t="shared" si="23"/>
        <v>0</v>
      </c>
      <c r="T155" s="142">
        <f>(O155+P155)/N155</f>
        <v>0</v>
      </c>
      <c r="U155" s="200">
        <v>45689</v>
      </c>
      <c r="V155" s="201">
        <v>46022</v>
      </c>
      <c r="W155" s="119">
        <f>+V155-U155</f>
        <v>333</v>
      </c>
      <c r="X155" s="143" t="s">
        <v>974</v>
      </c>
      <c r="Y155" s="227" t="s">
        <v>975</v>
      </c>
      <c r="Z155" s="153" t="s">
        <v>1427</v>
      </c>
      <c r="AA155" s="55" t="s">
        <v>1469</v>
      </c>
      <c r="AB155" s="153" t="s">
        <v>1470</v>
      </c>
      <c r="AC155" s="54" t="s">
        <v>941</v>
      </c>
      <c r="AD155" s="153"/>
      <c r="AE155" s="153"/>
      <c r="AF155" s="54" t="s">
        <v>1389</v>
      </c>
      <c r="AG155" s="54" t="s">
        <v>1029</v>
      </c>
      <c r="AH155" s="252">
        <v>45708</v>
      </c>
      <c r="AI155" s="253"/>
      <c r="AJ155" s="253"/>
      <c r="AK155" s="253"/>
      <c r="AL155" s="253"/>
      <c r="AM155" s="253"/>
      <c r="AN155" s="153"/>
      <c r="AO155" s="153"/>
      <c r="AP155" s="145"/>
      <c r="AQ155" s="140"/>
      <c r="AR155" s="145"/>
      <c r="AS155" s="140"/>
      <c r="AT155" s="133"/>
      <c r="AU155" s="134"/>
      <c r="AV155" s="133"/>
      <c r="AW155" s="134"/>
      <c r="AX155" s="3"/>
      <c r="AY155" s="3"/>
      <c r="BE155" s="405"/>
    </row>
    <row r="156" spans="1:57" ht="54.95" customHeight="1">
      <c r="A156" s="54"/>
      <c r="B156" s="54"/>
      <c r="C156" s="188"/>
      <c r="D156" s="54"/>
      <c r="E156" s="477" t="s">
        <v>1474</v>
      </c>
      <c r="F156" s="478"/>
      <c r="G156" s="478"/>
      <c r="H156" s="478"/>
      <c r="I156" s="478"/>
      <c r="J156" s="478"/>
      <c r="K156" s="478"/>
      <c r="L156" s="478"/>
      <c r="M156" s="478"/>
      <c r="N156" s="478"/>
      <c r="O156" s="478"/>
      <c r="P156" s="479"/>
      <c r="Q156" s="87"/>
      <c r="R156" s="351"/>
      <c r="T156" s="109">
        <f>AVERAGE(T151:T155)</f>
        <v>0.19666666666666666</v>
      </c>
      <c r="U156" s="200"/>
      <c r="V156" s="201"/>
      <c r="W156" s="119"/>
      <c r="X156" s="143"/>
      <c r="Y156" s="227"/>
      <c r="Z156" s="153"/>
      <c r="AA156" s="55"/>
      <c r="AB156" s="153"/>
      <c r="AC156" s="54"/>
      <c r="AD156" s="153"/>
      <c r="AE156" s="153"/>
      <c r="AF156" s="54"/>
      <c r="AG156" s="54"/>
      <c r="AH156" s="252"/>
      <c r="AI156" s="389">
        <v>950000000</v>
      </c>
      <c r="AJ156" s="389">
        <v>950000000</v>
      </c>
      <c r="AK156" s="389">
        <v>950000000</v>
      </c>
      <c r="AL156" s="253"/>
      <c r="AM156" s="253"/>
      <c r="AN156" s="153"/>
      <c r="AO156" s="153"/>
      <c r="AP156" s="253">
        <v>0</v>
      </c>
      <c r="AQ156" s="82">
        <f>AP156/AJ156</f>
        <v>0</v>
      </c>
      <c r="AR156" s="253">
        <v>0</v>
      </c>
      <c r="AS156" s="82">
        <f>AR156/AJ156</f>
        <v>0</v>
      </c>
      <c r="AT156" s="253">
        <v>0</v>
      </c>
      <c r="AU156" s="82">
        <f>AT156/AK156</f>
        <v>0</v>
      </c>
      <c r="AV156" s="253">
        <v>198800000</v>
      </c>
      <c r="AW156" s="82">
        <f>-AV156/AK156</f>
        <v>-0.20926315789473685</v>
      </c>
      <c r="AX156" s="193"/>
      <c r="AY156" s="193"/>
      <c r="AZ156" s="126"/>
      <c r="BA156" s="126"/>
      <c r="BB156" s="126"/>
      <c r="BC156" s="126"/>
      <c r="BD156" s="126"/>
      <c r="BE156" s="126"/>
    </row>
    <row r="157" spans="1:57" ht="54.95" customHeight="1">
      <c r="A157" s="153" t="s">
        <v>1475</v>
      </c>
      <c r="B157" s="54" t="s">
        <v>410</v>
      </c>
      <c r="C157" s="73" t="s">
        <v>411</v>
      </c>
      <c r="D157" s="153" t="s">
        <v>414</v>
      </c>
      <c r="E157" s="323" t="s">
        <v>1476</v>
      </c>
      <c r="F157" s="119">
        <v>2024130010103</v>
      </c>
      <c r="G157" s="332" t="s">
        <v>1477</v>
      </c>
      <c r="H157" s="54" t="s">
        <v>1478</v>
      </c>
      <c r="I157" s="54" t="s">
        <v>1479</v>
      </c>
      <c r="J157" s="250">
        <v>0.5</v>
      </c>
      <c r="K157" s="54" t="s">
        <v>1480</v>
      </c>
      <c r="L157" s="153" t="s">
        <v>1337</v>
      </c>
      <c r="M157" s="54" t="s">
        <v>1481</v>
      </c>
      <c r="N157" s="153">
        <v>8</v>
      </c>
      <c r="O157" s="153">
        <v>8</v>
      </c>
      <c r="P157" s="153">
        <v>0</v>
      </c>
      <c r="Q157" s="141"/>
      <c r="R157" s="347"/>
      <c r="S157" s="193">
        <f t="shared" si="23"/>
        <v>8</v>
      </c>
      <c r="T157" s="142">
        <f t="shared" ref="T157:T164" si="24">(O157+P157)/N157</f>
        <v>1</v>
      </c>
      <c r="U157" s="200">
        <v>45667</v>
      </c>
      <c r="V157" s="201">
        <v>46022</v>
      </c>
      <c r="W157" s="119">
        <f>+V157-U157</f>
        <v>355</v>
      </c>
      <c r="X157" s="143" t="s">
        <v>974</v>
      </c>
      <c r="Y157" s="54" t="s">
        <v>975</v>
      </c>
      <c r="Z157" s="153" t="s">
        <v>1482</v>
      </c>
      <c r="AA157" s="54" t="s">
        <v>1483</v>
      </c>
      <c r="AB157" s="54" t="s">
        <v>1484</v>
      </c>
      <c r="AC157" s="54" t="s">
        <v>1288</v>
      </c>
      <c r="AD157" s="54" t="s">
        <v>320</v>
      </c>
      <c r="AE157" s="54" t="s">
        <v>320</v>
      </c>
      <c r="AF157" s="54" t="s">
        <v>1343</v>
      </c>
      <c r="AG157" s="54" t="s">
        <v>1029</v>
      </c>
      <c r="AH157" s="54"/>
      <c r="AI157" s="208"/>
      <c r="AJ157" s="208"/>
      <c r="AK157" s="208"/>
      <c r="AL157" s="208"/>
      <c r="AM157" s="208"/>
      <c r="AN157" s="54" t="s">
        <v>1485</v>
      </c>
      <c r="AO157" s="54" t="s">
        <v>1486</v>
      </c>
      <c r="AP157" s="145"/>
      <c r="AQ157" s="140"/>
      <c r="AR157" s="145"/>
      <c r="AS157" s="140"/>
      <c r="AT157" s="133"/>
      <c r="AU157" s="134"/>
      <c r="AV157" s="133"/>
      <c r="AW157" s="134"/>
      <c r="AX157" s="3"/>
      <c r="AY157" s="3"/>
      <c r="BE157" s="406"/>
    </row>
    <row r="158" spans="1:57" ht="54.95" customHeight="1">
      <c r="A158" s="153" t="s">
        <v>1475</v>
      </c>
      <c r="B158" s="54" t="s">
        <v>410</v>
      </c>
      <c r="C158" s="73" t="s">
        <v>411</v>
      </c>
      <c r="D158" s="153" t="s">
        <v>418</v>
      </c>
      <c r="E158" s="323" t="s">
        <v>1476</v>
      </c>
      <c r="F158" s="119">
        <v>2024130010103</v>
      </c>
      <c r="G158" s="332" t="s">
        <v>1477</v>
      </c>
      <c r="H158" s="54" t="s">
        <v>1478</v>
      </c>
      <c r="I158" s="54" t="s">
        <v>1479</v>
      </c>
      <c r="J158" s="250">
        <v>0.5</v>
      </c>
      <c r="K158" s="54" t="s">
        <v>1487</v>
      </c>
      <c r="L158" s="153" t="s">
        <v>1337</v>
      </c>
      <c r="M158" s="54" t="s">
        <v>1488</v>
      </c>
      <c r="N158" s="153">
        <v>1</v>
      </c>
      <c r="O158" s="153">
        <v>1</v>
      </c>
      <c r="P158" s="153">
        <v>0</v>
      </c>
      <c r="Q158" s="146"/>
      <c r="R158" s="348"/>
      <c r="S158" s="193">
        <f t="shared" si="23"/>
        <v>1</v>
      </c>
      <c r="T158" s="142">
        <f t="shared" si="24"/>
        <v>1</v>
      </c>
      <c r="U158" s="200">
        <v>45667</v>
      </c>
      <c r="V158" s="201">
        <v>46022</v>
      </c>
      <c r="W158" s="119">
        <f t="shared" ref="W158:W171" si="25">+V158-U158</f>
        <v>355</v>
      </c>
      <c r="X158" s="143" t="s">
        <v>974</v>
      </c>
      <c r="Y158" s="54" t="s">
        <v>975</v>
      </c>
      <c r="Z158" s="153" t="s">
        <v>1482</v>
      </c>
      <c r="AA158" s="54" t="s">
        <v>1483</v>
      </c>
      <c r="AB158" s="54" t="s">
        <v>1484</v>
      </c>
      <c r="AC158" s="54" t="s">
        <v>951</v>
      </c>
      <c r="AD158" s="54" t="s">
        <v>320</v>
      </c>
      <c r="AE158" s="54" t="s">
        <v>320</v>
      </c>
      <c r="AF158" s="54" t="s">
        <v>1449</v>
      </c>
      <c r="AG158" s="54" t="s">
        <v>1029</v>
      </c>
      <c r="AH158" s="54"/>
      <c r="AI158" s="208"/>
      <c r="AJ158" s="208"/>
      <c r="AK158" s="208"/>
      <c r="AL158" s="208"/>
      <c r="AM158" s="208"/>
      <c r="AN158" s="54" t="s">
        <v>1485</v>
      </c>
      <c r="AO158" s="54" t="s">
        <v>1486</v>
      </c>
      <c r="AP158" s="145"/>
      <c r="AQ158" s="140"/>
      <c r="AR158" s="145"/>
      <c r="AS158" s="140"/>
      <c r="AT158" s="133"/>
      <c r="AU158" s="134"/>
      <c r="AV158" s="133"/>
      <c r="AW158" s="134"/>
      <c r="AX158" s="3"/>
      <c r="AY158" s="3"/>
      <c r="BE158" s="126"/>
    </row>
    <row r="159" spans="1:57" ht="54.95" customHeight="1">
      <c r="A159" s="153" t="s">
        <v>1475</v>
      </c>
      <c r="B159" s="54" t="s">
        <v>410</v>
      </c>
      <c r="C159" s="73" t="s">
        <v>411</v>
      </c>
      <c r="D159" s="153" t="s">
        <v>418</v>
      </c>
      <c r="E159" s="323" t="s">
        <v>1476</v>
      </c>
      <c r="F159" s="119">
        <v>2024130010103</v>
      </c>
      <c r="G159" s="332" t="s">
        <v>1477</v>
      </c>
      <c r="H159" s="54" t="s">
        <v>1478</v>
      </c>
      <c r="I159" s="54" t="s">
        <v>1479</v>
      </c>
      <c r="J159" s="250">
        <v>0.5</v>
      </c>
      <c r="K159" s="54" t="s">
        <v>1489</v>
      </c>
      <c r="L159" s="153" t="s">
        <v>1337</v>
      </c>
      <c r="M159" s="54" t="s">
        <v>1490</v>
      </c>
      <c r="N159" s="153">
        <v>1</v>
      </c>
      <c r="O159" s="153">
        <v>1</v>
      </c>
      <c r="P159" s="153">
        <v>0</v>
      </c>
      <c r="Q159" s="146"/>
      <c r="R159" s="348"/>
      <c r="S159" s="193">
        <f t="shared" si="23"/>
        <v>1</v>
      </c>
      <c r="T159" s="142">
        <f t="shared" si="24"/>
        <v>1</v>
      </c>
      <c r="U159" s="200">
        <v>45667</v>
      </c>
      <c r="V159" s="201">
        <v>46022</v>
      </c>
      <c r="W159" s="119">
        <f t="shared" si="25"/>
        <v>355</v>
      </c>
      <c r="X159" s="143" t="s">
        <v>974</v>
      </c>
      <c r="Y159" s="54" t="s">
        <v>975</v>
      </c>
      <c r="Z159" s="153" t="s">
        <v>1482</v>
      </c>
      <c r="AA159" s="54" t="s">
        <v>1483</v>
      </c>
      <c r="AB159" s="54" t="s">
        <v>1484</v>
      </c>
      <c r="AC159" s="54" t="s">
        <v>1288</v>
      </c>
      <c r="AD159" s="54" t="s">
        <v>320</v>
      </c>
      <c r="AE159" s="54" t="s">
        <v>320</v>
      </c>
      <c r="AF159" s="54" t="s">
        <v>1389</v>
      </c>
      <c r="AG159" s="54" t="s">
        <v>1029</v>
      </c>
      <c r="AH159" s="54"/>
      <c r="AI159" s="208"/>
      <c r="AJ159" s="208"/>
      <c r="AK159" s="208"/>
      <c r="AL159" s="208"/>
      <c r="AM159" s="208"/>
      <c r="AN159" s="54" t="s">
        <v>1485</v>
      </c>
      <c r="AO159" s="54" t="s">
        <v>1486</v>
      </c>
      <c r="AP159" s="145"/>
      <c r="AQ159" s="140"/>
      <c r="AR159" s="145"/>
      <c r="AS159" s="140"/>
      <c r="AT159" s="133"/>
      <c r="AU159" s="134"/>
      <c r="AV159" s="133"/>
      <c r="AW159" s="134"/>
      <c r="AX159" s="3"/>
      <c r="AY159" s="3"/>
      <c r="BE159" s="126"/>
    </row>
    <row r="160" spans="1:57" ht="54.95" customHeight="1">
      <c r="A160" s="153" t="s">
        <v>1475</v>
      </c>
      <c r="B160" s="54" t="s">
        <v>410</v>
      </c>
      <c r="C160" s="73" t="s">
        <v>411</v>
      </c>
      <c r="D160" s="153" t="s">
        <v>422</v>
      </c>
      <c r="E160" s="323" t="s">
        <v>1476</v>
      </c>
      <c r="F160" s="119">
        <v>2024130010103</v>
      </c>
      <c r="G160" s="332" t="s">
        <v>1477</v>
      </c>
      <c r="H160" s="54" t="s">
        <v>1478</v>
      </c>
      <c r="I160" s="54" t="s">
        <v>1479</v>
      </c>
      <c r="J160" s="250">
        <v>0.5</v>
      </c>
      <c r="K160" s="54" t="s">
        <v>1491</v>
      </c>
      <c r="L160" s="153" t="s">
        <v>1337</v>
      </c>
      <c r="M160" s="54" t="s">
        <v>1492</v>
      </c>
      <c r="N160" s="153">
        <v>5</v>
      </c>
      <c r="O160" s="153">
        <v>0</v>
      </c>
      <c r="P160" s="153">
        <v>4</v>
      </c>
      <c r="Q160" s="146"/>
      <c r="R160" s="348"/>
      <c r="S160" s="193">
        <f t="shared" si="23"/>
        <v>4</v>
      </c>
      <c r="T160" s="142">
        <f t="shared" si="24"/>
        <v>0.8</v>
      </c>
      <c r="U160" s="200">
        <v>45667</v>
      </c>
      <c r="V160" s="201">
        <v>46022</v>
      </c>
      <c r="W160" s="119">
        <f>+V160-U160</f>
        <v>355</v>
      </c>
      <c r="X160" s="143" t="s">
        <v>974</v>
      </c>
      <c r="Y160" s="54" t="s">
        <v>975</v>
      </c>
      <c r="Z160" s="153" t="s">
        <v>1482</v>
      </c>
      <c r="AA160" s="54" t="s">
        <v>1483</v>
      </c>
      <c r="AB160" s="54" t="s">
        <v>1484</v>
      </c>
      <c r="AC160" s="54" t="s">
        <v>1288</v>
      </c>
      <c r="AD160" s="54" t="s">
        <v>320</v>
      </c>
      <c r="AE160" s="54" t="s">
        <v>320</v>
      </c>
      <c r="AF160" s="54" t="s">
        <v>1493</v>
      </c>
      <c r="AG160" s="54" t="s">
        <v>1029</v>
      </c>
      <c r="AH160" s="54"/>
      <c r="AI160" s="208"/>
      <c r="AJ160" s="208"/>
      <c r="AK160" s="208"/>
      <c r="AL160" s="208"/>
      <c r="AM160" s="208"/>
      <c r="AN160" s="54" t="s">
        <v>1485</v>
      </c>
      <c r="AO160" s="54" t="s">
        <v>1486</v>
      </c>
      <c r="AP160" s="145"/>
      <c r="AQ160" s="140"/>
      <c r="AR160" s="145"/>
      <c r="AS160" s="140"/>
      <c r="AT160" s="133"/>
      <c r="AU160" s="134"/>
      <c r="AV160" s="133"/>
      <c r="AW160" s="134"/>
      <c r="AX160" s="3"/>
      <c r="AY160" s="3"/>
      <c r="BE160" s="126"/>
    </row>
    <row r="161" spans="1:57" ht="54.95" customHeight="1">
      <c r="A161" s="153" t="s">
        <v>1475</v>
      </c>
      <c r="B161" s="54" t="s">
        <v>410</v>
      </c>
      <c r="C161" s="73" t="s">
        <v>411</v>
      </c>
      <c r="D161" s="153" t="s">
        <v>422</v>
      </c>
      <c r="E161" s="323" t="s">
        <v>1476</v>
      </c>
      <c r="F161" s="119">
        <v>2024130010103</v>
      </c>
      <c r="G161" s="332" t="s">
        <v>1477</v>
      </c>
      <c r="H161" s="54" t="s">
        <v>1478</v>
      </c>
      <c r="I161" s="54" t="s">
        <v>1479</v>
      </c>
      <c r="J161" s="250">
        <v>0.5</v>
      </c>
      <c r="K161" s="54" t="s">
        <v>1494</v>
      </c>
      <c r="L161" s="153" t="s">
        <v>1337</v>
      </c>
      <c r="M161" s="54" t="s">
        <v>1490</v>
      </c>
      <c r="N161" s="153">
        <v>1</v>
      </c>
      <c r="O161" s="153">
        <v>1</v>
      </c>
      <c r="P161" s="153">
        <v>0</v>
      </c>
      <c r="Q161" s="146"/>
      <c r="R161" s="348"/>
      <c r="S161" s="193">
        <f t="shared" si="23"/>
        <v>1</v>
      </c>
      <c r="T161" s="142">
        <f t="shared" si="24"/>
        <v>1</v>
      </c>
      <c r="U161" s="200">
        <v>45667</v>
      </c>
      <c r="V161" s="201">
        <v>46022</v>
      </c>
      <c r="W161" s="119">
        <f t="shared" si="25"/>
        <v>355</v>
      </c>
      <c r="X161" s="143" t="s">
        <v>974</v>
      </c>
      <c r="Y161" s="54" t="s">
        <v>975</v>
      </c>
      <c r="Z161" s="153" t="s">
        <v>1482</v>
      </c>
      <c r="AA161" s="54" t="s">
        <v>1495</v>
      </c>
      <c r="AB161" s="54" t="s">
        <v>1496</v>
      </c>
      <c r="AC161" s="54" t="s">
        <v>1288</v>
      </c>
      <c r="AD161" s="54" t="s">
        <v>320</v>
      </c>
      <c r="AE161" s="54" t="s">
        <v>320</v>
      </c>
      <c r="AF161" s="54" t="s">
        <v>1343</v>
      </c>
      <c r="AG161" s="54" t="s">
        <v>1029</v>
      </c>
      <c r="AH161" s="54"/>
      <c r="AI161" s="208"/>
      <c r="AJ161" s="208"/>
      <c r="AK161" s="208"/>
      <c r="AL161" s="208"/>
      <c r="AM161" s="208"/>
      <c r="AN161" s="54" t="s">
        <v>1485</v>
      </c>
      <c r="AO161" s="54" t="s">
        <v>1486</v>
      </c>
      <c r="AP161" s="145"/>
      <c r="AQ161" s="140"/>
      <c r="AR161" s="145"/>
      <c r="AS161" s="140"/>
      <c r="AT161" s="133"/>
      <c r="AU161" s="134"/>
      <c r="AV161" s="133"/>
      <c r="AW161" s="134"/>
      <c r="AX161" s="3"/>
      <c r="AY161" s="3"/>
      <c r="BE161" s="126"/>
    </row>
    <row r="162" spans="1:57" ht="54.95" customHeight="1">
      <c r="A162" s="153" t="s">
        <v>1475</v>
      </c>
      <c r="B162" s="54" t="s">
        <v>410</v>
      </c>
      <c r="C162" s="73" t="s">
        <v>411</v>
      </c>
      <c r="D162" s="153" t="s">
        <v>425</v>
      </c>
      <c r="E162" s="323" t="s">
        <v>1476</v>
      </c>
      <c r="F162" s="119">
        <v>2024130010103</v>
      </c>
      <c r="G162" s="332" t="s">
        <v>1477</v>
      </c>
      <c r="H162" s="54" t="s">
        <v>1497</v>
      </c>
      <c r="I162" s="54" t="s">
        <v>1498</v>
      </c>
      <c r="J162" s="250">
        <v>0.2</v>
      </c>
      <c r="K162" s="54" t="s">
        <v>1499</v>
      </c>
      <c r="L162" s="153" t="s">
        <v>1337</v>
      </c>
      <c r="M162" s="54" t="s">
        <v>1481</v>
      </c>
      <c r="N162" s="153">
        <v>4</v>
      </c>
      <c r="O162" s="153">
        <v>0</v>
      </c>
      <c r="P162" s="153">
        <v>3</v>
      </c>
      <c r="Q162" s="146"/>
      <c r="R162" s="348"/>
      <c r="S162" s="193">
        <f t="shared" si="23"/>
        <v>3</v>
      </c>
      <c r="T162" s="142">
        <f t="shared" si="24"/>
        <v>0.75</v>
      </c>
      <c r="U162" s="200">
        <v>45667</v>
      </c>
      <c r="V162" s="201">
        <v>46022</v>
      </c>
      <c r="W162" s="119">
        <f>+V162-U162</f>
        <v>355</v>
      </c>
      <c r="X162" s="143" t="s">
        <v>974</v>
      </c>
      <c r="Y162" s="54" t="s">
        <v>975</v>
      </c>
      <c r="Z162" s="153" t="s">
        <v>1482</v>
      </c>
      <c r="AA162" s="54" t="s">
        <v>1495</v>
      </c>
      <c r="AB162" s="54" t="s">
        <v>1496</v>
      </c>
      <c r="AC162" s="153" t="s">
        <v>1500</v>
      </c>
      <c r="AD162" s="54" t="s">
        <v>320</v>
      </c>
      <c r="AE162" s="54" t="s">
        <v>320</v>
      </c>
      <c r="AF162" s="54" t="s">
        <v>1343</v>
      </c>
      <c r="AG162" s="54" t="s">
        <v>1029</v>
      </c>
      <c r="AH162" s="492"/>
      <c r="AI162" s="208"/>
      <c r="AJ162" s="208"/>
      <c r="AK162" s="208"/>
      <c r="AL162" s="208"/>
      <c r="AM162" s="208"/>
      <c r="AN162" s="54" t="s">
        <v>1485</v>
      </c>
      <c r="AO162" s="54" t="s">
        <v>1486</v>
      </c>
      <c r="AP162" s="145"/>
      <c r="AQ162" s="140"/>
      <c r="AR162" s="145"/>
      <c r="AS162" s="140"/>
      <c r="AT162" s="133"/>
      <c r="AU162" s="134"/>
      <c r="AV162" s="133"/>
      <c r="AW162" s="134"/>
      <c r="AX162" s="3"/>
      <c r="AY162" s="3"/>
      <c r="BE162" s="126"/>
    </row>
    <row r="163" spans="1:57" ht="54.95" customHeight="1">
      <c r="A163" s="153" t="s">
        <v>1475</v>
      </c>
      <c r="B163" s="54" t="s">
        <v>410</v>
      </c>
      <c r="C163" s="73" t="s">
        <v>411</v>
      </c>
      <c r="D163" s="153" t="s">
        <v>425</v>
      </c>
      <c r="E163" s="323" t="s">
        <v>1476</v>
      </c>
      <c r="F163" s="119">
        <v>2024130010103</v>
      </c>
      <c r="G163" s="332" t="s">
        <v>1477</v>
      </c>
      <c r="H163" s="54" t="s">
        <v>1497</v>
      </c>
      <c r="I163" s="54" t="s">
        <v>1498</v>
      </c>
      <c r="J163" s="250">
        <v>0.2</v>
      </c>
      <c r="K163" s="54" t="s">
        <v>1501</v>
      </c>
      <c r="L163" s="153" t="s">
        <v>1337</v>
      </c>
      <c r="M163" s="54" t="s">
        <v>1492</v>
      </c>
      <c r="N163" s="153">
        <v>2</v>
      </c>
      <c r="O163" s="153">
        <v>0</v>
      </c>
      <c r="P163" s="153">
        <v>1</v>
      </c>
      <c r="Q163" s="146"/>
      <c r="R163" s="348"/>
      <c r="S163" s="193">
        <f t="shared" si="23"/>
        <v>1</v>
      </c>
      <c r="T163" s="142">
        <f t="shared" si="24"/>
        <v>0.5</v>
      </c>
      <c r="U163" s="200">
        <v>45667</v>
      </c>
      <c r="V163" s="201">
        <v>46022</v>
      </c>
      <c r="W163" s="119">
        <f t="shared" si="25"/>
        <v>355</v>
      </c>
      <c r="X163" s="143" t="s">
        <v>974</v>
      </c>
      <c r="Y163" s="54" t="s">
        <v>975</v>
      </c>
      <c r="Z163" s="153" t="s">
        <v>1482</v>
      </c>
      <c r="AA163" s="54" t="s">
        <v>1495</v>
      </c>
      <c r="AB163" s="54" t="s">
        <v>1496</v>
      </c>
      <c r="AC163" s="153" t="s">
        <v>1500</v>
      </c>
      <c r="AD163" s="54" t="s">
        <v>320</v>
      </c>
      <c r="AE163" s="54" t="s">
        <v>320</v>
      </c>
      <c r="AF163" s="54" t="s">
        <v>1343</v>
      </c>
      <c r="AG163" s="54" t="s">
        <v>1029</v>
      </c>
      <c r="AH163" s="492"/>
      <c r="AI163" s="208"/>
      <c r="AJ163" s="208"/>
      <c r="AK163" s="208"/>
      <c r="AL163" s="208"/>
      <c r="AM163" s="208"/>
      <c r="AN163" s="54" t="s">
        <v>1485</v>
      </c>
      <c r="AO163" s="54" t="s">
        <v>1486</v>
      </c>
      <c r="AP163" s="145"/>
      <c r="AQ163" s="140"/>
      <c r="AR163" s="145"/>
      <c r="AS163" s="140"/>
      <c r="AT163" s="133"/>
      <c r="AU163" s="134"/>
      <c r="AV163" s="133"/>
      <c r="AW163" s="134"/>
      <c r="AX163" s="3"/>
      <c r="AY163" s="3"/>
      <c r="BE163" s="126"/>
    </row>
    <row r="164" spans="1:57" ht="54.95" customHeight="1">
      <c r="A164" s="153" t="s">
        <v>1475</v>
      </c>
      <c r="B164" s="54" t="s">
        <v>410</v>
      </c>
      <c r="C164" s="73" t="s">
        <v>411</v>
      </c>
      <c r="D164" s="153" t="s">
        <v>425</v>
      </c>
      <c r="E164" s="323" t="s">
        <v>1476</v>
      </c>
      <c r="F164" s="119">
        <v>2024130010103</v>
      </c>
      <c r="G164" s="332" t="s">
        <v>1477</v>
      </c>
      <c r="H164" s="54" t="s">
        <v>1502</v>
      </c>
      <c r="I164" s="54" t="s">
        <v>1503</v>
      </c>
      <c r="J164" s="60">
        <v>0.1</v>
      </c>
      <c r="K164" s="54" t="s">
        <v>1504</v>
      </c>
      <c r="L164" s="153" t="s">
        <v>1337</v>
      </c>
      <c r="M164" s="54" t="s">
        <v>1505</v>
      </c>
      <c r="N164" s="153">
        <v>4</v>
      </c>
      <c r="O164" s="153">
        <v>0</v>
      </c>
      <c r="P164" s="153">
        <v>2</v>
      </c>
      <c r="Q164" s="146"/>
      <c r="R164" s="348"/>
      <c r="S164" s="193">
        <f t="shared" si="23"/>
        <v>2</v>
      </c>
      <c r="T164" s="142">
        <f t="shared" si="24"/>
        <v>0.5</v>
      </c>
      <c r="U164" s="200">
        <v>45667</v>
      </c>
      <c r="V164" s="201">
        <v>46022</v>
      </c>
      <c r="W164" s="119">
        <f>+V164-U164</f>
        <v>355</v>
      </c>
      <c r="X164" s="143" t="s">
        <v>974</v>
      </c>
      <c r="Y164" s="54" t="s">
        <v>975</v>
      </c>
      <c r="Z164" s="153" t="s">
        <v>1482</v>
      </c>
      <c r="AA164" s="54" t="s">
        <v>1506</v>
      </c>
      <c r="AB164" s="54" t="s">
        <v>1507</v>
      </c>
      <c r="AC164" s="153" t="s">
        <v>1508</v>
      </c>
      <c r="AD164" s="54" t="s">
        <v>320</v>
      </c>
      <c r="AE164" s="54" t="s">
        <v>320</v>
      </c>
      <c r="AF164" s="54" t="s">
        <v>1389</v>
      </c>
      <c r="AG164" s="54" t="s">
        <v>1029</v>
      </c>
      <c r="AH164" s="54"/>
      <c r="AI164" s="208"/>
      <c r="AJ164" s="208"/>
      <c r="AK164" s="208"/>
      <c r="AL164" s="208"/>
      <c r="AM164" s="208"/>
      <c r="AN164" s="54" t="s">
        <v>1485</v>
      </c>
      <c r="AO164" s="54" t="s">
        <v>1486</v>
      </c>
      <c r="AP164" s="145"/>
      <c r="AQ164" s="140"/>
      <c r="AR164" s="145"/>
      <c r="AS164" s="140"/>
      <c r="AT164" s="133"/>
      <c r="AU164" s="134"/>
      <c r="AV164" s="133"/>
      <c r="AW164" s="134"/>
      <c r="AX164" s="3"/>
      <c r="AY164" s="3"/>
      <c r="BE164" s="126"/>
    </row>
    <row r="165" spans="1:57" ht="54.95" customHeight="1">
      <c r="A165" s="153" t="s">
        <v>1475</v>
      </c>
      <c r="B165" s="54" t="s">
        <v>410</v>
      </c>
      <c r="C165" s="73" t="s">
        <v>411</v>
      </c>
      <c r="D165" s="153" t="s">
        <v>425</v>
      </c>
      <c r="E165" s="323" t="s">
        <v>1476</v>
      </c>
      <c r="F165" s="119">
        <v>2024130010103</v>
      </c>
      <c r="G165" s="332" t="s">
        <v>1477</v>
      </c>
      <c r="H165" s="54" t="s">
        <v>1502</v>
      </c>
      <c r="I165" s="54" t="s">
        <v>1503</v>
      </c>
      <c r="J165" s="60">
        <v>0.1</v>
      </c>
      <c r="K165" s="54" t="s">
        <v>1509</v>
      </c>
      <c r="L165" s="153" t="s">
        <v>1337</v>
      </c>
      <c r="M165" s="54" t="s">
        <v>1510</v>
      </c>
      <c r="N165" s="153">
        <v>0</v>
      </c>
      <c r="O165" s="153">
        <v>0</v>
      </c>
      <c r="P165" s="153">
        <v>0</v>
      </c>
      <c r="Q165" s="146"/>
      <c r="R165" s="348"/>
      <c r="S165" s="193">
        <f t="shared" si="23"/>
        <v>0</v>
      </c>
      <c r="T165" s="142">
        <v>0</v>
      </c>
      <c r="U165" s="200">
        <v>45667</v>
      </c>
      <c r="V165" s="201">
        <v>46022</v>
      </c>
      <c r="W165" s="119">
        <f t="shared" si="25"/>
        <v>355</v>
      </c>
      <c r="X165" s="143" t="s">
        <v>974</v>
      </c>
      <c r="Y165" s="54" t="s">
        <v>975</v>
      </c>
      <c r="Z165" s="153" t="s">
        <v>1482</v>
      </c>
      <c r="AA165" s="54" t="s">
        <v>1506</v>
      </c>
      <c r="AB165" s="54" t="s">
        <v>1507</v>
      </c>
      <c r="AC165" s="153" t="s">
        <v>1500</v>
      </c>
      <c r="AD165" s="54" t="s">
        <v>320</v>
      </c>
      <c r="AE165" s="54" t="s">
        <v>320</v>
      </c>
      <c r="AF165" s="54" t="s">
        <v>1511</v>
      </c>
      <c r="AG165" s="54" t="s">
        <v>1029</v>
      </c>
      <c r="AH165" s="54"/>
      <c r="AI165" s="208"/>
      <c r="AJ165" s="208"/>
      <c r="AK165" s="208"/>
      <c r="AL165" s="208"/>
      <c r="AM165" s="208"/>
      <c r="AN165" s="54" t="s">
        <v>1485</v>
      </c>
      <c r="AO165" s="54" t="s">
        <v>1486</v>
      </c>
      <c r="AP165" s="145"/>
      <c r="AQ165" s="140"/>
      <c r="AR165" s="145"/>
      <c r="AS165" s="140"/>
      <c r="AT165" s="133"/>
      <c r="AU165" s="134"/>
      <c r="AV165" s="133"/>
      <c r="AW165" s="134"/>
      <c r="AX165" s="3"/>
      <c r="AY165" s="3"/>
      <c r="BE165" s="126"/>
    </row>
    <row r="166" spans="1:57" ht="54.95" customHeight="1">
      <c r="A166" s="153" t="s">
        <v>1475</v>
      </c>
      <c r="B166" s="54" t="s">
        <v>410</v>
      </c>
      <c r="C166" s="73" t="s">
        <v>411</v>
      </c>
      <c r="D166" s="153" t="s">
        <v>429</v>
      </c>
      <c r="E166" s="323" t="s">
        <v>1476</v>
      </c>
      <c r="F166" s="119">
        <v>2024130010103</v>
      </c>
      <c r="G166" s="332" t="s">
        <v>1477</v>
      </c>
      <c r="H166" s="54" t="s">
        <v>1512</v>
      </c>
      <c r="I166" s="54" t="s">
        <v>1513</v>
      </c>
      <c r="J166" s="250">
        <v>0.05</v>
      </c>
      <c r="K166" s="227" t="s">
        <v>1514</v>
      </c>
      <c r="L166" s="153" t="s">
        <v>1337</v>
      </c>
      <c r="M166" s="54" t="s">
        <v>1515</v>
      </c>
      <c r="N166" s="153">
        <v>0</v>
      </c>
      <c r="O166" s="153">
        <v>0</v>
      </c>
      <c r="P166" s="153">
        <v>1</v>
      </c>
      <c r="Q166" s="146"/>
      <c r="R166" s="348"/>
      <c r="S166" s="193">
        <f t="shared" si="23"/>
        <v>1</v>
      </c>
      <c r="T166" s="142">
        <v>0</v>
      </c>
      <c r="U166" s="200">
        <v>45667</v>
      </c>
      <c r="V166" s="201">
        <v>46022</v>
      </c>
      <c r="W166" s="119">
        <f t="shared" si="25"/>
        <v>355</v>
      </c>
      <c r="X166" s="143" t="s">
        <v>974</v>
      </c>
      <c r="Y166" s="54" t="s">
        <v>975</v>
      </c>
      <c r="Z166" s="153" t="s">
        <v>1482</v>
      </c>
      <c r="AA166" s="54" t="s">
        <v>1506</v>
      </c>
      <c r="AB166" s="54" t="s">
        <v>1507</v>
      </c>
      <c r="AC166" s="153" t="s">
        <v>1500</v>
      </c>
      <c r="AD166" s="54" t="s">
        <v>320</v>
      </c>
      <c r="AE166" s="54" t="s">
        <v>320</v>
      </c>
      <c r="AF166" s="54" t="s">
        <v>1516</v>
      </c>
      <c r="AG166" s="54" t="s">
        <v>1029</v>
      </c>
      <c r="AH166" s="54"/>
      <c r="AI166" s="208"/>
      <c r="AJ166" s="208"/>
      <c r="AK166" s="208"/>
      <c r="AL166" s="208"/>
      <c r="AM166" s="208"/>
      <c r="AN166" s="54" t="s">
        <v>1485</v>
      </c>
      <c r="AO166" s="54" t="s">
        <v>1486</v>
      </c>
      <c r="AP166" s="145"/>
      <c r="AQ166" s="140"/>
      <c r="AR166" s="145"/>
      <c r="AS166" s="140"/>
      <c r="AT166" s="133"/>
      <c r="AU166" s="134"/>
      <c r="AV166" s="133"/>
      <c r="AW166" s="134"/>
      <c r="AX166" s="3"/>
      <c r="AY166" s="3"/>
      <c r="BE166" s="126"/>
    </row>
    <row r="167" spans="1:57" ht="54.95" customHeight="1">
      <c r="A167" s="153" t="s">
        <v>1475</v>
      </c>
      <c r="B167" s="54" t="s">
        <v>410</v>
      </c>
      <c r="C167" s="73" t="s">
        <v>411</v>
      </c>
      <c r="D167" s="153" t="s">
        <v>429</v>
      </c>
      <c r="E167" s="323" t="s">
        <v>1476</v>
      </c>
      <c r="F167" s="119">
        <v>2024130010103</v>
      </c>
      <c r="G167" s="332" t="s">
        <v>1477</v>
      </c>
      <c r="H167" s="54" t="s">
        <v>1512</v>
      </c>
      <c r="I167" s="54" t="s">
        <v>1513</v>
      </c>
      <c r="J167" s="198">
        <v>0.05</v>
      </c>
      <c r="K167" s="54" t="s">
        <v>1517</v>
      </c>
      <c r="L167" s="153" t="s">
        <v>1337</v>
      </c>
      <c r="M167" s="54" t="s">
        <v>1515</v>
      </c>
      <c r="N167" s="153">
        <v>1</v>
      </c>
      <c r="O167" s="153">
        <v>0</v>
      </c>
      <c r="P167" s="153">
        <v>0</v>
      </c>
      <c r="Q167" s="149"/>
      <c r="R167" s="350"/>
      <c r="S167" s="193">
        <f t="shared" si="23"/>
        <v>0</v>
      </c>
      <c r="T167" s="142">
        <f>(O167+P167)/N167</f>
        <v>0</v>
      </c>
      <c r="U167" s="200">
        <v>45667</v>
      </c>
      <c r="V167" s="201">
        <v>46022</v>
      </c>
      <c r="W167" s="119">
        <f>+V167-U167</f>
        <v>355</v>
      </c>
      <c r="X167" s="143" t="s">
        <v>974</v>
      </c>
      <c r="Y167" s="54" t="s">
        <v>975</v>
      </c>
      <c r="Z167" s="153" t="s">
        <v>1482</v>
      </c>
      <c r="AA167" s="54" t="s">
        <v>1506</v>
      </c>
      <c r="AB167" s="54" t="s">
        <v>1507</v>
      </c>
      <c r="AC167" s="153" t="s">
        <v>1500</v>
      </c>
      <c r="AD167" s="54" t="s">
        <v>320</v>
      </c>
      <c r="AE167" s="54" t="s">
        <v>320</v>
      </c>
      <c r="AF167" s="54" t="s">
        <v>1516</v>
      </c>
      <c r="AG167" s="54" t="s">
        <v>1029</v>
      </c>
      <c r="AH167" s="54"/>
      <c r="AI167" s="208"/>
      <c r="AJ167" s="208"/>
      <c r="AK167" s="208"/>
      <c r="AL167" s="208"/>
      <c r="AM167" s="208"/>
      <c r="AN167" s="54"/>
      <c r="AO167" s="54"/>
      <c r="AP167" s="145"/>
      <c r="AQ167" s="140"/>
      <c r="AR167" s="145"/>
      <c r="AS167" s="140"/>
      <c r="AT167" s="133"/>
      <c r="AU167" s="134"/>
      <c r="AV167" s="133"/>
      <c r="AW167" s="134"/>
      <c r="AX167" s="3"/>
      <c r="AY167" s="3"/>
      <c r="BE167" s="405"/>
    </row>
    <row r="168" spans="1:57" ht="54.95" customHeight="1">
      <c r="A168" s="153"/>
      <c r="B168" s="54"/>
      <c r="C168" s="73"/>
      <c r="D168" s="153"/>
      <c r="E168" s="480" t="s">
        <v>1518</v>
      </c>
      <c r="F168" s="481"/>
      <c r="G168" s="481"/>
      <c r="H168" s="481"/>
      <c r="I168" s="481"/>
      <c r="J168" s="481"/>
      <c r="K168" s="481"/>
      <c r="L168" s="481"/>
      <c r="M168" s="481"/>
      <c r="N168" s="481"/>
      <c r="O168" s="481"/>
      <c r="P168" s="482"/>
      <c r="Q168" s="87"/>
      <c r="R168" s="351"/>
      <c r="T168" s="109">
        <f>AVERAGE(T157:T167)</f>
        <v>0.59545454545454546</v>
      </c>
      <c r="U168" s="200"/>
      <c r="V168" s="201"/>
      <c r="W168" s="119"/>
      <c r="X168" s="143"/>
      <c r="Y168" s="54"/>
      <c r="Z168" s="153"/>
      <c r="AA168" s="54"/>
      <c r="AB168" s="54"/>
      <c r="AC168" s="153"/>
      <c r="AD168" s="54"/>
      <c r="AE168" s="54"/>
      <c r="AF168" s="54"/>
      <c r="AG168" s="54"/>
      <c r="AH168" s="54"/>
      <c r="AI168" s="387">
        <v>1500000000</v>
      </c>
      <c r="AJ168" s="387">
        <v>1500000000</v>
      </c>
      <c r="AK168" s="387">
        <v>1500000000</v>
      </c>
      <c r="AL168" s="208"/>
      <c r="AM168" s="208"/>
      <c r="AN168" s="54"/>
      <c r="AO168" s="54"/>
      <c r="AP168" s="381">
        <v>0</v>
      </c>
      <c r="AQ168" s="82">
        <f>AP168/AJ168</f>
        <v>0</v>
      </c>
      <c r="AR168" s="381">
        <v>1500000000</v>
      </c>
      <c r="AS168" s="82">
        <f>AR168/AJ168</f>
        <v>1</v>
      </c>
      <c r="AT168" s="253">
        <v>600000000</v>
      </c>
      <c r="AU168" s="82">
        <f>AT168/AK168</f>
        <v>0.4</v>
      </c>
      <c r="AV168" s="253">
        <v>1500000000</v>
      </c>
      <c r="AW168" s="82">
        <f>AV168/AK168</f>
        <v>1</v>
      </c>
      <c r="AX168" s="193"/>
      <c r="AY168" s="193"/>
      <c r="AZ168" s="126"/>
      <c r="BA168" s="126"/>
      <c r="BB168" s="126"/>
      <c r="BC168" s="126"/>
      <c r="BD168" s="126"/>
      <c r="BE168" s="126"/>
    </row>
    <row r="169" spans="1:57" ht="54.95" customHeight="1">
      <c r="A169" s="54" t="s">
        <v>1519</v>
      </c>
      <c r="B169" s="54" t="s">
        <v>436</v>
      </c>
      <c r="C169" s="57" t="s">
        <v>411</v>
      </c>
      <c r="D169" s="153" t="s">
        <v>438</v>
      </c>
      <c r="E169" s="325" t="s">
        <v>1520</v>
      </c>
      <c r="F169" s="119">
        <v>202400000004448</v>
      </c>
      <c r="G169" s="332" t="s">
        <v>1521</v>
      </c>
      <c r="H169" s="54" t="s">
        <v>1522</v>
      </c>
      <c r="I169" s="54" t="s">
        <v>439</v>
      </c>
      <c r="J169" s="250">
        <v>1</v>
      </c>
      <c r="K169" s="54" t="s">
        <v>1523</v>
      </c>
      <c r="L169" s="153" t="s">
        <v>1337</v>
      </c>
      <c r="M169" s="54" t="s">
        <v>1524</v>
      </c>
      <c r="N169" s="119">
        <v>4</v>
      </c>
      <c r="O169" s="119">
        <v>0</v>
      </c>
      <c r="P169" s="119">
        <v>0</v>
      </c>
      <c r="Q169" s="141"/>
      <c r="R169" s="347"/>
      <c r="S169" s="193">
        <f t="shared" si="23"/>
        <v>0</v>
      </c>
      <c r="T169" s="142">
        <f>(O169+P169)/N169</f>
        <v>0</v>
      </c>
      <c r="U169" s="200">
        <v>45690</v>
      </c>
      <c r="V169" s="201">
        <v>46006</v>
      </c>
      <c r="W169" s="119"/>
      <c r="X169" s="143" t="s">
        <v>974</v>
      </c>
      <c r="Y169" s="54" t="s">
        <v>975</v>
      </c>
      <c r="Z169" s="153"/>
      <c r="AA169" s="54"/>
      <c r="AB169" s="54"/>
      <c r="AC169" s="153"/>
      <c r="AD169" s="54"/>
      <c r="AE169" s="54"/>
      <c r="AF169" s="54"/>
      <c r="AG169" s="54"/>
      <c r="AH169" s="54"/>
      <c r="AI169" s="208"/>
      <c r="AJ169" s="208"/>
      <c r="AK169" s="208"/>
      <c r="AL169" s="208"/>
      <c r="AM169" s="208"/>
      <c r="AN169" s="54"/>
      <c r="AO169" s="54"/>
      <c r="AP169" s="145"/>
      <c r="AQ169" s="140"/>
      <c r="AR169" s="145"/>
      <c r="AS169" s="140"/>
      <c r="AT169" s="133"/>
      <c r="AU169" s="134"/>
      <c r="AV169" s="133"/>
      <c r="AW169" s="134"/>
      <c r="AX169" s="3"/>
      <c r="AY169" s="3"/>
      <c r="BE169" s="406"/>
    </row>
    <row r="170" spans="1:57" ht="54.95" customHeight="1">
      <c r="A170" s="54" t="s">
        <v>1519</v>
      </c>
      <c r="B170" s="54" t="s">
        <v>436</v>
      </c>
      <c r="C170" s="57" t="s">
        <v>411</v>
      </c>
      <c r="D170" s="153" t="s">
        <v>438</v>
      </c>
      <c r="E170" s="325" t="s">
        <v>1520</v>
      </c>
      <c r="F170" s="119">
        <v>202400000004448</v>
      </c>
      <c r="G170" s="332" t="s">
        <v>1521</v>
      </c>
      <c r="H170" s="54" t="s">
        <v>1522</v>
      </c>
      <c r="I170" s="54" t="s">
        <v>439</v>
      </c>
      <c r="J170" s="250">
        <v>1</v>
      </c>
      <c r="K170" s="54" t="s">
        <v>1525</v>
      </c>
      <c r="L170" s="153" t="s">
        <v>1337</v>
      </c>
      <c r="M170" s="54" t="s">
        <v>1526</v>
      </c>
      <c r="N170" s="119">
        <v>1</v>
      </c>
      <c r="O170" s="119">
        <v>0</v>
      </c>
      <c r="P170" s="119">
        <v>0</v>
      </c>
      <c r="Q170" s="146"/>
      <c r="R170" s="348"/>
      <c r="S170" s="193">
        <f t="shared" si="23"/>
        <v>0</v>
      </c>
      <c r="T170" s="142">
        <f>(O170+P170)/N170</f>
        <v>0</v>
      </c>
      <c r="U170" s="200">
        <v>45749</v>
      </c>
      <c r="V170" s="201">
        <v>45838</v>
      </c>
      <c r="W170" s="119">
        <f t="shared" si="25"/>
        <v>89</v>
      </c>
      <c r="X170" s="143" t="s">
        <v>974</v>
      </c>
      <c r="Y170" s="54" t="s">
        <v>975</v>
      </c>
      <c r="Z170" s="153" t="s">
        <v>1482</v>
      </c>
      <c r="AA170" s="54" t="s">
        <v>1506</v>
      </c>
      <c r="AB170" s="54" t="s">
        <v>1507</v>
      </c>
      <c r="AC170" s="153" t="s">
        <v>1500</v>
      </c>
      <c r="AD170" s="54" t="s">
        <v>320</v>
      </c>
      <c r="AE170" s="54" t="s">
        <v>320</v>
      </c>
      <c r="AF170" s="54" t="s">
        <v>1516</v>
      </c>
      <c r="AG170" s="54" t="s">
        <v>1029</v>
      </c>
      <c r="AH170" s="54"/>
      <c r="AI170" s="208"/>
      <c r="AJ170" s="208"/>
      <c r="AK170" s="208"/>
      <c r="AL170" s="208"/>
      <c r="AM170" s="208"/>
      <c r="AN170" s="54" t="s">
        <v>1485</v>
      </c>
      <c r="AO170" s="54" t="s">
        <v>1486</v>
      </c>
      <c r="AP170" s="145"/>
      <c r="AQ170" s="140"/>
      <c r="AR170" s="145"/>
      <c r="AS170" s="140"/>
      <c r="AT170" s="133"/>
      <c r="AU170" s="134"/>
      <c r="AV170" s="133"/>
      <c r="AW170" s="134"/>
      <c r="AX170" s="3"/>
      <c r="AY170" s="3"/>
      <c r="BE170" s="126"/>
    </row>
    <row r="171" spans="1:57" ht="54.95" customHeight="1">
      <c r="A171" s="54" t="s">
        <v>1519</v>
      </c>
      <c r="B171" s="54" t="s">
        <v>436</v>
      </c>
      <c r="C171" s="57" t="s">
        <v>411</v>
      </c>
      <c r="D171" s="153" t="s">
        <v>438</v>
      </c>
      <c r="E171" s="325" t="s">
        <v>1520</v>
      </c>
      <c r="F171" s="119">
        <v>202400000004448</v>
      </c>
      <c r="G171" s="332" t="s">
        <v>1521</v>
      </c>
      <c r="H171" s="54" t="s">
        <v>1522</v>
      </c>
      <c r="I171" s="54" t="s">
        <v>439</v>
      </c>
      <c r="J171" s="250">
        <v>1</v>
      </c>
      <c r="K171" s="54" t="s">
        <v>1527</v>
      </c>
      <c r="L171" s="153" t="s">
        <v>1337</v>
      </c>
      <c r="M171" s="54" t="s">
        <v>1528</v>
      </c>
      <c r="N171" s="119">
        <v>1</v>
      </c>
      <c r="O171" s="119">
        <v>0</v>
      </c>
      <c r="P171" s="119">
        <v>0</v>
      </c>
      <c r="Q171" s="149"/>
      <c r="R171" s="350"/>
      <c r="S171" s="193">
        <f t="shared" si="23"/>
        <v>0</v>
      </c>
      <c r="T171" s="142">
        <f>(O171+P171)/N171</f>
        <v>0</v>
      </c>
      <c r="U171" s="200">
        <v>45870</v>
      </c>
      <c r="V171" s="201">
        <v>45960</v>
      </c>
      <c r="W171" s="119">
        <f t="shared" si="25"/>
        <v>90</v>
      </c>
      <c r="X171" s="143">
        <v>83.727999999999994</v>
      </c>
      <c r="Y171" s="227" t="s">
        <v>1529</v>
      </c>
      <c r="Z171" s="153" t="s">
        <v>1482</v>
      </c>
      <c r="AA171" s="54" t="s">
        <v>1530</v>
      </c>
      <c r="AB171" s="54" t="s">
        <v>1531</v>
      </c>
      <c r="AC171" s="153"/>
      <c r="AD171" s="54"/>
      <c r="AE171" s="54"/>
      <c r="AF171" s="54"/>
      <c r="AG171" s="54"/>
      <c r="AH171" s="54"/>
      <c r="AI171" s="208"/>
      <c r="AJ171" s="208"/>
      <c r="AK171" s="208"/>
      <c r="AL171" s="208"/>
      <c r="AM171" s="208"/>
      <c r="AN171" s="54"/>
      <c r="AO171" s="54"/>
      <c r="AP171" s="145"/>
      <c r="AQ171" s="140"/>
      <c r="AR171" s="145"/>
      <c r="AS171" s="140"/>
      <c r="AT171" s="133"/>
      <c r="AU171" s="134"/>
      <c r="AV171" s="133"/>
      <c r="AW171" s="134"/>
      <c r="AX171" s="3"/>
      <c r="AY171" s="3"/>
      <c r="BE171" s="405"/>
    </row>
    <row r="172" spans="1:57" ht="54.95" customHeight="1">
      <c r="A172" s="54"/>
      <c r="B172" s="54"/>
      <c r="C172" s="57"/>
      <c r="D172" s="153"/>
      <c r="E172" s="496" t="s">
        <v>1532</v>
      </c>
      <c r="F172" s="497"/>
      <c r="G172" s="497"/>
      <c r="H172" s="497"/>
      <c r="I172" s="497"/>
      <c r="J172" s="497"/>
      <c r="K172" s="497"/>
      <c r="L172" s="497"/>
      <c r="M172" s="497"/>
      <c r="N172" s="497"/>
      <c r="O172" s="497"/>
      <c r="P172" s="498"/>
      <c r="Q172" s="49"/>
      <c r="R172" s="346"/>
      <c r="T172" s="108">
        <f>AVERAGE(T169:T171)</f>
        <v>0</v>
      </c>
      <c r="U172" s="200"/>
      <c r="V172" s="201"/>
      <c r="W172" s="119"/>
      <c r="X172" s="143"/>
      <c r="Y172" s="227"/>
      <c r="Z172" s="153"/>
      <c r="AA172" s="54"/>
      <c r="AB172" s="54"/>
      <c r="AC172" s="153"/>
      <c r="AD172" s="54"/>
      <c r="AE172" s="54"/>
      <c r="AF172" s="54"/>
      <c r="AG172" s="54"/>
      <c r="AH172" s="54"/>
      <c r="AI172" s="387">
        <v>200000000</v>
      </c>
      <c r="AJ172" s="387">
        <v>200000000</v>
      </c>
      <c r="AK172" s="387">
        <v>200000000</v>
      </c>
      <c r="AL172" s="208"/>
      <c r="AM172" s="208"/>
      <c r="AN172" s="54"/>
      <c r="AO172" s="54"/>
      <c r="AP172" s="381">
        <v>0</v>
      </c>
      <c r="AQ172" s="82">
        <f>AP172/AJ172</f>
        <v>0</v>
      </c>
      <c r="AR172" s="381">
        <v>0</v>
      </c>
      <c r="AS172" s="82">
        <f>AR172/AJ172</f>
        <v>0</v>
      </c>
      <c r="AT172" s="253">
        <v>0</v>
      </c>
      <c r="AU172" s="82">
        <f>AT172/AK172</f>
        <v>0</v>
      </c>
      <c r="AV172" s="253">
        <v>0</v>
      </c>
      <c r="AW172" s="82">
        <f>AV172/AK172</f>
        <v>0</v>
      </c>
      <c r="AX172" s="193"/>
      <c r="AY172" s="193"/>
      <c r="AZ172" s="126"/>
      <c r="BA172" s="126"/>
      <c r="BB172" s="126"/>
      <c r="BC172" s="126"/>
      <c r="BD172" s="126"/>
      <c r="BE172" s="126"/>
    </row>
    <row r="173" spans="1:57" ht="54.95" customHeight="1">
      <c r="A173" s="54" t="s">
        <v>442</v>
      </c>
      <c r="B173" s="54" t="s">
        <v>443</v>
      </c>
      <c r="C173" s="54" t="s">
        <v>444</v>
      </c>
      <c r="D173" s="54" t="s">
        <v>447</v>
      </c>
      <c r="E173" s="323" t="s">
        <v>1533</v>
      </c>
      <c r="F173" s="119">
        <v>2024130010208</v>
      </c>
      <c r="G173" s="332" t="s">
        <v>1534</v>
      </c>
      <c r="H173" s="54" t="s">
        <v>1535</v>
      </c>
      <c r="I173" s="54" t="s">
        <v>1536</v>
      </c>
      <c r="J173" s="209">
        <v>1</v>
      </c>
      <c r="K173" s="54" t="s">
        <v>1537</v>
      </c>
      <c r="L173" s="153" t="s">
        <v>1337</v>
      </c>
      <c r="M173" s="54" t="s">
        <v>1538</v>
      </c>
      <c r="N173" s="153">
        <v>5</v>
      </c>
      <c r="O173" s="153">
        <v>0</v>
      </c>
      <c r="P173" s="153">
        <v>3</v>
      </c>
      <c r="Q173" s="141"/>
      <c r="R173" s="347"/>
      <c r="S173" s="193">
        <f t="shared" si="23"/>
        <v>3</v>
      </c>
      <c r="T173" s="142">
        <f>(O173+P173)/N173</f>
        <v>0.6</v>
      </c>
      <c r="U173" s="200">
        <v>45717</v>
      </c>
      <c r="V173" s="201">
        <v>46022</v>
      </c>
      <c r="W173" s="119">
        <f>+V173-U173</f>
        <v>305</v>
      </c>
      <c r="X173" s="125" t="s">
        <v>1539</v>
      </c>
      <c r="Y173" s="54" t="s">
        <v>1540</v>
      </c>
      <c r="Z173" s="153" t="s">
        <v>1541</v>
      </c>
      <c r="AA173" s="54" t="s">
        <v>1542</v>
      </c>
      <c r="AB173" s="54" t="s">
        <v>1543</v>
      </c>
      <c r="AC173" s="153" t="s">
        <v>941</v>
      </c>
      <c r="AD173" s="492"/>
      <c r="AE173" s="492"/>
      <c r="AF173" s="492"/>
      <c r="AG173" s="492"/>
      <c r="AH173" s="492"/>
      <c r="AI173" s="107"/>
      <c r="AJ173" s="253"/>
      <c r="AK173" s="253"/>
      <c r="AL173" s="253"/>
      <c r="AM173" s="253"/>
      <c r="AN173" s="153" t="s">
        <v>320</v>
      </c>
      <c r="AO173" s="153" t="s">
        <v>320</v>
      </c>
      <c r="AP173" s="145"/>
      <c r="AQ173" s="140"/>
      <c r="AR173" s="145"/>
      <c r="AS173" s="140"/>
      <c r="AT173" s="133"/>
      <c r="AU173" s="134"/>
      <c r="AV173" s="133"/>
      <c r="AW173" s="134"/>
      <c r="AX173" s="3"/>
      <c r="AY173" s="3"/>
      <c r="BE173" s="406"/>
    </row>
    <row r="174" spans="1:57" ht="54.95" customHeight="1">
      <c r="A174" s="54" t="s">
        <v>442</v>
      </c>
      <c r="B174" s="54" t="s">
        <v>443</v>
      </c>
      <c r="C174" s="54" t="s">
        <v>444</v>
      </c>
      <c r="D174" s="54" t="s">
        <v>447</v>
      </c>
      <c r="E174" s="323" t="s">
        <v>1533</v>
      </c>
      <c r="F174" s="119">
        <v>2024130010208</v>
      </c>
      <c r="G174" s="332" t="s">
        <v>1534</v>
      </c>
      <c r="H174" s="54" t="s">
        <v>1535</v>
      </c>
      <c r="I174" s="54" t="s">
        <v>1536</v>
      </c>
      <c r="J174" s="209">
        <v>1</v>
      </c>
      <c r="K174" s="54" t="s">
        <v>1544</v>
      </c>
      <c r="L174" s="153" t="s">
        <v>1337</v>
      </c>
      <c r="M174" s="54" t="s">
        <v>1545</v>
      </c>
      <c r="N174" s="153" t="s">
        <v>177</v>
      </c>
      <c r="O174" s="153" t="s">
        <v>177</v>
      </c>
      <c r="P174" s="153" t="s">
        <v>177</v>
      </c>
      <c r="Q174" s="205"/>
      <c r="R174" s="362"/>
      <c r="S174" s="46" t="s">
        <v>177</v>
      </c>
      <c r="T174" s="375" t="s">
        <v>177</v>
      </c>
      <c r="U174" s="200">
        <v>46054</v>
      </c>
      <c r="V174" s="201">
        <v>46387</v>
      </c>
      <c r="W174" s="119">
        <f t="shared" ref="W174:W176" si="26">+V174-U174</f>
        <v>333</v>
      </c>
      <c r="X174" s="125" t="s">
        <v>1539</v>
      </c>
      <c r="Y174" s="54" t="s">
        <v>1540</v>
      </c>
      <c r="Z174" s="153" t="s">
        <v>1541</v>
      </c>
      <c r="AA174" s="54" t="s">
        <v>1542</v>
      </c>
      <c r="AB174" s="54" t="s">
        <v>1543</v>
      </c>
      <c r="AC174" s="153"/>
      <c r="AD174" s="492"/>
      <c r="AE174" s="492"/>
      <c r="AF174" s="492"/>
      <c r="AG174" s="492"/>
      <c r="AH174" s="492"/>
      <c r="AI174" s="107">
        <v>0</v>
      </c>
      <c r="AJ174" s="253"/>
      <c r="AK174" s="253"/>
      <c r="AL174" s="253"/>
      <c r="AM174" s="253"/>
      <c r="AN174" s="153"/>
      <c r="AO174" s="153"/>
      <c r="AP174" s="145"/>
      <c r="AQ174" s="140"/>
      <c r="AR174" s="145"/>
      <c r="AS174" s="140"/>
      <c r="AT174" s="133"/>
      <c r="AU174" s="134"/>
      <c r="AV174" s="133"/>
      <c r="AW174" s="134"/>
      <c r="AX174" s="3"/>
      <c r="AY174" s="3"/>
      <c r="BE174" s="126"/>
    </row>
    <row r="175" spans="1:57" ht="54.95" customHeight="1">
      <c r="A175" s="54" t="s">
        <v>442</v>
      </c>
      <c r="B175" s="54" t="s">
        <v>443</v>
      </c>
      <c r="C175" s="54" t="s">
        <v>444</v>
      </c>
      <c r="D175" s="54" t="s">
        <v>447</v>
      </c>
      <c r="E175" s="323" t="s">
        <v>1533</v>
      </c>
      <c r="F175" s="119">
        <v>2024130010208</v>
      </c>
      <c r="G175" s="332" t="s">
        <v>1534</v>
      </c>
      <c r="H175" s="54" t="s">
        <v>1535</v>
      </c>
      <c r="I175" s="54" t="s">
        <v>1536</v>
      </c>
      <c r="J175" s="209">
        <v>1</v>
      </c>
      <c r="K175" s="54" t="s">
        <v>1546</v>
      </c>
      <c r="L175" s="153" t="s">
        <v>1337</v>
      </c>
      <c r="M175" s="54" t="s">
        <v>1547</v>
      </c>
      <c r="N175" s="153">
        <v>3</v>
      </c>
      <c r="O175" s="153">
        <v>0</v>
      </c>
      <c r="P175" s="153">
        <v>3</v>
      </c>
      <c r="Q175" s="146"/>
      <c r="R175" s="348"/>
      <c r="S175" s="193">
        <f t="shared" si="23"/>
        <v>3</v>
      </c>
      <c r="T175" s="142">
        <f>(O175+P175)/N175</f>
        <v>1</v>
      </c>
      <c r="U175" s="200">
        <v>45717</v>
      </c>
      <c r="V175" s="201">
        <v>46022</v>
      </c>
      <c r="W175" s="119">
        <f t="shared" si="26"/>
        <v>305</v>
      </c>
      <c r="X175" s="125" t="s">
        <v>1539</v>
      </c>
      <c r="Y175" s="54" t="s">
        <v>1540</v>
      </c>
      <c r="Z175" s="153" t="s">
        <v>1541</v>
      </c>
      <c r="AA175" s="54" t="s">
        <v>1548</v>
      </c>
      <c r="AB175" s="54" t="s">
        <v>1549</v>
      </c>
      <c r="AC175" s="153" t="s">
        <v>941</v>
      </c>
      <c r="AD175" s="54"/>
      <c r="AE175" s="54"/>
      <c r="AF175" s="54"/>
      <c r="AG175" s="54"/>
      <c r="AH175" s="54"/>
      <c r="AI175" s="107">
        <v>0</v>
      </c>
      <c r="AJ175" s="107"/>
      <c r="AK175" s="107"/>
      <c r="AL175" s="107"/>
      <c r="AM175" s="107"/>
      <c r="AN175" s="153" t="s">
        <v>320</v>
      </c>
      <c r="AO175" s="153" t="s">
        <v>320</v>
      </c>
      <c r="AP175" s="145"/>
      <c r="AQ175" s="140"/>
      <c r="AR175" s="145"/>
      <c r="AS175" s="140"/>
      <c r="AT175" s="133"/>
      <c r="AU175" s="134"/>
      <c r="AV175" s="133"/>
      <c r="AW175" s="134"/>
      <c r="AX175" s="3"/>
      <c r="AY175" s="3"/>
      <c r="BE175" s="126"/>
    </row>
    <row r="176" spans="1:57" ht="54.95" customHeight="1">
      <c r="A176" s="54" t="s">
        <v>442</v>
      </c>
      <c r="B176" s="54" t="s">
        <v>443</v>
      </c>
      <c r="C176" s="54" t="s">
        <v>444</v>
      </c>
      <c r="D176" s="54" t="s">
        <v>447</v>
      </c>
      <c r="E176" s="323" t="s">
        <v>1533</v>
      </c>
      <c r="F176" s="119">
        <v>2024130010208</v>
      </c>
      <c r="G176" s="332" t="s">
        <v>1534</v>
      </c>
      <c r="H176" s="54" t="s">
        <v>1535</v>
      </c>
      <c r="I176" s="54" t="s">
        <v>1536</v>
      </c>
      <c r="J176" s="209">
        <v>1</v>
      </c>
      <c r="K176" s="54" t="s">
        <v>1550</v>
      </c>
      <c r="L176" s="153" t="s">
        <v>1337</v>
      </c>
      <c r="M176" s="54" t="s">
        <v>1551</v>
      </c>
      <c r="N176" s="153">
        <v>2</v>
      </c>
      <c r="O176" s="153">
        <v>0</v>
      </c>
      <c r="P176" s="153">
        <v>1</v>
      </c>
      <c r="Q176" s="149"/>
      <c r="R176" s="350"/>
      <c r="S176" s="193">
        <f t="shared" si="23"/>
        <v>1</v>
      </c>
      <c r="T176" s="142">
        <f>(O176+P176)/N176</f>
        <v>0.5</v>
      </c>
      <c r="U176" s="200">
        <v>45717</v>
      </c>
      <c r="V176" s="201">
        <v>46022</v>
      </c>
      <c r="W176" s="119">
        <f t="shared" si="26"/>
        <v>305</v>
      </c>
      <c r="X176" s="125" t="s">
        <v>1539</v>
      </c>
      <c r="Y176" s="54" t="s">
        <v>1540</v>
      </c>
      <c r="Z176" s="153" t="s">
        <v>1541</v>
      </c>
      <c r="AA176" s="54" t="s">
        <v>1552</v>
      </c>
      <c r="AB176" s="54" t="s">
        <v>1553</v>
      </c>
      <c r="AC176" s="153" t="s">
        <v>941</v>
      </c>
      <c r="AD176" s="54"/>
      <c r="AE176" s="54"/>
      <c r="AF176" s="54"/>
      <c r="AG176" s="54"/>
      <c r="AH176" s="54"/>
      <c r="AI176" s="107"/>
      <c r="AJ176" s="107"/>
      <c r="AK176" s="107"/>
      <c r="AL176" s="107"/>
      <c r="AM176" s="107"/>
      <c r="AN176" s="153" t="s">
        <v>320</v>
      </c>
      <c r="AO176" s="153" t="s">
        <v>320</v>
      </c>
      <c r="AP176" s="145"/>
      <c r="AQ176" s="140"/>
      <c r="AR176" s="145"/>
      <c r="AS176" s="140"/>
      <c r="AT176" s="133"/>
      <c r="AU176" s="134"/>
      <c r="AV176" s="133"/>
      <c r="AW176" s="134"/>
      <c r="AX176" s="3"/>
      <c r="AY176" s="3"/>
      <c r="BE176" s="126"/>
    </row>
    <row r="177" spans="1:57" ht="54.95" customHeight="1">
      <c r="A177" s="54"/>
      <c r="B177" s="54"/>
      <c r="C177" s="54"/>
      <c r="D177" s="54"/>
      <c r="E177" s="480" t="s">
        <v>1554</v>
      </c>
      <c r="F177" s="481"/>
      <c r="G177" s="481"/>
      <c r="H177" s="481"/>
      <c r="I177" s="481"/>
      <c r="J177" s="481"/>
      <c r="K177" s="481"/>
      <c r="L177" s="481"/>
      <c r="M177" s="481"/>
      <c r="N177" s="481"/>
      <c r="O177" s="481"/>
      <c r="P177" s="482"/>
      <c r="Q177" s="49"/>
      <c r="R177" s="346"/>
      <c r="T177" s="108">
        <f>AVERAGE(T173:T176)</f>
        <v>0.70000000000000007</v>
      </c>
      <c r="U177" s="200"/>
      <c r="V177" s="201"/>
      <c r="W177" s="119"/>
      <c r="X177" s="125"/>
      <c r="Y177" s="54"/>
      <c r="Z177" s="153"/>
      <c r="AA177" s="54"/>
      <c r="AB177" s="54"/>
      <c r="AC177" s="153"/>
      <c r="AD177" s="54"/>
      <c r="AE177" s="54"/>
      <c r="AF177" s="54"/>
      <c r="AG177" s="54"/>
      <c r="AH177" s="54"/>
      <c r="AI177" s="387">
        <v>50000000</v>
      </c>
      <c r="AJ177" s="387">
        <v>50000000</v>
      </c>
      <c r="AK177" s="387">
        <v>50000000</v>
      </c>
      <c r="AL177" s="107"/>
      <c r="AM177" s="107"/>
      <c r="AN177" s="153"/>
      <c r="AO177" s="153"/>
      <c r="AP177" s="381">
        <v>0</v>
      </c>
      <c r="AQ177" s="82">
        <f>AP177/AJ177</f>
        <v>0</v>
      </c>
      <c r="AR177" s="381">
        <v>0</v>
      </c>
      <c r="AS177" s="82">
        <f>AR177/AJ177</f>
        <v>0</v>
      </c>
      <c r="AT177" s="253">
        <v>0</v>
      </c>
      <c r="AU177" s="82">
        <f>AT177/AK177</f>
        <v>0</v>
      </c>
      <c r="AV177" s="253">
        <v>0</v>
      </c>
      <c r="AW177" s="82">
        <f>AV177/AK177</f>
        <v>0</v>
      </c>
      <c r="AX177" s="193"/>
      <c r="AY177" s="193"/>
      <c r="AZ177" s="126"/>
      <c r="BA177" s="126"/>
      <c r="BB177" s="126"/>
      <c r="BC177" s="126"/>
      <c r="BD177" s="126"/>
      <c r="BE177" s="126"/>
    </row>
    <row r="178" spans="1:57" ht="54.95" customHeight="1">
      <c r="A178" s="54" t="s">
        <v>450</v>
      </c>
      <c r="B178" s="54" t="s">
        <v>451</v>
      </c>
      <c r="C178" s="54" t="s">
        <v>452</v>
      </c>
      <c r="D178" s="54" t="s">
        <v>455</v>
      </c>
      <c r="E178" s="323" t="s">
        <v>1555</v>
      </c>
      <c r="F178" s="119">
        <v>2024130010166</v>
      </c>
      <c r="G178" s="332" t="s">
        <v>1556</v>
      </c>
      <c r="H178" s="54" t="s">
        <v>1557</v>
      </c>
      <c r="I178" s="54" t="s">
        <v>1558</v>
      </c>
      <c r="J178" s="209">
        <v>0.6</v>
      </c>
      <c r="K178" s="54" t="s">
        <v>1559</v>
      </c>
      <c r="L178" s="153" t="s">
        <v>1337</v>
      </c>
      <c r="M178" s="54" t="s">
        <v>1560</v>
      </c>
      <c r="N178" s="153">
        <v>4</v>
      </c>
      <c r="O178" s="153">
        <v>0</v>
      </c>
      <c r="P178" s="153">
        <v>3</v>
      </c>
      <c r="Q178" s="141"/>
      <c r="R178" s="347"/>
      <c r="S178" s="193">
        <f t="shared" si="23"/>
        <v>3</v>
      </c>
      <c r="T178" s="142">
        <f>(O178+P178)/N178</f>
        <v>0.75</v>
      </c>
      <c r="U178" s="200">
        <v>45717</v>
      </c>
      <c r="V178" s="201">
        <v>46022</v>
      </c>
      <c r="W178" s="153">
        <f t="shared" ref="W178:W187" si="27">V178-U178</f>
        <v>305</v>
      </c>
      <c r="X178" s="125" t="s">
        <v>1539</v>
      </c>
      <c r="Y178" s="54" t="s">
        <v>1540</v>
      </c>
      <c r="Z178" s="153" t="s">
        <v>1541</v>
      </c>
      <c r="AA178" s="54" t="s">
        <v>1561</v>
      </c>
      <c r="AB178" s="54" t="s">
        <v>1562</v>
      </c>
      <c r="AC178" s="153" t="s">
        <v>941</v>
      </c>
      <c r="AD178" s="54" t="s">
        <v>1563</v>
      </c>
      <c r="AE178" s="210">
        <v>13000000</v>
      </c>
      <c r="AF178" s="54"/>
      <c r="AG178" s="54" t="s">
        <v>1029</v>
      </c>
      <c r="AH178" s="54">
        <v>0</v>
      </c>
      <c r="AI178" s="211"/>
      <c r="AJ178" s="211"/>
      <c r="AK178" s="211"/>
      <c r="AL178" s="211"/>
      <c r="AM178" s="211"/>
      <c r="AN178" s="212" t="s">
        <v>1564</v>
      </c>
      <c r="AO178" s="54" t="s">
        <v>1565</v>
      </c>
      <c r="AP178" s="145"/>
      <c r="AQ178" s="140"/>
      <c r="AR178" s="145"/>
      <c r="AS178" s="140"/>
      <c r="AT178" s="133"/>
      <c r="AU178" s="134"/>
      <c r="AV178" s="133"/>
      <c r="AW178" s="134"/>
      <c r="AX178" s="3"/>
      <c r="AY178" s="3"/>
      <c r="BE178" s="126"/>
    </row>
    <row r="179" spans="1:57" ht="54.95" customHeight="1">
      <c r="A179" s="54" t="s">
        <v>450</v>
      </c>
      <c r="B179" s="54" t="s">
        <v>451</v>
      </c>
      <c r="C179" s="54" t="s">
        <v>452</v>
      </c>
      <c r="D179" s="54" t="s">
        <v>455</v>
      </c>
      <c r="E179" s="323" t="s">
        <v>1555</v>
      </c>
      <c r="F179" s="119">
        <v>2024130010166</v>
      </c>
      <c r="G179" s="332" t="s">
        <v>1556</v>
      </c>
      <c r="H179" s="54" t="s">
        <v>1557</v>
      </c>
      <c r="I179" s="54" t="s">
        <v>1558</v>
      </c>
      <c r="J179" s="209">
        <v>0.6</v>
      </c>
      <c r="K179" s="54" t="s">
        <v>1566</v>
      </c>
      <c r="L179" s="153" t="s">
        <v>1337</v>
      </c>
      <c r="M179" s="54" t="s">
        <v>1567</v>
      </c>
      <c r="N179" s="153">
        <v>10</v>
      </c>
      <c r="O179" s="259">
        <v>0</v>
      </c>
      <c r="P179" s="153">
        <v>0</v>
      </c>
      <c r="Q179" s="146"/>
      <c r="R179" s="348"/>
      <c r="S179" s="193">
        <f t="shared" si="23"/>
        <v>0</v>
      </c>
      <c r="T179" s="142">
        <f>(O179+P179)/N179</f>
        <v>0</v>
      </c>
      <c r="U179" s="200">
        <v>45717</v>
      </c>
      <c r="V179" s="201">
        <v>46022</v>
      </c>
      <c r="W179" s="119">
        <f t="shared" si="27"/>
        <v>305</v>
      </c>
      <c r="X179" s="125" t="s">
        <v>1539</v>
      </c>
      <c r="Y179" s="54" t="s">
        <v>1540</v>
      </c>
      <c r="Z179" s="153" t="s">
        <v>1541</v>
      </c>
      <c r="AA179" s="54" t="s">
        <v>1568</v>
      </c>
      <c r="AB179" s="54" t="s">
        <v>1569</v>
      </c>
      <c r="AC179" s="153" t="s">
        <v>941</v>
      </c>
      <c r="AD179" s="54" t="s">
        <v>1570</v>
      </c>
      <c r="AE179" s="213">
        <v>9000000</v>
      </c>
      <c r="AF179" s="54"/>
      <c r="AG179" s="54" t="s">
        <v>1029</v>
      </c>
      <c r="AH179" s="54">
        <v>0</v>
      </c>
      <c r="AI179" s="211"/>
      <c r="AJ179" s="211"/>
      <c r="AK179" s="211"/>
      <c r="AL179" s="211"/>
      <c r="AM179" s="211"/>
      <c r="AN179" s="212" t="s">
        <v>1564</v>
      </c>
      <c r="AO179" s="54" t="s">
        <v>1565</v>
      </c>
      <c r="AP179" s="145"/>
      <c r="AQ179" s="140"/>
      <c r="AR179" s="145"/>
      <c r="AS179" s="140"/>
      <c r="AT179" s="133"/>
      <c r="AU179" s="134"/>
      <c r="AV179" s="133"/>
      <c r="AW179" s="134"/>
      <c r="AX179" s="3"/>
      <c r="AY179" s="3"/>
      <c r="BE179" s="126"/>
    </row>
    <row r="180" spans="1:57" ht="54.95" customHeight="1">
      <c r="A180" s="54" t="s">
        <v>450</v>
      </c>
      <c r="B180" s="54" t="s">
        <v>451</v>
      </c>
      <c r="C180" s="54" t="s">
        <v>452</v>
      </c>
      <c r="D180" s="54" t="s">
        <v>455</v>
      </c>
      <c r="E180" s="323" t="s">
        <v>1555</v>
      </c>
      <c r="F180" s="119">
        <v>2024130010166</v>
      </c>
      <c r="G180" s="332" t="s">
        <v>1556</v>
      </c>
      <c r="H180" s="54" t="s">
        <v>1557</v>
      </c>
      <c r="I180" s="54" t="s">
        <v>1558</v>
      </c>
      <c r="J180" s="209">
        <v>0.6</v>
      </c>
      <c r="K180" s="54" t="s">
        <v>1571</v>
      </c>
      <c r="L180" s="153" t="s">
        <v>1337</v>
      </c>
      <c r="M180" s="54" t="s">
        <v>1572</v>
      </c>
      <c r="N180" s="153">
        <v>4</v>
      </c>
      <c r="O180" s="153">
        <v>0</v>
      </c>
      <c r="P180" s="153">
        <v>1</v>
      </c>
      <c r="Q180" s="146"/>
      <c r="R180" s="348"/>
      <c r="S180" s="193">
        <f t="shared" si="23"/>
        <v>1</v>
      </c>
      <c r="T180" s="142">
        <f>(O180+P180)/N180</f>
        <v>0.25</v>
      </c>
      <c r="U180" s="200">
        <v>45717</v>
      </c>
      <c r="V180" s="201">
        <v>46022</v>
      </c>
      <c r="W180" s="119">
        <f t="shared" si="27"/>
        <v>305</v>
      </c>
      <c r="X180" s="125" t="s">
        <v>1539</v>
      </c>
      <c r="Y180" s="54" t="s">
        <v>1540</v>
      </c>
      <c r="Z180" s="153" t="s">
        <v>1541</v>
      </c>
      <c r="AA180" s="54" t="s">
        <v>1573</v>
      </c>
      <c r="AB180" s="54" t="s">
        <v>1574</v>
      </c>
      <c r="AC180" s="153" t="s">
        <v>941</v>
      </c>
      <c r="AD180" s="54" t="s">
        <v>1575</v>
      </c>
      <c r="AE180" s="213">
        <v>98907196.170000002</v>
      </c>
      <c r="AF180" s="54"/>
      <c r="AG180" s="54" t="s">
        <v>1029</v>
      </c>
      <c r="AH180" s="54">
        <v>0</v>
      </c>
      <c r="AI180" s="210"/>
      <c r="AJ180" s="211"/>
      <c r="AK180" s="211"/>
      <c r="AL180" s="211"/>
      <c r="AM180" s="211"/>
      <c r="AN180" s="212" t="s">
        <v>1564</v>
      </c>
      <c r="AO180" s="54" t="s">
        <v>1565</v>
      </c>
      <c r="AP180" s="145"/>
      <c r="AQ180" s="140"/>
      <c r="AR180" s="145"/>
      <c r="AS180" s="140"/>
      <c r="AT180" s="133"/>
      <c r="AU180" s="134"/>
      <c r="AV180" s="133"/>
      <c r="AW180" s="134"/>
      <c r="AX180" s="3"/>
      <c r="AY180" s="3"/>
      <c r="BE180" s="126"/>
    </row>
    <row r="181" spans="1:57" ht="54.95" customHeight="1">
      <c r="A181" s="54" t="s">
        <v>450</v>
      </c>
      <c r="B181" s="54" t="s">
        <v>451</v>
      </c>
      <c r="C181" s="54" t="s">
        <v>452</v>
      </c>
      <c r="D181" s="54" t="s">
        <v>455</v>
      </c>
      <c r="E181" s="323" t="s">
        <v>1555</v>
      </c>
      <c r="F181" s="119">
        <v>2024130010166</v>
      </c>
      <c r="G181" s="332" t="s">
        <v>1556</v>
      </c>
      <c r="H181" s="54" t="s">
        <v>1557</v>
      </c>
      <c r="I181" s="54" t="s">
        <v>1558</v>
      </c>
      <c r="J181" s="46">
        <v>0.6</v>
      </c>
      <c r="K181" s="54" t="s">
        <v>1576</v>
      </c>
      <c r="L181" s="153" t="s">
        <v>1337</v>
      </c>
      <c r="M181" s="54" t="s">
        <v>1577</v>
      </c>
      <c r="N181" s="153">
        <v>4</v>
      </c>
      <c r="O181" s="153">
        <v>0</v>
      </c>
      <c r="P181" s="153">
        <v>2</v>
      </c>
      <c r="Q181" s="146"/>
      <c r="R181" s="348"/>
      <c r="S181" s="193">
        <f t="shared" si="23"/>
        <v>2</v>
      </c>
      <c r="T181" s="142">
        <f>(O181+P181)/N181</f>
        <v>0.5</v>
      </c>
      <c r="U181" s="200">
        <v>45717</v>
      </c>
      <c r="V181" s="201">
        <v>46022</v>
      </c>
      <c r="W181" s="153">
        <f t="shared" si="27"/>
        <v>305</v>
      </c>
      <c r="X181" s="125" t="s">
        <v>1539</v>
      </c>
      <c r="Y181" s="54" t="s">
        <v>1540</v>
      </c>
      <c r="Z181" s="153" t="s">
        <v>1541</v>
      </c>
      <c r="AA181" s="54" t="s">
        <v>1573</v>
      </c>
      <c r="AB181" s="54" t="s">
        <v>1574</v>
      </c>
      <c r="AC181" s="153" t="s">
        <v>941</v>
      </c>
      <c r="AD181" s="54" t="s">
        <v>1578</v>
      </c>
      <c r="AE181" s="213">
        <v>70000000</v>
      </c>
      <c r="AF181" s="54" t="s">
        <v>1389</v>
      </c>
      <c r="AG181" s="54" t="s">
        <v>1029</v>
      </c>
      <c r="AH181" s="252">
        <v>45510</v>
      </c>
      <c r="AI181" s="107">
        <v>0</v>
      </c>
      <c r="AJ181" s="210"/>
      <c r="AK181" s="210"/>
      <c r="AL181" s="210"/>
      <c r="AM181" s="210"/>
      <c r="AN181" s="212" t="s">
        <v>1579</v>
      </c>
      <c r="AO181" s="54" t="s">
        <v>1580</v>
      </c>
      <c r="AP181" s="145"/>
      <c r="AQ181" s="140"/>
      <c r="AR181" s="145"/>
      <c r="AS181" s="140"/>
      <c r="AT181" s="133"/>
      <c r="AU181" s="134"/>
      <c r="AV181" s="133"/>
      <c r="AW181" s="134"/>
      <c r="AX181" s="3"/>
      <c r="AY181" s="3"/>
      <c r="BE181" s="126"/>
    </row>
    <row r="182" spans="1:57" ht="54.95" customHeight="1">
      <c r="A182" s="54" t="s">
        <v>450</v>
      </c>
      <c r="B182" s="54" t="s">
        <v>451</v>
      </c>
      <c r="C182" s="153" t="s">
        <v>452</v>
      </c>
      <c r="D182" s="54" t="s">
        <v>459</v>
      </c>
      <c r="E182" s="323" t="s">
        <v>1555</v>
      </c>
      <c r="F182" s="119">
        <v>2024130010166</v>
      </c>
      <c r="G182" s="332" t="s">
        <v>1556</v>
      </c>
      <c r="H182" s="54" t="s">
        <v>1557</v>
      </c>
      <c r="I182" s="54" t="s">
        <v>1558</v>
      </c>
      <c r="J182" s="46">
        <v>0.4</v>
      </c>
      <c r="K182" s="54" t="s">
        <v>1581</v>
      </c>
      <c r="L182" s="153" t="s">
        <v>1337</v>
      </c>
      <c r="M182" s="54" t="s">
        <v>1582</v>
      </c>
      <c r="N182" s="153">
        <v>7</v>
      </c>
      <c r="O182" s="153">
        <v>4</v>
      </c>
      <c r="P182" s="153">
        <v>0</v>
      </c>
      <c r="Q182" s="149"/>
      <c r="R182" s="350"/>
      <c r="S182" s="193">
        <f t="shared" si="23"/>
        <v>4</v>
      </c>
      <c r="T182" s="142">
        <f>(O182+P182)/N182</f>
        <v>0.5714285714285714</v>
      </c>
      <c r="U182" s="200">
        <v>45717</v>
      </c>
      <c r="V182" s="201">
        <v>46022</v>
      </c>
      <c r="W182" s="153">
        <f t="shared" si="27"/>
        <v>305</v>
      </c>
      <c r="X182" s="125" t="s">
        <v>1539</v>
      </c>
      <c r="Y182" s="54" t="s">
        <v>1540</v>
      </c>
      <c r="Z182" s="153" t="s">
        <v>1541</v>
      </c>
      <c r="AA182" s="54" t="s">
        <v>1573</v>
      </c>
      <c r="AB182" s="54" t="s">
        <v>1574</v>
      </c>
      <c r="AC182" s="153" t="s">
        <v>941</v>
      </c>
      <c r="AD182" s="54" t="s">
        <v>1583</v>
      </c>
      <c r="AE182" s="213">
        <v>40000000</v>
      </c>
      <c r="AF182" s="54" t="s">
        <v>1389</v>
      </c>
      <c r="AG182" s="54" t="s">
        <v>1029</v>
      </c>
      <c r="AH182" s="54">
        <v>0</v>
      </c>
      <c r="AI182" s="107"/>
      <c r="AJ182" s="107"/>
      <c r="AK182" s="211"/>
      <c r="AL182" s="211"/>
      <c r="AM182" s="211"/>
      <c r="AN182" s="214" t="s">
        <v>1584</v>
      </c>
      <c r="AO182" s="153" t="s">
        <v>1565</v>
      </c>
      <c r="AP182" s="145"/>
      <c r="AQ182" s="140"/>
      <c r="AR182" s="145"/>
      <c r="AS182" s="140"/>
      <c r="AT182" s="133"/>
      <c r="AU182" s="134"/>
      <c r="AV182" s="133"/>
      <c r="AW182" s="134"/>
      <c r="AX182" s="3"/>
      <c r="AY182" s="3"/>
      <c r="BE182" s="405"/>
    </row>
    <row r="183" spans="1:57" ht="54.95" customHeight="1">
      <c r="A183" s="54"/>
      <c r="B183" s="54"/>
      <c r="C183" s="153"/>
      <c r="D183" s="54"/>
      <c r="E183" s="480" t="s">
        <v>1585</v>
      </c>
      <c r="F183" s="481"/>
      <c r="G183" s="481"/>
      <c r="H183" s="481"/>
      <c r="I183" s="481"/>
      <c r="J183" s="481"/>
      <c r="K183" s="481"/>
      <c r="L183" s="481"/>
      <c r="M183" s="481"/>
      <c r="N183" s="481"/>
      <c r="O183" s="481"/>
      <c r="P183" s="482"/>
      <c r="Q183" s="87"/>
      <c r="R183" s="351"/>
      <c r="T183" s="109">
        <f>AVERAGE(T178:T182)</f>
        <v>0.41428571428571426</v>
      </c>
      <c r="U183" s="200"/>
      <c r="V183" s="201"/>
      <c r="W183" s="153"/>
      <c r="X183" s="125"/>
      <c r="Y183" s="54"/>
      <c r="Z183" s="153"/>
      <c r="AA183" s="54"/>
      <c r="AB183" s="54"/>
      <c r="AC183" s="153"/>
      <c r="AD183" s="54"/>
      <c r="AE183" s="213"/>
      <c r="AF183" s="54"/>
      <c r="AG183" s="54"/>
      <c r="AH183" s="54"/>
      <c r="AI183" s="387">
        <v>185000000</v>
      </c>
      <c r="AJ183" s="387">
        <v>185000000</v>
      </c>
      <c r="AK183" s="387">
        <v>248471927.46000001</v>
      </c>
      <c r="AL183" s="211"/>
      <c r="AM183" s="211"/>
      <c r="AN183" s="214"/>
      <c r="AO183" s="153"/>
      <c r="AP183" s="381">
        <v>0</v>
      </c>
      <c r="AQ183" s="82">
        <f>AP183/AJ183</f>
        <v>0</v>
      </c>
      <c r="AR183" s="381">
        <v>0</v>
      </c>
      <c r="AS183" s="82">
        <f>AR183/AJ183</f>
        <v>0</v>
      </c>
      <c r="AT183" s="253">
        <v>19541490</v>
      </c>
      <c r="AU183" s="82">
        <f>AT183/AK183</f>
        <v>7.8646671274950633E-2</v>
      </c>
      <c r="AV183" s="253">
        <v>44511754</v>
      </c>
      <c r="AW183" s="82">
        <f>AV183/AK183</f>
        <v>0.17914198378473029</v>
      </c>
      <c r="AX183" s="193"/>
      <c r="AY183" s="193"/>
      <c r="AZ183" s="126"/>
      <c r="BA183" s="126"/>
      <c r="BB183" s="126"/>
      <c r="BC183" s="126"/>
      <c r="BD183" s="126"/>
      <c r="BE183" s="126"/>
    </row>
    <row r="184" spans="1:57" ht="54.95" customHeight="1">
      <c r="A184" s="54" t="s">
        <v>461</v>
      </c>
      <c r="B184" s="54" t="s">
        <v>332</v>
      </c>
      <c r="C184" s="153" t="s">
        <v>333</v>
      </c>
      <c r="D184" s="54" t="s">
        <v>463</v>
      </c>
      <c r="E184" s="323" t="s">
        <v>1586</v>
      </c>
      <c r="F184" s="119">
        <v>2024130010206</v>
      </c>
      <c r="G184" s="332" t="s">
        <v>1587</v>
      </c>
      <c r="H184" s="54" t="s">
        <v>1588</v>
      </c>
      <c r="I184" s="54" t="s">
        <v>1589</v>
      </c>
      <c r="J184" s="46">
        <v>1</v>
      </c>
      <c r="K184" s="54" t="s">
        <v>1590</v>
      </c>
      <c r="L184" s="153" t="s">
        <v>1337</v>
      </c>
      <c r="M184" s="54" t="s">
        <v>1591</v>
      </c>
      <c r="N184" s="153">
        <v>394</v>
      </c>
      <c r="O184" s="153">
        <v>25</v>
      </c>
      <c r="P184" s="153">
        <v>15</v>
      </c>
      <c r="Q184" s="141"/>
      <c r="R184" s="347"/>
      <c r="S184" s="193">
        <f t="shared" si="23"/>
        <v>40</v>
      </c>
      <c r="T184" s="142">
        <f>(O184+P184)/N184</f>
        <v>0.10152284263959391</v>
      </c>
      <c r="U184" s="200">
        <v>45717</v>
      </c>
      <c r="V184" s="201">
        <v>46022</v>
      </c>
      <c r="W184" s="54">
        <f t="shared" si="27"/>
        <v>305</v>
      </c>
      <c r="X184" s="125" t="s">
        <v>1592</v>
      </c>
      <c r="Y184" s="54" t="s">
        <v>1593</v>
      </c>
      <c r="Z184" s="153" t="s">
        <v>1541</v>
      </c>
      <c r="AA184" s="54" t="s">
        <v>1594</v>
      </c>
      <c r="AB184" s="54" t="s">
        <v>1595</v>
      </c>
      <c r="AC184" s="153" t="s">
        <v>941</v>
      </c>
      <c r="AD184" s="54"/>
      <c r="AE184" s="54"/>
      <c r="AF184" s="54"/>
      <c r="AG184" s="54"/>
      <c r="AH184" s="54"/>
      <c r="AI184" s="107"/>
      <c r="AJ184" s="253"/>
      <c r="AK184" s="253"/>
      <c r="AL184" s="253"/>
      <c r="AM184" s="253"/>
      <c r="AN184" s="153"/>
      <c r="AO184" s="54"/>
      <c r="AP184" s="145"/>
      <c r="AQ184" s="140"/>
      <c r="AR184" s="145"/>
      <c r="AS184" s="140"/>
      <c r="AT184" s="133"/>
      <c r="AU184" s="134"/>
      <c r="AV184" s="133"/>
      <c r="AW184" s="134"/>
      <c r="AX184" s="3"/>
      <c r="AY184" s="3"/>
      <c r="BE184" s="406"/>
    </row>
    <row r="185" spans="1:57" ht="54.95" customHeight="1">
      <c r="A185" s="54" t="s">
        <v>461</v>
      </c>
      <c r="B185" s="54" t="s">
        <v>332</v>
      </c>
      <c r="C185" s="153" t="s">
        <v>333</v>
      </c>
      <c r="D185" s="54" t="s">
        <v>463</v>
      </c>
      <c r="E185" s="323" t="s">
        <v>1586</v>
      </c>
      <c r="F185" s="119">
        <v>2024130010206</v>
      </c>
      <c r="G185" s="332" t="s">
        <v>1587</v>
      </c>
      <c r="H185" s="54" t="s">
        <v>1588</v>
      </c>
      <c r="I185" s="54" t="s">
        <v>1589</v>
      </c>
      <c r="J185" s="46">
        <v>1</v>
      </c>
      <c r="K185" s="54" t="s">
        <v>1596</v>
      </c>
      <c r="L185" s="153" t="s">
        <v>1337</v>
      </c>
      <c r="M185" s="54" t="s">
        <v>1597</v>
      </c>
      <c r="N185" s="153" t="s">
        <v>177</v>
      </c>
      <c r="O185" s="153" t="s">
        <v>177</v>
      </c>
      <c r="P185" s="153" t="s">
        <v>177</v>
      </c>
      <c r="Q185" s="205"/>
      <c r="R185" s="362"/>
      <c r="S185" s="46" t="s">
        <v>177</v>
      </c>
      <c r="T185" s="375" t="s">
        <v>177</v>
      </c>
      <c r="U185" s="200">
        <v>46054</v>
      </c>
      <c r="V185" s="201">
        <v>46387</v>
      </c>
      <c r="W185" s="54">
        <f t="shared" si="27"/>
        <v>333</v>
      </c>
      <c r="X185" s="125" t="s">
        <v>1592</v>
      </c>
      <c r="Y185" s="54" t="s">
        <v>1593</v>
      </c>
      <c r="Z185" s="153" t="s">
        <v>1541</v>
      </c>
      <c r="AA185" s="54"/>
      <c r="AB185" s="54"/>
      <c r="AC185" s="153"/>
      <c r="AD185" s="54"/>
      <c r="AE185" s="54"/>
      <c r="AF185" s="54"/>
      <c r="AG185" s="54"/>
      <c r="AH185" s="54"/>
      <c r="AI185" s="107"/>
      <c r="AJ185" s="253"/>
      <c r="AK185" s="253"/>
      <c r="AL185" s="253"/>
      <c r="AM185" s="253"/>
      <c r="AN185" s="153"/>
      <c r="AO185" s="54"/>
      <c r="AP185" s="145"/>
      <c r="AQ185" s="140"/>
      <c r="AR185" s="145"/>
      <c r="AS185" s="140"/>
      <c r="AT185" s="133"/>
      <c r="AU185" s="134"/>
      <c r="AV185" s="133"/>
      <c r="AW185" s="134"/>
      <c r="AX185" s="3"/>
      <c r="AY185" s="3"/>
      <c r="BE185" s="126"/>
    </row>
    <row r="186" spans="1:57" ht="54.95" customHeight="1">
      <c r="A186" s="54" t="s">
        <v>461</v>
      </c>
      <c r="B186" s="54" t="s">
        <v>332</v>
      </c>
      <c r="C186" s="153" t="s">
        <v>333</v>
      </c>
      <c r="D186" s="54" t="s">
        <v>463</v>
      </c>
      <c r="E186" s="323" t="s">
        <v>1586</v>
      </c>
      <c r="F186" s="119">
        <v>2024130010206</v>
      </c>
      <c r="G186" s="332" t="s">
        <v>1587</v>
      </c>
      <c r="H186" s="54" t="s">
        <v>1588</v>
      </c>
      <c r="I186" s="54" t="s">
        <v>1589</v>
      </c>
      <c r="J186" s="46">
        <v>1</v>
      </c>
      <c r="K186" s="54" t="s">
        <v>1598</v>
      </c>
      <c r="L186" s="153" t="s">
        <v>1337</v>
      </c>
      <c r="M186" s="54" t="s">
        <v>1599</v>
      </c>
      <c r="N186" s="153">
        <v>2</v>
      </c>
      <c r="O186" s="153">
        <v>0</v>
      </c>
      <c r="P186" s="153">
        <v>1</v>
      </c>
      <c r="Q186" s="146"/>
      <c r="R186" s="348"/>
      <c r="S186" s="193">
        <f t="shared" si="23"/>
        <v>1</v>
      </c>
      <c r="T186" s="142">
        <f>(O186+P186)/N186</f>
        <v>0.5</v>
      </c>
      <c r="U186" s="200">
        <v>45717</v>
      </c>
      <c r="V186" s="201">
        <v>46022</v>
      </c>
      <c r="W186" s="54">
        <f t="shared" si="27"/>
        <v>305</v>
      </c>
      <c r="X186" s="125" t="s">
        <v>1592</v>
      </c>
      <c r="Y186" s="54" t="s">
        <v>1593</v>
      </c>
      <c r="Z186" s="153" t="s">
        <v>1541</v>
      </c>
      <c r="AA186" s="54" t="s">
        <v>1600</v>
      </c>
      <c r="AB186" s="54" t="s">
        <v>1601</v>
      </c>
      <c r="AC186" s="153" t="s">
        <v>941</v>
      </c>
      <c r="AD186" s="54"/>
      <c r="AE186" s="54"/>
      <c r="AF186" s="54"/>
      <c r="AG186" s="54"/>
      <c r="AH186" s="54"/>
      <c r="AI186" s="107"/>
      <c r="AJ186" s="253"/>
      <c r="AK186" s="253"/>
      <c r="AL186" s="253"/>
      <c r="AM186" s="253"/>
      <c r="AN186" s="153"/>
      <c r="AO186" s="54"/>
      <c r="AP186" s="145"/>
      <c r="AQ186" s="140"/>
      <c r="AR186" s="145"/>
      <c r="AS186" s="140"/>
      <c r="AT186" s="133"/>
      <c r="AU186" s="134"/>
      <c r="AV186" s="133"/>
      <c r="AW186" s="134"/>
      <c r="AX186" s="3"/>
      <c r="AY186" s="3"/>
      <c r="BE186" s="126"/>
    </row>
    <row r="187" spans="1:57" ht="54.95" customHeight="1">
      <c r="A187" s="54" t="s">
        <v>461</v>
      </c>
      <c r="B187" s="54" t="s">
        <v>332</v>
      </c>
      <c r="C187" s="153" t="s">
        <v>333</v>
      </c>
      <c r="D187" s="54" t="s">
        <v>463</v>
      </c>
      <c r="E187" s="323" t="s">
        <v>1586</v>
      </c>
      <c r="F187" s="119">
        <v>2024130010206</v>
      </c>
      <c r="G187" s="332" t="s">
        <v>1587</v>
      </c>
      <c r="H187" s="54" t="s">
        <v>1588</v>
      </c>
      <c r="I187" s="54" t="s">
        <v>1589</v>
      </c>
      <c r="J187" s="46">
        <v>1</v>
      </c>
      <c r="K187" s="54" t="s">
        <v>1602</v>
      </c>
      <c r="L187" s="153" t="s">
        <v>1337</v>
      </c>
      <c r="M187" s="54" t="s">
        <v>1603</v>
      </c>
      <c r="N187" s="153">
        <v>1</v>
      </c>
      <c r="O187" s="259">
        <v>0</v>
      </c>
      <c r="P187" s="153">
        <v>0</v>
      </c>
      <c r="Q187" s="149"/>
      <c r="R187" s="350"/>
      <c r="S187" s="193">
        <f t="shared" si="23"/>
        <v>0</v>
      </c>
      <c r="T187" s="142">
        <f>(O187+P187)/N187</f>
        <v>0</v>
      </c>
      <c r="U187" s="200">
        <v>45717</v>
      </c>
      <c r="V187" s="201">
        <v>46022</v>
      </c>
      <c r="W187" s="54">
        <f t="shared" si="27"/>
        <v>305</v>
      </c>
      <c r="X187" s="125" t="s">
        <v>1592</v>
      </c>
      <c r="Y187" s="54" t="s">
        <v>1593</v>
      </c>
      <c r="Z187" s="153" t="s">
        <v>1541</v>
      </c>
      <c r="AA187" s="54" t="s">
        <v>1604</v>
      </c>
      <c r="AB187" s="54" t="s">
        <v>1605</v>
      </c>
      <c r="AC187" s="153" t="s">
        <v>941</v>
      </c>
      <c r="AD187" s="54"/>
      <c r="AE187" s="54"/>
      <c r="AF187" s="54"/>
      <c r="AG187" s="54"/>
      <c r="AH187" s="54"/>
      <c r="AI187" s="253"/>
      <c r="AJ187" s="253"/>
      <c r="AK187" s="253"/>
      <c r="AL187" s="253"/>
      <c r="AM187" s="253"/>
      <c r="AN187" s="153"/>
      <c r="AO187" s="54"/>
      <c r="AP187" s="145"/>
      <c r="AQ187" s="140"/>
      <c r="AR187" s="145"/>
      <c r="AS187" s="140"/>
      <c r="AT187" s="133"/>
      <c r="AU187" s="134"/>
      <c r="AV187" s="133"/>
      <c r="AW187" s="134"/>
      <c r="AX187" s="3"/>
      <c r="AY187" s="3"/>
      <c r="BE187" s="405"/>
    </row>
    <row r="188" spans="1:57" ht="54.95" customHeight="1">
      <c r="A188" s="54"/>
      <c r="B188" s="54"/>
      <c r="C188" s="153"/>
      <c r="D188" s="54"/>
      <c r="E188" s="480" t="s">
        <v>1606</v>
      </c>
      <c r="F188" s="481"/>
      <c r="G188" s="481"/>
      <c r="H188" s="481"/>
      <c r="I188" s="481"/>
      <c r="J188" s="481"/>
      <c r="K188" s="481"/>
      <c r="L188" s="481"/>
      <c r="M188" s="481"/>
      <c r="N188" s="481"/>
      <c r="O188" s="481"/>
      <c r="P188" s="482"/>
      <c r="Q188" s="87"/>
      <c r="R188" s="351"/>
      <c r="T188" s="109">
        <f>AVERAGE(T184:T187)</f>
        <v>0.20050761421319796</v>
      </c>
      <c r="U188" s="200"/>
      <c r="V188" s="201"/>
      <c r="W188" s="54"/>
      <c r="X188" s="125"/>
      <c r="Y188" s="54"/>
      <c r="Z188" s="153"/>
      <c r="AA188" s="54"/>
      <c r="AB188" s="54"/>
      <c r="AC188" s="153"/>
      <c r="AD188" s="54"/>
      <c r="AE188" s="54"/>
      <c r="AF188" s="54"/>
      <c r="AG188" s="54"/>
      <c r="AH188" s="54"/>
      <c r="AI188" s="387">
        <v>15000000</v>
      </c>
      <c r="AJ188" s="387">
        <v>15000000</v>
      </c>
      <c r="AK188" s="387">
        <v>15000000</v>
      </c>
      <c r="AL188" s="253"/>
      <c r="AM188" s="253"/>
      <c r="AN188" s="153"/>
      <c r="AO188" s="54"/>
      <c r="AP188" s="381">
        <v>0</v>
      </c>
      <c r="AQ188" s="82">
        <f>AP188/AJ188</f>
        <v>0</v>
      </c>
      <c r="AR188" s="381">
        <v>0</v>
      </c>
      <c r="AS188" s="82">
        <f>AR188/AJ188</f>
        <v>0</v>
      </c>
      <c r="AT188" s="253">
        <v>0</v>
      </c>
      <c r="AU188" s="82">
        <f>AT188/AK188</f>
        <v>0</v>
      </c>
      <c r="AV188" s="253">
        <v>0</v>
      </c>
      <c r="AW188" s="82">
        <f>AV188/AK188</f>
        <v>0</v>
      </c>
      <c r="AX188" s="193"/>
      <c r="AY188" s="193"/>
      <c r="AZ188" s="126"/>
      <c r="BA188" s="126"/>
      <c r="BB188" s="126"/>
      <c r="BC188" s="126"/>
      <c r="BD188" s="126"/>
      <c r="BE188" s="126"/>
    </row>
    <row r="189" spans="1:57" ht="54.95" customHeight="1">
      <c r="A189" s="54" t="s">
        <v>468</v>
      </c>
      <c r="B189" s="54" t="s">
        <v>469</v>
      </c>
      <c r="C189" s="54" t="s">
        <v>470</v>
      </c>
      <c r="D189" s="54" t="s">
        <v>472</v>
      </c>
      <c r="E189" s="323" t="s">
        <v>1607</v>
      </c>
      <c r="F189" s="119">
        <v>2024130010158</v>
      </c>
      <c r="G189" s="332" t="s">
        <v>1608</v>
      </c>
      <c r="H189" s="54" t="s">
        <v>1609</v>
      </c>
      <c r="I189" s="54" t="s">
        <v>1610</v>
      </c>
      <c r="J189" s="250">
        <v>1</v>
      </c>
      <c r="K189" s="227" t="s">
        <v>1611</v>
      </c>
      <c r="L189" s="153" t="s">
        <v>1337</v>
      </c>
      <c r="M189" s="54" t="s">
        <v>1612</v>
      </c>
      <c r="N189" s="119">
        <v>1</v>
      </c>
      <c r="O189" s="119">
        <v>1</v>
      </c>
      <c r="P189" s="119"/>
      <c r="Q189" s="141"/>
      <c r="R189" s="347"/>
      <c r="S189" s="193">
        <f t="shared" si="23"/>
        <v>1</v>
      </c>
      <c r="T189" s="142">
        <f t="shared" ref="T189:T198" si="28">(O189+P189)/N189</f>
        <v>1</v>
      </c>
      <c r="U189" s="200">
        <v>45660</v>
      </c>
      <c r="V189" s="201">
        <v>46022</v>
      </c>
      <c r="W189" s="119">
        <f>+V189-U189</f>
        <v>362</v>
      </c>
      <c r="X189" s="143" t="s">
        <v>974</v>
      </c>
      <c r="Y189" s="54" t="s">
        <v>975</v>
      </c>
      <c r="Z189" s="54" t="s">
        <v>1613</v>
      </c>
      <c r="AA189" s="227" t="s">
        <v>1614</v>
      </c>
      <c r="AB189" s="54" t="s">
        <v>1615</v>
      </c>
      <c r="AC189" s="153" t="s">
        <v>951</v>
      </c>
      <c r="AD189" s="54"/>
      <c r="AE189" s="54"/>
      <c r="AF189" s="54"/>
      <c r="AG189" s="54"/>
      <c r="AH189" s="54"/>
      <c r="AI189" s="107">
        <v>0</v>
      </c>
      <c r="AJ189" s="107"/>
      <c r="AK189" s="107"/>
      <c r="AL189" s="107"/>
      <c r="AM189" s="107"/>
      <c r="AN189" s="54" t="s">
        <v>618</v>
      </c>
      <c r="AO189" s="54" t="s">
        <v>618</v>
      </c>
      <c r="AP189" s="145"/>
      <c r="AQ189" s="140"/>
      <c r="AR189" s="145"/>
      <c r="AS189" s="140"/>
      <c r="AT189" s="133"/>
      <c r="AU189" s="134"/>
      <c r="AV189" s="133"/>
      <c r="AW189" s="134"/>
      <c r="AX189" s="3"/>
      <c r="AY189" s="3"/>
      <c r="BE189" s="406"/>
    </row>
    <row r="190" spans="1:57" ht="54.95" customHeight="1">
      <c r="A190" s="54" t="s">
        <v>468</v>
      </c>
      <c r="B190" s="54" t="s">
        <v>469</v>
      </c>
      <c r="C190" s="54" t="s">
        <v>470</v>
      </c>
      <c r="D190" s="54" t="s">
        <v>475</v>
      </c>
      <c r="E190" s="323" t="s">
        <v>1607</v>
      </c>
      <c r="F190" s="119">
        <v>2024130010158</v>
      </c>
      <c r="G190" s="332" t="s">
        <v>1608</v>
      </c>
      <c r="H190" s="54" t="s">
        <v>1609</v>
      </c>
      <c r="I190" s="54" t="s">
        <v>1610</v>
      </c>
      <c r="J190" s="250">
        <v>1</v>
      </c>
      <c r="K190" s="54" t="s">
        <v>1616</v>
      </c>
      <c r="L190" s="153" t="s">
        <v>1337</v>
      </c>
      <c r="M190" s="54" t="s">
        <v>1617</v>
      </c>
      <c r="N190" s="119">
        <v>1</v>
      </c>
      <c r="O190" s="119">
        <v>1</v>
      </c>
      <c r="P190" s="119"/>
      <c r="Q190" s="146"/>
      <c r="R190" s="348"/>
      <c r="S190" s="193">
        <f t="shared" si="23"/>
        <v>1</v>
      </c>
      <c r="T190" s="142">
        <f t="shared" si="28"/>
        <v>1</v>
      </c>
      <c r="U190" s="200">
        <v>45660</v>
      </c>
      <c r="V190" s="201">
        <v>45869</v>
      </c>
      <c r="W190" s="119">
        <f t="shared" ref="W190:W208" si="29">+V190-U190</f>
        <v>209</v>
      </c>
      <c r="X190" s="143" t="s">
        <v>974</v>
      </c>
      <c r="Y190" s="54" t="s">
        <v>975</v>
      </c>
      <c r="Z190" s="54" t="s">
        <v>1613</v>
      </c>
      <c r="AA190" s="227" t="s">
        <v>1618</v>
      </c>
      <c r="AB190" s="54" t="s">
        <v>1619</v>
      </c>
      <c r="AC190" s="153" t="s">
        <v>951</v>
      </c>
      <c r="AD190" s="54"/>
      <c r="AE190" s="54"/>
      <c r="AF190" s="54"/>
      <c r="AG190" s="54"/>
      <c r="AH190" s="54"/>
      <c r="AI190" s="107">
        <v>0</v>
      </c>
      <c r="AJ190" s="107"/>
      <c r="AK190" s="107"/>
      <c r="AL190" s="107"/>
      <c r="AM190" s="107"/>
      <c r="AN190" s="54" t="s">
        <v>618</v>
      </c>
      <c r="AO190" s="54" t="s">
        <v>618</v>
      </c>
      <c r="AP190" s="145"/>
      <c r="AQ190" s="140"/>
      <c r="AR190" s="145"/>
      <c r="AS190" s="140"/>
      <c r="AT190" s="133"/>
      <c r="AU190" s="134"/>
      <c r="AV190" s="133"/>
      <c r="AW190" s="134"/>
      <c r="AX190" s="3"/>
      <c r="AY190" s="3"/>
      <c r="BE190" s="126"/>
    </row>
    <row r="191" spans="1:57" ht="54.95" customHeight="1">
      <c r="A191" s="54" t="s">
        <v>468</v>
      </c>
      <c r="B191" s="54" t="s">
        <v>469</v>
      </c>
      <c r="C191" s="54" t="s">
        <v>470</v>
      </c>
      <c r="D191" s="54" t="s">
        <v>475</v>
      </c>
      <c r="E191" s="323" t="s">
        <v>1607</v>
      </c>
      <c r="F191" s="119">
        <v>2024130010158</v>
      </c>
      <c r="G191" s="332" t="s">
        <v>1608</v>
      </c>
      <c r="H191" s="54" t="s">
        <v>1609</v>
      </c>
      <c r="I191" s="54" t="s">
        <v>1610</v>
      </c>
      <c r="J191" s="250">
        <v>1</v>
      </c>
      <c r="K191" s="54" t="s">
        <v>1620</v>
      </c>
      <c r="L191" s="153" t="s">
        <v>1337</v>
      </c>
      <c r="M191" s="54" t="s">
        <v>1621</v>
      </c>
      <c r="N191" s="119">
        <v>55</v>
      </c>
      <c r="O191" s="119">
        <v>55</v>
      </c>
      <c r="P191" s="119"/>
      <c r="Q191" s="146"/>
      <c r="R191" s="348"/>
      <c r="S191" s="193">
        <f t="shared" si="23"/>
        <v>55</v>
      </c>
      <c r="T191" s="142">
        <f t="shared" si="28"/>
        <v>1</v>
      </c>
      <c r="U191" s="200">
        <v>45660</v>
      </c>
      <c r="V191" s="201">
        <v>46022</v>
      </c>
      <c r="W191" s="119">
        <f t="shared" si="29"/>
        <v>362</v>
      </c>
      <c r="X191" s="143" t="s">
        <v>974</v>
      </c>
      <c r="Y191" s="54" t="s">
        <v>975</v>
      </c>
      <c r="Z191" s="54" t="s">
        <v>1613</v>
      </c>
      <c r="AA191" s="227" t="s">
        <v>1622</v>
      </c>
      <c r="AB191" s="54" t="s">
        <v>1619</v>
      </c>
      <c r="AC191" s="153" t="s">
        <v>951</v>
      </c>
      <c r="AD191" s="54"/>
      <c r="AE191" s="54"/>
      <c r="AF191" s="54"/>
      <c r="AG191" s="54"/>
      <c r="AH191" s="54"/>
      <c r="AI191" s="107">
        <v>0</v>
      </c>
      <c r="AJ191" s="107"/>
      <c r="AK191" s="107"/>
      <c r="AL191" s="107"/>
      <c r="AM191" s="107"/>
      <c r="AN191" s="54" t="s">
        <v>618</v>
      </c>
      <c r="AO191" s="54" t="s">
        <v>618</v>
      </c>
      <c r="AP191" s="145"/>
      <c r="AQ191" s="140"/>
      <c r="AR191" s="145"/>
      <c r="AS191" s="140"/>
      <c r="AT191" s="133"/>
      <c r="AU191" s="134"/>
      <c r="AV191" s="133"/>
      <c r="AW191" s="134"/>
      <c r="AX191" s="3"/>
      <c r="AY191" s="3"/>
      <c r="BE191" s="126"/>
    </row>
    <row r="192" spans="1:57" ht="54.95" customHeight="1">
      <c r="A192" s="54" t="s">
        <v>468</v>
      </c>
      <c r="B192" s="54" t="s">
        <v>469</v>
      </c>
      <c r="C192" s="54" t="s">
        <v>470</v>
      </c>
      <c r="D192" s="54" t="s">
        <v>475</v>
      </c>
      <c r="E192" s="323" t="s">
        <v>1607</v>
      </c>
      <c r="F192" s="119">
        <v>2024130010158</v>
      </c>
      <c r="G192" s="332" t="s">
        <v>1608</v>
      </c>
      <c r="H192" s="54" t="s">
        <v>1609</v>
      </c>
      <c r="I192" s="54" t="s">
        <v>1610</v>
      </c>
      <c r="J192" s="250">
        <v>1</v>
      </c>
      <c r="K192" s="54" t="s">
        <v>1623</v>
      </c>
      <c r="L192" s="153" t="s">
        <v>1337</v>
      </c>
      <c r="M192" s="54" t="s">
        <v>1624</v>
      </c>
      <c r="N192" s="119">
        <v>1</v>
      </c>
      <c r="O192" s="119">
        <v>1</v>
      </c>
      <c r="P192" s="119"/>
      <c r="Q192" s="146"/>
      <c r="R192" s="348"/>
      <c r="S192" s="193">
        <f t="shared" si="23"/>
        <v>1</v>
      </c>
      <c r="T192" s="142">
        <f t="shared" si="28"/>
        <v>1</v>
      </c>
      <c r="U192" s="200">
        <v>45660</v>
      </c>
      <c r="V192" s="201">
        <v>46022</v>
      </c>
      <c r="W192" s="119">
        <f t="shared" si="29"/>
        <v>362</v>
      </c>
      <c r="X192" s="143" t="s">
        <v>974</v>
      </c>
      <c r="Y192" s="54" t="s">
        <v>975</v>
      </c>
      <c r="Z192" s="54" t="s">
        <v>1613</v>
      </c>
      <c r="AA192" s="227" t="s">
        <v>1625</v>
      </c>
      <c r="AB192" s="54" t="s">
        <v>1626</v>
      </c>
      <c r="AC192" s="153" t="s">
        <v>951</v>
      </c>
      <c r="AD192" s="54"/>
      <c r="AE192" s="54"/>
      <c r="AF192" s="54"/>
      <c r="AG192" s="54"/>
      <c r="AH192" s="54"/>
      <c r="AI192" s="107">
        <v>0</v>
      </c>
      <c r="AJ192" s="107"/>
      <c r="AK192" s="107"/>
      <c r="AL192" s="107"/>
      <c r="AM192" s="107"/>
      <c r="AN192" s="54" t="s">
        <v>618</v>
      </c>
      <c r="AO192" s="54" t="s">
        <v>618</v>
      </c>
      <c r="AP192" s="145"/>
      <c r="AQ192" s="140"/>
      <c r="AR192" s="145"/>
      <c r="AS192" s="140"/>
      <c r="AT192" s="133"/>
      <c r="AU192" s="134"/>
      <c r="AV192" s="133"/>
      <c r="AW192" s="134"/>
      <c r="AX192" s="3"/>
      <c r="AY192" s="3"/>
      <c r="BE192" s="126"/>
    </row>
    <row r="193" spans="1:57" ht="54.95" customHeight="1">
      <c r="A193" s="54" t="s">
        <v>468</v>
      </c>
      <c r="B193" s="54" t="s">
        <v>469</v>
      </c>
      <c r="C193" s="54" t="s">
        <v>470</v>
      </c>
      <c r="D193" s="54" t="s">
        <v>475</v>
      </c>
      <c r="E193" s="323" t="s">
        <v>1607</v>
      </c>
      <c r="F193" s="119">
        <v>2024130010158</v>
      </c>
      <c r="G193" s="332" t="s">
        <v>1608</v>
      </c>
      <c r="H193" s="54" t="s">
        <v>1609</v>
      </c>
      <c r="I193" s="54" t="s">
        <v>1610</v>
      </c>
      <c r="J193" s="250">
        <v>1</v>
      </c>
      <c r="K193" s="54" t="s">
        <v>1627</v>
      </c>
      <c r="L193" s="153" t="s">
        <v>1337</v>
      </c>
      <c r="M193" s="54" t="s">
        <v>1628</v>
      </c>
      <c r="N193" s="119">
        <v>2</v>
      </c>
      <c r="O193" s="119">
        <v>0</v>
      </c>
      <c r="P193" s="119">
        <v>0</v>
      </c>
      <c r="Q193" s="146"/>
      <c r="R193" s="348"/>
      <c r="S193" s="193">
        <f t="shared" si="23"/>
        <v>0</v>
      </c>
      <c r="T193" s="142">
        <f t="shared" si="28"/>
        <v>0</v>
      </c>
      <c r="U193" s="200">
        <v>45660</v>
      </c>
      <c r="V193" s="201">
        <v>46022</v>
      </c>
      <c r="W193" s="119">
        <f t="shared" si="29"/>
        <v>362</v>
      </c>
      <c r="X193" s="143" t="s">
        <v>974</v>
      </c>
      <c r="Y193" s="54" t="s">
        <v>975</v>
      </c>
      <c r="Z193" s="54" t="s">
        <v>1613</v>
      </c>
      <c r="AA193" s="227" t="s">
        <v>1625</v>
      </c>
      <c r="AB193" s="54" t="s">
        <v>1629</v>
      </c>
      <c r="AC193" s="153" t="s">
        <v>951</v>
      </c>
      <c r="AD193" s="54"/>
      <c r="AE193" s="54"/>
      <c r="AF193" s="54"/>
      <c r="AG193" s="54"/>
      <c r="AH193" s="54"/>
      <c r="AI193" s="107">
        <v>0</v>
      </c>
      <c r="AJ193" s="107"/>
      <c r="AK193" s="107"/>
      <c r="AL193" s="107"/>
      <c r="AM193" s="107"/>
      <c r="AN193" s="54" t="s">
        <v>618</v>
      </c>
      <c r="AO193" s="54" t="s">
        <v>618</v>
      </c>
      <c r="AP193" s="145"/>
      <c r="AQ193" s="140"/>
      <c r="AR193" s="145"/>
      <c r="AS193" s="140"/>
      <c r="AT193" s="133"/>
      <c r="AU193" s="134"/>
      <c r="AV193" s="133"/>
      <c r="AW193" s="134"/>
      <c r="AX193" s="3"/>
      <c r="AY193" s="3"/>
      <c r="BE193" s="126"/>
    </row>
    <row r="194" spans="1:57" ht="54.95" customHeight="1">
      <c r="A194" s="54" t="s">
        <v>468</v>
      </c>
      <c r="B194" s="54" t="s">
        <v>469</v>
      </c>
      <c r="C194" s="54" t="s">
        <v>470</v>
      </c>
      <c r="D194" s="54" t="s">
        <v>475</v>
      </c>
      <c r="E194" s="323" t="s">
        <v>1607</v>
      </c>
      <c r="F194" s="119">
        <v>2024130010158</v>
      </c>
      <c r="G194" s="332" t="s">
        <v>1608</v>
      </c>
      <c r="H194" s="54" t="s">
        <v>1609</v>
      </c>
      <c r="I194" s="54" t="s">
        <v>1610</v>
      </c>
      <c r="J194" s="250">
        <v>0</v>
      </c>
      <c r="K194" s="54" t="s">
        <v>1630</v>
      </c>
      <c r="L194" s="153" t="s">
        <v>1337</v>
      </c>
      <c r="M194" s="54" t="s">
        <v>1631</v>
      </c>
      <c r="N194" s="119">
        <v>1</v>
      </c>
      <c r="O194" s="119">
        <v>0</v>
      </c>
      <c r="P194" s="119">
        <v>0</v>
      </c>
      <c r="Q194" s="146"/>
      <c r="R194" s="348"/>
      <c r="S194" s="193">
        <f t="shared" si="23"/>
        <v>0</v>
      </c>
      <c r="T194" s="142">
        <f t="shared" si="28"/>
        <v>0</v>
      </c>
      <c r="U194" s="200">
        <v>45660</v>
      </c>
      <c r="V194" s="201">
        <v>46022</v>
      </c>
      <c r="W194" s="119">
        <f t="shared" si="29"/>
        <v>362</v>
      </c>
      <c r="X194" s="143" t="s">
        <v>974</v>
      </c>
      <c r="Y194" s="54" t="s">
        <v>975</v>
      </c>
      <c r="Z194" s="54" t="s">
        <v>1613</v>
      </c>
      <c r="AA194" s="227" t="s">
        <v>1614</v>
      </c>
      <c r="AB194" s="71" t="s">
        <v>1615</v>
      </c>
      <c r="AC194" s="153" t="s">
        <v>941</v>
      </c>
      <c r="AD194" s="153" t="s">
        <v>1632</v>
      </c>
      <c r="AE194" s="54"/>
      <c r="AF194" s="54"/>
      <c r="AG194" s="54"/>
      <c r="AH194" s="54"/>
      <c r="AI194" s="107">
        <v>0</v>
      </c>
      <c r="AJ194" s="107"/>
      <c r="AK194" s="107"/>
      <c r="AL194" s="107"/>
      <c r="AM194" s="107"/>
      <c r="AN194" s="54" t="s">
        <v>618</v>
      </c>
      <c r="AO194" s="54" t="s">
        <v>618</v>
      </c>
      <c r="AP194" s="145"/>
      <c r="AQ194" s="140"/>
      <c r="AR194" s="145"/>
      <c r="AS194" s="140"/>
      <c r="AT194" s="133"/>
      <c r="AU194" s="134"/>
      <c r="AV194" s="133"/>
      <c r="AW194" s="134"/>
      <c r="AX194" s="3"/>
      <c r="AY194" s="3"/>
      <c r="BE194" s="126"/>
    </row>
    <row r="195" spans="1:57" ht="54.95" customHeight="1">
      <c r="A195" s="54" t="s">
        <v>468</v>
      </c>
      <c r="B195" s="54" t="s">
        <v>469</v>
      </c>
      <c r="C195" s="54" t="s">
        <v>470</v>
      </c>
      <c r="D195" s="54" t="s">
        <v>475</v>
      </c>
      <c r="E195" s="323" t="s">
        <v>1607</v>
      </c>
      <c r="F195" s="119">
        <v>2024130010158</v>
      </c>
      <c r="G195" s="332" t="s">
        <v>1608</v>
      </c>
      <c r="H195" s="54" t="s">
        <v>1609</v>
      </c>
      <c r="I195" s="54" t="s">
        <v>1610</v>
      </c>
      <c r="J195" s="250">
        <v>0</v>
      </c>
      <c r="K195" s="54" t="s">
        <v>1633</v>
      </c>
      <c r="L195" s="153" t="s">
        <v>1337</v>
      </c>
      <c r="M195" s="54" t="s">
        <v>1617</v>
      </c>
      <c r="N195" s="119">
        <v>1</v>
      </c>
      <c r="O195" s="119">
        <v>0</v>
      </c>
      <c r="P195" s="119">
        <v>0</v>
      </c>
      <c r="Q195" s="146"/>
      <c r="R195" s="348"/>
      <c r="S195" s="193">
        <f t="shared" si="23"/>
        <v>0</v>
      </c>
      <c r="T195" s="142">
        <f t="shared" si="28"/>
        <v>0</v>
      </c>
      <c r="U195" s="200">
        <v>45660</v>
      </c>
      <c r="V195" s="201">
        <v>45869</v>
      </c>
      <c r="W195" s="119">
        <f t="shared" si="29"/>
        <v>209</v>
      </c>
      <c r="X195" s="143" t="s">
        <v>974</v>
      </c>
      <c r="Y195" s="54" t="s">
        <v>975</v>
      </c>
      <c r="Z195" s="54" t="s">
        <v>1613</v>
      </c>
      <c r="AA195" s="227" t="s">
        <v>1634</v>
      </c>
      <c r="AB195" s="54" t="s">
        <v>1619</v>
      </c>
      <c r="AC195" s="153" t="s">
        <v>941</v>
      </c>
      <c r="AD195" s="153"/>
      <c r="AE195" s="54"/>
      <c r="AF195" s="54"/>
      <c r="AG195" s="54"/>
      <c r="AH195" s="54"/>
      <c r="AI195" s="107">
        <v>0</v>
      </c>
      <c r="AJ195" s="107"/>
      <c r="AK195" s="107"/>
      <c r="AL195" s="107"/>
      <c r="AM195" s="107"/>
      <c r="AN195" s="54" t="s">
        <v>618</v>
      </c>
      <c r="AO195" s="54" t="s">
        <v>618</v>
      </c>
      <c r="AP195" s="145"/>
      <c r="AQ195" s="140"/>
      <c r="AR195" s="145"/>
      <c r="AS195" s="140"/>
      <c r="AT195" s="133"/>
      <c r="AU195" s="134"/>
      <c r="AV195" s="133"/>
      <c r="AW195" s="134"/>
      <c r="AX195" s="3"/>
      <c r="AY195" s="3"/>
      <c r="BE195" s="126"/>
    </row>
    <row r="196" spans="1:57" ht="54.95" customHeight="1">
      <c r="A196" s="54" t="s">
        <v>468</v>
      </c>
      <c r="B196" s="54" t="s">
        <v>469</v>
      </c>
      <c r="C196" s="54" t="s">
        <v>470</v>
      </c>
      <c r="D196" s="54" t="s">
        <v>475</v>
      </c>
      <c r="E196" s="323" t="s">
        <v>1607</v>
      </c>
      <c r="F196" s="119">
        <v>2024130010158</v>
      </c>
      <c r="G196" s="332" t="s">
        <v>1608</v>
      </c>
      <c r="H196" s="54" t="s">
        <v>1609</v>
      </c>
      <c r="I196" s="54" t="s">
        <v>1610</v>
      </c>
      <c r="J196" s="250">
        <v>0</v>
      </c>
      <c r="K196" s="71" t="s">
        <v>1620</v>
      </c>
      <c r="L196" s="153" t="s">
        <v>1337</v>
      </c>
      <c r="M196" s="71" t="s">
        <v>1635</v>
      </c>
      <c r="N196" s="119">
        <v>133</v>
      </c>
      <c r="O196" s="119">
        <v>0</v>
      </c>
      <c r="P196" s="119">
        <v>23</v>
      </c>
      <c r="Q196" s="146"/>
      <c r="R196" s="348"/>
      <c r="S196" s="193">
        <f t="shared" si="23"/>
        <v>23</v>
      </c>
      <c r="T196" s="142">
        <f t="shared" si="28"/>
        <v>0.17293233082706766</v>
      </c>
      <c r="U196" s="200">
        <v>45660</v>
      </c>
      <c r="V196" s="201">
        <v>46022</v>
      </c>
      <c r="W196" s="119">
        <f t="shared" si="29"/>
        <v>362</v>
      </c>
      <c r="X196" s="143" t="s">
        <v>974</v>
      </c>
      <c r="Y196" s="54" t="s">
        <v>975</v>
      </c>
      <c r="Z196" s="54" t="s">
        <v>1613</v>
      </c>
      <c r="AA196" s="227" t="s">
        <v>1622</v>
      </c>
      <c r="AB196" s="54" t="s">
        <v>1619</v>
      </c>
      <c r="AC196" s="153" t="s">
        <v>941</v>
      </c>
      <c r="AD196" s="153"/>
      <c r="AE196" s="54"/>
      <c r="AF196" s="54"/>
      <c r="AG196" s="54"/>
      <c r="AH196" s="54"/>
      <c r="AI196" s="107">
        <v>0</v>
      </c>
      <c r="AJ196" s="107"/>
      <c r="AK196" s="107"/>
      <c r="AL196" s="107"/>
      <c r="AM196" s="107"/>
      <c r="AN196" s="54" t="s">
        <v>618</v>
      </c>
      <c r="AO196" s="54" t="s">
        <v>618</v>
      </c>
      <c r="AP196" s="145"/>
      <c r="AQ196" s="140"/>
      <c r="AR196" s="145"/>
      <c r="AS196" s="140"/>
      <c r="AT196" s="133"/>
      <c r="AU196" s="134"/>
      <c r="AV196" s="133"/>
      <c r="AW196" s="134"/>
      <c r="AX196" s="3"/>
      <c r="AY196" s="3"/>
      <c r="BE196" s="126"/>
    </row>
    <row r="197" spans="1:57" ht="54.95" customHeight="1">
      <c r="A197" s="54" t="s">
        <v>468</v>
      </c>
      <c r="B197" s="54" t="s">
        <v>469</v>
      </c>
      <c r="C197" s="54" t="s">
        <v>470</v>
      </c>
      <c r="D197" s="54" t="s">
        <v>475</v>
      </c>
      <c r="E197" s="323" t="s">
        <v>1607</v>
      </c>
      <c r="F197" s="119">
        <v>2024130010158</v>
      </c>
      <c r="G197" s="332" t="s">
        <v>1608</v>
      </c>
      <c r="H197" s="54" t="s">
        <v>1609</v>
      </c>
      <c r="I197" s="54" t="s">
        <v>1610</v>
      </c>
      <c r="J197" s="250">
        <v>0</v>
      </c>
      <c r="K197" s="54" t="s">
        <v>1623</v>
      </c>
      <c r="L197" s="153" t="s">
        <v>1337</v>
      </c>
      <c r="M197" s="54" t="s">
        <v>1636</v>
      </c>
      <c r="N197" s="119">
        <v>1</v>
      </c>
      <c r="O197" s="119">
        <v>0</v>
      </c>
      <c r="P197" s="119">
        <v>1</v>
      </c>
      <c r="Q197" s="146"/>
      <c r="R197" s="348"/>
      <c r="S197" s="193">
        <f t="shared" si="23"/>
        <v>1</v>
      </c>
      <c r="T197" s="142">
        <f t="shared" si="28"/>
        <v>1</v>
      </c>
      <c r="U197" s="200">
        <v>45660</v>
      </c>
      <c r="V197" s="201">
        <v>46022</v>
      </c>
      <c r="W197" s="119">
        <f t="shared" si="29"/>
        <v>362</v>
      </c>
      <c r="X197" s="143" t="s">
        <v>974</v>
      </c>
      <c r="Y197" s="54" t="s">
        <v>975</v>
      </c>
      <c r="Z197" s="54" t="s">
        <v>1613</v>
      </c>
      <c r="AA197" s="227" t="s">
        <v>1625</v>
      </c>
      <c r="AB197" s="54" t="s">
        <v>1637</v>
      </c>
      <c r="AC197" s="153" t="s">
        <v>941</v>
      </c>
      <c r="AD197" s="153"/>
      <c r="AE197" s="54"/>
      <c r="AF197" s="54"/>
      <c r="AG197" s="54"/>
      <c r="AH197" s="54"/>
      <c r="AI197" s="107">
        <v>0</v>
      </c>
      <c r="AJ197" s="107"/>
      <c r="AK197" s="107"/>
      <c r="AL197" s="107"/>
      <c r="AM197" s="107"/>
      <c r="AN197" s="54" t="s">
        <v>618</v>
      </c>
      <c r="AO197" s="54" t="s">
        <v>618</v>
      </c>
      <c r="AP197" s="145"/>
      <c r="AQ197" s="140"/>
      <c r="AR197" s="145"/>
      <c r="AS197" s="140"/>
      <c r="AT197" s="133"/>
      <c r="AU197" s="134"/>
      <c r="AV197" s="133"/>
      <c r="AW197" s="134"/>
      <c r="AX197" s="3"/>
      <c r="AY197" s="3"/>
      <c r="BE197" s="126"/>
    </row>
    <row r="198" spans="1:57" ht="54.95" customHeight="1">
      <c r="A198" s="54" t="s">
        <v>468</v>
      </c>
      <c r="B198" s="54" t="s">
        <v>469</v>
      </c>
      <c r="C198" s="54" t="s">
        <v>470</v>
      </c>
      <c r="D198" s="54" t="s">
        <v>475</v>
      </c>
      <c r="E198" s="323" t="s">
        <v>1607</v>
      </c>
      <c r="F198" s="119">
        <v>2024130010158</v>
      </c>
      <c r="G198" s="332" t="s">
        <v>1608</v>
      </c>
      <c r="H198" s="54" t="s">
        <v>1609</v>
      </c>
      <c r="I198" s="54" t="s">
        <v>1610</v>
      </c>
      <c r="J198" s="250">
        <v>0</v>
      </c>
      <c r="K198" s="54" t="s">
        <v>1627</v>
      </c>
      <c r="L198" s="153" t="s">
        <v>1337</v>
      </c>
      <c r="M198" s="54" t="s">
        <v>1638</v>
      </c>
      <c r="N198" s="119">
        <v>2</v>
      </c>
      <c r="O198" s="119">
        <v>0</v>
      </c>
      <c r="P198" s="119">
        <v>0</v>
      </c>
      <c r="Q198" s="149"/>
      <c r="R198" s="350"/>
      <c r="S198" s="193">
        <f t="shared" si="23"/>
        <v>0</v>
      </c>
      <c r="T198" s="142">
        <f t="shared" si="28"/>
        <v>0</v>
      </c>
      <c r="U198" s="200">
        <v>45660</v>
      </c>
      <c r="V198" s="201">
        <v>46022</v>
      </c>
      <c r="W198" s="119">
        <f t="shared" si="29"/>
        <v>362</v>
      </c>
      <c r="X198" s="143" t="s">
        <v>974</v>
      </c>
      <c r="Y198" s="54" t="s">
        <v>975</v>
      </c>
      <c r="Z198" s="54" t="s">
        <v>1613</v>
      </c>
      <c r="AA198" s="227" t="s">
        <v>1625</v>
      </c>
      <c r="AB198" s="54" t="s">
        <v>1629</v>
      </c>
      <c r="AC198" s="153" t="s">
        <v>941</v>
      </c>
      <c r="AD198" s="153"/>
      <c r="AE198" s="54"/>
      <c r="AF198" s="54"/>
      <c r="AG198" s="54"/>
      <c r="AH198" s="54"/>
      <c r="AI198" s="107"/>
      <c r="AJ198" s="107"/>
      <c r="AK198" s="107"/>
      <c r="AL198" s="107"/>
      <c r="AM198" s="107"/>
      <c r="AN198" s="54" t="s">
        <v>618</v>
      </c>
      <c r="AO198" s="54" t="s">
        <v>618</v>
      </c>
      <c r="AP198" s="145"/>
      <c r="AQ198" s="140"/>
      <c r="AR198" s="145"/>
      <c r="AS198" s="140"/>
      <c r="AT198" s="133"/>
      <c r="AU198" s="134"/>
      <c r="AV198" s="133"/>
      <c r="AW198" s="134"/>
      <c r="AX198" s="3"/>
      <c r="AY198" s="3"/>
      <c r="BE198" s="405"/>
    </row>
    <row r="199" spans="1:57" ht="54.95" customHeight="1">
      <c r="A199" s="54"/>
      <c r="B199" s="54"/>
      <c r="C199" s="54"/>
      <c r="D199" s="54"/>
      <c r="E199" s="480" t="s">
        <v>1639</v>
      </c>
      <c r="F199" s="481"/>
      <c r="G199" s="481"/>
      <c r="H199" s="481"/>
      <c r="I199" s="481"/>
      <c r="J199" s="481"/>
      <c r="K199" s="481"/>
      <c r="L199" s="481"/>
      <c r="M199" s="481"/>
      <c r="N199" s="481"/>
      <c r="O199" s="481"/>
      <c r="P199" s="482"/>
      <c r="Q199" s="87"/>
      <c r="R199" s="351"/>
      <c r="T199" s="109">
        <f>AVERAGE(T189:T198)</f>
        <v>0.51729323308270669</v>
      </c>
      <c r="U199" s="200"/>
      <c r="V199" s="201"/>
      <c r="W199" s="119"/>
      <c r="X199" s="143"/>
      <c r="Y199" s="54"/>
      <c r="Z199" s="54"/>
      <c r="AA199" s="227"/>
      <c r="AB199" s="54"/>
      <c r="AC199" s="153"/>
      <c r="AD199" s="153"/>
      <c r="AE199" s="54"/>
      <c r="AF199" s="54"/>
      <c r="AG199" s="54"/>
      <c r="AH199" s="54"/>
      <c r="AI199" s="387">
        <v>500000000</v>
      </c>
      <c r="AJ199" s="387">
        <v>500000000</v>
      </c>
      <c r="AK199" s="387">
        <v>500000000</v>
      </c>
      <c r="AL199" s="107"/>
      <c r="AM199" s="107"/>
      <c r="AN199" s="54"/>
      <c r="AO199" s="54"/>
      <c r="AP199" s="381">
        <v>13000000</v>
      </c>
      <c r="AQ199" s="82">
        <f>AP199/AJ199</f>
        <v>2.5999999999999999E-2</v>
      </c>
      <c r="AR199" s="381">
        <v>394200000</v>
      </c>
      <c r="AS199" s="82">
        <f>AR199/AJ199</f>
        <v>0.78839999999999999</v>
      </c>
      <c r="AT199" s="253">
        <v>309400000</v>
      </c>
      <c r="AU199" s="82">
        <f>AT199/AK199</f>
        <v>0.61880000000000002</v>
      </c>
      <c r="AV199" s="253">
        <v>478333333</v>
      </c>
      <c r="AW199" s="82">
        <f>AV199/AK199</f>
        <v>0.95666666600000005</v>
      </c>
      <c r="AX199" s="193"/>
      <c r="AY199" s="193"/>
      <c r="AZ199" s="126"/>
      <c r="BA199" s="126"/>
      <c r="BB199" s="126"/>
      <c r="BC199" s="126"/>
      <c r="BD199" s="126"/>
      <c r="BE199" s="126"/>
    </row>
    <row r="200" spans="1:57" ht="54.95" customHeight="1">
      <c r="A200" s="54" t="s">
        <v>200</v>
      </c>
      <c r="B200" s="54" t="s">
        <v>386</v>
      </c>
      <c r="C200" s="54" t="s">
        <v>387</v>
      </c>
      <c r="D200" s="54" t="s">
        <v>478</v>
      </c>
      <c r="E200" s="323" t="s">
        <v>1640</v>
      </c>
      <c r="F200" s="119">
        <v>202400000004341</v>
      </c>
      <c r="G200" s="332" t="s">
        <v>1641</v>
      </c>
      <c r="H200" s="54" t="s">
        <v>1642</v>
      </c>
      <c r="I200" s="54" t="s">
        <v>1643</v>
      </c>
      <c r="J200" s="250">
        <v>0</v>
      </c>
      <c r="K200" s="54" t="s">
        <v>1644</v>
      </c>
      <c r="L200" s="153" t="s">
        <v>1337</v>
      </c>
      <c r="M200" s="54" t="s">
        <v>1645</v>
      </c>
      <c r="N200" s="153">
        <v>1</v>
      </c>
      <c r="O200" s="153">
        <v>0</v>
      </c>
      <c r="P200" s="215">
        <v>0.15</v>
      </c>
      <c r="Q200" s="141"/>
      <c r="R200" s="347"/>
      <c r="S200" s="193">
        <f t="shared" si="23"/>
        <v>0.15</v>
      </c>
      <c r="T200" s="142">
        <f t="shared" ref="T200:T205" si="30">(O200+P200)/N200</f>
        <v>0.15</v>
      </c>
      <c r="U200" s="200">
        <v>45691</v>
      </c>
      <c r="V200" s="201">
        <v>45747</v>
      </c>
      <c r="W200" s="119">
        <f t="shared" si="29"/>
        <v>56</v>
      </c>
      <c r="X200" s="143" t="s">
        <v>974</v>
      </c>
      <c r="Y200" s="54" t="s">
        <v>975</v>
      </c>
      <c r="Z200" s="54" t="s">
        <v>1613</v>
      </c>
      <c r="AA200" s="54" t="s">
        <v>1646</v>
      </c>
      <c r="AB200" s="54" t="s">
        <v>1647</v>
      </c>
      <c r="AC200" s="153" t="s">
        <v>941</v>
      </c>
      <c r="AD200" s="153" t="s">
        <v>1632</v>
      </c>
      <c r="AE200" s="54"/>
      <c r="AF200" s="54"/>
      <c r="AG200" s="54"/>
      <c r="AH200" s="54"/>
      <c r="AI200" s="107">
        <v>0</v>
      </c>
      <c r="AJ200" s="107"/>
      <c r="AK200" s="107"/>
      <c r="AL200" s="107"/>
      <c r="AM200" s="107"/>
      <c r="AN200" s="54" t="s">
        <v>618</v>
      </c>
      <c r="AO200" s="54" t="s">
        <v>618</v>
      </c>
      <c r="AP200" s="145"/>
      <c r="AQ200" s="140"/>
      <c r="AR200" s="145"/>
      <c r="AS200" s="140"/>
      <c r="AT200" s="133"/>
      <c r="AU200" s="134"/>
      <c r="AV200" s="133"/>
      <c r="AW200" s="134"/>
      <c r="AX200" s="3"/>
      <c r="AY200" s="3"/>
      <c r="BE200" s="406"/>
    </row>
    <row r="201" spans="1:57" ht="54.95" customHeight="1">
      <c r="A201" s="54" t="s">
        <v>200</v>
      </c>
      <c r="B201" s="54" t="s">
        <v>386</v>
      </c>
      <c r="C201" s="54" t="s">
        <v>387</v>
      </c>
      <c r="D201" s="54" t="s">
        <v>478</v>
      </c>
      <c r="E201" s="323" t="s">
        <v>1640</v>
      </c>
      <c r="F201" s="119">
        <v>202400000004341</v>
      </c>
      <c r="G201" s="332" t="s">
        <v>1641</v>
      </c>
      <c r="H201" s="54" t="s">
        <v>1642</v>
      </c>
      <c r="I201" s="54" t="s">
        <v>1643</v>
      </c>
      <c r="J201" s="250">
        <v>0</v>
      </c>
      <c r="K201" s="54" t="s">
        <v>1648</v>
      </c>
      <c r="L201" s="153" t="s">
        <v>1337</v>
      </c>
      <c r="M201" s="54" t="s">
        <v>1649</v>
      </c>
      <c r="N201" s="153">
        <v>1</v>
      </c>
      <c r="O201" s="153">
        <v>0</v>
      </c>
      <c r="P201" s="153">
        <v>0</v>
      </c>
      <c r="Q201" s="146"/>
      <c r="R201" s="348"/>
      <c r="S201" s="193">
        <f t="shared" si="23"/>
        <v>0</v>
      </c>
      <c r="T201" s="142">
        <f t="shared" si="30"/>
        <v>0</v>
      </c>
      <c r="U201" s="200">
        <v>45748</v>
      </c>
      <c r="V201" s="201">
        <v>45807</v>
      </c>
      <c r="W201" s="119">
        <f t="shared" si="29"/>
        <v>59</v>
      </c>
      <c r="X201" s="143" t="s">
        <v>974</v>
      </c>
      <c r="Y201" s="54" t="s">
        <v>975</v>
      </c>
      <c r="Z201" s="54" t="s">
        <v>1613</v>
      </c>
      <c r="AA201" s="54" t="s">
        <v>1650</v>
      </c>
      <c r="AB201" s="54" t="s">
        <v>1651</v>
      </c>
      <c r="AC201" s="153" t="s">
        <v>941</v>
      </c>
      <c r="AD201" s="153" t="s">
        <v>1632</v>
      </c>
      <c r="AE201" s="54"/>
      <c r="AF201" s="54"/>
      <c r="AG201" s="54"/>
      <c r="AH201" s="54"/>
      <c r="AI201" s="107">
        <v>0</v>
      </c>
      <c r="AJ201" s="107"/>
      <c r="AK201" s="107"/>
      <c r="AL201" s="107"/>
      <c r="AM201" s="107"/>
      <c r="AN201" s="54" t="s">
        <v>618</v>
      </c>
      <c r="AO201" s="54" t="s">
        <v>618</v>
      </c>
      <c r="AP201" s="145"/>
      <c r="AQ201" s="140"/>
      <c r="AR201" s="145"/>
      <c r="AS201" s="140"/>
      <c r="AT201" s="133"/>
      <c r="AU201" s="134"/>
      <c r="AV201" s="133"/>
      <c r="AW201" s="134"/>
      <c r="AX201" s="3"/>
      <c r="AY201" s="3"/>
      <c r="BE201" s="126"/>
    </row>
    <row r="202" spans="1:57" ht="54.95" customHeight="1">
      <c r="A202" s="54" t="s">
        <v>200</v>
      </c>
      <c r="B202" s="54" t="s">
        <v>386</v>
      </c>
      <c r="C202" s="54" t="s">
        <v>387</v>
      </c>
      <c r="D202" s="54" t="s">
        <v>478</v>
      </c>
      <c r="E202" s="323" t="s">
        <v>1640</v>
      </c>
      <c r="F202" s="119">
        <v>202400000004341</v>
      </c>
      <c r="G202" s="332" t="s">
        <v>1641</v>
      </c>
      <c r="H202" s="54" t="s">
        <v>1642</v>
      </c>
      <c r="I202" s="54" t="s">
        <v>1643</v>
      </c>
      <c r="J202" s="250">
        <v>0</v>
      </c>
      <c r="K202" s="54" t="s">
        <v>1652</v>
      </c>
      <c r="L202" s="153" t="s">
        <v>1337</v>
      </c>
      <c r="M202" s="54" t="s">
        <v>1653</v>
      </c>
      <c r="N202" s="153">
        <v>1</v>
      </c>
      <c r="O202" s="153">
        <v>0</v>
      </c>
      <c r="P202" s="153">
        <v>0</v>
      </c>
      <c r="Q202" s="146"/>
      <c r="R202" s="348"/>
      <c r="S202" s="193">
        <f t="shared" si="23"/>
        <v>0</v>
      </c>
      <c r="T202" s="142">
        <f t="shared" si="30"/>
        <v>0</v>
      </c>
      <c r="U202" s="200">
        <v>45691</v>
      </c>
      <c r="V202" s="201">
        <v>46022</v>
      </c>
      <c r="W202" s="119">
        <f t="shared" si="29"/>
        <v>331</v>
      </c>
      <c r="X202" s="143" t="s">
        <v>974</v>
      </c>
      <c r="Y202" s="54" t="s">
        <v>975</v>
      </c>
      <c r="Z202" s="54" t="s">
        <v>1613</v>
      </c>
      <c r="AA202" s="54" t="s">
        <v>1646</v>
      </c>
      <c r="AB202" s="54" t="s">
        <v>1647</v>
      </c>
      <c r="AC202" s="153" t="s">
        <v>941</v>
      </c>
      <c r="AD202" s="153" t="s">
        <v>1632</v>
      </c>
      <c r="AE202" s="54"/>
      <c r="AF202" s="54"/>
      <c r="AG202" s="54"/>
      <c r="AH202" s="54"/>
      <c r="AI202" s="107">
        <v>0</v>
      </c>
      <c r="AJ202" s="107"/>
      <c r="AK202" s="107"/>
      <c r="AL202" s="107"/>
      <c r="AM202" s="107"/>
      <c r="AN202" s="54" t="s">
        <v>618</v>
      </c>
      <c r="AO202" s="54" t="s">
        <v>618</v>
      </c>
      <c r="AP202" s="145"/>
      <c r="AQ202" s="140"/>
      <c r="AR202" s="145"/>
      <c r="AS202" s="140"/>
      <c r="AT202" s="133"/>
      <c r="AU202" s="134"/>
      <c r="AV202" s="133"/>
      <c r="AW202" s="134"/>
      <c r="AX202" s="3"/>
      <c r="AY202" s="3"/>
      <c r="BE202" s="126"/>
    </row>
    <row r="203" spans="1:57" ht="54.95" customHeight="1">
      <c r="A203" s="54" t="s">
        <v>200</v>
      </c>
      <c r="B203" s="54" t="s">
        <v>386</v>
      </c>
      <c r="C203" s="54" t="s">
        <v>387</v>
      </c>
      <c r="D203" s="54" t="s">
        <v>478</v>
      </c>
      <c r="E203" s="323" t="s">
        <v>1640</v>
      </c>
      <c r="F203" s="119">
        <v>202400000004341</v>
      </c>
      <c r="G203" s="332" t="s">
        <v>1641</v>
      </c>
      <c r="H203" s="54" t="s">
        <v>1642</v>
      </c>
      <c r="I203" s="54" t="s">
        <v>1643</v>
      </c>
      <c r="J203" s="250">
        <v>0</v>
      </c>
      <c r="K203" s="54" t="s">
        <v>1654</v>
      </c>
      <c r="L203" s="153" t="s">
        <v>1337</v>
      </c>
      <c r="M203" s="54" t="s">
        <v>1655</v>
      </c>
      <c r="N203" s="250">
        <v>0.2</v>
      </c>
      <c r="O203" s="250">
        <v>0</v>
      </c>
      <c r="P203" s="250">
        <v>0</v>
      </c>
      <c r="Q203" s="146"/>
      <c r="R203" s="348"/>
      <c r="S203" s="193">
        <f t="shared" si="23"/>
        <v>0</v>
      </c>
      <c r="T203" s="142">
        <f t="shared" si="30"/>
        <v>0</v>
      </c>
      <c r="U203" s="200">
        <v>45810</v>
      </c>
      <c r="V203" s="201">
        <v>46022</v>
      </c>
      <c r="W203" s="119">
        <f t="shared" si="29"/>
        <v>212</v>
      </c>
      <c r="X203" s="143" t="s">
        <v>974</v>
      </c>
      <c r="Y203" s="54" t="s">
        <v>975</v>
      </c>
      <c r="Z203" s="54" t="s">
        <v>1613</v>
      </c>
      <c r="AA203" s="54" t="s">
        <v>1656</v>
      </c>
      <c r="AB203" s="54" t="s">
        <v>1657</v>
      </c>
      <c r="AC203" s="153" t="s">
        <v>941</v>
      </c>
      <c r="AD203" s="153" t="s">
        <v>1632</v>
      </c>
      <c r="AE203" s="54"/>
      <c r="AF203" s="54"/>
      <c r="AG203" s="54"/>
      <c r="AH203" s="54"/>
      <c r="AI203" s="107">
        <v>0</v>
      </c>
      <c r="AJ203" s="107"/>
      <c r="AK203" s="107"/>
      <c r="AL203" s="107"/>
      <c r="AM203" s="107"/>
      <c r="AN203" s="54" t="s">
        <v>618</v>
      </c>
      <c r="AO203" s="54" t="s">
        <v>618</v>
      </c>
      <c r="AP203" s="145"/>
      <c r="AQ203" s="140"/>
      <c r="AR203" s="145"/>
      <c r="AS203" s="140"/>
      <c r="AT203" s="133"/>
      <c r="AU203" s="134"/>
      <c r="AV203" s="133"/>
      <c r="AW203" s="134"/>
      <c r="AX203" s="3"/>
      <c r="AY203" s="3"/>
      <c r="BE203" s="126"/>
    </row>
    <row r="204" spans="1:57" ht="54.95" customHeight="1">
      <c r="A204" s="54" t="s">
        <v>200</v>
      </c>
      <c r="B204" s="54" t="s">
        <v>386</v>
      </c>
      <c r="C204" s="54" t="s">
        <v>387</v>
      </c>
      <c r="D204" s="54" t="s">
        <v>478</v>
      </c>
      <c r="E204" s="323" t="s">
        <v>1640</v>
      </c>
      <c r="F204" s="119">
        <v>202400000004341</v>
      </c>
      <c r="G204" s="332" t="s">
        <v>1641</v>
      </c>
      <c r="H204" s="54" t="s">
        <v>1642</v>
      </c>
      <c r="I204" s="54" t="s">
        <v>1643</v>
      </c>
      <c r="J204" s="250">
        <v>0</v>
      </c>
      <c r="K204" s="54" t="s">
        <v>1658</v>
      </c>
      <c r="L204" s="153" t="s">
        <v>1337</v>
      </c>
      <c r="M204" s="54" t="s">
        <v>1659</v>
      </c>
      <c r="N204" s="153">
        <v>1</v>
      </c>
      <c r="O204" s="153">
        <v>0</v>
      </c>
      <c r="P204" s="153">
        <v>0</v>
      </c>
      <c r="Q204" s="146"/>
      <c r="R204" s="348"/>
      <c r="S204" s="193">
        <f t="shared" si="23"/>
        <v>0</v>
      </c>
      <c r="T204" s="142">
        <f t="shared" si="30"/>
        <v>0</v>
      </c>
      <c r="U204" s="200">
        <v>45717</v>
      </c>
      <c r="V204" s="201">
        <v>46022</v>
      </c>
      <c r="W204" s="119">
        <f t="shared" si="29"/>
        <v>305</v>
      </c>
      <c r="X204" s="143" t="s">
        <v>974</v>
      </c>
      <c r="Y204" s="54" t="s">
        <v>975</v>
      </c>
      <c r="Z204" s="54" t="s">
        <v>1613</v>
      </c>
      <c r="AA204" s="54" t="s">
        <v>1646</v>
      </c>
      <c r="AB204" s="54" t="s">
        <v>1647</v>
      </c>
      <c r="AC204" s="153" t="s">
        <v>941</v>
      </c>
      <c r="AD204" s="153" t="s">
        <v>1632</v>
      </c>
      <c r="AE204" s="54"/>
      <c r="AF204" s="54"/>
      <c r="AG204" s="54"/>
      <c r="AH204" s="54"/>
      <c r="AI204" s="107">
        <v>0</v>
      </c>
      <c r="AJ204" s="107"/>
      <c r="AK204" s="107"/>
      <c r="AL204" s="107"/>
      <c r="AM204" s="107"/>
      <c r="AN204" s="54" t="s">
        <v>618</v>
      </c>
      <c r="AO204" s="54" t="s">
        <v>618</v>
      </c>
      <c r="AP204" s="145"/>
      <c r="AQ204" s="140"/>
      <c r="AR204" s="145"/>
      <c r="AS204" s="140"/>
      <c r="AT204" s="133"/>
      <c r="AU204" s="134"/>
      <c r="AV204" s="133"/>
      <c r="AW204" s="134"/>
      <c r="AX204" s="3"/>
      <c r="AY204" s="3"/>
      <c r="BE204" s="126"/>
    </row>
    <row r="205" spans="1:57" ht="54.95" customHeight="1">
      <c r="A205" s="54" t="s">
        <v>200</v>
      </c>
      <c r="B205" s="54" t="s">
        <v>386</v>
      </c>
      <c r="C205" s="54" t="s">
        <v>387</v>
      </c>
      <c r="D205" s="54" t="s">
        <v>478</v>
      </c>
      <c r="E205" s="323" t="s">
        <v>1640</v>
      </c>
      <c r="F205" s="119">
        <v>202400000004341</v>
      </c>
      <c r="G205" s="332" t="s">
        <v>1641</v>
      </c>
      <c r="H205" s="54" t="s">
        <v>1642</v>
      </c>
      <c r="I205" s="54" t="s">
        <v>1643</v>
      </c>
      <c r="J205" s="250">
        <v>0</v>
      </c>
      <c r="K205" s="54" t="s">
        <v>1660</v>
      </c>
      <c r="L205" s="153" t="s">
        <v>1337</v>
      </c>
      <c r="M205" s="54" t="s">
        <v>1661</v>
      </c>
      <c r="N205" s="153">
        <v>2</v>
      </c>
      <c r="O205" s="153">
        <v>0</v>
      </c>
      <c r="P205" s="153">
        <v>0</v>
      </c>
      <c r="Q205" s="149"/>
      <c r="R205" s="350"/>
      <c r="S205" s="193">
        <f t="shared" si="23"/>
        <v>0</v>
      </c>
      <c r="T205" s="142">
        <f t="shared" si="30"/>
        <v>0</v>
      </c>
      <c r="U205" s="200">
        <v>45717</v>
      </c>
      <c r="V205" s="201">
        <v>46022</v>
      </c>
      <c r="W205" s="119">
        <f t="shared" si="29"/>
        <v>305</v>
      </c>
      <c r="X205" s="143" t="s">
        <v>974</v>
      </c>
      <c r="Y205" s="54" t="s">
        <v>975</v>
      </c>
      <c r="Z205" s="54" t="s">
        <v>1613</v>
      </c>
      <c r="AA205" s="54" t="s">
        <v>1650</v>
      </c>
      <c r="AB205" s="54" t="s">
        <v>1651</v>
      </c>
      <c r="AC205" s="153" t="s">
        <v>941</v>
      </c>
      <c r="AD205" s="153" t="s">
        <v>1632</v>
      </c>
      <c r="AE205" s="54"/>
      <c r="AF205" s="54"/>
      <c r="AG205" s="54"/>
      <c r="AH205" s="54"/>
      <c r="AI205" s="107"/>
      <c r="AJ205" s="107"/>
      <c r="AK205" s="107"/>
      <c r="AL205" s="107"/>
      <c r="AM205" s="107"/>
      <c r="AN205" s="54" t="s">
        <v>618</v>
      </c>
      <c r="AO205" s="54" t="s">
        <v>618</v>
      </c>
      <c r="AP205" s="145"/>
      <c r="AQ205" s="140"/>
      <c r="AR205" s="145"/>
      <c r="AS205" s="140"/>
      <c r="AT205" s="133"/>
      <c r="AU205" s="134"/>
      <c r="AV205" s="133"/>
      <c r="AW205" s="134"/>
      <c r="AX205" s="3"/>
      <c r="AY205" s="3"/>
      <c r="BE205" s="126"/>
    </row>
    <row r="206" spans="1:57" ht="54.95" customHeight="1">
      <c r="A206" s="54"/>
      <c r="B206" s="54"/>
      <c r="C206" s="54"/>
      <c r="D206" s="54"/>
      <c r="E206" s="480" t="s">
        <v>1662</v>
      </c>
      <c r="F206" s="481"/>
      <c r="G206" s="481"/>
      <c r="H206" s="481"/>
      <c r="I206" s="481"/>
      <c r="J206" s="481"/>
      <c r="K206" s="481"/>
      <c r="L206" s="481"/>
      <c r="M206" s="481"/>
      <c r="N206" s="481"/>
      <c r="O206" s="481"/>
      <c r="P206" s="482"/>
      <c r="Q206" s="87"/>
      <c r="R206" s="351"/>
      <c r="T206" s="109">
        <f>AVERAGE(T200:T205)</f>
        <v>2.4999999999999998E-2</v>
      </c>
      <c r="U206" s="200"/>
      <c r="V206" s="201"/>
      <c r="W206" s="119"/>
      <c r="X206" s="143"/>
      <c r="Y206" s="54"/>
      <c r="Z206" s="54"/>
      <c r="AA206" s="54"/>
      <c r="AB206" s="54"/>
      <c r="AC206" s="153"/>
      <c r="AD206" s="153"/>
      <c r="AE206" s="54"/>
      <c r="AF206" s="54"/>
      <c r="AG206" s="54"/>
      <c r="AH206" s="54"/>
      <c r="AI206" s="387">
        <v>300000000</v>
      </c>
      <c r="AJ206" s="387">
        <v>300000000</v>
      </c>
      <c r="AK206" s="387">
        <v>300000000</v>
      </c>
      <c r="AL206" s="107"/>
      <c r="AM206" s="107"/>
      <c r="AN206" s="54"/>
      <c r="AO206" s="54"/>
      <c r="AP206" s="381">
        <v>0</v>
      </c>
      <c r="AQ206" s="82">
        <f>AP206/AJ206</f>
        <v>0</v>
      </c>
      <c r="AR206" s="381">
        <v>0</v>
      </c>
      <c r="AS206" s="82">
        <f>AR206/AJ206</f>
        <v>0</v>
      </c>
      <c r="AT206" s="253">
        <v>15000000</v>
      </c>
      <c r="AU206" s="82">
        <f>AT206/AK206</f>
        <v>0.05</v>
      </c>
      <c r="AV206" s="253">
        <v>281400000</v>
      </c>
      <c r="AW206" s="82">
        <f>AV206/AK206</f>
        <v>0.93799999999999994</v>
      </c>
      <c r="AX206" s="193"/>
      <c r="AY206" s="193"/>
      <c r="AZ206" s="126"/>
      <c r="BA206" s="126"/>
      <c r="BB206" s="126"/>
      <c r="BC206" s="126"/>
      <c r="BD206" s="126"/>
      <c r="BE206" s="126"/>
    </row>
    <row r="207" spans="1:57" ht="54.95" customHeight="1">
      <c r="A207" s="54" t="s">
        <v>480</v>
      </c>
      <c r="B207" s="54" t="s">
        <v>481</v>
      </c>
      <c r="C207" s="54" t="s">
        <v>482</v>
      </c>
      <c r="D207" s="54" t="s">
        <v>485</v>
      </c>
      <c r="E207" s="323" t="s">
        <v>1663</v>
      </c>
      <c r="F207" s="119">
        <v>2024130010006</v>
      </c>
      <c r="G207" s="332" t="s">
        <v>1664</v>
      </c>
      <c r="H207" s="54" t="s">
        <v>1665</v>
      </c>
      <c r="I207" s="54" t="s">
        <v>1300</v>
      </c>
      <c r="J207" s="250">
        <v>0.3</v>
      </c>
      <c r="K207" s="54" t="s">
        <v>1666</v>
      </c>
      <c r="L207" s="153" t="s">
        <v>1337</v>
      </c>
      <c r="M207" s="54" t="s">
        <v>1667</v>
      </c>
      <c r="N207" s="153">
        <v>1</v>
      </c>
      <c r="O207" s="153">
        <v>0</v>
      </c>
      <c r="P207" s="215">
        <v>0.15</v>
      </c>
      <c r="Q207" s="141"/>
      <c r="R207" s="347"/>
      <c r="S207" s="193">
        <f t="shared" ref="S207:S269" si="31">O207+P207</f>
        <v>0.15</v>
      </c>
      <c r="T207" s="142">
        <f>(O207+P207)/N207</f>
        <v>0.15</v>
      </c>
      <c r="U207" s="200">
        <v>45672</v>
      </c>
      <c r="V207" s="201">
        <v>46022</v>
      </c>
      <c r="W207" s="119">
        <f t="shared" si="29"/>
        <v>350</v>
      </c>
      <c r="X207" s="54">
        <v>1221</v>
      </c>
      <c r="Y207" s="54" t="s">
        <v>1668</v>
      </c>
      <c r="Z207" s="54" t="s">
        <v>1613</v>
      </c>
      <c r="AA207" s="54" t="s">
        <v>1669</v>
      </c>
      <c r="AB207" s="54" t="s">
        <v>1670</v>
      </c>
      <c r="AC207" s="54" t="s">
        <v>941</v>
      </c>
      <c r="AD207" s="216" t="s">
        <v>1671</v>
      </c>
      <c r="AE207" s="217">
        <v>22500000</v>
      </c>
      <c r="AF207" s="54" t="s">
        <v>1389</v>
      </c>
      <c r="AG207" s="54" t="s">
        <v>1029</v>
      </c>
      <c r="AH207" s="218">
        <v>45434</v>
      </c>
      <c r="AI207" s="107"/>
      <c r="AJ207" s="107"/>
      <c r="AK207" s="107"/>
      <c r="AL207" s="107"/>
      <c r="AM207" s="107"/>
      <c r="AN207" s="54" t="s">
        <v>1207</v>
      </c>
      <c r="AO207" s="54" t="s">
        <v>1672</v>
      </c>
      <c r="AP207" s="145"/>
      <c r="AQ207" s="140"/>
      <c r="AR207" s="145"/>
      <c r="AS207" s="140"/>
      <c r="AT207" s="133"/>
      <c r="AU207" s="134"/>
      <c r="AV207" s="133"/>
      <c r="AW207" s="134"/>
      <c r="AX207" s="3"/>
      <c r="AY207" s="3"/>
      <c r="BE207" s="126"/>
    </row>
    <row r="208" spans="1:57" ht="54.95" customHeight="1">
      <c r="A208" s="54" t="s">
        <v>480</v>
      </c>
      <c r="B208" s="54" t="s">
        <v>481</v>
      </c>
      <c r="C208" s="54" t="s">
        <v>482</v>
      </c>
      <c r="D208" s="54" t="s">
        <v>485</v>
      </c>
      <c r="E208" s="323" t="s">
        <v>1663</v>
      </c>
      <c r="F208" s="119">
        <v>2024130010006</v>
      </c>
      <c r="G208" s="332" t="s">
        <v>1664</v>
      </c>
      <c r="H208" s="54" t="s">
        <v>1665</v>
      </c>
      <c r="I208" s="54" t="s">
        <v>1300</v>
      </c>
      <c r="J208" s="250">
        <v>0.3</v>
      </c>
      <c r="K208" s="54" t="s">
        <v>1673</v>
      </c>
      <c r="L208" s="153" t="s">
        <v>1337</v>
      </c>
      <c r="M208" s="54" t="s">
        <v>1674</v>
      </c>
      <c r="N208" s="119">
        <v>4</v>
      </c>
      <c r="O208" s="119">
        <v>0</v>
      </c>
      <c r="P208" s="119">
        <v>0</v>
      </c>
      <c r="Q208" s="149"/>
      <c r="R208" s="350"/>
      <c r="S208" s="193">
        <f t="shared" si="31"/>
        <v>0</v>
      </c>
      <c r="T208" s="142">
        <f>(O208+P208)/N208</f>
        <v>0</v>
      </c>
      <c r="U208" s="200">
        <v>45672</v>
      </c>
      <c r="V208" s="201">
        <v>46022</v>
      </c>
      <c r="W208" s="119">
        <f t="shared" si="29"/>
        <v>350</v>
      </c>
      <c r="X208" s="54">
        <v>1221</v>
      </c>
      <c r="Y208" s="54" t="s">
        <v>1668</v>
      </c>
      <c r="Z208" s="54" t="s">
        <v>1613</v>
      </c>
      <c r="AA208" s="54" t="s">
        <v>1669</v>
      </c>
      <c r="AB208" s="54" t="s">
        <v>1670</v>
      </c>
      <c r="AC208" s="54" t="s">
        <v>941</v>
      </c>
      <c r="AD208" s="216" t="s">
        <v>1675</v>
      </c>
      <c r="AE208" s="217">
        <v>25000000</v>
      </c>
      <c r="AF208" s="54" t="s">
        <v>1389</v>
      </c>
      <c r="AG208" s="54" t="s">
        <v>1029</v>
      </c>
      <c r="AH208" s="218">
        <v>45439</v>
      </c>
      <c r="AI208" s="107"/>
      <c r="AJ208" s="107"/>
      <c r="AK208" s="107"/>
      <c r="AL208" s="107"/>
      <c r="AM208" s="107"/>
      <c r="AN208" s="54" t="s">
        <v>1207</v>
      </c>
      <c r="AO208" s="54" t="s">
        <v>1672</v>
      </c>
      <c r="AP208" s="145"/>
      <c r="AQ208" s="140"/>
      <c r="AR208" s="145"/>
      <c r="AS208" s="140"/>
      <c r="AT208" s="133"/>
      <c r="AU208" s="134"/>
      <c r="AV208" s="133"/>
      <c r="AW208" s="134"/>
      <c r="AX208" s="3"/>
      <c r="AY208" s="3"/>
      <c r="BE208" s="405"/>
    </row>
    <row r="209" spans="1:57" ht="54.95" customHeight="1">
      <c r="A209" s="54"/>
      <c r="B209" s="54"/>
      <c r="C209" s="54"/>
      <c r="D209" s="54"/>
      <c r="E209" s="480" t="s">
        <v>1676</v>
      </c>
      <c r="F209" s="481"/>
      <c r="G209" s="481"/>
      <c r="H209" s="481"/>
      <c r="I209" s="481"/>
      <c r="J209" s="481"/>
      <c r="K209" s="481"/>
      <c r="L209" s="481"/>
      <c r="M209" s="481"/>
      <c r="N209" s="481"/>
      <c r="O209" s="481"/>
      <c r="P209" s="482"/>
      <c r="Q209" s="88"/>
      <c r="R209" s="365"/>
      <c r="T209" s="113">
        <f>AVERAGE(T207:T208)</f>
        <v>7.4999999999999997E-2</v>
      </c>
      <c r="U209" s="200"/>
      <c r="V209" s="201"/>
      <c r="W209" s="119"/>
      <c r="X209" s="54"/>
      <c r="Y209" s="54"/>
      <c r="Z209" s="54"/>
      <c r="AA209" s="54"/>
      <c r="AB209" s="54"/>
      <c r="AC209" s="54"/>
      <c r="AD209" s="216"/>
      <c r="AE209" s="217"/>
      <c r="AF209" s="54"/>
      <c r="AG209" s="54"/>
      <c r="AH209" s="218"/>
      <c r="AI209" s="387">
        <v>613000000</v>
      </c>
      <c r="AJ209" s="387">
        <v>613000000</v>
      </c>
      <c r="AK209" s="387">
        <v>613000000</v>
      </c>
      <c r="AL209" s="107"/>
      <c r="AM209" s="107"/>
      <c r="AN209" s="54"/>
      <c r="AO209" s="54"/>
      <c r="AP209" s="381">
        <v>16300000</v>
      </c>
      <c r="AQ209" s="82">
        <f>AP209/AJ209</f>
        <v>2.6590538336052204E-2</v>
      </c>
      <c r="AR209" s="381">
        <v>125400000</v>
      </c>
      <c r="AS209" s="82">
        <f>AR209/AJ209</f>
        <v>0.20456769983686787</v>
      </c>
      <c r="AT209" s="253">
        <v>68200000</v>
      </c>
      <c r="AU209" s="82">
        <f>AT209/AK209</f>
        <v>0.11125611745513866</v>
      </c>
      <c r="AV209" s="253">
        <v>279650000</v>
      </c>
      <c r="AW209" s="82">
        <f>AV209/AK209</f>
        <v>0.45619902120717781</v>
      </c>
      <c r="AX209" s="193"/>
      <c r="AY209" s="193"/>
      <c r="AZ209" s="126"/>
      <c r="BA209" s="126"/>
      <c r="BB209" s="126"/>
      <c r="BC209" s="126"/>
      <c r="BD209" s="126"/>
      <c r="BE209" s="126"/>
    </row>
    <row r="210" spans="1:57" ht="54.95" customHeight="1">
      <c r="A210" s="54" t="str">
        <f>+CONCATENATE('1. ESTRATÉGICO'!E87)</f>
        <v>Incrementar a 99 puntos el Indice de Transparencia y Anticorrupción -ITA</v>
      </c>
      <c r="B210" s="54" t="str">
        <f>+CONCATENATE('1. ESTRATÉGICO'!F87)</f>
        <v>Procesos administrativos óptimos y transparentes</v>
      </c>
      <c r="C210" s="153" t="str">
        <f>+CONCATENATE('1. ESTRATÉGICO'!G87)</f>
        <v>05-06-02</v>
      </c>
      <c r="D210" s="54" t="s">
        <v>493</v>
      </c>
      <c r="E210" s="326" t="s">
        <v>1677</v>
      </c>
      <c r="F210" s="119">
        <v>202400000004433</v>
      </c>
      <c r="G210" s="332" t="s">
        <v>1678</v>
      </c>
      <c r="H210" s="54" t="s">
        <v>1679</v>
      </c>
      <c r="I210" s="54" t="s">
        <v>494</v>
      </c>
      <c r="J210" s="219">
        <v>0.33300000000000002</v>
      </c>
      <c r="K210" s="220" t="s">
        <v>1680</v>
      </c>
      <c r="L210" s="153" t="s">
        <v>1337</v>
      </c>
      <c r="M210" s="54" t="s">
        <v>1681</v>
      </c>
      <c r="N210" s="153">
        <v>1</v>
      </c>
      <c r="O210" s="153">
        <v>0</v>
      </c>
      <c r="P210" s="153">
        <v>1</v>
      </c>
      <c r="Q210" s="141"/>
      <c r="R210" s="347"/>
      <c r="S210" s="193">
        <f t="shared" si="31"/>
        <v>1</v>
      </c>
      <c r="T210" s="142">
        <f t="shared" ref="T210:T223" si="32">(O210+P210)/N210</f>
        <v>1</v>
      </c>
      <c r="U210" s="200">
        <v>45672</v>
      </c>
      <c r="V210" s="201">
        <v>46022</v>
      </c>
      <c r="W210" s="119">
        <f>+V210-U210</f>
        <v>350</v>
      </c>
      <c r="X210" s="143" t="s">
        <v>1682</v>
      </c>
      <c r="Y210" s="54" t="s">
        <v>1683</v>
      </c>
      <c r="Z210" s="54" t="s">
        <v>1684</v>
      </c>
      <c r="AA210" s="54" t="s">
        <v>1685</v>
      </c>
      <c r="AB210" s="54" t="s">
        <v>1686</v>
      </c>
      <c r="AC210" s="62" t="s">
        <v>1288</v>
      </c>
      <c r="AD210" s="62" t="s">
        <v>1687</v>
      </c>
      <c r="AE210" s="221">
        <v>0</v>
      </c>
      <c r="AF210" s="62"/>
      <c r="AG210" s="62"/>
      <c r="AH210" s="62"/>
      <c r="AI210" s="221">
        <v>0</v>
      </c>
      <c r="AJ210" s="221"/>
      <c r="AK210" s="221"/>
      <c r="AL210" s="221"/>
      <c r="AM210" s="221"/>
      <c r="AN210" s="62"/>
      <c r="AO210" s="62"/>
      <c r="AP210" s="145"/>
      <c r="AQ210" s="140"/>
      <c r="AR210" s="145"/>
      <c r="AS210" s="140"/>
      <c r="AT210" s="133"/>
      <c r="AU210" s="134"/>
      <c r="AV210" s="133"/>
      <c r="AW210" s="134"/>
      <c r="AX210" s="3"/>
      <c r="AY210" s="3"/>
      <c r="BE210" s="406"/>
    </row>
    <row r="211" spans="1:57" ht="54.95" customHeight="1">
      <c r="A211" s="54" t="str">
        <f>+CONCATENATE('1. ESTRATÉGICO'!E88)</f>
        <v>Incrementar a 99 puntos el Indice de Transparencia y Anticorrupción -ITA</v>
      </c>
      <c r="B211" s="54" t="str">
        <f>+CONCATENATE('1. ESTRATÉGICO'!F88)</f>
        <v>Procesos administrativos óptimos y transparentes</v>
      </c>
      <c r="C211" s="153" t="str">
        <f>+CONCATENATE('1. ESTRATÉGICO'!G88)</f>
        <v>05-06-02</v>
      </c>
      <c r="D211" s="54" t="s">
        <v>493</v>
      </c>
      <c r="E211" s="326" t="s">
        <v>1677</v>
      </c>
      <c r="F211" s="119">
        <v>202400000004433</v>
      </c>
      <c r="G211" s="332" t="s">
        <v>1678</v>
      </c>
      <c r="H211" s="54" t="s">
        <v>1679</v>
      </c>
      <c r="I211" s="54" t="s">
        <v>494</v>
      </c>
      <c r="J211" s="219">
        <v>0.33300000000000002</v>
      </c>
      <c r="K211" s="220" t="s">
        <v>1688</v>
      </c>
      <c r="L211" s="153" t="s">
        <v>1337</v>
      </c>
      <c r="M211" s="54" t="s">
        <v>1689</v>
      </c>
      <c r="N211" s="153">
        <v>10</v>
      </c>
      <c r="O211" s="153">
        <v>0</v>
      </c>
      <c r="P211" s="153">
        <v>4</v>
      </c>
      <c r="Q211" s="146"/>
      <c r="R211" s="348"/>
      <c r="S211" s="193">
        <f t="shared" si="31"/>
        <v>4</v>
      </c>
      <c r="T211" s="142">
        <f t="shared" si="32"/>
        <v>0.4</v>
      </c>
      <c r="U211" s="200">
        <v>45672</v>
      </c>
      <c r="V211" s="201">
        <v>46022</v>
      </c>
      <c r="W211" s="119">
        <f t="shared" ref="W211:W223" si="33">+V211-U211</f>
        <v>350</v>
      </c>
      <c r="X211" s="143" t="s">
        <v>1682</v>
      </c>
      <c r="Y211" s="54" t="s">
        <v>1683</v>
      </c>
      <c r="Z211" s="54" t="s">
        <v>1684</v>
      </c>
      <c r="AA211" s="54" t="s">
        <v>1685</v>
      </c>
      <c r="AB211" s="54" t="s">
        <v>1686</v>
      </c>
      <c r="AC211" s="62" t="s">
        <v>941</v>
      </c>
      <c r="AD211" s="62" t="s">
        <v>1687</v>
      </c>
      <c r="AE211" s="221">
        <v>0</v>
      </c>
      <c r="AF211" s="62"/>
      <c r="AG211" s="62"/>
      <c r="AH211" s="62"/>
      <c r="AI211" s="221">
        <v>0</v>
      </c>
      <c r="AJ211" s="221"/>
      <c r="AK211" s="221"/>
      <c r="AL211" s="221"/>
      <c r="AM211" s="221"/>
      <c r="AN211" s="62"/>
      <c r="AO211" s="62"/>
      <c r="AP211" s="145"/>
      <c r="AQ211" s="140"/>
      <c r="AR211" s="145"/>
      <c r="AS211" s="140"/>
      <c r="AT211" s="133"/>
      <c r="AU211" s="134"/>
      <c r="AV211" s="133"/>
      <c r="AW211" s="134"/>
      <c r="AX211" s="3"/>
      <c r="AY211" s="3"/>
      <c r="BE211" s="126"/>
    </row>
    <row r="212" spans="1:57" ht="54.95" customHeight="1">
      <c r="A212" s="54" t="str">
        <f>+CONCATENATE('1. ESTRATÉGICO'!E89)</f>
        <v>Incrementar a 99 puntos el Indice de Transparencia y Anticorrupción -ITA</v>
      </c>
      <c r="B212" s="54" t="str">
        <f>+CONCATENATE('1. ESTRATÉGICO'!F89)</f>
        <v>Procesos administrativos óptimos y transparentes</v>
      </c>
      <c r="C212" s="153" t="str">
        <f>+CONCATENATE('1. ESTRATÉGICO'!G89)</f>
        <v>05-06-02</v>
      </c>
      <c r="D212" s="54" t="s">
        <v>493</v>
      </c>
      <c r="E212" s="326" t="s">
        <v>1677</v>
      </c>
      <c r="F212" s="119">
        <v>202400000004433</v>
      </c>
      <c r="G212" s="332" t="s">
        <v>1678</v>
      </c>
      <c r="H212" s="54" t="s">
        <v>1679</v>
      </c>
      <c r="I212" s="54" t="s">
        <v>494</v>
      </c>
      <c r="J212" s="219">
        <v>0.33300000000000002</v>
      </c>
      <c r="K212" s="220" t="s">
        <v>1690</v>
      </c>
      <c r="L212" s="153" t="s">
        <v>1337</v>
      </c>
      <c r="M212" s="54" t="s">
        <v>1691</v>
      </c>
      <c r="N212" s="153">
        <v>1</v>
      </c>
      <c r="O212" s="153">
        <v>0</v>
      </c>
      <c r="P212" s="153">
        <v>3</v>
      </c>
      <c r="Q212" s="146"/>
      <c r="R212" s="348"/>
      <c r="S212" s="193">
        <f t="shared" si="31"/>
        <v>3</v>
      </c>
      <c r="T212" s="142">
        <f t="shared" si="32"/>
        <v>3</v>
      </c>
      <c r="U212" s="200">
        <v>45672</v>
      </c>
      <c r="V212" s="201">
        <v>46022</v>
      </c>
      <c r="W212" s="119">
        <f t="shared" si="33"/>
        <v>350</v>
      </c>
      <c r="X212" s="143" t="s">
        <v>1682</v>
      </c>
      <c r="Y212" s="54" t="s">
        <v>1683</v>
      </c>
      <c r="Z212" s="54" t="s">
        <v>1684</v>
      </c>
      <c r="AA212" s="54" t="s">
        <v>1685</v>
      </c>
      <c r="AB212" s="54" t="s">
        <v>1686</v>
      </c>
      <c r="AC212" s="62" t="s">
        <v>941</v>
      </c>
      <c r="AD212" s="62" t="s">
        <v>1687</v>
      </c>
      <c r="AE212" s="221">
        <v>0</v>
      </c>
      <c r="AF212" s="62"/>
      <c r="AG212" s="62"/>
      <c r="AH212" s="62"/>
      <c r="AI212" s="221">
        <v>0</v>
      </c>
      <c r="AJ212" s="221"/>
      <c r="AK212" s="221"/>
      <c r="AL212" s="221"/>
      <c r="AM212" s="221"/>
      <c r="AN212" s="62"/>
      <c r="AO212" s="62"/>
      <c r="AP212" s="145"/>
      <c r="AQ212" s="140"/>
      <c r="AR212" s="145"/>
      <c r="AS212" s="140"/>
      <c r="AT212" s="133"/>
      <c r="AU212" s="134"/>
      <c r="AV212" s="133"/>
      <c r="AW212" s="134"/>
      <c r="AX212" s="3"/>
      <c r="AY212" s="3"/>
      <c r="BE212" s="126"/>
    </row>
    <row r="213" spans="1:57" ht="54.95" customHeight="1">
      <c r="A213" s="54" t="s">
        <v>488</v>
      </c>
      <c r="B213" s="54" t="s">
        <v>489</v>
      </c>
      <c r="C213" s="153" t="str">
        <f>+CONCATENATE('1. ESTRATÉGICO'!G80)</f>
        <v>03-03-03</v>
      </c>
      <c r="D213" s="54" t="s">
        <v>496</v>
      </c>
      <c r="E213" s="326" t="s">
        <v>1677</v>
      </c>
      <c r="F213" s="119">
        <v>202400000004433</v>
      </c>
      <c r="G213" s="332" t="s">
        <v>1678</v>
      </c>
      <c r="H213" s="54" t="s">
        <v>1692</v>
      </c>
      <c r="I213" s="54" t="s">
        <v>1693</v>
      </c>
      <c r="J213" s="219">
        <v>0.33300000000000002</v>
      </c>
      <c r="K213" s="220" t="s">
        <v>1694</v>
      </c>
      <c r="L213" s="153" t="s">
        <v>1337</v>
      </c>
      <c r="M213" s="54" t="s">
        <v>1695</v>
      </c>
      <c r="N213" s="153">
        <v>1</v>
      </c>
      <c r="O213" s="153">
        <v>0</v>
      </c>
      <c r="P213" s="153">
        <v>0</v>
      </c>
      <c r="Q213" s="146"/>
      <c r="R213" s="348"/>
      <c r="S213" s="193">
        <f t="shared" si="31"/>
        <v>0</v>
      </c>
      <c r="T213" s="142">
        <f t="shared" si="32"/>
        <v>0</v>
      </c>
      <c r="U213" s="200">
        <v>45672</v>
      </c>
      <c r="V213" s="201">
        <v>46022</v>
      </c>
      <c r="W213" s="119">
        <f t="shared" si="33"/>
        <v>350</v>
      </c>
      <c r="X213" s="143" t="s">
        <v>1682</v>
      </c>
      <c r="Y213" s="54" t="s">
        <v>1683</v>
      </c>
      <c r="Z213" s="54" t="s">
        <v>1684</v>
      </c>
      <c r="AA213" s="54" t="s">
        <v>1696</v>
      </c>
      <c r="AB213" s="54" t="s">
        <v>1697</v>
      </c>
      <c r="AC213" s="62" t="s">
        <v>941</v>
      </c>
      <c r="AD213" s="222" t="s">
        <v>1698</v>
      </c>
      <c r="AE213" s="223">
        <v>0</v>
      </c>
      <c r="AF213" s="62"/>
      <c r="AG213" s="62"/>
      <c r="AH213" s="62"/>
      <c r="AI213" s="221">
        <v>0</v>
      </c>
      <c r="AJ213" s="221"/>
      <c r="AK213" s="221"/>
      <c r="AL213" s="221"/>
      <c r="AM213" s="221"/>
      <c r="AN213" s="62"/>
      <c r="AO213" s="62"/>
      <c r="AP213" s="145"/>
      <c r="AQ213" s="140"/>
      <c r="AR213" s="145"/>
      <c r="AS213" s="140"/>
      <c r="AT213" s="133"/>
      <c r="AU213" s="134"/>
      <c r="AV213" s="133"/>
      <c r="AW213" s="134"/>
      <c r="AX213" s="3"/>
      <c r="AY213" s="3"/>
      <c r="BE213" s="126"/>
    </row>
    <row r="214" spans="1:57" ht="54.95" customHeight="1">
      <c r="A214" s="54" t="s">
        <v>488</v>
      </c>
      <c r="B214" s="54" t="s">
        <v>489</v>
      </c>
      <c r="C214" s="153" t="str">
        <f>+CONCATENATE('1. ESTRATÉGICO'!G81)</f>
        <v>03-03-03</v>
      </c>
      <c r="D214" s="54" t="s">
        <v>496</v>
      </c>
      <c r="E214" s="326" t="s">
        <v>1677</v>
      </c>
      <c r="F214" s="119">
        <v>202400000004433</v>
      </c>
      <c r="G214" s="332" t="s">
        <v>1678</v>
      </c>
      <c r="H214" s="54" t="s">
        <v>1692</v>
      </c>
      <c r="I214" s="54" t="s">
        <v>1693</v>
      </c>
      <c r="J214" s="219">
        <v>0.33300000000000002</v>
      </c>
      <c r="K214" s="220" t="s">
        <v>1699</v>
      </c>
      <c r="L214" s="153" t="s">
        <v>1337</v>
      </c>
      <c r="M214" s="54" t="s">
        <v>1700</v>
      </c>
      <c r="N214" s="153">
        <v>1</v>
      </c>
      <c r="O214" s="153">
        <v>0</v>
      </c>
      <c r="P214" s="153">
        <v>0</v>
      </c>
      <c r="Q214" s="146"/>
      <c r="R214" s="348"/>
      <c r="S214" s="193">
        <f t="shared" si="31"/>
        <v>0</v>
      </c>
      <c r="T214" s="142">
        <f t="shared" si="32"/>
        <v>0</v>
      </c>
      <c r="U214" s="200">
        <v>45672</v>
      </c>
      <c r="V214" s="201">
        <v>46022</v>
      </c>
      <c r="W214" s="119">
        <f>+V214-U214</f>
        <v>350</v>
      </c>
      <c r="X214" s="143" t="s">
        <v>1682</v>
      </c>
      <c r="Y214" s="54" t="s">
        <v>1683</v>
      </c>
      <c r="Z214" s="54" t="s">
        <v>1684</v>
      </c>
      <c r="AA214" s="54" t="s">
        <v>1696</v>
      </c>
      <c r="AB214" s="54" t="s">
        <v>1697</v>
      </c>
      <c r="AC214" s="62" t="s">
        <v>941</v>
      </c>
      <c r="AD214" s="222" t="s">
        <v>1701</v>
      </c>
      <c r="AE214" s="223">
        <v>0</v>
      </c>
      <c r="AF214" s="62"/>
      <c r="AG214" s="62"/>
      <c r="AH214" s="62"/>
      <c r="AI214" s="221">
        <v>0</v>
      </c>
      <c r="AJ214" s="221"/>
      <c r="AK214" s="221"/>
      <c r="AL214" s="221"/>
      <c r="AM214" s="221"/>
      <c r="AN214" s="62"/>
      <c r="AO214" s="62"/>
      <c r="AP214" s="145"/>
      <c r="AQ214" s="140"/>
      <c r="AR214" s="145"/>
      <c r="AS214" s="140"/>
      <c r="AT214" s="133"/>
      <c r="AU214" s="134"/>
      <c r="AV214" s="133"/>
      <c r="AW214" s="134"/>
      <c r="AX214" s="3"/>
      <c r="AY214" s="3"/>
      <c r="BE214" s="126"/>
    </row>
    <row r="215" spans="1:57" ht="54.95" customHeight="1">
      <c r="A215" s="54" t="s">
        <v>488</v>
      </c>
      <c r="B215" s="54" t="s">
        <v>489</v>
      </c>
      <c r="C215" s="153" t="str">
        <f>+CONCATENATE('1. ESTRATÉGICO'!G83)</f>
        <v>05-02-02</v>
      </c>
      <c r="D215" s="54" t="s">
        <v>496</v>
      </c>
      <c r="E215" s="326" t="s">
        <v>1677</v>
      </c>
      <c r="F215" s="119">
        <v>202400000004433</v>
      </c>
      <c r="G215" s="332" t="s">
        <v>1678</v>
      </c>
      <c r="H215" s="54" t="s">
        <v>1692</v>
      </c>
      <c r="I215" s="54" t="s">
        <v>1693</v>
      </c>
      <c r="J215" s="219">
        <v>0.33300000000000002</v>
      </c>
      <c r="K215" s="224" t="s">
        <v>1702</v>
      </c>
      <c r="L215" s="153" t="s">
        <v>1337</v>
      </c>
      <c r="M215" s="54" t="s">
        <v>1703</v>
      </c>
      <c r="N215" s="153">
        <v>1</v>
      </c>
      <c r="O215" s="153">
        <v>0</v>
      </c>
      <c r="P215" s="153">
        <v>0</v>
      </c>
      <c r="Q215" s="146"/>
      <c r="R215" s="348"/>
      <c r="S215" s="193">
        <f t="shared" si="31"/>
        <v>0</v>
      </c>
      <c r="T215" s="142">
        <f t="shared" si="32"/>
        <v>0</v>
      </c>
      <c r="U215" s="200">
        <v>45672</v>
      </c>
      <c r="V215" s="201">
        <v>46022</v>
      </c>
      <c r="W215" s="119">
        <f t="shared" si="33"/>
        <v>350</v>
      </c>
      <c r="X215" s="143" t="s">
        <v>1682</v>
      </c>
      <c r="Y215" s="54" t="s">
        <v>1683</v>
      </c>
      <c r="Z215" s="54" t="s">
        <v>1684</v>
      </c>
      <c r="AA215" s="54" t="s">
        <v>1696</v>
      </c>
      <c r="AB215" s="54" t="s">
        <v>1697</v>
      </c>
      <c r="AC215" s="62" t="s">
        <v>941</v>
      </c>
      <c r="AD215" s="222" t="s">
        <v>1704</v>
      </c>
      <c r="AE215" s="223">
        <v>0</v>
      </c>
      <c r="AF215" s="62"/>
      <c r="AG215" s="62"/>
      <c r="AH215" s="62"/>
      <c r="AI215" s="221">
        <v>0</v>
      </c>
      <c r="AJ215" s="221"/>
      <c r="AK215" s="221"/>
      <c r="AL215" s="221"/>
      <c r="AM215" s="221"/>
      <c r="AN215" s="62"/>
      <c r="AO215" s="62"/>
      <c r="AP215" s="145"/>
      <c r="AQ215" s="140"/>
      <c r="AR215" s="145"/>
      <c r="AS215" s="140"/>
      <c r="AT215" s="133"/>
      <c r="AU215" s="134"/>
      <c r="AV215" s="133"/>
      <c r="AW215" s="134"/>
      <c r="AX215" s="3"/>
      <c r="AY215" s="3"/>
      <c r="BE215" s="126"/>
    </row>
    <row r="216" spans="1:57" ht="54.95" customHeight="1">
      <c r="A216" s="54" t="s">
        <v>488</v>
      </c>
      <c r="B216" s="54" t="s">
        <v>489</v>
      </c>
      <c r="C216" s="153" t="str">
        <f>+CONCATENATE('1. ESTRATÉGICO'!G85)</f>
        <v>05-02-05</v>
      </c>
      <c r="D216" s="54" t="s">
        <v>496</v>
      </c>
      <c r="E216" s="326" t="s">
        <v>1677</v>
      </c>
      <c r="F216" s="119">
        <v>202400000004433</v>
      </c>
      <c r="G216" s="332" t="s">
        <v>1678</v>
      </c>
      <c r="H216" s="54" t="s">
        <v>1692</v>
      </c>
      <c r="I216" s="54" t="s">
        <v>1693</v>
      </c>
      <c r="J216" s="219">
        <v>0.33300000000000002</v>
      </c>
      <c r="K216" s="54" t="s">
        <v>1705</v>
      </c>
      <c r="L216" s="153" t="s">
        <v>1337</v>
      </c>
      <c r="M216" s="54" t="s">
        <v>1659</v>
      </c>
      <c r="N216" s="153">
        <v>1</v>
      </c>
      <c r="O216" s="153">
        <v>0</v>
      </c>
      <c r="P216" s="153">
        <v>0</v>
      </c>
      <c r="Q216" s="146"/>
      <c r="R216" s="348"/>
      <c r="S216" s="193">
        <f t="shared" si="31"/>
        <v>0</v>
      </c>
      <c r="T216" s="142">
        <f t="shared" si="32"/>
        <v>0</v>
      </c>
      <c r="U216" s="200">
        <v>45672</v>
      </c>
      <c r="V216" s="201">
        <v>46022</v>
      </c>
      <c r="W216" s="119">
        <f t="shared" si="33"/>
        <v>350</v>
      </c>
      <c r="X216" s="143" t="s">
        <v>1682</v>
      </c>
      <c r="Y216" s="54" t="s">
        <v>1683</v>
      </c>
      <c r="Z216" s="54" t="s">
        <v>1684</v>
      </c>
      <c r="AA216" s="54" t="s">
        <v>1696</v>
      </c>
      <c r="AB216" s="54" t="s">
        <v>1697</v>
      </c>
      <c r="AC216" s="62" t="s">
        <v>941</v>
      </c>
      <c r="AD216" s="222" t="s">
        <v>1704</v>
      </c>
      <c r="AE216" s="223">
        <v>0</v>
      </c>
      <c r="AF216" s="62"/>
      <c r="AG216" s="62"/>
      <c r="AH216" s="62"/>
      <c r="AI216" s="221">
        <v>0</v>
      </c>
      <c r="AJ216" s="221"/>
      <c r="AK216" s="221"/>
      <c r="AL216" s="221"/>
      <c r="AM216" s="221"/>
      <c r="AN216" s="62"/>
      <c r="AO216" s="62"/>
      <c r="AP216" s="145"/>
      <c r="AQ216" s="140"/>
      <c r="AR216" s="145"/>
      <c r="AS216" s="140"/>
      <c r="AT216" s="133"/>
      <c r="AU216" s="134"/>
      <c r="AV216" s="133"/>
      <c r="AW216" s="134"/>
      <c r="AX216" s="3"/>
      <c r="AY216" s="3"/>
      <c r="BE216" s="126"/>
    </row>
    <row r="217" spans="1:57" ht="54.95" customHeight="1">
      <c r="A217" s="54" t="str">
        <f>+CONCATENATE('1. ESTRATÉGICO'!E87)</f>
        <v>Incrementar a 99 puntos el Indice de Transparencia y Anticorrupción -ITA</v>
      </c>
      <c r="B217" s="54" t="str">
        <f>+CONCATENATE('1. ESTRATÉGICO'!F87)</f>
        <v>Procesos administrativos óptimos y transparentes</v>
      </c>
      <c r="C217" s="153" t="str">
        <f>+CONCATENATE('1. ESTRATÉGICO'!G87)</f>
        <v>05-06-02</v>
      </c>
      <c r="D217" s="54" t="s">
        <v>496</v>
      </c>
      <c r="E217" s="326" t="s">
        <v>1677</v>
      </c>
      <c r="F217" s="119">
        <v>202400000004433</v>
      </c>
      <c r="G217" s="332" t="s">
        <v>1678</v>
      </c>
      <c r="H217" s="54" t="s">
        <v>1692</v>
      </c>
      <c r="I217" s="54" t="s">
        <v>1693</v>
      </c>
      <c r="J217" s="219">
        <v>0.33300000000000002</v>
      </c>
      <c r="K217" s="224" t="s">
        <v>1706</v>
      </c>
      <c r="L217" s="153" t="s">
        <v>1337</v>
      </c>
      <c r="M217" s="54" t="s">
        <v>1707</v>
      </c>
      <c r="N217" s="153">
        <v>1</v>
      </c>
      <c r="O217" s="153">
        <v>0</v>
      </c>
      <c r="P217" s="153">
        <v>0</v>
      </c>
      <c r="Q217" s="146"/>
      <c r="R217" s="348"/>
      <c r="S217" s="193">
        <f t="shared" si="31"/>
        <v>0</v>
      </c>
      <c r="T217" s="142">
        <f t="shared" si="32"/>
        <v>0</v>
      </c>
      <c r="U217" s="200">
        <v>45672</v>
      </c>
      <c r="V217" s="201">
        <v>46022</v>
      </c>
      <c r="W217" s="119">
        <f>+V217-U217</f>
        <v>350</v>
      </c>
      <c r="X217" s="143" t="s">
        <v>1682</v>
      </c>
      <c r="Y217" s="54" t="s">
        <v>1683</v>
      </c>
      <c r="Z217" s="54" t="s">
        <v>1684</v>
      </c>
      <c r="AA217" s="54" t="s">
        <v>1696</v>
      </c>
      <c r="AB217" s="54" t="s">
        <v>1697</v>
      </c>
      <c r="AC217" s="62" t="s">
        <v>941</v>
      </c>
      <c r="AD217" s="222" t="s">
        <v>1704</v>
      </c>
      <c r="AE217" s="223">
        <v>0</v>
      </c>
      <c r="AF217" s="62"/>
      <c r="AG217" s="62"/>
      <c r="AH217" s="62"/>
      <c r="AI217" s="221">
        <v>0</v>
      </c>
      <c r="AJ217" s="221"/>
      <c r="AK217" s="221"/>
      <c r="AL217" s="221"/>
      <c r="AM217" s="221"/>
      <c r="AN217" s="62"/>
      <c r="AO217" s="62"/>
      <c r="AP217" s="145"/>
      <c r="AQ217" s="140"/>
      <c r="AR217" s="145"/>
      <c r="AS217" s="140"/>
      <c r="AT217" s="133"/>
      <c r="AU217" s="134"/>
      <c r="AV217" s="133"/>
      <c r="AW217" s="134"/>
      <c r="AX217" s="3"/>
      <c r="AY217" s="3"/>
      <c r="BE217" s="126"/>
    </row>
    <row r="218" spans="1:57" ht="54.95" customHeight="1">
      <c r="A218" s="54" t="str">
        <f>+CONCATENATE('1. ESTRATÉGICO'!E88)</f>
        <v>Incrementar a 99 puntos el Indice de Transparencia y Anticorrupción -ITA</v>
      </c>
      <c r="B218" s="54" t="s">
        <v>489</v>
      </c>
      <c r="C218" s="153" t="str">
        <f>+CONCATENATE('1. ESTRATÉGICO'!G88)</f>
        <v>05-06-02</v>
      </c>
      <c r="D218" s="54" t="s">
        <v>496</v>
      </c>
      <c r="E218" s="326" t="s">
        <v>1677</v>
      </c>
      <c r="F218" s="119">
        <v>202400000004433</v>
      </c>
      <c r="G218" s="332" t="s">
        <v>1678</v>
      </c>
      <c r="H218" s="54" t="s">
        <v>1692</v>
      </c>
      <c r="I218" s="54" t="s">
        <v>1693</v>
      </c>
      <c r="J218" s="219">
        <v>0.33300000000000002</v>
      </c>
      <c r="K218" s="54" t="s">
        <v>1708</v>
      </c>
      <c r="L218" s="153" t="s">
        <v>1337</v>
      </c>
      <c r="M218" s="54" t="s">
        <v>1709</v>
      </c>
      <c r="N218" s="153">
        <v>1</v>
      </c>
      <c r="O218" s="153">
        <v>0</v>
      </c>
      <c r="P218" s="153">
        <v>0</v>
      </c>
      <c r="Q218" s="146"/>
      <c r="R218" s="348"/>
      <c r="S218" s="193">
        <f t="shared" si="31"/>
        <v>0</v>
      </c>
      <c r="T218" s="142">
        <f t="shared" si="32"/>
        <v>0</v>
      </c>
      <c r="U218" s="200">
        <v>45672</v>
      </c>
      <c r="V218" s="201">
        <v>46022</v>
      </c>
      <c r="W218" s="119">
        <f t="shared" si="33"/>
        <v>350</v>
      </c>
      <c r="X218" s="143" t="s">
        <v>1682</v>
      </c>
      <c r="Y218" s="54" t="s">
        <v>1683</v>
      </c>
      <c r="Z218" s="54" t="s">
        <v>1684</v>
      </c>
      <c r="AA218" s="54" t="s">
        <v>1696</v>
      </c>
      <c r="AB218" s="54" t="s">
        <v>1697</v>
      </c>
      <c r="AC218" s="62" t="s">
        <v>941</v>
      </c>
      <c r="AD218" s="222" t="s">
        <v>1704</v>
      </c>
      <c r="AE218" s="223">
        <v>0</v>
      </c>
      <c r="AF218" s="62"/>
      <c r="AG218" s="62"/>
      <c r="AH218" s="62"/>
      <c r="AI218" s="221">
        <v>0</v>
      </c>
      <c r="AJ218" s="221"/>
      <c r="AK218" s="221"/>
      <c r="AL218" s="221"/>
      <c r="AM218" s="221"/>
      <c r="AN218" s="62"/>
      <c r="AO218" s="62"/>
      <c r="AP218" s="145"/>
      <c r="AQ218" s="140"/>
      <c r="AR218" s="145"/>
      <c r="AS218" s="140"/>
      <c r="AT218" s="133"/>
      <c r="AU218" s="134"/>
      <c r="AV218" s="133"/>
      <c r="AW218" s="134"/>
      <c r="AX218" s="3"/>
      <c r="AY218" s="3"/>
      <c r="BE218" s="126"/>
    </row>
    <row r="219" spans="1:57" ht="54.95" customHeight="1">
      <c r="A219" s="54" t="str">
        <f>+CONCATENATE('1. ESTRATÉGICO'!E87)</f>
        <v>Incrementar a 99 puntos el Indice de Transparencia y Anticorrupción -ITA</v>
      </c>
      <c r="B219" s="54" t="s">
        <v>489</v>
      </c>
      <c r="C219" s="153" t="str">
        <f>+CONCATENATE('1. ESTRATÉGICO'!G87)</f>
        <v>05-06-02</v>
      </c>
      <c r="D219" s="54" t="str">
        <f>+CONCATENATE('1. ESTRATÉGICO'!K88)</f>
        <v>Crear un (1) Centro Integral de Atención Ciudadano (CIAC)</v>
      </c>
      <c r="E219" s="326" t="s">
        <v>1677</v>
      </c>
      <c r="F219" s="119">
        <v>202400000004433</v>
      </c>
      <c r="G219" s="332" t="s">
        <v>1678</v>
      </c>
      <c r="H219" s="54" t="s">
        <v>1710</v>
      </c>
      <c r="I219" s="54" t="s">
        <v>1693</v>
      </c>
      <c r="J219" s="219">
        <v>0.33300000000000002</v>
      </c>
      <c r="K219" s="224" t="s">
        <v>1711</v>
      </c>
      <c r="L219" s="153" t="s">
        <v>1337</v>
      </c>
      <c r="M219" s="54" t="s">
        <v>1712</v>
      </c>
      <c r="N219" s="153">
        <v>1</v>
      </c>
      <c r="O219" s="153">
        <v>0</v>
      </c>
      <c r="P219" s="153">
        <v>0</v>
      </c>
      <c r="Q219" s="146"/>
      <c r="R219" s="348"/>
      <c r="S219" s="193">
        <f t="shared" si="31"/>
        <v>0</v>
      </c>
      <c r="T219" s="142">
        <f t="shared" si="32"/>
        <v>0</v>
      </c>
      <c r="U219" s="200">
        <v>45672</v>
      </c>
      <c r="V219" s="201">
        <v>46022</v>
      </c>
      <c r="W219" s="119">
        <f t="shared" si="33"/>
        <v>350</v>
      </c>
      <c r="X219" s="143" t="s">
        <v>1682</v>
      </c>
      <c r="Y219" s="54" t="s">
        <v>1683</v>
      </c>
      <c r="Z219" s="54" t="s">
        <v>1684</v>
      </c>
      <c r="AA219" s="54" t="s">
        <v>1696</v>
      </c>
      <c r="AB219" s="54" t="s">
        <v>1697</v>
      </c>
      <c r="AC219" s="62" t="s">
        <v>941</v>
      </c>
      <c r="AD219" s="222" t="s">
        <v>1704</v>
      </c>
      <c r="AE219" s="223">
        <v>0</v>
      </c>
      <c r="AF219" s="62"/>
      <c r="AG219" s="62"/>
      <c r="AH219" s="62"/>
      <c r="AI219" s="221"/>
      <c r="AJ219" s="221"/>
      <c r="AK219" s="221"/>
      <c r="AL219" s="221"/>
      <c r="AM219" s="221"/>
      <c r="AN219" s="62"/>
      <c r="AO219" s="62"/>
      <c r="AP219" s="145"/>
      <c r="AQ219" s="140"/>
      <c r="AR219" s="145"/>
      <c r="AS219" s="140"/>
      <c r="AT219" s="133"/>
      <c r="AU219" s="134"/>
      <c r="AV219" s="133"/>
      <c r="AW219" s="134"/>
      <c r="AX219" s="3"/>
      <c r="AY219" s="3"/>
      <c r="BE219" s="126"/>
    </row>
    <row r="220" spans="1:57" ht="54.95" customHeight="1">
      <c r="A220" s="54" t="str">
        <f>+CONCATENATE('1. ESTRATÉGICO'!E88)</f>
        <v>Incrementar a 99 puntos el Indice de Transparencia y Anticorrupción -ITA</v>
      </c>
      <c r="B220" s="54" t="s">
        <v>489</v>
      </c>
      <c r="C220" s="153" t="str">
        <f>+CONCATENATE('1. ESTRATÉGICO'!G91)</f>
        <v>03-04-01</v>
      </c>
      <c r="D220" s="54" t="str">
        <f>+CONCATENATE('1. ESTRATÉGICO'!K89)</f>
        <v>Optimizar tres (3) ventanillas de atención al ciudadano en su funcionamiento</v>
      </c>
      <c r="E220" s="326" t="s">
        <v>1677</v>
      </c>
      <c r="F220" s="119">
        <v>202400000004433</v>
      </c>
      <c r="G220" s="332" t="s">
        <v>1678</v>
      </c>
      <c r="H220" s="54" t="s">
        <v>1692</v>
      </c>
      <c r="I220" s="54" t="s">
        <v>503</v>
      </c>
      <c r="J220" s="219">
        <v>0.33300000000000002</v>
      </c>
      <c r="K220" s="224" t="s">
        <v>1713</v>
      </c>
      <c r="L220" s="153" t="s">
        <v>1337</v>
      </c>
      <c r="M220" s="54" t="s">
        <v>1714</v>
      </c>
      <c r="N220" s="153">
        <v>3</v>
      </c>
      <c r="O220" s="153">
        <v>0</v>
      </c>
      <c r="P220" s="153">
        <v>0</v>
      </c>
      <c r="Q220" s="146"/>
      <c r="R220" s="348"/>
      <c r="S220" s="193">
        <f t="shared" si="31"/>
        <v>0</v>
      </c>
      <c r="T220" s="142">
        <f t="shared" si="32"/>
        <v>0</v>
      </c>
      <c r="U220" s="200">
        <v>45672</v>
      </c>
      <c r="V220" s="201">
        <v>46022</v>
      </c>
      <c r="W220" s="119">
        <f>+V220-U220</f>
        <v>350</v>
      </c>
      <c r="X220" s="143" t="s">
        <v>1682</v>
      </c>
      <c r="Y220" s="54" t="s">
        <v>1683</v>
      </c>
      <c r="Z220" s="54" t="s">
        <v>1684</v>
      </c>
      <c r="AA220" s="54" t="s">
        <v>1696</v>
      </c>
      <c r="AB220" s="54" t="s">
        <v>1697</v>
      </c>
      <c r="AC220" s="62" t="s">
        <v>941</v>
      </c>
      <c r="AD220" s="222"/>
      <c r="AE220" s="223"/>
      <c r="AF220" s="62"/>
      <c r="AG220" s="62"/>
      <c r="AH220" s="62"/>
      <c r="AI220" s="221"/>
      <c r="AJ220" s="221"/>
      <c r="AK220" s="221"/>
      <c r="AL220" s="221"/>
      <c r="AM220" s="221"/>
      <c r="AN220" s="62"/>
      <c r="AO220" s="62"/>
      <c r="AP220" s="145"/>
      <c r="AQ220" s="140"/>
      <c r="AR220" s="145"/>
      <c r="AS220" s="140"/>
      <c r="AT220" s="133"/>
      <c r="AU220" s="134"/>
      <c r="AV220" s="133"/>
      <c r="AW220" s="134"/>
      <c r="AX220" s="3"/>
      <c r="AY220" s="3"/>
      <c r="BE220" s="126"/>
    </row>
    <row r="221" spans="1:57" ht="54.95" customHeight="1">
      <c r="A221" s="54" t="str">
        <f>+CONCATENATE('1. ESTRATÉGICO'!E89)</f>
        <v>Incrementar a 99 puntos el Indice de Transparencia y Anticorrupción -ITA</v>
      </c>
      <c r="B221" s="54" t="s">
        <v>489</v>
      </c>
      <c r="C221" s="153" t="str">
        <f>+CONCATENATE('1. ESTRATÉGICO'!G89)</f>
        <v>05-06-02</v>
      </c>
      <c r="D221" s="54" t="str">
        <f>+CONCATENATE('1. ESTRATÉGICO'!K91)</f>
        <v>Crear dos (2) microcentros de inteligencia artificial</v>
      </c>
      <c r="E221" s="326" t="s">
        <v>1677</v>
      </c>
      <c r="F221" s="119">
        <v>202400000004433</v>
      </c>
      <c r="G221" s="332" t="s">
        <v>1678</v>
      </c>
      <c r="H221" s="54" t="s">
        <v>1710</v>
      </c>
      <c r="I221" s="54" t="s">
        <v>503</v>
      </c>
      <c r="J221" s="219">
        <v>0.33300000000000002</v>
      </c>
      <c r="K221" s="224" t="s">
        <v>1715</v>
      </c>
      <c r="L221" s="153" t="s">
        <v>1337</v>
      </c>
      <c r="M221" s="54" t="s">
        <v>1716</v>
      </c>
      <c r="N221" s="153">
        <v>3</v>
      </c>
      <c r="O221" s="153">
        <v>0</v>
      </c>
      <c r="P221" s="153">
        <v>0</v>
      </c>
      <c r="Q221" s="146"/>
      <c r="R221" s="348"/>
      <c r="S221" s="193">
        <f t="shared" si="31"/>
        <v>0</v>
      </c>
      <c r="T221" s="142">
        <f t="shared" si="32"/>
        <v>0</v>
      </c>
      <c r="U221" s="200">
        <v>45672</v>
      </c>
      <c r="V221" s="201">
        <v>46022</v>
      </c>
      <c r="W221" s="119">
        <f t="shared" si="33"/>
        <v>350</v>
      </c>
      <c r="X221" s="143" t="s">
        <v>1682</v>
      </c>
      <c r="Y221" s="54" t="s">
        <v>1683</v>
      </c>
      <c r="Z221" s="54" t="s">
        <v>1684</v>
      </c>
      <c r="AA221" s="54" t="s">
        <v>1696</v>
      </c>
      <c r="AB221" s="54" t="s">
        <v>1697</v>
      </c>
      <c r="AC221" s="62" t="s">
        <v>941</v>
      </c>
      <c r="AD221" s="222"/>
      <c r="AE221" s="223"/>
      <c r="AF221" s="62"/>
      <c r="AG221" s="62"/>
      <c r="AH221" s="62"/>
      <c r="AI221" s="221"/>
      <c r="AJ221" s="221"/>
      <c r="AK221" s="221"/>
      <c r="AL221" s="221"/>
      <c r="AM221" s="221"/>
      <c r="AN221" s="62"/>
      <c r="AO221" s="62"/>
      <c r="AP221" s="145"/>
      <c r="AQ221" s="140"/>
      <c r="AR221" s="145"/>
      <c r="AS221" s="140"/>
      <c r="AT221" s="133"/>
      <c r="AU221" s="134"/>
      <c r="AV221" s="133"/>
      <c r="AW221" s="134"/>
      <c r="AX221" s="3"/>
      <c r="AY221" s="3"/>
      <c r="BE221" s="126"/>
    </row>
    <row r="222" spans="1:57" ht="54.95" customHeight="1">
      <c r="A222" s="54" t="str">
        <f>+CONCATENATE('1. ESTRATÉGICO'!E91)</f>
        <v>Incrementar en 10% el porcentaje de inversión en proyectos de emprendimientos</v>
      </c>
      <c r="B222" s="54" t="s">
        <v>489</v>
      </c>
      <c r="C222" s="153" t="str">
        <f>+CONCATENATE('1. ESTRATÉGICO'!G94)</f>
        <v>05-06-03</v>
      </c>
      <c r="D222" s="54" t="str">
        <f>+CONCATENATE('1. ESTRATÉGICO'!K93)</f>
        <v xml:space="preserve">Formar a tres mil (3.000) personas en el uso de Tecnologías de Información </v>
      </c>
      <c r="E222" s="326" t="s">
        <v>1677</v>
      </c>
      <c r="F222" s="119">
        <v>202400000004433</v>
      </c>
      <c r="G222" s="332" t="s">
        <v>1678</v>
      </c>
      <c r="H222" s="54" t="s">
        <v>1692</v>
      </c>
      <c r="I222" s="54" t="s">
        <v>503</v>
      </c>
      <c r="J222" s="219">
        <v>0.33300000000000002</v>
      </c>
      <c r="K222" s="54" t="s">
        <v>1717</v>
      </c>
      <c r="L222" s="153" t="s">
        <v>1337</v>
      </c>
      <c r="M222" s="54" t="s">
        <v>1659</v>
      </c>
      <c r="N222" s="153">
        <v>3</v>
      </c>
      <c r="O222" s="153">
        <v>0</v>
      </c>
      <c r="P222" s="153">
        <v>0</v>
      </c>
      <c r="Q222" s="146"/>
      <c r="R222" s="348"/>
      <c r="S222" s="193">
        <f t="shared" si="31"/>
        <v>0</v>
      </c>
      <c r="T222" s="142">
        <f t="shared" si="32"/>
        <v>0</v>
      </c>
      <c r="U222" s="200">
        <v>45672</v>
      </c>
      <c r="V222" s="201">
        <v>46022</v>
      </c>
      <c r="W222" s="119">
        <f t="shared" si="33"/>
        <v>350</v>
      </c>
      <c r="X222" s="143" t="s">
        <v>1682</v>
      </c>
      <c r="Y222" s="54" t="s">
        <v>1683</v>
      </c>
      <c r="Z222" s="54" t="s">
        <v>1684</v>
      </c>
      <c r="AA222" s="54" t="s">
        <v>1718</v>
      </c>
      <c r="AB222" s="54" t="s">
        <v>1719</v>
      </c>
      <c r="AC222" s="62" t="s">
        <v>941</v>
      </c>
      <c r="AD222" s="222"/>
      <c r="AE222" s="223"/>
      <c r="AF222" s="62"/>
      <c r="AG222" s="62"/>
      <c r="AH222" s="62"/>
      <c r="AI222" s="221"/>
      <c r="AJ222" s="221"/>
      <c r="AK222" s="221"/>
      <c r="AL222" s="221"/>
      <c r="AM222" s="221"/>
      <c r="AN222" s="62"/>
      <c r="AO222" s="62"/>
      <c r="AP222" s="145"/>
      <c r="AQ222" s="140"/>
      <c r="AR222" s="145"/>
      <c r="AS222" s="140"/>
      <c r="AT222" s="133"/>
      <c r="AU222" s="134"/>
      <c r="AV222" s="133"/>
      <c r="AW222" s="134"/>
      <c r="AX222" s="3"/>
      <c r="AY222" s="3"/>
      <c r="BE222" s="126"/>
    </row>
    <row r="223" spans="1:57" ht="54.95" customHeight="1">
      <c r="A223" s="54" t="str">
        <f>+CONCATENATE('1. ESTRATÉGICO'!E93)</f>
        <v>Incrementar a 80,7 puntos el Índice de Desempeño Gobierno Digital</v>
      </c>
      <c r="B223" s="54" t="s">
        <v>489</v>
      </c>
      <c r="C223" s="153" t="str">
        <f>+CONCATENATE('1. ESTRATÉGICO'!G93)</f>
        <v>05-06-03</v>
      </c>
      <c r="D223" s="54" t="str">
        <f>+CONCATENATE('1. ESTRATÉGICO'!K94)</f>
        <v>Actualizar seis (6) sistemas de información de la entidad</v>
      </c>
      <c r="E223" s="326" t="s">
        <v>1677</v>
      </c>
      <c r="F223" s="119">
        <v>202400000004433</v>
      </c>
      <c r="G223" s="332" t="s">
        <v>1678</v>
      </c>
      <c r="H223" s="54" t="s">
        <v>1710</v>
      </c>
      <c r="I223" s="54" t="s">
        <v>503</v>
      </c>
      <c r="J223" s="219">
        <v>0.33300000000000002</v>
      </c>
      <c r="K223" s="224" t="s">
        <v>1720</v>
      </c>
      <c r="L223" s="153" t="s">
        <v>1337</v>
      </c>
      <c r="M223" s="54" t="s">
        <v>1709</v>
      </c>
      <c r="N223" s="153">
        <v>3</v>
      </c>
      <c r="O223" s="153">
        <v>0</v>
      </c>
      <c r="P223" s="153">
        <v>0</v>
      </c>
      <c r="Q223" s="149"/>
      <c r="R223" s="350"/>
      <c r="S223" s="193">
        <f t="shared" si="31"/>
        <v>0</v>
      </c>
      <c r="T223" s="142">
        <f t="shared" si="32"/>
        <v>0</v>
      </c>
      <c r="U223" s="200">
        <v>45672</v>
      </c>
      <c r="V223" s="201">
        <v>46022</v>
      </c>
      <c r="W223" s="119">
        <f t="shared" si="33"/>
        <v>350</v>
      </c>
      <c r="X223" s="143" t="s">
        <v>1682</v>
      </c>
      <c r="Y223" s="54" t="s">
        <v>1683</v>
      </c>
      <c r="Z223" s="54" t="s">
        <v>1684</v>
      </c>
      <c r="AA223" s="54" t="s">
        <v>1718</v>
      </c>
      <c r="AB223" s="54" t="s">
        <v>1719</v>
      </c>
      <c r="AC223" s="62" t="s">
        <v>941</v>
      </c>
      <c r="AD223" s="222"/>
      <c r="AE223" s="223"/>
      <c r="AF223" s="62"/>
      <c r="AG223" s="62"/>
      <c r="AH223" s="62"/>
      <c r="AI223" s="221"/>
      <c r="AJ223" s="221"/>
      <c r="AK223" s="221"/>
      <c r="AL223" s="221"/>
      <c r="AM223" s="221"/>
      <c r="AN223" s="62"/>
      <c r="AO223" s="407"/>
      <c r="AP223" s="145"/>
      <c r="AQ223" s="140"/>
      <c r="AR223" s="145"/>
      <c r="AS223" s="140"/>
      <c r="AT223" s="133"/>
      <c r="AU223" s="134"/>
      <c r="AV223" s="133"/>
      <c r="AW223" s="134"/>
      <c r="AX223" s="3"/>
      <c r="AY223" s="3"/>
      <c r="BE223" s="405"/>
    </row>
    <row r="224" spans="1:57" ht="54.95" customHeight="1">
      <c r="A224" s="54"/>
      <c r="B224" s="54"/>
      <c r="C224" s="153"/>
      <c r="D224" s="54"/>
      <c r="E224" s="477" t="s">
        <v>1721</v>
      </c>
      <c r="F224" s="478"/>
      <c r="G224" s="478"/>
      <c r="H224" s="478"/>
      <c r="I224" s="478"/>
      <c r="J224" s="478"/>
      <c r="K224" s="478"/>
      <c r="L224" s="478"/>
      <c r="M224" s="478"/>
      <c r="N224" s="478"/>
      <c r="O224" s="478"/>
      <c r="P224" s="479"/>
      <c r="Q224" s="87"/>
      <c r="R224" s="351"/>
      <c r="T224" s="109">
        <f>AVERAGE(T210:T223)</f>
        <v>0.31428571428571433</v>
      </c>
      <c r="U224" s="200"/>
      <c r="V224" s="201"/>
      <c r="W224" s="119"/>
      <c r="X224" s="143"/>
      <c r="Y224" s="54"/>
      <c r="Z224" s="54"/>
      <c r="AA224" s="54"/>
      <c r="AB224" s="54"/>
      <c r="AC224" s="62"/>
      <c r="AD224" s="222"/>
      <c r="AE224" s="223"/>
      <c r="AF224" s="62"/>
      <c r="AG224" s="62"/>
      <c r="AH224" s="62"/>
      <c r="AI224" s="389">
        <v>900000000</v>
      </c>
      <c r="AJ224" s="389">
        <v>900000000</v>
      </c>
      <c r="AK224" s="389">
        <v>900000000</v>
      </c>
      <c r="AL224" s="221"/>
      <c r="AM224" s="221"/>
      <c r="AN224" s="62"/>
      <c r="AO224" s="62"/>
      <c r="AP224" s="253">
        <v>0</v>
      </c>
      <c r="AQ224" s="82">
        <f>AP224/AJ224</f>
        <v>0</v>
      </c>
      <c r="AR224" s="253">
        <v>0</v>
      </c>
      <c r="AS224" s="82">
        <f>AR224/AJ224</f>
        <v>0</v>
      </c>
      <c r="AT224" s="253">
        <v>0</v>
      </c>
      <c r="AU224" s="82">
        <f>AT224/AK224</f>
        <v>0</v>
      </c>
      <c r="AV224" s="253">
        <v>16500000</v>
      </c>
      <c r="AW224" s="82">
        <f>AV224/AK224</f>
        <v>1.8333333333333333E-2</v>
      </c>
      <c r="AX224" s="193"/>
      <c r="AY224" s="193"/>
      <c r="AZ224" s="126"/>
      <c r="BA224" s="126"/>
      <c r="BB224" s="126"/>
      <c r="BC224" s="126"/>
      <c r="BD224" s="126"/>
      <c r="BE224" s="126"/>
    </row>
    <row r="225" spans="1:57" ht="54.95" customHeight="1">
      <c r="A225" s="54" t="s">
        <v>507</v>
      </c>
      <c r="B225" s="54" t="s">
        <v>508</v>
      </c>
      <c r="C225" s="188" t="s">
        <v>509</v>
      </c>
      <c r="D225" s="54" t="s">
        <v>512</v>
      </c>
      <c r="E225" s="323" t="s">
        <v>1722</v>
      </c>
      <c r="F225" s="119">
        <v>202400000004837</v>
      </c>
      <c r="G225" s="332" t="s">
        <v>1723</v>
      </c>
      <c r="H225" s="54" t="s">
        <v>1724</v>
      </c>
      <c r="I225" s="54" t="s">
        <v>513</v>
      </c>
      <c r="J225" s="198">
        <v>1</v>
      </c>
      <c r="K225" s="54" t="s">
        <v>1725</v>
      </c>
      <c r="L225" s="153" t="s">
        <v>1337</v>
      </c>
      <c r="M225" s="54" t="s">
        <v>1726</v>
      </c>
      <c r="N225" s="153" t="s">
        <v>177</v>
      </c>
      <c r="O225" s="153" t="s">
        <v>177</v>
      </c>
      <c r="P225" s="153" t="s">
        <v>177</v>
      </c>
      <c r="Q225" s="225"/>
      <c r="R225" s="366"/>
      <c r="S225" s="153" t="s">
        <v>177</v>
      </c>
      <c r="T225" s="256" t="s">
        <v>177</v>
      </c>
      <c r="U225" s="200">
        <v>46054</v>
      </c>
      <c r="V225" s="201">
        <v>46387</v>
      </c>
      <c r="W225" s="119">
        <f t="shared" ref="W225:W283" si="34">+V225-U225</f>
        <v>333</v>
      </c>
      <c r="X225" s="143" t="s">
        <v>974</v>
      </c>
      <c r="Y225" s="54" t="s">
        <v>1727</v>
      </c>
      <c r="Z225" s="54" t="s">
        <v>1728</v>
      </c>
      <c r="AA225" s="54" t="s">
        <v>1729</v>
      </c>
      <c r="AB225" s="54" t="s">
        <v>1730</v>
      </c>
      <c r="AC225" s="153" t="s">
        <v>941</v>
      </c>
      <c r="AD225" s="54"/>
      <c r="AE225" s="107"/>
      <c r="AF225" s="107"/>
      <c r="AG225" s="54" t="s">
        <v>1029</v>
      </c>
      <c r="AH225" s="54"/>
      <c r="AI225" s="107"/>
      <c r="AJ225" s="253"/>
      <c r="AK225" s="253"/>
      <c r="AL225" s="253"/>
      <c r="AM225" s="253"/>
      <c r="AN225" s="153" t="s">
        <v>1579</v>
      </c>
      <c r="AO225" s="259"/>
      <c r="AP225" s="145"/>
      <c r="AQ225" s="140"/>
      <c r="AR225" s="145"/>
      <c r="AS225" s="140"/>
      <c r="AT225" s="133"/>
      <c r="AU225" s="134"/>
      <c r="AV225" s="133"/>
      <c r="AW225" s="134"/>
      <c r="AX225" s="3"/>
      <c r="AY225" s="3"/>
      <c r="BE225" s="406"/>
    </row>
    <row r="226" spans="1:57" ht="54.95" customHeight="1">
      <c r="A226" s="54" t="s">
        <v>507</v>
      </c>
      <c r="B226" s="54" t="s">
        <v>508</v>
      </c>
      <c r="C226" s="188" t="s">
        <v>509</v>
      </c>
      <c r="D226" s="54" t="s">
        <v>512</v>
      </c>
      <c r="E226" s="323" t="s">
        <v>1722</v>
      </c>
      <c r="F226" s="119">
        <v>202400000004837</v>
      </c>
      <c r="G226" s="332" t="s">
        <v>1723</v>
      </c>
      <c r="H226" s="54" t="s">
        <v>1724</v>
      </c>
      <c r="I226" s="54" t="s">
        <v>513</v>
      </c>
      <c r="J226" s="198">
        <v>1</v>
      </c>
      <c r="K226" s="54" t="s">
        <v>1731</v>
      </c>
      <c r="L226" s="153" t="s">
        <v>1337</v>
      </c>
      <c r="M226" s="54" t="s">
        <v>1732</v>
      </c>
      <c r="N226" s="153" t="s">
        <v>177</v>
      </c>
      <c r="O226" s="153" t="s">
        <v>177</v>
      </c>
      <c r="P226" s="153" t="s">
        <v>177</v>
      </c>
      <c r="Q226" s="226"/>
      <c r="R226" s="367"/>
      <c r="S226" s="153" t="s">
        <v>177</v>
      </c>
      <c r="T226" s="256" t="s">
        <v>177</v>
      </c>
      <c r="U226" s="200">
        <v>46054</v>
      </c>
      <c r="V226" s="201">
        <v>46387</v>
      </c>
      <c r="W226" s="119">
        <f t="shared" si="34"/>
        <v>333</v>
      </c>
      <c r="X226" s="143" t="s">
        <v>974</v>
      </c>
      <c r="Y226" s="54" t="s">
        <v>1727</v>
      </c>
      <c r="Z226" s="54" t="s">
        <v>1728</v>
      </c>
      <c r="AA226" s="54" t="s">
        <v>1733</v>
      </c>
      <c r="AB226" s="54" t="s">
        <v>1734</v>
      </c>
      <c r="AC226" s="153" t="s">
        <v>941</v>
      </c>
      <c r="AD226" s="54"/>
      <c r="AE226" s="107"/>
      <c r="AF226" s="107"/>
      <c r="AG226" s="54" t="s">
        <v>1029</v>
      </c>
      <c r="AH226" s="54"/>
      <c r="AI226" s="107"/>
      <c r="AJ226" s="253"/>
      <c r="AK226" s="253"/>
      <c r="AL226" s="253"/>
      <c r="AM226" s="253"/>
      <c r="AN226" s="153"/>
      <c r="AO226" s="153"/>
      <c r="AP226" s="145"/>
      <c r="AQ226" s="140"/>
      <c r="AR226" s="145"/>
      <c r="AS226" s="140"/>
      <c r="AT226" s="133"/>
      <c r="AU226" s="134"/>
      <c r="AV226" s="133"/>
      <c r="AW226" s="134"/>
      <c r="AX226" s="3"/>
      <c r="AY226" s="3"/>
      <c r="BE226" s="126"/>
    </row>
    <row r="227" spans="1:57" ht="54.95" customHeight="1">
      <c r="A227" s="54" t="s">
        <v>507</v>
      </c>
      <c r="B227" s="54" t="s">
        <v>508</v>
      </c>
      <c r="C227" s="188" t="s">
        <v>509</v>
      </c>
      <c r="D227" s="54" t="s">
        <v>512</v>
      </c>
      <c r="E227" s="323" t="s">
        <v>1722</v>
      </c>
      <c r="F227" s="119">
        <v>202400000004837</v>
      </c>
      <c r="G227" s="332" t="s">
        <v>1723</v>
      </c>
      <c r="H227" s="54" t="s">
        <v>1724</v>
      </c>
      <c r="I227" s="54" t="s">
        <v>513</v>
      </c>
      <c r="J227" s="198">
        <v>1</v>
      </c>
      <c r="K227" s="54" t="s">
        <v>1735</v>
      </c>
      <c r="L227" s="153" t="s">
        <v>1337</v>
      </c>
      <c r="M227" s="54" t="s">
        <v>1736</v>
      </c>
      <c r="N227" s="153" t="s">
        <v>177</v>
      </c>
      <c r="O227" s="153" t="s">
        <v>177</v>
      </c>
      <c r="P227" s="153" t="s">
        <v>177</v>
      </c>
      <c r="Q227" s="226"/>
      <c r="R227" s="367"/>
      <c r="S227" s="153" t="s">
        <v>177</v>
      </c>
      <c r="T227" s="256" t="s">
        <v>177</v>
      </c>
      <c r="U227" s="200">
        <v>46054</v>
      </c>
      <c r="V227" s="201">
        <v>46387</v>
      </c>
      <c r="W227" s="119">
        <f t="shared" si="34"/>
        <v>333</v>
      </c>
      <c r="X227" s="143" t="s">
        <v>974</v>
      </c>
      <c r="Y227" s="54" t="s">
        <v>1727</v>
      </c>
      <c r="Z227" s="54" t="s">
        <v>1728</v>
      </c>
      <c r="AA227" s="54" t="s">
        <v>1737</v>
      </c>
      <c r="AB227" s="54" t="s">
        <v>1738</v>
      </c>
      <c r="AC227" s="54"/>
      <c r="AD227" s="54"/>
      <c r="AE227" s="54"/>
      <c r="AF227" s="107"/>
      <c r="AG227" s="54"/>
      <c r="AH227" s="54"/>
      <c r="AI227" s="107"/>
      <c r="AJ227" s="253"/>
      <c r="AK227" s="253"/>
      <c r="AL227" s="253"/>
      <c r="AM227" s="253"/>
      <c r="AN227" s="153"/>
      <c r="AO227" s="153"/>
      <c r="AP227" s="145"/>
      <c r="AQ227" s="140"/>
      <c r="AR227" s="145"/>
      <c r="AS227" s="140"/>
      <c r="AT227" s="133"/>
      <c r="AU227" s="134"/>
      <c r="AV227" s="133"/>
      <c r="AW227" s="134"/>
      <c r="AX227" s="3"/>
      <c r="AY227" s="3"/>
      <c r="BE227" s="126"/>
    </row>
    <row r="228" spans="1:57" ht="54.95" customHeight="1">
      <c r="A228" s="54" t="s">
        <v>507</v>
      </c>
      <c r="B228" s="54" t="s">
        <v>508</v>
      </c>
      <c r="C228" s="188" t="s">
        <v>509</v>
      </c>
      <c r="D228" s="54" t="s">
        <v>512</v>
      </c>
      <c r="E228" s="323" t="s">
        <v>1722</v>
      </c>
      <c r="F228" s="119">
        <v>202400000004837</v>
      </c>
      <c r="G228" s="332" t="s">
        <v>1723</v>
      </c>
      <c r="H228" s="54" t="s">
        <v>1724</v>
      </c>
      <c r="I228" s="54" t="s">
        <v>513</v>
      </c>
      <c r="J228" s="250">
        <v>1</v>
      </c>
      <c r="K228" s="54" t="s">
        <v>1739</v>
      </c>
      <c r="L228" s="153" t="s">
        <v>1337</v>
      </c>
      <c r="M228" s="54" t="s">
        <v>1740</v>
      </c>
      <c r="N228" s="153" t="s">
        <v>177</v>
      </c>
      <c r="O228" s="153" t="s">
        <v>177</v>
      </c>
      <c r="P228" s="153" t="s">
        <v>177</v>
      </c>
      <c r="Q228" s="226"/>
      <c r="R228" s="367"/>
      <c r="S228" s="153" t="s">
        <v>177</v>
      </c>
      <c r="T228" s="256" t="s">
        <v>177</v>
      </c>
      <c r="U228" s="200">
        <v>46054</v>
      </c>
      <c r="V228" s="201">
        <v>46387</v>
      </c>
      <c r="W228" s="119">
        <f t="shared" si="34"/>
        <v>333</v>
      </c>
      <c r="X228" s="143" t="s">
        <v>974</v>
      </c>
      <c r="Y228" s="54" t="s">
        <v>1741</v>
      </c>
      <c r="Z228" s="54" t="s">
        <v>1728</v>
      </c>
      <c r="AA228" s="54" t="s">
        <v>1742</v>
      </c>
      <c r="AB228" s="54" t="s">
        <v>1743</v>
      </c>
      <c r="AC228" s="54"/>
      <c r="AD228" s="54"/>
      <c r="AE228" s="54"/>
      <c r="AF228" s="107"/>
      <c r="AG228" s="54"/>
      <c r="AH228" s="54"/>
      <c r="AI228" s="107"/>
      <c r="AJ228" s="253"/>
      <c r="AK228" s="253"/>
      <c r="AL228" s="253"/>
      <c r="AM228" s="253"/>
      <c r="AN228" s="153"/>
      <c r="AO228" s="153"/>
      <c r="AP228" s="145"/>
      <c r="AQ228" s="140"/>
      <c r="AR228" s="145"/>
      <c r="AS228" s="140"/>
      <c r="AT228" s="133"/>
      <c r="AU228" s="134"/>
      <c r="AV228" s="133"/>
      <c r="AW228" s="134"/>
      <c r="AX228" s="3"/>
      <c r="AY228" s="3"/>
      <c r="BE228" s="126"/>
    </row>
    <row r="229" spans="1:57" ht="54.95" customHeight="1">
      <c r="A229" s="54" t="s">
        <v>507</v>
      </c>
      <c r="B229" s="54" t="s">
        <v>508</v>
      </c>
      <c r="C229" s="188" t="s">
        <v>509</v>
      </c>
      <c r="D229" s="54" t="s">
        <v>512</v>
      </c>
      <c r="E229" s="323" t="s">
        <v>1722</v>
      </c>
      <c r="F229" s="119">
        <v>202400000004837</v>
      </c>
      <c r="G229" s="332" t="s">
        <v>1723</v>
      </c>
      <c r="H229" s="54" t="s">
        <v>1724</v>
      </c>
      <c r="I229" s="54" t="s">
        <v>513</v>
      </c>
      <c r="J229" s="250">
        <v>1</v>
      </c>
      <c r="K229" s="54" t="s">
        <v>1744</v>
      </c>
      <c r="L229" s="153" t="s">
        <v>1337</v>
      </c>
      <c r="M229" s="54" t="s">
        <v>1736</v>
      </c>
      <c r="N229" s="153" t="s">
        <v>177</v>
      </c>
      <c r="O229" s="153" t="s">
        <v>177</v>
      </c>
      <c r="P229" s="153" t="s">
        <v>177</v>
      </c>
      <c r="Q229" s="226"/>
      <c r="R229" s="367"/>
      <c r="S229" s="153" t="s">
        <v>177</v>
      </c>
      <c r="T229" s="256" t="s">
        <v>177</v>
      </c>
      <c r="U229" s="200">
        <v>46054</v>
      </c>
      <c r="V229" s="201">
        <v>46387</v>
      </c>
      <c r="W229" s="119">
        <f t="shared" si="34"/>
        <v>333</v>
      </c>
      <c r="X229" s="143" t="s">
        <v>974</v>
      </c>
      <c r="Y229" s="54" t="s">
        <v>1741</v>
      </c>
      <c r="Z229" s="54" t="s">
        <v>1728</v>
      </c>
      <c r="AA229" s="54" t="s">
        <v>1745</v>
      </c>
      <c r="AB229" s="54" t="s">
        <v>1746</v>
      </c>
      <c r="AC229" s="54"/>
      <c r="AD229" s="54"/>
      <c r="AE229" s="54"/>
      <c r="AF229" s="107"/>
      <c r="AG229" s="54"/>
      <c r="AH229" s="54"/>
      <c r="AI229" s="107"/>
      <c r="AJ229" s="253"/>
      <c r="AK229" s="253"/>
      <c r="AL229" s="253"/>
      <c r="AM229" s="253"/>
      <c r="AN229" s="153"/>
      <c r="AO229" s="153"/>
      <c r="AP229" s="145"/>
      <c r="AQ229" s="140"/>
      <c r="AR229" s="145"/>
      <c r="AS229" s="140"/>
      <c r="AT229" s="133"/>
      <c r="AU229" s="134"/>
      <c r="AV229" s="133"/>
      <c r="AW229" s="134"/>
      <c r="AX229" s="3"/>
      <c r="AY229" s="3"/>
      <c r="BE229" s="126"/>
    </row>
    <row r="230" spans="1:57" ht="54.95" customHeight="1">
      <c r="A230" s="54" t="s">
        <v>507</v>
      </c>
      <c r="B230" s="54" t="s">
        <v>508</v>
      </c>
      <c r="C230" s="188" t="s">
        <v>509</v>
      </c>
      <c r="D230" s="54" t="s">
        <v>512</v>
      </c>
      <c r="E230" s="323" t="s">
        <v>1722</v>
      </c>
      <c r="F230" s="119">
        <v>202400000004837</v>
      </c>
      <c r="G230" s="332" t="s">
        <v>1723</v>
      </c>
      <c r="H230" s="54" t="s">
        <v>1724</v>
      </c>
      <c r="I230" s="54" t="s">
        <v>513</v>
      </c>
      <c r="J230" s="250">
        <v>1</v>
      </c>
      <c r="K230" s="54" t="s">
        <v>1747</v>
      </c>
      <c r="L230" s="153" t="s">
        <v>1337</v>
      </c>
      <c r="M230" s="54" t="s">
        <v>1748</v>
      </c>
      <c r="N230" s="153" t="s">
        <v>177</v>
      </c>
      <c r="O230" s="153" t="s">
        <v>177</v>
      </c>
      <c r="P230" s="153" t="s">
        <v>177</v>
      </c>
      <c r="Q230" s="226"/>
      <c r="R230" s="367"/>
      <c r="S230" s="153" t="s">
        <v>177</v>
      </c>
      <c r="T230" s="256" t="s">
        <v>177</v>
      </c>
      <c r="U230" s="200">
        <v>46054</v>
      </c>
      <c r="V230" s="201">
        <v>46387</v>
      </c>
      <c r="W230" s="119">
        <f t="shared" si="34"/>
        <v>333</v>
      </c>
      <c r="X230" s="143" t="s">
        <v>974</v>
      </c>
      <c r="Y230" s="54" t="s">
        <v>1741</v>
      </c>
      <c r="Z230" s="54" t="s">
        <v>1728</v>
      </c>
      <c r="AA230" s="54" t="s">
        <v>1749</v>
      </c>
      <c r="AB230" s="54" t="s">
        <v>1750</v>
      </c>
      <c r="AC230" s="54"/>
      <c r="AD230" s="54"/>
      <c r="AE230" s="54"/>
      <c r="AF230" s="107"/>
      <c r="AG230" s="54"/>
      <c r="AH230" s="54"/>
      <c r="AI230" s="107"/>
      <c r="AJ230" s="253"/>
      <c r="AK230" s="253"/>
      <c r="AL230" s="253"/>
      <c r="AM230" s="253"/>
      <c r="AN230" s="153"/>
      <c r="AO230" s="153"/>
      <c r="AP230" s="145"/>
      <c r="AQ230" s="140"/>
      <c r="AR230" s="145"/>
      <c r="AS230" s="140"/>
      <c r="AT230" s="133"/>
      <c r="AU230" s="134"/>
      <c r="AV230" s="133"/>
      <c r="AW230" s="134"/>
      <c r="AX230" s="3"/>
      <c r="AY230" s="3"/>
      <c r="BE230" s="126"/>
    </row>
    <row r="231" spans="1:57" ht="54.95" customHeight="1">
      <c r="A231" s="54" t="s">
        <v>507</v>
      </c>
      <c r="B231" s="54" t="s">
        <v>508</v>
      </c>
      <c r="C231" s="188" t="s">
        <v>509</v>
      </c>
      <c r="D231" s="54" t="s">
        <v>512</v>
      </c>
      <c r="E231" s="323" t="s">
        <v>1722</v>
      </c>
      <c r="F231" s="119">
        <v>202400000004837</v>
      </c>
      <c r="G231" s="332" t="s">
        <v>1723</v>
      </c>
      <c r="H231" s="54" t="s">
        <v>1724</v>
      </c>
      <c r="I231" s="54" t="s">
        <v>513</v>
      </c>
      <c r="J231" s="250">
        <v>1</v>
      </c>
      <c r="K231" s="54" t="s">
        <v>1751</v>
      </c>
      <c r="L231" s="153" t="s">
        <v>1337</v>
      </c>
      <c r="M231" s="54" t="s">
        <v>1752</v>
      </c>
      <c r="N231" s="153" t="s">
        <v>177</v>
      </c>
      <c r="O231" s="153" t="s">
        <v>177</v>
      </c>
      <c r="P231" s="153" t="s">
        <v>177</v>
      </c>
      <c r="Q231" s="226"/>
      <c r="R231" s="367"/>
      <c r="S231" s="153" t="s">
        <v>177</v>
      </c>
      <c r="T231" s="256" t="s">
        <v>177</v>
      </c>
      <c r="U231" s="200">
        <v>46054</v>
      </c>
      <c r="V231" s="201">
        <v>46387</v>
      </c>
      <c r="W231" s="119">
        <f t="shared" si="34"/>
        <v>333</v>
      </c>
      <c r="X231" s="143" t="s">
        <v>974</v>
      </c>
      <c r="Y231" s="54" t="s">
        <v>1741</v>
      </c>
      <c r="Z231" s="54" t="s">
        <v>1728</v>
      </c>
      <c r="AA231" s="54" t="s">
        <v>1753</v>
      </c>
      <c r="AB231" s="54" t="s">
        <v>1754</v>
      </c>
      <c r="AC231" s="153"/>
      <c r="AD231" s="492"/>
      <c r="AE231" s="492"/>
      <c r="AF231" s="506"/>
      <c r="AG231" s="54"/>
      <c r="AH231" s="54"/>
      <c r="AI231" s="107"/>
      <c r="AJ231" s="253"/>
      <c r="AK231" s="253"/>
      <c r="AL231" s="253"/>
      <c r="AM231" s="253"/>
      <c r="AN231" s="153"/>
      <c r="AO231" s="153"/>
      <c r="AP231" s="145"/>
      <c r="AQ231" s="140"/>
      <c r="AR231" s="145"/>
      <c r="AS231" s="140"/>
      <c r="AT231" s="133"/>
      <c r="AU231" s="134"/>
      <c r="AV231" s="133"/>
      <c r="AW231" s="134"/>
      <c r="AX231" s="3"/>
      <c r="AY231" s="3"/>
      <c r="BE231" s="126"/>
    </row>
    <row r="232" spans="1:57" ht="54.95" customHeight="1">
      <c r="A232" s="54" t="s">
        <v>507</v>
      </c>
      <c r="B232" s="54" t="s">
        <v>508</v>
      </c>
      <c r="C232" s="188" t="s">
        <v>509</v>
      </c>
      <c r="D232" s="54" t="s">
        <v>512</v>
      </c>
      <c r="E232" s="323" t="s">
        <v>1722</v>
      </c>
      <c r="F232" s="119">
        <v>202400000004837</v>
      </c>
      <c r="G232" s="332" t="s">
        <v>1723</v>
      </c>
      <c r="H232" s="54" t="s">
        <v>1724</v>
      </c>
      <c r="I232" s="54" t="s">
        <v>513</v>
      </c>
      <c r="J232" s="250">
        <v>1</v>
      </c>
      <c r="K232" s="54" t="s">
        <v>1755</v>
      </c>
      <c r="L232" s="153" t="s">
        <v>1337</v>
      </c>
      <c r="M232" s="54" t="s">
        <v>1756</v>
      </c>
      <c r="N232" s="153" t="s">
        <v>177</v>
      </c>
      <c r="O232" s="153" t="s">
        <v>177</v>
      </c>
      <c r="P232" s="153" t="s">
        <v>177</v>
      </c>
      <c r="Q232" s="226"/>
      <c r="R232" s="367"/>
      <c r="S232" s="153" t="s">
        <v>177</v>
      </c>
      <c r="T232" s="256" t="s">
        <v>177</v>
      </c>
      <c r="U232" s="200">
        <v>46054</v>
      </c>
      <c r="V232" s="201">
        <v>46387</v>
      </c>
      <c r="W232" s="119">
        <f t="shared" si="34"/>
        <v>333</v>
      </c>
      <c r="X232" s="143" t="s">
        <v>974</v>
      </c>
      <c r="Y232" s="54" t="s">
        <v>1741</v>
      </c>
      <c r="Z232" s="54" t="s">
        <v>1728</v>
      </c>
      <c r="AA232" s="54" t="s">
        <v>1753</v>
      </c>
      <c r="AB232" s="54" t="s">
        <v>1754</v>
      </c>
      <c r="AC232" s="153"/>
      <c r="AD232" s="492"/>
      <c r="AE232" s="492"/>
      <c r="AF232" s="506"/>
      <c r="AG232" s="54"/>
      <c r="AH232" s="54"/>
      <c r="AI232" s="107"/>
      <c r="AJ232" s="253"/>
      <c r="AK232" s="253"/>
      <c r="AL232" s="253"/>
      <c r="AM232" s="253"/>
      <c r="AN232" s="153"/>
      <c r="AO232" s="153"/>
      <c r="AP232" s="145"/>
      <c r="AQ232" s="140"/>
      <c r="AR232" s="145"/>
      <c r="AS232" s="140"/>
      <c r="AT232" s="133"/>
      <c r="AU232" s="134"/>
      <c r="AV232" s="133"/>
      <c r="AW232" s="134"/>
      <c r="AX232" s="3"/>
      <c r="AY232" s="3"/>
      <c r="BE232" s="126"/>
    </row>
    <row r="233" spans="1:57" ht="54.95" customHeight="1">
      <c r="A233" s="54" t="s">
        <v>507</v>
      </c>
      <c r="B233" s="54" t="s">
        <v>508</v>
      </c>
      <c r="C233" s="188" t="s">
        <v>509</v>
      </c>
      <c r="D233" s="54" t="s">
        <v>512</v>
      </c>
      <c r="E233" s="323" t="s">
        <v>1722</v>
      </c>
      <c r="F233" s="119">
        <v>202400000004837</v>
      </c>
      <c r="G233" s="332" t="s">
        <v>1723</v>
      </c>
      <c r="H233" s="54" t="s">
        <v>1724</v>
      </c>
      <c r="I233" s="54" t="s">
        <v>513</v>
      </c>
      <c r="J233" s="250">
        <v>1</v>
      </c>
      <c r="K233" s="54" t="s">
        <v>1757</v>
      </c>
      <c r="L233" s="153" t="s">
        <v>1337</v>
      </c>
      <c r="M233" s="54" t="s">
        <v>1756</v>
      </c>
      <c r="N233" s="153" t="s">
        <v>177</v>
      </c>
      <c r="O233" s="153" t="s">
        <v>177</v>
      </c>
      <c r="P233" s="153" t="s">
        <v>177</v>
      </c>
      <c r="Q233" s="226"/>
      <c r="R233" s="367"/>
      <c r="S233" s="153" t="s">
        <v>177</v>
      </c>
      <c r="T233" s="256" t="s">
        <v>177</v>
      </c>
      <c r="U233" s="200">
        <v>46054</v>
      </c>
      <c r="V233" s="201">
        <v>46387</v>
      </c>
      <c r="W233" s="119">
        <f t="shared" si="34"/>
        <v>333</v>
      </c>
      <c r="X233" s="143" t="s">
        <v>974</v>
      </c>
      <c r="Y233" s="54" t="s">
        <v>1741</v>
      </c>
      <c r="Z233" s="54" t="s">
        <v>1728</v>
      </c>
      <c r="AA233" s="54" t="s">
        <v>1758</v>
      </c>
      <c r="AB233" s="54" t="s">
        <v>1759</v>
      </c>
      <c r="AC233" s="54"/>
      <c r="AD233" s="54"/>
      <c r="AE233" s="54"/>
      <c r="AF233" s="107"/>
      <c r="AG233" s="54"/>
      <c r="AH233" s="54"/>
      <c r="AI233" s="107"/>
      <c r="AJ233" s="253"/>
      <c r="AK233" s="253"/>
      <c r="AL233" s="253"/>
      <c r="AM233" s="253"/>
      <c r="AN233" s="153"/>
      <c r="AO233" s="153"/>
      <c r="AP233" s="145"/>
      <c r="AQ233" s="140"/>
      <c r="AR233" s="145"/>
      <c r="AS233" s="140"/>
      <c r="AT233" s="133"/>
      <c r="AU233" s="134"/>
      <c r="AV233" s="133"/>
      <c r="AW233" s="134"/>
      <c r="AX233" s="3"/>
      <c r="AY233" s="3"/>
      <c r="BE233" s="126"/>
    </row>
    <row r="234" spans="1:57" ht="54.95" customHeight="1">
      <c r="A234" s="54" t="s">
        <v>507</v>
      </c>
      <c r="B234" s="54" t="s">
        <v>508</v>
      </c>
      <c r="C234" s="188" t="s">
        <v>509</v>
      </c>
      <c r="D234" s="54" t="s">
        <v>512</v>
      </c>
      <c r="E234" s="323" t="s">
        <v>1722</v>
      </c>
      <c r="F234" s="119">
        <v>202400000004837</v>
      </c>
      <c r="G234" s="332" t="s">
        <v>1723</v>
      </c>
      <c r="H234" s="54" t="s">
        <v>1724</v>
      </c>
      <c r="I234" s="54" t="s">
        <v>513</v>
      </c>
      <c r="J234" s="250">
        <v>1</v>
      </c>
      <c r="K234" s="54" t="s">
        <v>1760</v>
      </c>
      <c r="L234" s="153" t="s">
        <v>1337</v>
      </c>
      <c r="M234" s="54" t="s">
        <v>1761</v>
      </c>
      <c r="N234" s="153" t="s">
        <v>177</v>
      </c>
      <c r="O234" s="153" t="s">
        <v>177</v>
      </c>
      <c r="P234" s="153" t="s">
        <v>177</v>
      </c>
      <c r="Q234" s="226"/>
      <c r="R234" s="367"/>
      <c r="S234" s="153" t="s">
        <v>177</v>
      </c>
      <c r="T234" s="256" t="s">
        <v>177</v>
      </c>
      <c r="U234" s="200">
        <v>46054</v>
      </c>
      <c r="V234" s="201">
        <v>46387</v>
      </c>
      <c r="W234" s="119">
        <f t="shared" si="34"/>
        <v>333</v>
      </c>
      <c r="X234" s="143" t="s">
        <v>974</v>
      </c>
      <c r="Y234" s="54" t="s">
        <v>1741</v>
      </c>
      <c r="Z234" s="54" t="s">
        <v>1728</v>
      </c>
      <c r="AA234" s="54" t="s">
        <v>1758</v>
      </c>
      <c r="AB234" s="54" t="s">
        <v>1759</v>
      </c>
      <c r="AC234" s="54"/>
      <c r="AD234" s="54"/>
      <c r="AE234" s="54"/>
      <c r="AF234" s="107"/>
      <c r="AG234" s="54"/>
      <c r="AH234" s="54"/>
      <c r="AI234" s="107"/>
      <c r="AJ234" s="253"/>
      <c r="AK234" s="253"/>
      <c r="AL234" s="253"/>
      <c r="AM234" s="253"/>
      <c r="AN234" s="153"/>
      <c r="AO234" s="153"/>
      <c r="AP234" s="145"/>
      <c r="AQ234" s="140"/>
      <c r="AR234" s="145"/>
      <c r="AS234" s="140"/>
      <c r="AT234" s="133"/>
      <c r="AU234" s="134"/>
      <c r="AV234" s="133"/>
      <c r="AW234" s="134"/>
      <c r="AX234" s="3"/>
      <c r="AY234" s="3"/>
      <c r="BE234" s="126"/>
    </row>
    <row r="235" spans="1:57" ht="54.95" customHeight="1">
      <c r="A235" s="54" t="s">
        <v>507</v>
      </c>
      <c r="B235" s="54" t="s">
        <v>508</v>
      </c>
      <c r="C235" s="188" t="s">
        <v>509</v>
      </c>
      <c r="D235" s="54" t="s">
        <v>512</v>
      </c>
      <c r="E235" s="323" t="s">
        <v>1722</v>
      </c>
      <c r="F235" s="119">
        <v>202400000004837</v>
      </c>
      <c r="G235" s="332" t="s">
        <v>1723</v>
      </c>
      <c r="H235" s="54" t="s">
        <v>1724</v>
      </c>
      <c r="I235" s="54" t="s">
        <v>513</v>
      </c>
      <c r="J235" s="250">
        <v>1</v>
      </c>
      <c r="K235" s="54" t="s">
        <v>1762</v>
      </c>
      <c r="L235" s="153" t="s">
        <v>1337</v>
      </c>
      <c r="M235" s="54" t="s">
        <v>1763</v>
      </c>
      <c r="N235" s="153" t="s">
        <v>177</v>
      </c>
      <c r="O235" s="153" t="s">
        <v>177</v>
      </c>
      <c r="P235" s="153" t="s">
        <v>177</v>
      </c>
      <c r="Q235" s="226"/>
      <c r="R235" s="367"/>
      <c r="S235" s="153" t="s">
        <v>177</v>
      </c>
      <c r="T235" s="256" t="s">
        <v>177</v>
      </c>
      <c r="U235" s="200">
        <v>46054</v>
      </c>
      <c r="V235" s="201">
        <v>46387</v>
      </c>
      <c r="W235" s="119">
        <f>+V235-U235</f>
        <v>333</v>
      </c>
      <c r="X235" s="143" t="s">
        <v>974</v>
      </c>
      <c r="Y235" s="54" t="s">
        <v>1741</v>
      </c>
      <c r="Z235" s="54" t="s">
        <v>1728</v>
      </c>
      <c r="AA235" s="54" t="s">
        <v>1764</v>
      </c>
      <c r="AB235" s="54" t="s">
        <v>1765</v>
      </c>
      <c r="AC235" s="153"/>
      <c r="AD235" s="54"/>
      <c r="AE235" s="54"/>
      <c r="AF235" s="107"/>
      <c r="AG235" s="54"/>
      <c r="AH235" s="54"/>
      <c r="AI235" s="107"/>
      <c r="AJ235" s="253"/>
      <c r="AK235" s="253"/>
      <c r="AL235" s="253"/>
      <c r="AM235" s="253"/>
      <c r="AN235" s="153"/>
      <c r="AO235" s="153"/>
      <c r="AP235" s="145"/>
      <c r="AQ235" s="140"/>
      <c r="AR235" s="145"/>
      <c r="AS235" s="140"/>
      <c r="AT235" s="133"/>
      <c r="AU235" s="134"/>
      <c r="AV235" s="133"/>
      <c r="AW235" s="134"/>
      <c r="AX235" s="3"/>
      <c r="AY235" s="3"/>
      <c r="BE235" s="126"/>
    </row>
    <row r="236" spans="1:57" ht="54.95" customHeight="1">
      <c r="A236" s="54" t="s">
        <v>507</v>
      </c>
      <c r="B236" s="54" t="s">
        <v>508</v>
      </c>
      <c r="C236" s="188" t="s">
        <v>509</v>
      </c>
      <c r="D236" s="54" t="s">
        <v>512</v>
      </c>
      <c r="E236" s="323" t="s">
        <v>1722</v>
      </c>
      <c r="F236" s="119">
        <v>202400000004837</v>
      </c>
      <c r="G236" s="332" t="s">
        <v>1723</v>
      </c>
      <c r="H236" s="54" t="s">
        <v>1724</v>
      </c>
      <c r="I236" s="54" t="s">
        <v>513</v>
      </c>
      <c r="J236" s="250">
        <v>1</v>
      </c>
      <c r="K236" s="54" t="s">
        <v>1766</v>
      </c>
      <c r="L236" s="153" t="s">
        <v>1337</v>
      </c>
      <c r="M236" s="54" t="s">
        <v>1767</v>
      </c>
      <c r="N236" s="153" t="s">
        <v>177</v>
      </c>
      <c r="O236" s="153" t="s">
        <v>177</v>
      </c>
      <c r="P236" s="153" t="s">
        <v>177</v>
      </c>
      <c r="Q236" s="226"/>
      <c r="R236" s="367"/>
      <c r="S236" s="153" t="s">
        <v>177</v>
      </c>
      <c r="T236" s="256" t="s">
        <v>177</v>
      </c>
      <c r="U236" s="200">
        <v>46054</v>
      </c>
      <c r="V236" s="201">
        <v>46387</v>
      </c>
      <c r="W236" s="119">
        <f t="shared" si="34"/>
        <v>333</v>
      </c>
      <c r="X236" s="143" t="s">
        <v>974</v>
      </c>
      <c r="Y236" s="54" t="s">
        <v>1741</v>
      </c>
      <c r="Z236" s="54" t="s">
        <v>1728</v>
      </c>
      <c r="AA236" s="54" t="s">
        <v>1764</v>
      </c>
      <c r="AB236" s="54" t="s">
        <v>1765</v>
      </c>
      <c r="AC236" s="153"/>
      <c r="AD236" s="54"/>
      <c r="AE236" s="54"/>
      <c r="AF236" s="107"/>
      <c r="AG236" s="54"/>
      <c r="AH236" s="54"/>
      <c r="AI236" s="107"/>
      <c r="AJ236" s="253"/>
      <c r="AK236" s="253"/>
      <c r="AL236" s="253"/>
      <c r="AM236" s="253"/>
      <c r="AN236" s="153"/>
      <c r="AO236" s="153"/>
      <c r="AP236" s="145"/>
      <c r="AQ236" s="140"/>
      <c r="AR236" s="145"/>
      <c r="AS236" s="140"/>
      <c r="AT236" s="133"/>
      <c r="AU236" s="134"/>
      <c r="AV236" s="133"/>
      <c r="AW236" s="134"/>
      <c r="AX236" s="3"/>
      <c r="AY236" s="3"/>
      <c r="BE236" s="126"/>
    </row>
    <row r="237" spans="1:57" ht="54.95" customHeight="1">
      <c r="A237" s="54" t="s">
        <v>507</v>
      </c>
      <c r="B237" s="54" t="s">
        <v>508</v>
      </c>
      <c r="C237" s="188" t="s">
        <v>509</v>
      </c>
      <c r="D237" s="54" t="s">
        <v>512</v>
      </c>
      <c r="E237" s="323" t="s">
        <v>1722</v>
      </c>
      <c r="F237" s="119">
        <v>202400000004837</v>
      </c>
      <c r="G237" s="332" t="s">
        <v>1723</v>
      </c>
      <c r="H237" s="54" t="s">
        <v>1724</v>
      </c>
      <c r="I237" s="54" t="s">
        <v>513</v>
      </c>
      <c r="J237" s="250">
        <v>1</v>
      </c>
      <c r="K237" s="54" t="s">
        <v>1768</v>
      </c>
      <c r="L237" s="153" t="s">
        <v>1337</v>
      </c>
      <c r="M237" s="54" t="s">
        <v>1769</v>
      </c>
      <c r="N237" s="153" t="s">
        <v>177</v>
      </c>
      <c r="O237" s="153" t="s">
        <v>177</v>
      </c>
      <c r="P237" s="153" t="s">
        <v>177</v>
      </c>
      <c r="Q237" s="259"/>
      <c r="R237" s="368"/>
      <c r="S237" s="153" t="s">
        <v>177</v>
      </c>
      <c r="T237" s="256" t="s">
        <v>177</v>
      </c>
      <c r="U237" s="200">
        <v>46054</v>
      </c>
      <c r="V237" s="201">
        <v>46387</v>
      </c>
      <c r="W237" s="119">
        <f t="shared" si="34"/>
        <v>333</v>
      </c>
      <c r="X237" s="143" t="s">
        <v>974</v>
      </c>
      <c r="Y237" s="54" t="s">
        <v>1741</v>
      </c>
      <c r="Z237" s="54" t="s">
        <v>1728</v>
      </c>
      <c r="AA237" s="54" t="s">
        <v>1770</v>
      </c>
      <c r="AB237" s="54" t="s">
        <v>1771</v>
      </c>
      <c r="AC237" s="54"/>
      <c r="AD237" s="54"/>
      <c r="AE237" s="54"/>
      <c r="AF237" s="107"/>
      <c r="AG237" s="54"/>
      <c r="AH237" s="54"/>
      <c r="AI237" s="253"/>
      <c r="AJ237" s="253"/>
      <c r="AK237" s="253"/>
      <c r="AL237" s="253"/>
      <c r="AM237" s="253"/>
      <c r="AN237" s="153"/>
      <c r="AO237" s="153"/>
      <c r="AP237" s="145"/>
      <c r="AQ237" s="140"/>
      <c r="AR237" s="145"/>
      <c r="AS237" s="140"/>
      <c r="AT237" s="133"/>
      <c r="AU237" s="134"/>
      <c r="AV237" s="133"/>
      <c r="AW237" s="134"/>
      <c r="AX237" s="3"/>
      <c r="AY237" s="3"/>
      <c r="BE237" s="405"/>
    </row>
    <row r="238" spans="1:57" ht="54.95" customHeight="1">
      <c r="A238" s="54"/>
      <c r="B238" s="54"/>
      <c r="C238" s="188"/>
      <c r="D238" s="54"/>
      <c r="E238" s="493" t="s">
        <v>1772</v>
      </c>
      <c r="F238" s="494"/>
      <c r="G238" s="494"/>
      <c r="H238" s="494"/>
      <c r="I238" s="494"/>
      <c r="J238" s="494"/>
      <c r="K238" s="494"/>
      <c r="L238" s="494"/>
      <c r="M238" s="494"/>
      <c r="N238" s="494"/>
      <c r="O238" s="494"/>
      <c r="P238" s="495"/>
      <c r="Q238" s="51"/>
      <c r="R238" s="369"/>
      <c r="T238" s="376" t="s">
        <v>177</v>
      </c>
      <c r="U238" s="200"/>
      <c r="V238" s="201"/>
      <c r="W238" s="119"/>
      <c r="X238" s="143"/>
      <c r="Y238" s="54"/>
      <c r="Z238" s="54"/>
      <c r="AA238" s="54"/>
      <c r="AB238" s="54"/>
      <c r="AC238" s="54"/>
      <c r="AD238" s="54"/>
      <c r="AE238" s="54"/>
      <c r="AF238" s="107"/>
      <c r="AG238" s="54"/>
      <c r="AH238" s="54"/>
      <c r="AI238" s="387">
        <v>1</v>
      </c>
      <c r="AJ238" s="387">
        <v>1</v>
      </c>
      <c r="AK238" s="387">
        <v>1</v>
      </c>
      <c r="AL238" s="253"/>
      <c r="AM238" s="253"/>
      <c r="AN238" s="153"/>
      <c r="AO238" s="153"/>
      <c r="AP238" s="381">
        <v>0</v>
      </c>
      <c r="AQ238" s="82">
        <f>AP238/AJ238</f>
        <v>0</v>
      </c>
      <c r="AR238" s="381">
        <v>0</v>
      </c>
      <c r="AS238" s="82">
        <f>AR238/AJ238</f>
        <v>0</v>
      </c>
      <c r="AT238" s="253">
        <v>0</v>
      </c>
      <c r="AU238" s="82">
        <f>AT238/AI238</f>
        <v>0</v>
      </c>
      <c r="AV238" s="253">
        <v>0</v>
      </c>
      <c r="AW238" s="82">
        <f>AV238/AK238</f>
        <v>0</v>
      </c>
      <c r="AX238" s="193"/>
      <c r="AY238" s="193"/>
      <c r="AZ238" s="126"/>
      <c r="BA238" s="126"/>
      <c r="BB238" s="126"/>
      <c r="BC238" s="126"/>
      <c r="BD238" s="126"/>
      <c r="BE238" s="126"/>
    </row>
    <row r="239" spans="1:57" ht="54.95" customHeight="1">
      <c r="A239" s="54" t="s">
        <v>515</v>
      </c>
      <c r="B239" s="54" t="s">
        <v>516</v>
      </c>
      <c r="C239" s="188" t="s">
        <v>517</v>
      </c>
      <c r="D239" s="54" t="s">
        <v>528</v>
      </c>
      <c r="E239" s="323" t="s">
        <v>1773</v>
      </c>
      <c r="F239" s="119">
        <v>2024130010009</v>
      </c>
      <c r="G239" s="332" t="s">
        <v>1774</v>
      </c>
      <c r="H239" s="54" t="s">
        <v>1775</v>
      </c>
      <c r="I239" s="227" t="s">
        <v>1776</v>
      </c>
      <c r="J239" s="250">
        <v>0.2</v>
      </c>
      <c r="K239" s="54" t="s">
        <v>1777</v>
      </c>
      <c r="L239" s="153" t="s">
        <v>1337</v>
      </c>
      <c r="M239" s="54" t="s">
        <v>1778</v>
      </c>
      <c r="N239" s="153">
        <v>1</v>
      </c>
      <c r="O239" s="153">
        <v>0.1</v>
      </c>
      <c r="P239" s="153">
        <v>0.9</v>
      </c>
      <c r="Q239" s="141"/>
      <c r="R239" s="347"/>
      <c r="S239" s="193">
        <f t="shared" si="31"/>
        <v>1</v>
      </c>
      <c r="T239" s="142">
        <f t="shared" ref="T239:T250" si="35">(O239+P239)/N239</f>
        <v>1</v>
      </c>
      <c r="U239" s="200">
        <v>45689</v>
      </c>
      <c r="V239" s="201">
        <v>46022</v>
      </c>
      <c r="W239" s="153">
        <f t="shared" si="34"/>
        <v>333</v>
      </c>
      <c r="X239" s="143" t="s">
        <v>974</v>
      </c>
      <c r="Y239" s="54" t="s">
        <v>1727</v>
      </c>
      <c r="Z239" s="54" t="s">
        <v>1728</v>
      </c>
      <c r="AA239" s="54" t="s">
        <v>1779</v>
      </c>
      <c r="AB239" s="54" t="s">
        <v>1780</v>
      </c>
      <c r="AC239" s="153"/>
      <c r="AD239" s="492"/>
      <c r="AE239" s="492"/>
      <c r="AF239" s="107"/>
      <c r="AG239" s="54"/>
      <c r="AH239" s="54"/>
      <c r="AI239" s="54"/>
      <c r="AJ239" s="54"/>
      <c r="AK239" s="54"/>
      <c r="AL239" s="54"/>
      <c r="AM239" s="54"/>
      <c r="AN239" s="54"/>
      <c r="AO239" s="54"/>
      <c r="AP239" s="145"/>
      <c r="AQ239" s="140"/>
      <c r="AR239" s="145"/>
      <c r="AS239" s="140"/>
      <c r="AT239" s="133"/>
      <c r="AU239" s="134"/>
      <c r="AV239" s="133"/>
      <c r="AW239" s="134"/>
      <c r="AX239" s="3"/>
      <c r="AY239" s="3"/>
      <c r="BE239" s="406"/>
    </row>
    <row r="240" spans="1:57" ht="54.95" customHeight="1">
      <c r="A240" s="54" t="s">
        <v>515</v>
      </c>
      <c r="B240" s="54" t="s">
        <v>516</v>
      </c>
      <c r="C240" s="188" t="s">
        <v>517</v>
      </c>
      <c r="D240" s="54" t="s">
        <v>528</v>
      </c>
      <c r="E240" s="323" t="s">
        <v>1773</v>
      </c>
      <c r="F240" s="119">
        <v>2024130010009</v>
      </c>
      <c r="G240" s="332" t="s">
        <v>1774</v>
      </c>
      <c r="H240" s="54" t="s">
        <v>1775</v>
      </c>
      <c r="I240" s="227" t="s">
        <v>1781</v>
      </c>
      <c r="J240" s="250">
        <v>0.2</v>
      </c>
      <c r="K240" s="198" t="s">
        <v>1782</v>
      </c>
      <c r="L240" s="153" t="s">
        <v>1337</v>
      </c>
      <c r="M240" s="54" t="s">
        <v>1783</v>
      </c>
      <c r="N240" s="153">
        <v>1</v>
      </c>
      <c r="O240" s="153">
        <v>0</v>
      </c>
      <c r="P240" s="153">
        <v>1</v>
      </c>
      <c r="Q240" s="146"/>
      <c r="R240" s="348"/>
      <c r="S240" s="193">
        <f t="shared" si="31"/>
        <v>1</v>
      </c>
      <c r="T240" s="142">
        <f t="shared" si="35"/>
        <v>1</v>
      </c>
      <c r="U240" s="200">
        <v>45689</v>
      </c>
      <c r="V240" s="201">
        <v>46022</v>
      </c>
      <c r="W240" s="153">
        <f t="shared" si="34"/>
        <v>333</v>
      </c>
      <c r="X240" s="143" t="s">
        <v>974</v>
      </c>
      <c r="Y240" s="54" t="s">
        <v>1727</v>
      </c>
      <c r="Z240" s="54" t="s">
        <v>1728</v>
      </c>
      <c r="AA240" s="54" t="s">
        <v>1779</v>
      </c>
      <c r="AB240" s="54" t="s">
        <v>1780</v>
      </c>
      <c r="AC240" s="153"/>
      <c r="AD240" s="492"/>
      <c r="AE240" s="492"/>
      <c r="AF240" s="107"/>
      <c r="AG240" s="54"/>
      <c r="AH240" s="54"/>
      <c r="AI240" s="54"/>
      <c r="AJ240" s="54"/>
      <c r="AK240" s="54"/>
      <c r="AL240" s="54"/>
      <c r="AM240" s="54"/>
      <c r="AN240" s="54"/>
      <c r="AO240" s="54"/>
      <c r="AP240" s="145"/>
      <c r="AQ240" s="140"/>
      <c r="AR240" s="145"/>
      <c r="AS240" s="140"/>
      <c r="AT240" s="133"/>
      <c r="AU240" s="134"/>
      <c r="AV240" s="133"/>
      <c r="AW240" s="134"/>
      <c r="AX240" s="3"/>
      <c r="AY240" s="3"/>
      <c r="BE240" s="126"/>
    </row>
    <row r="241" spans="1:57" ht="54.95" customHeight="1">
      <c r="A241" s="54" t="s">
        <v>515</v>
      </c>
      <c r="B241" s="54" t="s">
        <v>516</v>
      </c>
      <c r="C241" s="188" t="s">
        <v>517</v>
      </c>
      <c r="D241" s="54" t="s">
        <v>528</v>
      </c>
      <c r="E241" s="323" t="s">
        <v>1773</v>
      </c>
      <c r="F241" s="119">
        <v>2024130010009</v>
      </c>
      <c r="G241" s="332" t="s">
        <v>1774</v>
      </c>
      <c r="H241" s="54" t="s">
        <v>1784</v>
      </c>
      <c r="I241" s="54" t="s">
        <v>1785</v>
      </c>
      <c r="J241" s="250">
        <v>0.2</v>
      </c>
      <c r="K241" s="54" t="s">
        <v>1786</v>
      </c>
      <c r="L241" s="153" t="s">
        <v>1337</v>
      </c>
      <c r="M241" s="54" t="s">
        <v>1787</v>
      </c>
      <c r="N241" s="153">
        <v>1</v>
      </c>
      <c r="O241" s="153">
        <v>0</v>
      </c>
      <c r="P241" s="153">
        <v>0.8</v>
      </c>
      <c r="Q241" s="146"/>
      <c r="R241" s="348"/>
      <c r="S241" s="193">
        <f t="shared" si="31"/>
        <v>0.8</v>
      </c>
      <c r="T241" s="142">
        <f t="shared" si="35"/>
        <v>0.8</v>
      </c>
      <c r="U241" s="200">
        <v>45689</v>
      </c>
      <c r="V241" s="201">
        <v>46022</v>
      </c>
      <c r="W241" s="153">
        <f t="shared" si="34"/>
        <v>333</v>
      </c>
      <c r="X241" s="143" t="s">
        <v>974</v>
      </c>
      <c r="Y241" s="54" t="s">
        <v>1727</v>
      </c>
      <c r="Z241" s="54" t="s">
        <v>1728</v>
      </c>
      <c r="AA241" s="54" t="s">
        <v>1788</v>
      </c>
      <c r="AB241" s="54" t="s">
        <v>1789</v>
      </c>
      <c r="AC241" s="153"/>
      <c r="AD241" s="492"/>
      <c r="AE241" s="492"/>
      <c r="AF241" s="107"/>
      <c r="AG241" s="54"/>
      <c r="AH241" s="54"/>
      <c r="AI241" s="54"/>
      <c r="AJ241" s="54"/>
      <c r="AK241" s="54"/>
      <c r="AL241" s="54"/>
      <c r="AM241" s="54"/>
      <c r="AN241" s="54"/>
      <c r="AO241" s="54"/>
      <c r="AP241" s="145"/>
      <c r="AQ241" s="140"/>
      <c r="AR241" s="145"/>
      <c r="AS241" s="140"/>
      <c r="AT241" s="133"/>
      <c r="AU241" s="134"/>
      <c r="AV241" s="133"/>
      <c r="AW241" s="134"/>
      <c r="AX241" s="3"/>
      <c r="AY241" s="3"/>
      <c r="BE241" s="126"/>
    </row>
    <row r="242" spans="1:57" ht="54.95" customHeight="1">
      <c r="A242" s="54" t="s">
        <v>515</v>
      </c>
      <c r="B242" s="54" t="s">
        <v>516</v>
      </c>
      <c r="C242" s="188" t="s">
        <v>517</v>
      </c>
      <c r="D242" s="54" t="s">
        <v>528</v>
      </c>
      <c r="E242" s="323" t="s">
        <v>1773</v>
      </c>
      <c r="F242" s="119">
        <v>2024130010009</v>
      </c>
      <c r="G242" s="332" t="s">
        <v>1774</v>
      </c>
      <c r="H242" s="54" t="s">
        <v>1784</v>
      </c>
      <c r="I242" s="54" t="s">
        <v>1785</v>
      </c>
      <c r="J242" s="250">
        <v>0.2</v>
      </c>
      <c r="K242" s="54" t="s">
        <v>1790</v>
      </c>
      <c r="L242" s="153" t="s">
        <v>1337</v>
      </c>
      <c r="M242" s="54" t="s">
        <v>1791</v>
      </c>
      <c r="N242" s="153">
        <v>1</v>
      </c>
      <c r="O242" s="153">
        <v>0</v>
      </c>
      <c r="P242" s="153">
        <v>0</v>
      </c>
      <c r="Q242" s="146"/>
      <c r="R242" s="348"/>
      <c r="S242" s="193">
        <f t="shared" si="31"/>
        <v>0</v>
      </c>
      <c r="T242" s="142">
        <f t="shared" si="35"/>
        <v>0</v>
      </c>
      <c r="U242" s="200">
        <v>45689</v>
      </c>
      <c r="V242" s="201">
        <v>46022</v>
      </c>
      <c r="W242" s="153">
        <f t="shared" si="34"/>
        <v>333</v>
      </c>
      <c r="X242" s="143" t="s">
        <v>974</v>
      </c>
      <c r="Y242" s="54" t="s">
        <v>1741</v>
      </c>
      <c r="Z242" s="54" t="s">
        <v>1728</v>
      </c>
      <c r="AA242" s="54" t="s">
        <v>1788</v>
      </c>
      <c r="AB242" s="54" t="s">
        <v>1789</v>
      </c>
      <c r="AC242" s="153"/>
      <c r="AD242" s="492"/>
      <c r="AE242" s="492"/>
      <c r="AF242" s="107"/>
      <c r="AG242" s="54"/>
      <c r="AH242" s="54"/>
      <c r="AI242" s="54"/>
      <c r="AJ242" s="54"/>
      <c r="AK242" s="54"/>
      <c r="AL242" s="54"/>
      <c r="AM242" s="54"/>
      <c r="AN242" s="54"/>
      <c r="AO242" s="54"/>
      <c r="AP242" s="145"/>
      <c r="AQ242" s="140"/>
      <c r="AR242" s="145"/>
      <c r="AS242" s="140"/>
      <c r="AT242" s="133"/>
      <c r="AU242" s="134"/>
      <c r="AV242" s="133"/>
      <c r="AW242" s="134"/>
      <c r="AX242" s="3"/>
      <c r="AY242" s="3"/>
      <c r="BE242" s="126"/>
    </row>
    <row r="243" spans="1:57" ht="54.95" customHeight="1">
      <c r="A243" s="54" t="s">
        <v>515</v>
      </c>
      <c r="B243" s="54" t="s">
        <v>516</v>
      </c>
      <c r="C243" s="188" t="s">
        <v>517</v>
      </c>
      <c r="D243" s="54" t="s">
        <v>528</v>
      </c>
      <c r="E243" s="323" t="s">
        <v>1773</v>
      </c>
      <c r="F243" s="119">
        <v>2024130010009</v>
      </c>
      <c r="G243" s="332" t="s">
        <v>1774</v>
      </c>
      <c r="H243" s="54" t="s">
        <v>1784</v>
      </c>
      <c r="I243" s="54" t="s">
        <v>1785</v>
      </c>
      <c r="J243" s="250">
        <v>0.2</v>
      </c>
      <c r="K243" s="54" t="s">
        <v>1792</v>
      </c>
      <c r="L243" s="153" t="s">
        <v>1337</v>
      </c>
      <c r="M243" s="54" t="s">
        <v>1793</v>
      </c>
      <c r="N243" s="153">
        <v>1</v>
      </c>
      <c r="O243" s="153">
        <v>0</v>
      </c>
      <c r="P243" s="153">
        <v>1</v>
      </c>
      <c r="Q243" s="146"/>
      <c r="R243" s="348"/>
      <c r="S243" s="193">
        <f t="shared" si="31"/>
        <v>1</v>
      </c>
      <c r="T243" s="142">
        <f t="shared" si="35"/>
        <v>1</v>
      </c>
      <c r="U243" s="200">
        <v>45689</v>
      </c>
      <c r="V243" s="201">
        <v>46022</v>
      </c>
      <c r="W243" s="153">
        <f t="shared" si="34"/>
        <v>333</v>
      </c>
      <c r="X243" s="143" t="s">
        <v>974</v>
      </c>
      <c r="Y243" s="54" t="s">
        <v>1741</v>
      </c>
      <c r="Z243" s="54" t="s">
        <v>1728</v>
      </c>
      <c r="AA243" s="54" t="s">
        <v>1794</v>
      </c>
      <c r="AB243" s="54" t="s">
        <v>1795</v>
      </c>
      <c r="AC243" s="153"/>
      <c r="AD243" s="492"/>
      <c r="AE243" s="492"/>
      <c r="AF243" s="107"/>
      <c r="AG243" s="54"/>
      <c r="AH243" s="54"/>
      <c r="AI243" s="54"/>
      <c r="AJ243" s="54"/>
      <c r="AK243" s="54"/>
      <c r="AL243" s="54"/>
      <c r="AM243" s="54"/>
      <c r="AN243" s="54"/>
      <c r="AO243" s="54"/>
      <c r="AP243" s="145"/>
      <c r="AQ243" s="140"/>
      <c r="AR243" s="145"/>
      <c r="AS243" s="140"/>
      <c r="AT243" s="133"/>
      <c r="AU243" s="134"/>
      <c r="AV243" s="133"/>
      <c r="AW243" s="134"/>
      <c r="AX243" s="3"/>
      <c r="AY243" s="3"/>
      <c r="BE243" s="126"/>
    </row>
    <row r="244" spans="1:57" ht="54.95" customHeight="1">
      <c r="A244" s="54" t="s">
        <v>515</v>
      </c>
      <c r="B244" s="54" t="s">
        <v>516</v>
      </c>
      <c r="C244" s="188" t="s">
        <v>517</v>
      </c>
      <c r="D244" s="54" t="s">
        <v>524</v>
      </c>
      <c r="E244" s="323" t="s">
        <v>1773</v>
      </c>
      <c r="F244" s="119">
        <v>2024130010009</v>
      </c>
      <c r="G244" s="332" t="s">
        <v>1774</v>
      </c>
      <c r="H244" s="54" t="s">
        <v>1796</v>
      </c>
      <c r="I244" s="54" t="s">
        <v>1797</v>
      </c>
      <c r="J244" s="250">
        <v>0.2</v>
      </c>
      <c r="K244" s="54" t="s">
        <v>1798</v>
      </c>
      <c r="L244" s="153" t="s">
        <v>1337</v>
      </c>
      <c r="M244" s="54" t="s">
        <v>1791</v>
      </c>
      <c r="N244" s="153">
        <v>1</v>
      </c>
      <c r="O244" s="153">
        <v>0</v>
      </c>
      <c r="P244" s="153">
        <v>0</v>
      </c>
      <c r="Q244" s="146"/>
      <c r="R244" s="348"/>
      <c r="S244" s="193">
        <f t="shared" si="31"/>
        <v>0</v>
      </c>
      <c r="T244" s="142">
        <f t="shared" si="35"/>
        <v>0</v>
      </c>
      <c r="U244" s="200">
        <v>45689</v>
      </c>
      <c r="V244" s="201">
        <v>46022</v>
      </c>
      <c r="W244" s="153">
        <f t="shared" si="34"/>
        <v>333</v>
      </c>
      <c r="X244" s="143" t="s">
        <v>974</v>
      </c>
      <c r="Y244" s="54" t="s">
        <v>1741</v>
      </c>
      <c r="Z244" s="54" t="s">
        <v>1728</v>
      </c>
      <c r="AA244" s="54" t="s">
        <v>1794</v>
      </c>
      <c r="AB244" s="54" t="s">
        <v>1795</v>
      </c>
      <c r="AC244" s="153"/>
      <c r="AD244" s="492"/>
      <c r="AE244" s="492"/>
      <c r="AF244" s="107"/>
      <c r="AG244" s="54"/>
      <c r="AH244" s="54"/>
      <c r="AI244" s="54"/>
      <c r="AJ244" s="54"/>
      <c r="AK244" s="54"/>
      <c r="AL244" s="54"/>
      <c r="AM244" s="54"/>
      <c r="AN244" s="54"/>
      <c r="AO244" s="54"/>
      <c r="AP244" s="145"/>
      <c r="AQ244" s="140"/>
      <c r="AR244" s="145"/>
      <c r="AS244" s="140"/>
      <c r="AT244" s="133"/>
      <c r="AU244" s="134"/>
      <c r="AV244" s="133"/>
      <c r="AW244" s="134"/>
      <c r="AX244" s="3"/>
      <c r="AY244" s="3"/>
      <c r="BE244" s="126"/>
    </row>
    <row r="245" spans="1:57" ht="54.95" customHeight="1">
      <c r="A245" s="54" t="s">
        <v>515</v>
      </c>
      <c r="B245" s="54" t="s">
        <v>516</v>
      </c>
      <c r="C245" s="188" t="s">
        <v>517</v>
      </c>
      <c r="D245" s="54" t="s">
        <v>524</v>
      </c>
      <c r="E245" s="323" t="s">
        <v>1773</v>
      </c>
      <c r="F245" s="119">
        <v>2024130010009</v>
      </c>
      <c r="G245" s="332" t="s">
        <v>1774</v>
      </c>
      <c r="H245" s="54" t="s">
        <v>1796</v>
      </c>
      <c r="I245" s="54" t="s">
        <v>1797</v>
      </c>
      <c r="J245" s="250">
        <v>0.2</v>
      </c>
      <c r="K245" s="54" t="s">
        <v>1799</v>
      </c>
      <c r="L245" s="153" t="s">
        <v>1337</v>
      </c>
      <c r="M245" s="54" t="s">
        <v>1778</v>
      </c>
      <c r="N245" s="153">
        <v>1</v>
      </c>
      <c r="O245" s="153">
        <v>0</v>
      </c>
      <c r="P245" s="153">
        <v>1</v>
      </c>
      <c r="Q245" s="146"/>
      <c r="R245" s="348"/>
      <c r="S245" s="193">
        <f t="shared" si="31"/>
        <v>1</v>
      </c>
      <c r="T245" s="142">
        <f t="shared" si="35"/>
        <v>1</v>
      </c>
      <c r="U245" s="200">
        <v>45689</v>
      </c>
      <c r="V245" s="201">
        <v>46022</v>
      </c>
      <c r="W245" s="153">
        <f t="shared" si="34"/>
        <v>333</v>
      </c>
      <c r="X245" s="143" t="s">
        <v>974</v>
      </c>
      <c r="Y245" s="54" t="s">
        <v>1741</v>
      </c>
      <c r="Z245" s="54" t="s">
        <v>1728</v>
      </c>
      <c r="AA245" s="54" t="s">
        <v>1800</v>
      </c>
      <c r="AB245" s="54" t="s">
        <v>1801</v>
      </c>
      <c r="AC245" s="153"/>
      <c r="AD245" s="492"/>
      <c r="AE245" s="492"/>
      <c r="AF245" s="107"/>
      <c r="AG245" s="54"/>
      <c r="AH245" s="54"/>
      <c r="AI245" s="54"/>
      <c r="AJ245" s="54"/>
      <c r="AK245" s="54"/>
      <c r="AL245" s="54"/>
      <c r="AM245" s="54"/>
      <c r="AN245" s="54"/>
      <c r="AO245" s="54"/>
      <c r="AP245" s="145"/>
      <c r="AQ245" s="140"/>
      <c r="AR245" s="145"/>
      <c r="AS245" s="140"/>
      <c r="AT245" s="133"/>
      <c r="AU245" s="134"/>
      <c r="AV245" s="133"/>
      <c r="AW245" s="134"/>
      <c r="AX245" s="3"/>
      <c r="AY245" s="3"/>
      <c r="BE245" s="126"/>
    </row>
    <row r="246" spans="1:57" ht="54.95" customHeight="1">
      <c r="A246" s="54" t="s">
        <v>515</v>
      </c>
      <c r="B246" s="54" t="s">
        <v>516</v>
      </c>
      <c r="C246" s="188" t="s">
        <v>517</v>
      </c>
      <c r="D246" s="54" t="s">
        <v>524</v>
      </c>
      <c r="E246" s="323" t="s">
        <v>1773</v>
      </c>
      <c r="F246" s="119">
        <v>2024130010009</v>
      </c>
      <c r="G246" s="332" t="s">
        <v>1774</v>
      </c>
      <c r="H246" s="54" t="s">
        <v>1796</v>
      </c>
      <c r="I246" s="54" t="s">
        <v>1797</v>
      </c>
      <c r="J246" s="250">
        <v>0.2</v>
      </c>
      <c r="K246" s="54" t="s">
        <v>1802</v>
      </c>
      <c r="L246" s="153" t="s">
        <v>1337</v>
      </c>
      <c r="M246" s="54" t="s">
        <v>1031</v>
      </c>
      <c r="N246" s="153">
        <v>1</v>
      </c>
      <c r="O246" s="153">
        <v>0</v>
      </c>
      <c r="P246" s="153">
        <v>1</v>
      </c>
      <c r="Q246" s="146"/>
      <c r="R246" s="348"/>
      <c r="S246" s="193">
        <f t="shared" si="31"/>
        <v>1</v>
      </c>
      <c r="T246" s="142">
        <f t="shared" si="35"/>
        <v>1</v>
      </c>
      <c r="U246" s="200">
        <v>45689</v>
      </c>
      <c r="V246" s="201">
        <v>46022</v>
      </c>
      <c r="W246" s="153">
        <f t="shared" si="34"/>
        <v>333</v>
      </c>
      <c r="X246" s="143" t="s">
        <v>974</v>
      </c>
      <c r="Y246" s="54" t="s">
        <v>1741</v>
      </c>
      <c r="Z246" s="54" t="s">
        <v>1728</v>
      </c>
      <c r="AA246" s="54" t="s">
        <v>1800</v>
      </c>
      <c r="AB246" s="54" t="s">
        <v>1801</v>
      </c>
      <c r="AC246" s="153"/>
      <c r="AD246" s="492"/>
      <c r="AE246" s="492"/>
      <c r="AF246" s="107"/>
      <c r="AG246" s="54"/>
      <c r="AH246" s="54"/>
      <c r="AI246" s="54"/>
      <c r="AJ246" s="54"/>
      <c r="AK246" s="54"/>
      <c r="AL246" s="54"/>
      <c r="AM246" s="54"/>
      <c r="AN246" s="54"/>
      <c r="AO246" s="54"/>
      <c r="AP246" s="145"/>
      <c r="AQ246" s="140"/>
      <c r="AR246" s="145"/>
      <c r="AS246" s="140"/>
      <c r="AT246" s="133"/>
      <c r="AU246" s="134"/>
      <c r="AV246" s="133"/>
      <c r="AW246" s="134"/>
      <c r="AX246" s="3"/>
      <c r="AY246" s="3"/>
      <c r="BE246" s="126"/>
    </row>
    <row r="247" spans="1:57" ht="54.95" customHeight="1">
      <c r="A247" s="54" t="s">
        <v>515</v>
      </c>
      <c r="B247" s="54" t="s">
        <v>516</v>
      </c>
      <c r="C247" s="188" t="s">
        <v>517</v>
      </c>
      <c r="D247" s="54" t="s">
        <v>524</v>
      </c>
      <c r="E247" s="323" t="s">
        <v>1773</v>
      </c>
      <c r="F247" s="119">
        <v>2024130010009</v>
      </c>
      <c r="G247" s="332" t="s">
        <v>1774</v>
      </c>
      <c r="H247" s="54" t="s">
        <v>1796</v>
      </c>
      <c r="I247" s="504" t="s">
        <v>1797</v>
      </c>
      <c r="J247" s="505">
        <v>0.1</v>
      </c>
      <c r="K247" s="54" t="s">
        <v>1803</v>
      </c>
      <c r="L247" s="153" t="s">
        <v>1337</v>
      </c>
      <c r="M247" s="54" t="s">
        <v>1787</v>
      </c>
      <c r="N247" s="153">
        <v>1</v>
      </c>
      <c r="O247" s="153">
        <v>0</v>
      </c>
      <c r="P247" s="153">
        <v>1</v>
      </c>
      <c r="Q247" s="146"/>
      <c r="R247" s="348"/>
      <c r="S247" s="193">
        <f t="shared" si="31"/>
        <v>1</v>
      </c>
      <c r="T247" s="142">
        <f t="shared" si="35"/>
        <v>1</v>
      </c>
      <c r="U247" s="200">
        <v>45689</v>
      </c>
      <c r="V247" s="201">
        <v>46022</v>
      </c>
      <c r="W247" s="153">
        <f t="shared" si="34"/>
        <v>333</v>
      </c>
      <c r="X247" s="143" t="s">
        <v>974</v>
      </c>
      <c r="Y247" s="54" t="s">
        <v>1741</v>
      </c>
      <c r="Z247" s="54" t="s">
        <v>1728</v>
      </c>
      <c r="AA247" s="227" t="s">
        <v>1804</v>
      </c>
      <c r="AB247" s="54" t="s">
        <v>1805</v>
      </c>
      <c r="AC247" s="54"/>
      <c r="AD247" s="54"/>
      <c r="AE247" s="54"/>
      <c r="AF247" s="107"/>
      <c r="AG247" s="54"/>
      <c r="AH247" s="54"/>
      <c r="AI247" s="54"/>
      <c r="AJ247" s="54"/>
      <c r="AK247" s="54"/>
      <c r="AL247" s="54"/>
      <c r="AM247" s="54"/>
      <c r="AN247" s="54"/>
      <c r="AO247" s="54"/>
      <c r="AP247" s="145"/>
      <c r="AQ247" s="140"/>
      <c r="AR247" s="145"/>
      <c r="AS247" s="140"/>
      <c r="AT247" s="133"/>
      <c r="AU247" s="134"/>
      <c r="AV247" s="133"/>
      <c r="AW247" s="134"/>
      <c r="AX247" s="3"/>
      <c r="AY247" s="3"/>
      <c r="BE247" s="126"/>
    </row>
    <row r="248" spans="1:57" ht="54.95" customHeight="1">
      <c r="A248" s="54" t="s">
        <v>515</v>
      </c>
      <c r="B248" s="54" t="s">
        <v>516</v>
      </c>
      <c r="C248" s="188" t="s">
        <v>517</v>
      </c>
      <c r="D248" s="54" t="s">
        <v>524</v>
      </c>
      <c r="E248" s="323" t="s">
        <v>1773</v>
      </c>
      <c r="F248" s="119">
        <v>2024130010009</v>
      </c>
      <c r="G248" s="332" t="s">
        <v>1774</v>
      </c>
      <c r="H248" s="54" t="s">
        <v>1806</v>
      </c>
      <c r="I248" s="504"/>
      <c r="J248" s="505"/>
      <c r="K248" s="54" t="s">
        <v>1807</v>
      </c>
      <c r="L248" s="153" t="s">
        <v>1337</v>
      </c>
      <c r="M248" s="54" t="s">
        <v>1791</v>
      </c>
      <c r="N248" s="153">
        <v>1</v>
      </c>
      <c r="O248" s="153">
        <v>0</v>
      </c>
      <c r="P248" s="153">
        <v>0</v>
      </c>
      <c r="Q248" s="146"/>
      <c r="R248" s="348"/>
      <c r="S248" s="193">
        <f t="shared" si="31"/>
        <v>0</v>
      </c>
      <c r="T248" s="142">
        <f t="shared" si="35"/>
        <v>0</v>
      </c>
      <c r="U248" s="200">
        <v>45689</v>
      </c>
      <c r="V248" s="201">
        <v>46022</v>
      </c>
      <c r="W248" s="153">
        <f t="shared" si="34"/>
        <v>333</v>
      </c>
      <c r="X248" s="143" t="s">
        <v>974</v>
      </c>
      <c r="Y248" s="54" t="s">
        <v>1741</v>
      </c>
      <c r="Z248" s="54" t="s">
        <v>1728</v>
      </c>
      <c r="AA248" s="227" t="s">
        <v>1808</v>
      </c>
      <c r="AB248" s="54" t="s">
        <v>1809</v>
      </c>
      <c r="AC248" s="54"/>
      <c r="AD248" s="54"/>
      <c r="AE248" s="54"/>
      <c r="AF248" s="107"/>
      <c r="AG248" s="54"/>
      <c r="AH248" s="54"/>
      <c r="AI248" s="54"/>
      <c r="AJ248" s="54"/>
      <c r="AK248" s="54"/>
      <c r="AL248" s="54"/>
      <c r="AM248" s="54"/>
      <c r="AN248" s="54"/>
      <c r="AO248" s="54"/>
      <c r="AP248" s="145"/>
      <c r="AQ248" s="140"/>
      <c r="AR248" s="145"/>
      <c r="AS248" s="140"/>
      <c r="AT248" s="133"/>
      <c r="AU248" s="134"/>
      <c r="AV248" s="133"/>
      <c r="AW248" s="134"/>
      <c r="AX248" s="3"/>
      <c r="AY248" s="3"/>
      <c r="BE248" s="126"/>
    </row>
    <row r="249" spans="1:57" ht="54.95" customHeight="1">
      <c r="A249" s="54" t="s">
        <v>515</v>
      </c>
      <c r="B249" s="54" t="s">
        <v>516</v>
      </c>
      <c r="C249" s="188" t="s">
        <v>517</v>
      </c>
      <c r="D249" s="54" t="s">
        <v>1810</v>
      </c>
      <c r="E249" s="323" t="s">
        <v>1773</v>
      </c>
      <c r="F249" s="119">
        <v>2024130010009</v>
      </c>
      <c r="G249" s="332" t="s">
        <v>1774</v>
      </c>
      <c r="H249" s="54" t="s">
        <v>1806</v>
      </c>
      <c r="I249" s="504" t="s">
        <v>1811</v>
      </c>
      <c r="J249" s="505">
        <v>0.1</v>
      </c>
      <c r="K249" s="54" t="s">
        <v>1812</v>
      </c>
      <c r="L249" s="153" t="s">
        <v>1337</v>
      </c>
      <c r="M249" s="54" t="s">
        <v>1813</v>
      </c>
      <c r="N249" s="153">
        <v>1</v>
      </c>
      <c r="O249" s="153">
        <v>0</v>
      </c>
      <c r="P249" s="153">
        <v>0</v>
      </c>
      <c r="Q249" s="146"/>
      <c r="R249" s="348"/>
      <c r="S249" s="193">
        <f t="shared" si="31"/>
        <v>0</v>
      </c>
      <c r="T249" s="142">
        <f t="shared" si="35"/>
        <v>0</v>
      </c>
      <c r="U249" s="200">
        <v>45689</v>
      </c>
      <c r="V249" s="201">
        <v>46022</v>
      </c>
      <c r="W249" s="153">
        <f t="shared" si="34"/>
        <v>333</v>
      </c>
      <c r="X249" s="143" t="s">
        <v>974</v>
      </c>
      <c r="Y249" s="54" t="s">
        <v>1741</v>
      </c>
      <c r="Z249" s="54" t="s">
        <v>1728</v>
      </c>
      <c r="AA249" s="54" t="s">
        <v>1814</v>
      </c>
      <c r="AB249" s="54" t="s">
        <v>1417</v>
      </c>
      <c r="AC249" s="153"/>
      <c r="AD249" s="492"/>
      <c r="AE249" s="492"/>
      <c r="AF249" s="107"/>
      <c r="AG249" s="54"/>
      <c r="AH249" s="54"/>
      <c r="AI249" s="54"/>
      <c r="AJ249" s="54"/>
      <c r="AK249" s="54"/>
      <c r="AL249" s="54"/>
      <c r="AM249" s="54"/>
      <c r="AN249" s="54"/>
      <c r="AO249" s="54"/>
      <c r="AP249" s="145"/>
      <c r="AQ249" s="140"/>
      <c r="AR249" s="145"/>
      <c r="AS249" s="140"/>
      <c r="AT249" s="133"/>
      <c r="AU249" s="134"/>
      <c r="AV249" s="133"/>
      <c r="AW249" s="134"/>
      <c r="AX249" s="3"/>
      <c r="AY249" s="3"/>
      <c r="BE249" s="126"/>
    </row>
    <row r="250" spans="1:57" ht="54.95" customHeight="1">
      <c r="A250" s="54" t="s">
        <v>515</v>
      </c>
      <c r="B250" s="54" t="s">
        <v>516</v>
      </c>
      <c r="C250" s="188" t="s">
        <v>517</v>
      </c>
      <c r="D250" s="54" t="s">
        <v>1810</v>
      </c>
      <c r="E250" s="323" t="s">
        <v>1773</v>
      </c>
      <c r="F250" s="119">
        <v>2024130010009</v>
      </c>
      <c r="G250" s="332" t="s">
        <v>1774</v>
      </c>
      <c r="H250" s="54" t="s">
        <v>1806</v>
      </c>
      <c r="I250" s="504"/>
      <c r="J250" s="505"/>
      <c r="K250" s="54" t="s">
        <v>1815</v>
      </c>
      <c r="L250" s="153" t="s">
        <v>1337</v>
      </c>
      <c r="M250" s="54" t="s">
        <v>1793</v>
      </c>
      <c r="N250" s="153">
        <v>1</v>
      </c>
      <c r="O250" s="153">
        <v>0</v>
      </c>
      <c r="P250" s="153">
        <v>0</v>
      </c>
      <c r="Q250" s="149"/>
      <c r="R250" s="350"/>
      <c r="S250" s="193">
        <f t="shared" si="31"/>
        <v>0</v>
      </c>
      <c r="T250" s="142">
        <f t="shared" si="35"/>
        <v>0</v>
      </c>
      <c r="U250" s="200">
        <v>45689</v>
      </c>
      <c r="V250" s="201">
        <v>46022</v>
      </c>
      <c r="W250" s="153">
        <f t="shared" si="34"/>
        <v>333</v>
      </c>
      <c r="X250" s="143" t="s">
        <v>974</v>
      </c>
      <c r="Y250" s="54" t="s">
        <v>1741</v>
      </c>
      <c r="Z250" s="54" t="s">
        <v>1728</v>
      </c>
      <c r="AA250" s="54" t="s">
        <v>1814</v>
      </c>
      <c r="AB250" s="54" t="s">
        <v>1417</v>
      </c>
      <c r="AC250" s="153"/>
      <c r="AD250" s="492"/>
      <c r="AE250" s="492"/>
      <c r="AF250" s="107"/>
      <c r="AG250" s="54"/>
      <c r="AH250" s="54"/>
      <c r="AI250" s="54"/>
      <c r="AJ250" s="54"/>
      <c r="AK250" s="54"/>
      <c r="AL250" s="54"/>
      <c r="AM250" s="54"/>
      <c r="AN250" s="54"/>
      <c r="AO250" s="54"/>
      <c r="AP250" s="145"/>
      <c r="AQ250" s="140"/>
      <c r="AR250" s="145"/>
      <c r="AS250" s="140"/>
      <c r="AT250" s="133"/>
      <c r="AU250" s="134"/>
      <c r="AV250" s="133"/>
      <c r="AW250" s="134"/>
      <c r="AX250" s="3"/>
      <c r="AY250" s="3"/>
      <c r="BE250" s="405"/>
    </row>
    <row r="251" spans="1:57" ht="54.95" customHeight="1">
      <c r="A251" s="54"/>
      <c r="B251" s="54"/>
      <c r="C251" s="188"/>
      <c r="D251" s="54"/>
      <c r="E251" s="480" t="s">
        <v>1816</v>
      </c>
      <c r="F251" s="481"/>
      <c r="G251" s="481"/>
      <c r="H251" s="481"/>
      <c r="I251" s="481"/>
      <c r="J251" s="481"/>
      <c r="K251" s="481"/>
      <c r="L251" s="481"/>
      <c r="M251" s="481"/>
      <c r="N251" s="481"/>
      <c r="O251" s="481"/>
      <c r="P251" s="482"/>
      <c r="Q251" s="87"/>
      <c r="R251" s="351"/>
      <c r="T251" s="109">
        <f>AVERAGE(T239:T250)</f>
        <v>0.56666666666666665</v>
      </c>
      <c r="U251" s="200"/>
      <c r="V251" s="201"/>
      <c r="W251" s="153"/>
      <c r="X251" s="143"/>
      <c r="Y251" s="54"/>
      <c r="Z251" s="54"/>
      <c r="AA251" s="54"/>
      <c r="AB251" s="54"/>
      <c r="AC251" s="153"/>
      <c r="AD251" s="153"/>
      <c r="AE251" s="153"/>
      <c r="AF251" s="107"/>
      <c r="AG251" s="54"/>
      <c r="AH251" s="54"/>
      <c r="AI251" s="387">
        <v>349999999</v>
      </c>
      <c r="AJ251" s="387">
        <v>349999999</v>
      </c>
      <c r="AK251" s="387">
        <v>349999999</v>
      </c>
      <c r="AL251" s="54"/>
      <c r="AM251" s="54"/>
      <c r="AN251" s="54"/>
      <c r="AO251" s="54"/>
      <c r="AP251" s="381">
        <v>5500000</v>
      </c>
      <c r="AQ251" s="82">
        <f>AP251/AJ251</f>
        <v>1.5714285759183672E-2</v>
      </c>
      <c r="AR251" s="381">
        <v>147280000</v>
      </c>
      <c r="AS251" s="82">
        <f>AR251/AJ251</f>
        <v>0.42080000120228572</v>
      </c>
      <c r="AT251" s="253">
        <v>84640000</v>
      </c>
      <c r="AU251" s="82">
        <f>AT251/AK251</f>
        <v>0.2418285721195102</v>
      </c>
      <c r="AV251" s="253">
        <v>153280000</v>
      </c>
      <c r="AW251" s="82">
        <f>AV251/AK251</f>
        <v>0.43794285839412245</v>
      </c>
      <c r="AX251" s="193"/>
      <c r="AY251" s="193"/>
      <c r="AZ251" s="126"/>
      <c r="BA251" s="126"/>
      <c r="BB251" s="126"/>
      <c r="BC251" s="126"/>
      <c r="BD251" s="126"/>
      <c r="BE251" s="126"/>
    </row>
    <row r="252" spans="1:57" ht="54.95" customHeight="1">
      <c r="A252" s="54" t="s">
        <v>515</v>
      </c>
      <c r="B252" s="54" t="s">
        <v>516</v>
      </c>
      <c r="C252" s="188" t="s">
        <v>517</v>
      </c>
      <c r="D252" s="54" t="s">
        <v>532</v>
      </c>
      <c r="E252" s="323" t="s">
        <v>1817</v>
      </c>
      <c r="F252" s="119">
        <v>2024130010021</v>
      </c>
      <c r="G252" s="332" t="s">
        <v>1818</v>
      </c>
      <c r="H252" s="54" t="s">
        <v>1819</v>
      </c>
      <c r="I252" s="54" t="s">
        <v>1820</v>
      </c>
      <c r="J252" s="250">
        <v>0.25</v>
      </c>
      <c r="K252" s="227" t="s">
        <v>1821</v>
      </c>
      <c r="L252" s="153" t="s">
        <v>1337</v>
      </c>
      <c r="M252" s="54" t="s">
        <v>1822</v>
      </c>
      <c r="N252" s="153">
        <v>8</v>
      </c>
      <c r="O252" s="153">
        <v>2</v>
      </c>
      <c r="P252" s="153">
        <v>1</v>
      </c>
      <c r="Q252" s="141"/>
      <c r="R252" s="347"/>
      <c r="S252" s="193">
        <f t="shared" si="31"/>
        <v>3</v>
      </c>
      <c r="T252" s="142">
        <f>(O252+P252)/N252</f>
        <v>0.375</v>
      </c>
      <c r="U252" s="200">
        <v>45689</v>
      </c>
      <c r="V252" s="201">
        <v>46022</v>
      </c>
      <c r="W252" s="153">
        <f t="shared" si="34"/>
        <v>333</v>
      </c>
      <c r="X252" s="143" t="s">
        <v>974</v>
      </c>
      <c r="Y252" s="54" t="s">
        <v>1823</v>
      </c>
      <c r="Z252" s="54" t="s">
        <v>1728</v>
      </c>
      <c r="AA252" s="54" t="s">
        <v>1824</v>
      </c>
      <c r="AB252" s="54" t="s">
        <v>1825</v>
      </c>
      <c r="AC252" s="153" t="s">
        <v>941</v>
      </c>
      <c r="AD252" s="492" t="s">
        <v>1826</v>
      </c>
      <c r="AE252" s="506">
        <v>194000000</v>
      </c>
      <c r="AF252" s="506" t="s">
        <v>1389</v>
      </c>
      <c r="AG252" s="492" t="s">
        <v>1029</v>
      </c>
      <c r="AH252" s="503">
        <v>45505</v>
      </c>
      <c r="AI252" s="54"/>
      <c r="AJ252" s="153"/>
      <c r="AK252" s="253"/>
      <c r="AL252" s="253"/>
      <c r="AM252" s="253"/>
      <c r="AN252" s="153" t="s">
        <v>1579</v>
      </c>
      <c r="AO252" s="153" t="s">
        <v>1827</v>
      </c>
      <c r="AP252" s="145"/>
      <c r="AQ252" s="140"/>
      <c r="AR252" s="145"/>
      <c r="AS252" s="140"/>
      <c r="AT252" s="133"/>
      <c r="AU252" s="134"/>
      <c r="AV252" s="133"/>
      <c r="AW252" s="134"/>
      <c r="AX252" s="3"/>
      <c r="AY252" s="3"/>
      <c r="BE252" s="406"/>
    </row>
    <row r="253" spans="1:57" ht="54.95" customHeight="1">
      <c r="A253" s="54" t="s">
        <v>515</v>
      </c>
      <c r="B253" s="54" t="s">
        <v>516</v>
      </c>
      <c r="C253" s="188" t="s">
        <v>517</v>
      </c>
      <c r="D253" s="54" t="s">
        <v>532</v>
      </c>
      <c r="E253" s="323" t="s">
        <v>1817</v>
      </c>
      <c r="F253" s="119">
        <v>2024130010021</v>
      </c>
      <c r="G253" s="332" t="s">
        <v>1818</v>
      </c>
      <c r="H253" s="54" t="s">
        <v>1819</v>
      </c>
      <c r="I253" s="54" t="s">
        <v>1820</v>
      </c>
      <c r="J253" s="250">
        <v>0.25</v>
      </c>
      <c r="K253" s="227" t="s">
        <v>1828</v>
      </c>
      <c r="L253" s="153" t="s">
        <v>1337</v>
      </c>
      <c r="M253" s="54" t="s">
        <v>1829</v>
      </c>
      <c r="N253" s="153">
        <v>10</v>
      </c>
      <c r="O253" s="153">
        <v>0</v>
      </c>
      <c r="P253" s="153">
        <v>6</v>
      </c>
      <c r="Q253" s="146"/>
      <c r="R253" s="348"/>
      <c r="S253" s="193">
        <f t="shared" si="31"/>
        <v>6</v>
      </c>
      <c r="T253" s="142">
        <f>(O253+P253)/N253</f>
        <v>0.6</v>
      </c>
      <c r="U253" s="200">
        <v>45689</v>
      </c>
      <c r="V253" s="201">
        <v>46022</v>
      </c>
      <c r="W253" s="153">
        <f t="shared" si="34"/>
        <v>333</v>
      </c>
      <c r="X253" s="143" t="s">
        <v>974</v>
      </c>
      <c r="Y253" s="54" t="s">
        <v>1823</v>
      </c>
      <c r="Z253" s="54" t="s">
        <v>1728</v>
      </c>
      <c r="AA253" s="54" t="s">
        <v>1830</v>
      </c>
      <c r="AB253" s="54" t="s">
        <v>1831</v>
      </c>
      <c r="AC253" s="153"/>
      <c r="AD253" s="492"/>
      <c r="AE253" s="506"/>
      <c r="AF253" s="506"/>
      <c r="AG253" s="492"/>
      <c r="AH253" s="492"/>
      <c r="AI253" s="54"/>
      <c r="AJ253" s="153"/>
      <c r="AK253" s="253"/>
      <c r="AL253" s="253"/>
      <c r="AM253" s="253"/>
      <c r="AN253" s="153"/>
      <c r="AO253" s="153"/>
      <c r="AP253" s="145"/>
      <c r="AQ253" s="140"/>
      <c r="AR253" s="145"/>
      <c r="AS253" s="140"/>
      <c r="AT253" s="133"/>
      <c r="AU253" s="134"/>
      <c r="AV253" s="133"/>
      <c r="AW253" s="134"/>
      <c r="AX253" s="3"/>
      <c r="AY253" s="3"/>
      <c r="BE253" s="126"/>
    </row>
    <row r="254" spans="1:57" ht="54.95" customHeight="1">
      <c r="A254" s="54" t="s">
        <v>515</v>
      </c>
      <c r="B254" s="54" t="s">
        <v>516</v>
      </c>
      <c r="C254" s="188" t="s">
        <v>517</v>
      </c>
      <c r="D254" s="54" t="s">
        <v>532</v>
      </c>
      <c r="E254" s="323" t="s">
        <v>1817</v>
      </c>
      <c r="F254" s="119">
        <v>2024130010021</v>
      </c>
      <c r="G254" s="332" t="s">
        <v>1818</v>
      </c>
      <c r="H254" s="54" t="s">
        <v>1819</v>
      </c>
      <c r="I254" s="54" t="s">
        <v>1820</v>
      </c>
      <c r="J254" s="250">
        <v>0.25</v>
      </c>
      <c r="K254" s="227" t="s">
        <v>1832</v>
      </c>
      <c r="L254" s="153" t="s">
        <v>1337</v>
      </c>
      <c r="M254" s="54" t="s">
        <v>1833</v>
      </c>
      <c r="N254" s="153">
        <v>15</v>
      </c>
      <c r="O254" s="153">
        <v>0</v>
      </c>
      <c r="P254" s="153">
        <v>10</v>
      </c>
      <c r="Q254" s="146"/>
      <c r="R254" s="348"/>
      <c r="S254" s="193">
        <f t="shared" si="31"/>
        <v>10</v>
      </c>
      <c r="T254" s="142">
        <f>(O254+P254)/N254</f>
        <v>0.66666666666666663</v>
      </c>
      <c r="U254" s="200">
        <v>45689</v>
      </c>
      <c r="V254" s="201">
        <v>46022</v>
      </c>
      <c r="W254" s="153">
        <f t="shared" si="34"/>
        <v>333</v>
      </c>
      <c r="X254" s="143" t="s">
        <v>974</v>
      </c>
      <c r="Y254" s="54" t="s">
        <v>1823</v>
      </c>
      <c r="Z254" s="54" t="s">
        <v>1728</v>
      </c>
      <c r="AA254" s="54" t="s">
        <v>1834</v>
      </c>
      <c r="AB254" s="54" t="s">
        <v>1835</v>
      </c>
      <c r="AC254" s="153"/>
      <c r="AD254" s="492"/>
      <c r="AE254" s="506"/>
      <c r="AF254" s="506"/>
      <c r="AG254" s="492"/>
      <c r="AH254" s="492"/>
      <c r="AI254" s="54"/>
      <c r="AJ254" s="153"/>
      <c r="AK254" s="253"/>
      <c r="AL254" s="253"/>
      <c r="AM254" s="253"/>
      <c r="AN254" s="153"/>
      <c r="AO254" s="153"/>
      <c r="AP254" s="145"/>
      <c r="AQ254" s="140"/>
      <c r="AR254" s="145"/>
      <c r="AS254" s="140"/>
      <c r="AT254" s="133"/>
      <c r="AU254" s="134"/>
      <c r="AV254" s="133"/>
      <c r="AW254" s="134"/>
      <c r="AX254" s="3"/>
      <c r="AY254" s="3"/>
      <c r="BE254" s="126"/>
    </row>
    <row r="255" spans="1:57" ht="54.95" customHeight="1">
      <c r="A255" s="54" t="s">
        <v>515</v>
      </c>
      <c r="B255" s="54" t="s">
        <v>516</v>
      </c>
      <c r="C255" s="188" t="s">
        <v>517</v>
      </c>
      <c r="D255" s="54" t="s">
        <v>532</v>
      </c>
      <c r="E255" s="323" t="s">
        <v>1817</v>
      </c>
      <c r="F255" s="119">
        <v>2024130010021</v>
      </c>
      <c r="G255" s="332" t="s">
        <v>1818</v>
      </c>
      <c r="H255" s="54" t="s">
        <v>1836</v>
      </c>
      <c r="I255" s="54" t="s">
        <v>1837</v>
      </c>
      <c r="J255" s="250">
        <v>0.25</v>
      </c>
      <c r="K255" s="227" t="s">
        <v>1838</v>
      </c>
      <c r="L255" s="153" t="s">
        <v>1337</v>
      </c>
      <c r="M255" s="54" t="s">
        <v>1839</v>
      </c>
      <c r="N255" s="153">
        <v>32</v>
      </c>
      <c r="O255" s="153">
        <v>26</v>
      </c>
      <c r="P255" s="153">
        <v>1</v>
      </c>
      <c r="Q255" s="149"/>
      <c r="R255" s="350"/>
      <c r="S255" s="193">
        <f t="shared" si="31"/>
        <v>27</v>
      </c>
      <c r="T255" s="142">
        <f>(O255+P255)/N255</f>
        <v>0.84375</v>
      </c>
      <c r="U255" s="200">
        <v>45689</v>
      </c>
      <c r="V255" s="201">
        <v>46022</v>
      </c>
      <c r="W255" s="153">
        <f t="shared" si="34"/>
        <v>333</v>
      </c>
      <c r="X255" s="143" t="s">
        <v>974</v>
      </c>
      <c r="Y255" s="54" t="s">
        <v>1823</v>
      </c>
      <c r="Z255" s="54" t="s">
        <v>1728</v>
      </c>
      <c r="AA255" s="54" t="s">
        <v>1834</v>
      </c>
      <c r="AB255" s="54" t="s">
        <v>1835</v>
      </c>
      <c r="AC255" s="153"/>
      <c r="AD255" s="492"/>
      <c r="AE255" s="506"/>
      <c r="AF255" s="506"/>
      <c r="AG255" s="492"/>
      <c r="AH255" s="492"/>
      <c r="AI255" s="153"/>
      <c r="AJ255" s="153"/>
      <c r="AK255" s="253"/>
      <c r="AL255" s="253"/>
      <c r="AM255" s="253"/>
      <c r="AN255" s="153"/>
      <c r="AO255" s="153"/>
      <c r="AP255" s="145"/>
      <c r="AQ255" s="140"/>
      <c r="AR255" s="145"/>
      <c r="AS255" s="140"/>
      <c r="AT255" s="133"/>
      <c r="AU255" s="134"/>
      <c r="AV255" s="133"/>
      <c r="AW255" s="134"/>
      <c r="AX255" s="3"/>
      <c r="AY255" s="3"/>
      <c r="BE255" s="405"/>
    </row>
    <row r="256" spans="1:57" ht="54.95" customHeight="1">
      <c r="A256" s="54"/>
      <c r="B256" s="54"/>
      <c r="C256" s="188"/>
      <c r="D256" s="54"/>
      <c r="E256" s="480" t="s">
        <v>1840</v>
      </c>
      <c r="F256" s="481"/>
      <c r="G256" s="481"/>
      <c r="H256" s="481"/>
      <c r="I256" s="481"/>
      <c r="J256" s="481"/>
      <c r="K256" s="481"/>
      <c r="L256" s="481"/>
      <c r="M256" s="481"/>
      <c r="N256" s="481"/>
      <c r="O256" s="481"/>
      <c r="P256" s="482"/>
      <c r="Q256" s="87"/>
      <c r="R256" s="351"/>
      <c r="T256" s="109">
        <f>AVERAGE(T252:T255)</f>
        <v>0.62135416666666665</v>
      </c>
      <c r="U256" s="200"/>
      <c r="V256" s="201"/>
      <c r="W256" s="153"/>
      <c r="X256" s="143"/>
      <c r="Y256" s="54"/>
      <c r="Z256" s="54"/>
      <c r="AA256" s="54"/>
      <c r="AB256" s="54"/>
      <c r="AC256" s="153"/>
      <c r="AD256" s="153"/>
      <c r="AE256" s="253"/>
      <c r="AF256" s="253"/>
      <c r="AG256" s="153"/>
      <c r="AH256" s="153"/>
      <c r="AI256" s="387">
        <v>950000000</v>
      </c>
      <c r="AJ256" s="387">
        <v>950000000</v>
      </c>
      <c r="AK256" s="387">
        <v>950000000</v>
      </c>
      <c r="AL256" s="253"/>
      <c r="AM256" s="253"/>
      <c r="AN256" s="153"/>
      <c r="AO256" s="153"/>
      <c r="AP256" s="381">
        <v>0</v>
      </c>
      <c r="AQ256" s="82">
        <f>AP256/AJ256</f>
        <v>0</v>
      </c>
      <c r="AR256" s="381">
        <v>256673200</v>
      </c>
      <c r="AS256" s="82">
        <f>AR256/AJ256</f>
        <v>0.27018231578947366</v>
      </c>
      <c r="AT256" s="253">
        <v>143336600</v>
      </c>
      <c r="AU256" s="82">
        <f>AT256/AK256</f>
        <v>0.15088063157894738</v>
      </c>
      <c r="AV256" s="253">
        <v>326673200</v>
      </c>
      <c r="AW256" s="82">
        <f>AV256/AK256</f>
        <v>0.34386652631578946</v>
      </c>
      <c r="AX256" s="193"/>
      <c r="AY256" s="193"/>
      <c r="AZ256" s="126"/>
      <c r="BA256" s="126"/>
      <c r="BB256" s="126"/>
      <c r="BC256" s="126"/>
      <c r="BD256" s="126"/>
      <c r="BE256" s="126"/>
    </row>
    <row r="257" spans="1:57" ht="54.95" customHeight="1">
      <c r="A257" s="54" t="s">
        <v>385</v>
      </c>
      <c r="B257" s="54" t="s">
        <v>821</v>
      </c>
      <c r="C257" s="188" t="s">
        <v>536</v>
      </c>
      <c r="D257" s="54" t="s">
        <v>538</v>
      </c>
      <c r="E257" s="323" t="s">
        <v>1841</v>
      </c>
      <c r="F257" s="119">
        <v>202400000004450</v>
      </c>
      <c r="G257" s="332" t="s">
        <v>1842</v>
      </c>
      <c r="H257" s="54" t="s">
        <v>1843</v>
      </c>
      <c r="I257" s="54" t="s">
        <v>1844</v>
      </c>
      <c r="J257" s="250">
        <v>0.5</v>
      </c>
      <c r="K257" s="71" t="s">
        <v>1845</v>
      </c>
      <c r="L257" s="153" t="s">
        <v>1337</v>
      </c>
      <c r="M257" s="54" t="s">
        <v>1846</v>
      </c>
      <c r="N257" s="153">
        <v>1</v>
      </c>
      <c r="O257" s="153">
        <v>0.1</v>
      </c>
      <c r="P257" s="153">
        <v>0.9</v>
      </c>
      <c r="Q257" s="141"/>
      <c r="R257" s="347"/>
      <c r="S257" s="193">
        <f t="shared" si="31"/>
        <v>1</v>
      </c>
      <c r="T257" s="142">
        <f t="shared" ref="T257:T263" si="36">(O257+P257)/N257</f>
        <v>1</v>
      </c>
      <c r="U257" s="200">
        <v>45689</v>
      </c>
      <c r="V257" s="201">
        <v>46022</v>
      </c>
      <c r="W257" s="153">
        <f t="shared" ref="W257:W268" si="37">+V257-U257</f>
        <v>333</v>
      </c>
      <c r="X257" s="143" t="s">
        <v>1847</v>
      </c>
      <c r="Y257" s="54" t="s">
        <v>1848</v>
      </c>
      <c r="Z257" s="54" t="s">
        <v>1849</v>
      </c>
      <c r="AA257" s="54" t="s">
        <v>1850</v>
      </c>
      <c r="AB257" s="54" t="s">
        <v>1851</v>
      </c>
      <c r="AC257" s="54"/>
      <c r="AD257" s="54"/>
      <c r="AE257" s="54"/>
      <c r="AF257" s="107"/>
      <c r="AG257" s="54"/>
      <c r="AH257" s="54"/>
      <c r="AI257" s="107"/>
      <c r="AJ257" s="253"/>
      <c r="AK257" s="253"/>
      <c r="AL257" s="253"/>
      <c r="AM257" s="253"/>
      <c r="AN257" s="253" t="s">
        <v>320</v>
      </c>
      <c r="AO257" s="253" t="s">
        <v>320</v>
      </c>
      <c r="AP257" s="145"/>
      <c r="AQ257" s="140"/>
      <c r="AR257" s="145"/>
      <c r="AS257" s="140"/>
      <c r="AT257" s="133"/>
      <c r="AU257" s="134"/>
      <c r="AV257" s="133"/>
      <c r="AW257" s="134"/>
      <c r="AX257" s="3"/>
      <c r="AY257" s="3"/>
      <c r="BE257" s="406"/>
    </row>
    <row r="258" spans="1:57" ht="54.95" customHeight="1">
      <c r="A258" s="54" t="s">
        <v>385</v>
      </c>
      <c r="B258" s="54" t="s">
        <v>821</v>
      </c>
      <c r="C258" s="188" t="s">
        <v>536</v>
      </c>
      <c r="D258" s="54" t="s">
        <v>538</v>
      </c>
      <c r="E258" s="323" t="s">
        <v>1841</v>
      </c>
      <c r="F258" s="119">
        <v>202400000004450</v>
      </c>
      <c r="G258" s="332" t="s">
        <v>1842</v>
      </c>
      <c r="H258" s="54" t="s">
        <v>1843</v>
      </c>
      <c r="I258" s="54" t="s">
        <v>1844</v>
      </c>
      <c r="J258" s="250">
        <v>0.5</v>
      </c>
      <c r="K258" s="54" t="s">
        <v>1852</v>
      </c>
      <c r="L258" s="153" t="s">
        <v>1337</v>
      </c>
      <c r="M258" s="54" t="s">
        <v>1853</v>
      </c>
      <c r="N258" s="153">
        <v>1</v>
      </c>
      <c r="O258" s="153">
        <v>0</v>
      </c>
      <c r="P258" s="153">
        <v>1</v>
      </c>
      <c r="Q258" s="146"/>
      <c r="R258" s="348"/>
      <c r="S258" s="193">
        <f t="shared" si="31"/>
        <v>1</v>
      </c>
      <c r="T258" s="142">
        <f t="shared" si="36"/>
        <v>1</v>
      </c>
      <c r="U258" s="200">
        <v>45689</v>
      </c>
      <c r="V258" s="201">
        <v>46022</v>
      </c>
      <c r="W258" s="153">
        <f t="shared" si="37"/>
        <v>333</v>
      </c>
      <c r="X258" s="143" t="s">
        <v>1847</v>
      </c>
      <c r="Y258" s="54" t="s">
        <v>1848</v>
      </c>
      <c r="Z258" s="54" t="s">
        <v>1849</v>
      </c>
      <c r="AA258" s="54" t="s">
        <v>1850</v>
      </c>
      <c r="AB258" s="54" t="s">
        <v>1851</v>
      </c>
      <c r="AC258" s="54"/>
      <c r="AD258" s="54"/>
      <c r="AE258" s="54"/>
      <c r="AF258" s="107"/>
      <c r="AG258" s="54"/>
      <c r="AH258" s="54"/>
      <c r="AI258" s="107"/>
      <c r="AJ258" s="253"/>
      <c r="AK258" s="253"/>
      <c r="AL258" s="253"/>
      <c r="AM258" s="253"/>
      <c r="AN258" s="253"/>
      <c r="AO258" s="253"/>
      <c r="AP258" s="145"/>
      <c r="AQ258" s="140"/>
      <c r="AR258" s="145"/>
      <c r="AS258" s="140"/>
      <c r="AT258" s="133"/>
      <c r="AU258" s="134"/>
      <c r="AV258" s="133"/>
      <c r="AW258" s="134"/>
      <c r="AX258" s="3"/>
      <c r="AY258" s="3"/>
      <c r="BE258" s="126"/>
    </row>
    <row r="259" spans="1:57" ht="54.95" customHeight="1">
      <c r="A259" s="54" t="s">
        <v>385</v>
      </c>
      <c r="B259" s="54" t="s">
        <v>821</v>
      </c>
      <c r="C259" s="188" t="s">
        <v>536</v>
      </c>
      <c r="D259" s="54" t="s">
        <v>538</v>
      </c>
      <c r="E259" s="323" t="s">
        <v>1841</v>
      </c>
      <c r="F259" s="119">
        <v>202400000004450</v>
      </c>
      <c r="G259" s="332" t="s">
        <v>1842</v>
      </c>
      <c r="H259" s="54" t="s">
        <v>1843</v>
      </c>
      <c r="I259" s="54" t="s">
        <v>1844</v>
      </c>
      <c r="J259" s="250">
        <v>0.5</v>
      </c>
      <c r="K259" s="54" t="s">
        <v>1854</v>
      </c>
      <c r="L259" s="153" t="s">
        <v>1337</v>
      </c>
      <c r="M259" s="54" t="s">
        <v>1855</v>
      </c>
      <c r="N259" s="153">
        <v>1</v>
      </c>
      <c r="O259" s="153">
        <v>0</v>
      </c>
      <c r="P259" s="153">
        <v>1</v>
      </c>
      <c r="Q259" s="146"/>
      <c r="R259" s="348"/>
      <c r="S259" s="193">
        <f t="shared" si="31"/>
        <v>1</v>
      </c>
      <c r="T259" s="142">
        <f t="shared" si="36"/>
        <v>1</v>
      </c>
      <c r="U259" s="200">
        <v>45689</v>
      </c>
      <c r="V259" s="201">
        <v>46022</v>
      </c>
      <c r="W259" s="153">
        <f t="shared" si="37"/>
        <v>333</v>
      </c>
      <c r="X259" s="143" t="s">
        <v>1847</v>
      </c>
      <c r="Y259" s="54" t="s">
        <v>1848</v>
      </c>
      <c r="Z259" s="54" t="s">
        <v>1849</v>
      </c>
      <c r="AA259" s="54" t="s">
        <v>1850</v>
      </c>
      <c r="AB259" s="54" t="s">
        <v>1851</v>
      </c>
      <c r="AC259" s="54"/>
      <c r="AD259" s="54"/>
      <c r="AE259" s="54"/>
      <c r="AF259" s="107"/>
      <c r="AG259" s="54"/>
      <c r="AH259" s="54"/>
      <c r="AI259" s="107"/>
      <c r="AJ259" s="253"/>
      <c r="AK259" s="253"/>
      <c r="AL259" s="253"/>
      <c r="AM259" s="253"/>
      <c r="AN259" s="253"/>
      <c r="AO259" s="253"/>
      <c r="AP259" s="145"/>
      <c r="AQ259" s="140"/>
      <c r="AR259" s="145"/>
      <c r="AS259" s="140"/>
      <c r="AT259" s="133"/>
      <c r="AU259" s="134"/>
      <c r="AV259" s="133"/>
      <c r="AW259" s="134"/>
      <c r="AX259" s="3"/>
      <c r="AY259" s="3"/>
      <c r="BE259" s="126"/>
    </row>
    <row r="260" spans="1:57" ht="54.95" customHeight="1">
      <c r="A260" s="54" t="s">
        <v>385</v>
      </c>
      <c r="B260" s="54" t="s">
        <v>821</v>
      </c>
      <c r="C260" s="188" t="s">
        <v>536</v>
      </c>
      <c r="D260" s="54" t="s">
        <v>538</v>
      </c>
      <c r="E260" s="323" t="s">
        <v>1841</v>
      </c>
      <c r="F260" s="119">
        <v>202400000004450</v>
      </c>
      <c r="G260" s="332" t="s">
        <v>1842</v>
      </c>
      <c r="H260" s="54" t="s">
        <v>1843</v>
      </c>
      <c r="I260" s="54" t="s">
        <v>1844</v>
      </c>
      <c r="J260" s="250">
        <v>0.5</v>
      </c>
      <c r="K260" s="54" t="s">
        <v>1856</v>
      </c>
      <c r="L260" s="153" t="s">
        <v>1337</v>
      </c>
      <c r="M260" s="54" t="s">
        <v>1857</v>
      </c>
      <c r="N260" s="153">
        <v>1</v>
      </c>
      <c r="O260" s="153">
        <v>0</v>
      </c>
      <c r="P260" s="153">
        <v>1</v>
      </c>
      <c r="Q260" s="146"/>
      <c r="R260" s="348"/>
      <c r="S260" s="193">
        <f t="shared" si="31"/>
        <v>1</v>
      </c>
      <c r="T260" s="142">
        <f t="shared" si="36"/>
        <v>1</v>
      </c>
      <c r="U260" s="200">
        <v>45689</v>
      </c>
      <c r="V260" s="201">
        <v>46022</v>
      </c>
      <c r="W260" s="153">
        <f t="shared" si="37"/>
        <v>333</v>
      </c>
      <c r="X260" s="143" t="s">
        <v>1847</v>
      </c>
      <c r="Y260" s="54" t="s">
        <v>1848</v>
      </c>
      <c r="Z260" s="54" t="s">
        <v>1849</v>
      </c>
      <c r="AA260" s="54" t="s">
        <v>1850</v>
      </c>
      <c r="AB260" s="54" t="s">
        <v>1851</v>
      </c>
      <c r="AC260" s="54"/>
      <c r="AD260" s="54"/>
      <c r="AE260" s="54"/>
      <c r="AF260" s="107"/>
      <c r="AG260" s="54"/>
      <c r="AH260" s="54"/>
      <c r="AI260" s="107"/>
      <c r="AJ260" s="253"/>
      <c r="AK260" s="253"/>
      <c r="AL260" s="253"/>
      <c r="AM260" s="253"/>
      <c r="AN260" s="253"/>
      <c r="AO260" s="253"/>
      <c r="AP260" s="145"/>
      <c r="AQ260" s="140"/>
      <c r="AR260" s="145"/>
      <c r="AS260" s="140"/>
      <c r="AT260" s="133"/>
      <c r="AU260" s="134"/>
      <c r="AV260" s="133"/>
      <c r="AW260" s="134"/>
      <c r="AX260" s="3"/>
      <c r="AY260" s="3"/>
      <c r="BE260" s="126"/>
    </row>
    <row r="261" spans="1:57" ht="54.95" customHeight="1">
      <c r="A261" s="54" t="s">
        <v>385</v>
      </c>
      <c r="B261" s="54" t="s">
        <v>821</v>
      </c>
      <c r="C261" s="188" t="s">
        <v>536</v>
      </c>
      <c r="D261" s="54" t="s">
        <v>538</v>
      </c>
      <c r="E261" s="323" t="s">
        <v>1841</v>
      </c>
      <c r="F261" s="119">
        <v>202400000004450</v>
      </c>
      <c r="G261" s="332" t="s">
        <v>1842</v>
      </c>
      <c r="H261" s="54" t="s">
        <v>1843</v>
      </c>
      <c r="I261" s="54" t="s">
        <v>1844</v>
      </c>
      <c r="J261" s="250">
        <v>0.5</v>
      </c>
      <c r="K261" s="54" t="s">
        <v>1858</v>
      </c>
      <c r="L261" s="153" t="s">
        <v>1337</v>
      </c>
      <c r="M261" s="54" t="s">
        <v>1859</v>
      </c>
      <c r="N261" s="153">
        <v>1</v>
      </c>
      <c r="O261" s="153">
        <v>0</v>
      </c>
      <c r="P261" s="153">
        <v>1</v>
      </c>
      <c r="Q261" s="146"/>
      <c r="R261" s="348"/>
      <c r="S261" s="193">
        <f t="shared" si="31"/>
        <v>1</v>
      </c>
      <c r="T261" s="142">
        <f t="shared" si="36"/>
        <v>1</v>
      </c>
      <c r="U261" s="200">
        <v>45689</v>
      </c>
      <c r="V261" s="201">
        <v>46022</v>
      </c>
      <c r="W261" s="153">
        <f t="shared" si="37"/>
        <v>333</v>
      </c>
      <c r="X261" s="143" t="s">
        <v>1847</v>
      </c>
      <c r="Y261" s="54" t="s">
        <v>1848</v>
      </c>
      <c r="Z261" s="54" t="s">
        <v>1849</v>
      </c>
      <c r="AA261" s="54" t="s">
        <v>1850</v>
      </c>
      <c r="AB261" s="54" t="s">
        <v>1851</v>
      </c>
      <c r="AC261" s="54"/>
      <c r="AD261" s="54"/>
      <c r="AE261" s="54"/>
      <c r="AF261" s="107"/>
      <c r="AG261" s="54"/>
      <c r="AH261" s="54"/>
      <c r="AI261" s="107"/>
      <c r="AJ261" s="253"/>
      <c r="AK261" s="253"/>
      <c r="AL261" s="253"/>
      <c r="AM261" s="253"/>
      <c r="AN261" s="253"/>
      <c r="AO261" s="253"/>
      <c r="AP261" s="145"/>
      <c r="AQ261" s="140"/>
      <c r="AR261" s="145"/>
      <c r="AS261" s="140"/>
      <c r="AT261" s="133"/>
      <c r="AU261" s="134"/>
      <c r="AV261" s="133"/>
      <c r="AW261" s="134"/>
      <c r="AX261" s="3"/>
      <c r="AY261" s="3"/>
      <c r="BE261" s="126"/>
    </row>
    <row r="262" spans="1:57" ht="54.95" customHeight="1">
      <c r="A262" s="54" t="s">
        <v>385</v>
      </c>
      <c r="B262" s="54" t="s">
        <v>821</v>
      </c>
      <c r="C262" s="188" t="s">
        <v>536</v>
      </c>
      <c r="D262" s="54" t="s">
        <v>538</v>
      </c>
      <c r="E262" s="323" t="s">
        <v>1841</v>
      </c>
      <c r="F262" s="119">
        <v>202400000004450</v>
      </c>
      <c r="G262" s="332" t="s">
        <v>1842</v>
      </c>
      <c r="H262" s="54" t="s">
        <v>1843</v>
      </c>
      <c r="I262" s="54" t="s">
        <v>1844</v>
      </c>
      <c r="J262" s="250">
        <v>0.5</v>
      </c>
      <c r="K262" s="54" t="s">
        <v>1860</v>
      </c>
      <c r="L262" s="153" t="s">
        <v>1337</v>
      </c>
      <c r="M262" s="54" t="s">
        <v>1861</v>
      </c>
      <c r="N262" s="153">
        <v>1</v>
      </c>
      <c r="O262" s="153">
        <v>0</v>
      </c>
      <c r="P262" s="153">
        <v>0</v>
      </c>
      <c r="Q262" s="146"/>
      <c r="R262" s="348"/>
      <c r="S262" s="193">
        <f t="shared" si="31"/>
        <v>0</v>
      </c>
      <c r="T262" s="142">
        <f t="shared" si="36"/>
        <v>0</v>
      </c>
      <c r="U262" s="200">
        <v>45689</v>
      </c>
      <c r="V262" s="201">
        <v>46022</v>
      </c>
      <c r="W262" s="153">
        <f t="shared" si="37"/>
        <v>333</v>
      </c>
      <c r="X262" s="143" t="s">
        <v>1847</v>
      </c>
      <c r="Y262" s="54" t="s">
        <v>1848</v>
      </c>
      <c r="Z262" s="54" t="s">
        <v>1849</v>
      </c>
      <c r="AA262" s="54" t="s">
        <v>1862</v>
      </c>
      <c r="AB262" s="54" t="s">
        <v>1863</v>
      </c>
      <c r="AC262" s="54" t="s">
        <v>941</v>
      </c>
      <c r="AD262" s="54"/>
      <c r="AE262" s="54"/>
      <c r="AF262" s="107"/>
      <c r="AG262" s="54"/>
      <c r="AH262" s="54"/>
      <c r="AI262" s="107"/>
      <c r="AJ262" s="253"/>
      <c r="AK262" s="253"/>
      <c r="AL262" s="253"/>
      <c r="AM262" s="253"/>
      <c r="AN262" s="253"/>
      <c r="AO262" s="253"/>
      <c r="AP262" s="145"/>
      <c r="AQ262" s="140"/>
      <c r="AR262" s="145"/>
      <c r="AS262" s="140"/>
      <c r="AT262" s="133"/>
      <c r="AU262" s="134"/>
      <c r="AV262" s="133"/>
      <c r="AW262" s="134"/>
      <c r="AX262" s="3"/>
      <c r="AY262" s="3"/>
      <c r="BE262" s="126"/>
    </row>
    <row r="263" spans="1:57" ht="54.95" customHeight="1">
      <c r="A263" s="54" t="s">
        <v>385</v>
      </c>
      <c r="B263" s="54" t="s">
        <v>821</v>
      </c>
      <c r="C263" s="188" t="s">
        <v>536</v>
      </c>
      <c r="D263" s="54" t="s">
        <v>538</v>
      </c>
      <c r="E263" s="323" t="s">
        <v>1841</v>
      </c>
      <c r="F263" s="119">
        <v>202400000004450</v>
      </c>
      <c r="G263" s="332" t="s">
        <v>1842</v>
      </c>
      <c r="H263" s="54" t="s">
        <v>1843</v>
      </c>
      <c r="I263" s="54" t="s">
        <v>1844</v>
      </c>
      <c r="J263" s="250">
        <v>0.5</v>
      </c>
      <c r="K263" s="54" t="s">
        <v>1864</v>
      </c>
      <c r="L263" s="153" t="s">
        <v>1337</v>
      </c>
      <c r="M263" s="54" t="s">
        <v>1865</v>
      </c>
      <c r="N263" s="153">
        <v>1</v>
      </c>
      <c r="O263" s="153">
        <v>0</v>
      </c>
      <c r="P263" s="153">
        <v>0</v>
      </c>
      <c r="Q263" s="146"/>
      <c r="R263" s="348"/>
      <c r="S263" s="193">
        <f t="shared" si="31"/>
        <v>0</v>
      </c>
      <c r="T263" s="142">
        <f t="shared" si="36"/>
        <v>0</v>
      </c>
      <c r="U263" s="200">
        <v>45689</v>
      </c>
      <c r="V263" s="201">
        <v>46022</v>
      </c>
      <c r="W263" s="153">
        <f t="shared" si="37"/>
        <v>333</v>
      </c>
      <c r="X263" s="143" t="s">
        <v>1847</v>
      </c>
      <c r="Y263" s="54" t="s">
        <v>1848</v>
      </c>
      <c r="Z263" s="54" t="s">
        <v>1849</v>
      </c>
      <c r="AA263" s="54" t="s">
        <v>1862</v>
      </c>
      <c r="AB263" s="54" t="s">
        <v>1863</v>
      </c>
      <c r="AC263" s="54" t="s">
        <v>941</v>
      </c>
      <c r="AD263" s="54"/>
      <c r="AE263" s="54"/>
      <c r="AF263" s="107"/>
      <c r="AG263" s="54"/>
      <c r="AH263" s="54"/>
      <c r="AI263" s="107"/>
      <c r="AJ263" s="253"/>
      <c r="AK263" s="253"/>
      <c r="AL263" s="253"/>
      <c r="AM263" s="253"/>
      <c r="AN263" s="253"/>
      <c r="AO263" s="253"/>
      <c r="AP263" s="145"/>
      <c r="AQ263" s="140"/>
      <c r="AR263" s="145"/>
      <c r="AS263" s="140"/>
      <c r="AT263" s="133"/>
      <c r="AU263" s="134"/>
      <c r="AV263" s="133"/>
      <c r="AW263" s="134"/>
      <c r="AX263" s="3"/>
      <c r="AY263" s="3"/>
      <c r="BE263" s="126"/>
    </row>
    <row r="264" spans="1:57" ht="54.95" customHeight="1">
      <c r="A264" s="54" t="s">
        <v>385</v>
      </c>
      <c r="B264" s="54" t="s">
        <v>821</v>
      </c>
      <c r="C264" s="188" t="s">
        <v>536</v>
      </c>
      <c r="D264" s="54" t="s">
        <v>538</v>
      </c>
      <c r="E264" s="323" t="s">
        <v>1841</v>
      </c>
      <c r="F264" s="119">
        <v>202400000004450</v>
      </c>
      <c r="G264" s="332" t="s">
        <v>1842</v>
      </c>
      <c r="H264" s="54" t="s">
        <v>1866</v>
      </c>
      <c r="I264" s="54" t="s">
        <v>1867</v>
      </c>
      <c r="J264" s="250">
        <v>0.5</v>
      </c>
      <c r="K264" s="54" t="s">
        <v>1868</v>
      </c>
      <c r="L264" s="153" t="s">
        <v>1337</v>
      </c>
      <c r="M264" s="54" t="s">
        <v>1869</v>
      </c>
      <c r="N264" s="153">
        <v>1</v>
      </c>
      <c r="O264" s="153">
        <v>0.1</v>
      </c>
      <c r="P264" s="153">
        <v>1</v>
      </c>
      <c r="Q264" s="146"/>
      <c r="R264" s="348"/>
      <c r="S264" s="193">
        <f t="shared" si="31"/>
        <v>1.1000000000000001</v>
      </c>
      <c r="T264" s="142">
        <v>1</v>
      </c>
      <c r="U264" s="200">
        <v>45689</v>
      </c>
      <c r="V264" s="201">
        <v>46022</v>
      </c>
      <c r="W264" s="153">
        <f t="shared" si="37"/>
        <v>333</v>
      </c>
      <c r="X264" s="143" t="s">
        <v>1847</v>
      </c>
      <c r="Y264" s="54" t="s">
        <v>1848</v>
      </c>
      <c r="Z264" s="54" t="s">
        <v>1849</v>
      </c>
      <c r="AA264" s="54" t="s">
        <v>1862</v>
      </c>
      <c r="AB264" s="54" t="s">
        <v>1863</v>
      </c>
      <c r="AC264" s="54" t="s">
        <v>941</v>
      </c>
      <c r="AD264" s="54"/>
      <c r="AE264" s="54"/>
      <c r="AF264" s="107"/>
      <c r="AG264" s="54"/>
      <c r="AH264" s="54"/>
      <c r="AI264" s="107"/>
      <c r="AJ264" s="253"/>
      <c r="AK264" s="253"/>
      <c r="AL264" s="253"/>
      <c r="AM264" s="253"/>
      <c r="AN264" s="253"/>
      <c r="AO264" s="253"/>
      <c r="AP264" s="145"/>
      <c r="AQ264" s="140"/>
      <c r="AR264" s="145"/>
      <c r="AS264" s="140"/>
      <c r="AT264" s="133"/>
      <c r="AU264" s="134"/>
      <c r="AV264" s="133"/>
      <c r="AW264" s="134"/>
      <c r="AX264" s="3"/>
      <c r="AY264" s="3"/>
      <c r="BE264" s="126"/>
    </row>
    <row r="265" spans="1:57" ht="54.95" customHeight="1">
      <c r="A265" s="54" t="s">
        <v>385</v>
      </c>
      <c r="B265" s="54" t="s">
        <v>821</v>
      </c>
      <c r="C265" s="188" t="s">
        <v>536</v>
      </c>
      <c r="D265" s="54" t="s">
        <v>538</v>
      </c>
      <c r="E265" s="323" t="s">
        <v>1841</v>
      </c>
      <c r="F265" s="119">
        <v>202400000004450</v>
      </c>
      <c r="G265" s="332" t="s">
        <v>1842</v>
      </c>
      <c r="H265" s="54" t="s">
        <v>1866</v>
      </c>
      <c r="I265" s="54" t="s">
        <v>1867</v>
      </c>
      <c r="J265" s="250">
        <v>0.5</v>
      </c>
      <c r="K265" s="54" t="s">
        <v>1870</v>
      </c>
      <c r="L265" s="153" t="s">
        <v>1337</v>
      </c>
      <c r="M265" s="54" t="s">
        <v>1871</v>
      </c>
      <c r="N265" s="153">
        <v>1</v>
      </c>
      <c r="O265" s="153">
        <v>0</v>
      </c>
      <c r="P265" s="153">
        <v>1</v>
      </c>
      <c r="Q265" s="146"/>
      <c r="R265" s="348"/>
      <c r="S265" s="193">
        <f t="shared" si="31"/>
        <v>1</v>
      </c>
      <c r="T265" s="142">
        <f>(O265+P265)/N265</f>
        <v>1</v>
      </c>
      <c r="U265" s="200">
        <v>45689</v>
      </c>
      <c r="V265" s="201">
        <v>46022</v>
      </c>
      <c r="W265" s="153">
        <f t="shared" si="37"/>
        <v>333</v>
      </c>
      <c r="X265" s="143" t="s">
        <v>1847</v>
      </c>
      <c r="Y265" s="54" t="s">
        <v>1848</v>
      </c>
      <c r="Z265" s="54" t="s">
        <v>1849</v>
      </c>
      <c r="AA265" s="54" t="s">
        <v>1804</v>
      </c>
      <c r="AB265" s="54" t="s">
        <v>1805</v>
      </c>
      <c r="AC265" s="54" t="s">
        <v>941</v>
      </c>
      <c r="AD265" s="54"/>
      <c r="AE265" s="54"/>
      <c r="AF265" s="107"/>
      <c r="AG265" s="54"/>
      <c r="AH265" s="54"/>
      <c r="AI265" s="107"/>
      <c r="AJ265" s="253"/>
      <c r="AK265" s="253"/>
      <c r="AL265" s="253"/>
      <c r="AM265" s="253"/>
      <c r="AN265" s="253"/>
      <c r="AO265" s="253"/>
      <c r="AP265" s="145"/>
      <c r="AQ265" s="140"/>
      <c r="AR265" s="145"/>
      <c r="AS265" s="140"/>
      <c r="AT265" s="133"/>
      <c r="AU265" s="134"/>
      <c r="AV265" s="133"/>
      <c r="AW265" s="134"/>
      <c r="AX265" s="3"/>
      <c r="AY265" s="3"/>
      <c r="BE265" s="126"/>
    </row>
    <row r="266" spans="1:57" ht="54.95" customHeight="1">
      <c r="A266" s="54" t="s">
        <v>385</v>
      </c>
      <c r="B266" s="54" t="s">
        <v>821</v>
      </c>
      <c r="C266" s="188" t="s">
        <v>536</v>
      </c>
      <c r="D266" s="54" t="s">
        <v>538</v>
      </c>
      <c r="E266" s="323" t="s">
        <v>1841</v>
      </c>
      <c r="F266" s="119">
        <v>202400000004450</v>
      </c>
      <c r="G266" s="332" t="s">
        <v>1842</v>
      </c>
      <c r="H266" s="54" t="s">
        <v>1866</v>
      </c>
      <c r="I266" s="54" t="s">
        <v>1867</v>
      </c>
      <c r="J266" s="250">
        <v>0.5</v>
      </c>
      <c r="K266" s="54" t="s">
        <v>1872</v>
      </c>
      <c r="L266" s="153" t="s">
        <v>1337</v>
      </c>
      <c r="M266" s="54" t="s">
        <v>1873</v>
      </c>
      <c r="N266" s="153">
        <v>1</v>
      </c>
      <c r="O266" s="153">
        <v>0</v>
      </c>
      <c r="P266" s="153">
        <v>0.5</v>
      </c>
      <c r="Q266" s="146"/>
      <c r="R266" s="348"/>
      <c r="S266" s="193">
        <f t="shared" si="31"/>
        <v>0.5</v>
      </c>
      <c r="T266" s="142">
        <f>(O266+P266)/N266</f>
        <v>0.5</v>
      </c>
      <c r="U266" s="200">
        <v>45689</v>
      </c>
      <c r="V266" s="201">
        <v>46022</v>
      </c>
      <c r="W266" s="153">
        <f t="shared" si="37"/>
        <v>333</v>
      </c>
      <c r="X266" s="143" t="s">
        <v>1847</v>
      </c>
      <c r="Y266" s="54" t="s">
        <v>1848</v>
      </c>
      <c r="Z266" s="54" t="s">
        <v>1849</v>
      </c>
      <c r="AA266" s="54" t="s">
        <v>1804</v>
      </c>
      <c r="AB266" s="54" t="s">
        <v>1805</v>
      </c>
      <c r="AC266" s="54" t="s">
        <v>941</v>
      </c>
      <c r="AD266" s="54"/>
      <c r="AE266" s="54"/>
      <c r="AF266" s="107"/>
      <c r="AG266" s="54"/>
      <c r="AH266" s="54"/>
      <c r="AI266" s="107"/>
      <c r="AJ266" s="253"/>
      <c r="AK266" s="253"/>
      <c r="AL266" s="253"/>
      <c r="AM266" s="253"/>
      <c r="AN266" s="253"/>
      <c r="AO266" s="253"/>
      <c r="AP266" s="145"/>
      <c r="AQ266" s="140"/>
      <c r="AR266" s="145"/>
      <c r="AS266" s="140"/>
      <c r="AT266" s="133"/>
      <c r="AU266" s="134"/>
      <c r="AV266" s="133"/>
      <c r="AW266" s="134"/>
      <c r="AX266" s="3"/>
      <c r="AY266" s="3"/>
      <c r="BE266" s="126"/>
    </row>
    <row r="267" spans="1:57" ht="54.95" customHeight="1">
      <c r="A267" s="54" t="s">
        <v>385</v>
      </c>
      <c r="B267" s="54" t="s">
        <v>821</v>
      </c>
      <c r="C267" s="188" t="s">
        <v>536</v>
      </c>
      <c r="D267" s="54" t="s">
        <v>538</v>
      </c>
      <c r="E267" s="323" t="s">
        <v>1841</v>
      </c>
      <c r="F267" s="119">
        <v>202400000004450</v>
      </c>
      <c r="G267" s="332" t="s">
        <v>1842</v>
      </c>
      <c r="H267" s="54" t="s">
        <v>1866</v>
      </c>
      <c r="I267" s="54" t="s">
        <v>1867</v>
      </c>
      <c r="J267" s="250">
        <v>0.5</v>
      </c>
      <c r="K267" s="54" t="s">
        <v>1874</v>
      </c>
      <c r="L267" s="153" t="s">
        <v>1337</v>
      </c>
      <c r="M267" s="54" t="s">
        <v>1875</v>
      </c>
      <c r="N267" s="153">
        <v>1</v>
      </c>
      <c r="O267" s="153">
        <v>0</v>
      </c>
      <c r="P267" s="153">
        <v>0</v>
      </c>
      <c r="Q267" s="146"/>
      <c r="R267" s="348"/>
      <c r="S267" s="193">
        <f t="shared" si="31"/>
        <v>0</v>
      </c>
      <c r="T267" s="142">
        <f>(O267+P267)/N267</f>
        <v>0</v>
      </c>
      <c r="U267" s="200">
        <v>45689</v>
      </c>
      <c r="V267" s="201">
        <v>46022</v>
      </c>
      <c r="W267" s="153">
        <f t="shared" si="37"/>
        <v>333</v>
      </c>
      <c r="X267" s="143" t="s">
        <v>1847</v>
      </c>
      <c r="Y267" s="54" t="s">
        <v>1848</v>
      </c>
      <c r="Z267" s="54" t="s">
        <v>1849</v>
      </c>
      <c r="AA267" s="54" t="s">
        <v>1814</v>
      </c>
      <c r="AB267" s="54" t="s">
        <v>1417</v>
      </c>
      <c r="AC267" s="54" t="s">
        <v>941</v>
      </c>
      <c r="AD267" s="54"/>
      <c r="AE267" s="54"/>
      <c r="AF267" s="107"/>
      <c r="AG267" s="54"/>
      <c r="AH267" s="54"/>
      <c r="AI267" s="107"/>
      <c r="AJ267" s="253"/>
      <c r="AK267" s="253"/>
      <c r="AL267" s="253"/>
      <c r="AM267" s="253"/>
      <c r="AN267" s="253"/>
      <c r="AO267" s="253"/>
      <c r="AP267" s="145"/>
      <c r="AQ267" s="140"/>
      <c r="AR267" s="145"/>
      <c r="AS267" s="140"/>
      <c r="AT267" s="133"/>
      <c r="AU267" s="134"/>
      <c r="AV267" s="133"/>
      <c r="AW267" s="134"/>
      <c r="AX267" s="3"/>
      <c r="AY267" s="3"/>
      <c r="BE267" s="126"/>
    </row>
    <row r="268" spans="1:57" ht="54.95" customHeight="1">
      <c r="A268" s="54" t="s">
        <v>385</v>
      </c>
      <c r="B268" s="54" t="s">
        <v>821</v>
      </c>
      <c r="C268" s="188" t="s">
        <v>536</v>
      </c>
      <c r="D268" s="54" t="s">
        <v>538</v>
      </c>
      <c r="E268" s="323" t="s">
        <v>1841</v>
      </c>
      <c r="F268" s="119">
        <v>202400000004450</v>
      </c>
      <c r="G268" s="332" t="s">
        <v>1842</v>
      </c>
      <c r="H268" s="54" t="s">
        <v>1866</v>
      </c>
      <c r="I268" s="54" t="s">
        <v>1867</v>
      </c>
      <c r="J268" s="250">
        <v>0.5</v>
      </c>
      <c r="K268" s="54" t="s">
        <v>1876</v>
      </c>
      <c r="L268" s="153" t="s">
        <v>1337</v>
      </c>
      <c r="M268" s="54" t="s">
        <v>1877</v>
      </c>
      <c r="N268" s="153">
        <v>1</v>
      </c>
      <c r="O268" s="153">
        <v>0</v>
      </c>
      <c r="P268" s="153">
        <v>1</v>
      </c>
      <c r="Q268" s="146"/>
      <c r="R268" s="348"/>
      <c r="S268" s="193">
        <f t="shared" si="31"/>
        <v>1</v>
      </c>
      <c r="T268" s="142">
        <f>(O268+P268)/N268</f>
        <v>1</v>
      </c>
      <c r="U268" s="200">
        <v>45689</v>
      </c>
      <c r="V268" s="201">
        <v>46022</v>
      </c>
      <c r="W268" s="153">
        <f t="shared" si="37"/>
        <v>333</v>
      </c>
      <c r="X268" s="143" t="s">
        <v>1847</v>
      </c>
      <c r="Y268" s="54" t="s">
        <v>1848</v>
      </c>
      <c r="Z268" s="54" t="s">
        <v>1849</v>
      </c>
      <c r="AA268" s="54" t="s">
        <v>1814</v>
      </c>
      <c r="AB268" s="54" t="s">
        <v>1417</v>
      </c>
      <c r="AC268" s="54" t="s">
        <v>941</v>
      </c>
      <c r="AD268" s="54"/>
      <c r="AE268" s="54"/>
      <c r="AF268" s="107"/>
      <c r="AG268" s="54"/>
      <c r="AH268" s="54"/>
      <c r="AI268" s="107"/>
      <c r="AJ268" s="253"/>
      <c r="AK268" s="253"/>
      <c r="AL268" s="253"/>
      <c r="AM268" s="253"/>
      <c r="AN268" s="253"/>
      <c r="AO268" s="253"/>
      <c r="AP268" s="145"/>
      <c r="AQ268" s="140"/>
      <c r="AR268" s="145"/>
      <c r="AS268" s="140"/>
      <c r="AT268" s="133"/>
      <c r="AU268" s="134"/>
      <c r="AV268" s="133"/>
      <c r="AW268" s="134"/>
      <c r="AX268" s="3"/>
      <c r="AY268" s="3"/>
      <c r="BE268" s="126"/>
    </row>
    <row r="269" spans="1:57" ht="54.95" customHeight="1">
      <c r="A269" s="54" t="s">
        <v>385</v>
      </c>
      <c r="B269" s="54" t="s">
        <v>821</v>
      </c>
      <c r="C269" s="188" t="s">
        <v>536</v>
      </c>
      <c r="D269" s="54" t="s">
        <v>538</v>
      </c>
      <c r="E269" s="323" t="s">
        <v>1841</v>
      </c>
      <c r="F269" s="119">
        <v>202400000004450</v>
      </c>
      <c r="G269" s="332" t="s">
        <v>1842</v>
      </c>
      <c r="H269" s="54" t="s">
        <v>1866</v>
      </c>
      <c r="I269" s="54" t="s">
        <v>1867</v>
      </c>
      <c r="J269" s="250">
        <v>0.5</v>
      </c>
      <c r="K269" s="54" t="s">
        <v>1878</v>
      </c>
      <c r="L269" s="153" t="s">
        <v>1337</v>
      </c>
      <c r="M269" s="54" t="s">
        <v>1869</v>
      </c>
      <c r="N269" s="153">
        <v>1</v>
      </c>
      <c r="O269" s="153">
        <v>0</v>
      </c>
      <c r="P269" s="153">
        <v>1</v>
      </c>
      <c r="Q269" s="149"/>
      <c r="R269" s="350"/>
      <c r="S269" s="193">
        <f t="shared" si="31"/>
        <v>1</v>
      </c>
      <c r="T269" s="142">
        <f>(O269+P269)/N269</f>
        <v>1</v>
      </c>
      <c r="U269" s="200">
        <v>45689</v>
      </c>
      <c r="V269" s="201">
        <v>46022</v>
      </c>
      <c r="W269" s="153">
        <f t="shared" si="34"/>
        <v>333</v>
      </c>
      <c r="X269" s="143" t="s">
        <v>1847</v>
      </c>
      <c r="Y269" s="54" t="s">
        <v>1848</v>
      </c>
      <c r="Z269" s="54" t="s">
        <v>1849</v>
      </c>
      <c r="AA269" s="54" t="s">
        <v>1814</v>
      </c>
      <c r="AB269" s="54" t="s">
        <v>1417</v>
      </c>
      <c r="AC269" s="54" t="s">
        <v>941</v>
      </c>
      <c r="AD269" s="54"/>
      <c r="AE269" s="54"/>
      <c r="AF269" s="107"/>
      <c r="AG269" s="54"/>
      <c r="AH269" s="54"/>
      <c r="AI269" s="253"/>
      <c r="AJ269" s="253"/>
      <c r="AK269" s="253"/>
      <c r="AL269" s="253"/>
      <c r="AM269" s="253"/>
      <c r="AN269" s="253"/>
      <c r="AO269" s="253"/>
      <c r="AP269" s="145"/>
      <c r="AQ269" s="140"/>
      <c r="AR269" s="145"/>
      <c r="AS269" s="140"/>
      <c r="AT269" s="133"/>
      <c r="AU269" s="134"/>
      <c r="AV269" s="133"/>
      <c r="AW269" s="134"/>
      <c r="AX269" s="3"/>
      <c r="AY269" s="3"/>
      <c r="BE269" s="405"/>
    </row>
    <row r="270" spans="1:57" ht="54.95" customHeight="1">
      <c r="A270" s="54"/>
      <c r="B270" s="54"/>
      <c r="C270" s="188"/>
      <c r="D270" s="54"/>
      <c r="E270" s="480" t="s">
        <v>1879</v>
      </c>
      <c r="F270" s="481"/>
      <c r="G270" s="481"/>
      <c r="H270" s="481"/>
      <c r="I270" s="481"/>
      <c r="J270" s="481"/>
      <c r="K270" s="481"/>
      <c r="L270" s="481"/>
      <c r="M270" s="481"/>
      <c r="N270" s="481"/>
      <c r="O270" s="481"/>
      <c r="P270" s="482"/>
      <c r="Q270" s="87"/>
      <c r="R270" s="351"/>
      <c r="T270" s="109">
        <f>AVERAGE(T257:T269)</f>
        <v>0.73076923076923073</v>
      </c>
      <c r="U270" s="200"/>
      <c r="V270" s="201"/>
      <c r="W270" s="153"/>
      <c r="X270" s="143"/>
      <c r="Y270" s="54"/>
      <c r="Z270" s="54"/>
      <c r="AA270" s="54"/>
      <c r="AB270" s="54"/>
      <c r="AC270" s="54"/>
      <c r="AD270" s="54"/>
      <c r="AE270" s="54"/>
      <c r="AF270" s="107"/>
      <c r="AG270" s="54"/>
      <c r="AH270" s="54"/>
      <c r="AI270" s="389">
        <v>150000000</v>
      </c>
      <c r="AJ270" s="389">
        <v>150000000</v>
      </c>
      <c r="AK270" s="389">
        <v>150000000</v>
      </c>
      <c r="AL270" s="253"/>
      <c r="AM270" s="253"/>
      <c r="AN270" s="253"/>
      <c r="AO270" s="253"/>
      <c r="AP270" s="253">
        <v>0</v>
      </c>
      <c r="AQ270" s="82">
        <f>AP270/AJ270</f>
        <v>0</v>
      </c>
      <c r="AR270" s="253">
        <v>109354560</v>
      </c>
      <c r="AS270" s="82">
        <f>AR270/AJ270</f>
        <v>0.72903039999999997</v>
      </c>
      <c r="AT270" s="253">
        <v>63677280</v>
      </c>
      <c r="AU270" s="82">
        <f>AT27/AK270</f>
        <v>0.43</v>
      </c>
      <c r="AV270" s="253">
        <v>115354560</v>
      </c>
      <c r="AW270" s="82">
        <f>AV270/AK270</f>
        <v>0.7690304</v>
      </c>
      <c r="AX270" s="193"/>
      <c r="AY270" s="193"/>
      <c r="AZ270" s="126"/>
      <c r="BA270" s="126"/>
      <c r="BB270" s="126"/>
      <c r="BC270" s="126"/>
      <c r="BD270" s="126"/>
      <c r="BE270" s="126"/>
    </row>
    <row r="271" spans="1:57" ht="54.95" customHeight="1">
      <c r="A271" s="54" t="s">
        <v>385</v>
      </c>
      <c r="B271" s="54" t="s">
        <v>821</v>
      </c>
      <c r="C271" s="188" t="s">
        <v>536</v>
      </c>
      <c r="D271" s="153" t="s">
        <v>544</v>
      </c>
      <c r="E271" s="327" t="s">
        <v>1880</v>
      </c>
      <c r="F271" s="119">
        <v>202400000004675</v>
      </c>
      <c r="G271" s="336" t="s">
        <v>1881</v>
      </c>
      <c r="H271" s="227" t="s">
        <v>1882</v>
      </c>
      <c r="I271" s="153" t="s">
        <v>1883</v>
      </c>
      <c r="J271" s="250">
        <v>0.5</v>
      </c>
      <c r="K271" s="151" t="s">
        <v>1884</v>
      </c>
      <c r="L271" s="153" t="s">
        <v>1337</v>
      </c>
      <c r="M271" s="54" t="s">
        <v>1885</v>
      </c>
      <c r="N271" s="153">
        <v>1</v>
      </c>
      <c r="O271" s="153">
        <v>0</v>
      </c>
      <c r="P271" s="153">
        <v>1</v>
      </c>
      <c r="Q271" s="141"/>
      <c r="R271" s="347"/>
      <c r="S271" s="193">
        <f t="shared" ref="S271:S333" si="38">O271+P271</f>
        <v>1</v>
      </c>
      <c r="T271" s="142">
        <f t="shared" ref="T271:T278" si="39">(O271+P271)/N271</f>
        <v>1</v>
      </c>
      <c r="U271" s="200">
        <v>45689</v>
      </c>
      <c r="V271" s="201">
        <v>46022</v>
      </c>
      <c r="W271" s="153">
        <f t="shared" si="34"/>
        <v>333</v>
      </c>
      <c r="X271" s="143" t="s">
        <v>974</v>
      </c>
      <c r="Y271" s="227" t="s">
        <v>1823</v>
      </c>
      <c r="Z271" s="54" t="s">
        <v>1849</v>
      </c>
      <c r="AA271" s="153" t="s">
        <v>1886</v>
      </c>
      <c r="AB271" s="153" t="s">
        <v>1887</v>
      </c>
      <c r="AC271" s="54" t="s">
        <v>941</v>
      </c>
      <c r="AD271" s="54"/>
      <c r="AE271" s="228">
        <v>20000000</v>
      </c>
      <c r="AF271" s="107"/>
      <c r="AG271" s="54"/>
      <c r="AH271" s="54"/>
      <c r="AI271" s="253"/>
      <c r="AJ271" s="253"/>
      <c r="AK271" s="253"/>
      <c r="AL271" s="253"/>
      <c r="AM271" s="253"/>
      <c r="AN271" s="253"/>
      <c r="AO271" s="253"/>
      <c r="AP271" s="145"/>
      <c r="AQ271" s="140"/>
      <c r="AR271" s="145"/>
      <c r="AS271" s="140"/>
      <c r="AT271" s="133"/>
      <c r="AU271" s="134"/>
      <c r="AV271" s="133"/>
      <c r="AW271" s="134"/>
      <c r="AX271" s="3"/>
      <c r="AY271" s="3"/>
      <c r="BE271" s="406"/>
    </row>
    <row r="272" spans="1:57" ht="54.95" customHeight="1">
      <c r="A272" s="54" t="s">
        <v>385</v>
      </c>
      <c r="B272" s="54" t="s">
        <v>821</v>
      </c>
      <c r="C272" s="188" t="s">
        <v>536</v>
      </c>
      <c r="D272" s="153" t="s">
        <v>544</v>
      </c>
      <c r="E272" s="327" t="s">
        <v>1880</v>
      </c>
      <c r="F272" s="119">
        <v>202400000004675</v>
      </c>
      <c r="G272" s="336" t="s">
        <v>1881</v>
      </c>
      <c r="H272" s="227" t="s">
        <v>1882</v>
      </c>
      <c r="I272" s="153" t="s">
        <v>1883</v>
      </c>
      <c r="J272" s="250">
        <v>0.5</v>
      </c>
      <c r="K272" s="151" t="s">
        <v>1888</v>
      </c>
      <c r="L272" s="153" t="s">
        <v>1337</v>
      </c>
      <c r="M272" s="54" t="s">
        <v>1889</v>
      </c>
      <c r="N272" s="153">
        <v>1</v>
      </c>
      <c r="O272" s="153">
        <v>0</v>
      </c>
      <c r="P272" s="153">
        <v>1</v>
      </c>
      <c r="Q272" s="146"/>
      <c r="R272" s="348"/>
      <c r="S272" s="193">
        <f t="shared" si="38"/>
        <v>1</v>
      </c>
      <c r="T272" s="142">
        <f t="shared" si="39"/>
        <v>1</v>
      </c>
      <c r="U272" s="200">
        <v>45689</v>
      </c>
      <c r="V272" s="201">
        <v>46022</v>
      </c>
      <c r="W272" s="153">
        <f t="shared" si="34"/>
        <v>333</v>
      </c>
      <c r="X272" s="143" t="s">
        <v>981</v>
      </c>
      <c r="Y272" s="227" t="s">
        <v>1890</v>
      </c>
      <c r="Z272" s="54" t="s">
        <v>1849</v>
      </c>
      <c r="AA272" s="153" t="s">
        <v>1886</v>
      </c>
      <c r="AB272" s="153" t="s">
        <v>1887</v>
      </c>
      <c r="AC272" s="54" t="s">
        <v>941</v>
      </c>
      <c r="AD272" s="54"/>
      <c r="AE272" s="228">
        <v>20000000</v>
      </c>
      <c r="AF272" s="107"/>
      <c r="AG272" s="54"/>
      <c r="AH272" s="54"/>
      <c r="AI272" s="253"/>
      <c r="AJ272" s="253"/>
      <c r="AK272" s="253"/>
      <c r="AL272" s="253"/>
      <c r="AM272" s="253"/>
      <c r="AN272" s="253"/>
      <c r="AO272" s="253"/>
      <c r="AP272" s="145"/>
      <c r="AQ272" s="140"/>
      <c r="AR272" s="145"/>
      <c r="AS272" s="140"/>
      <c r="AT272" s="133"/>
      <c r="AU272" s="134"/>
      <c r="AV272" s="133"/>
      <c r="AW272" s="134"/>
      <c r="AX272" s="3"/>
      <c r="AY272" s="3"/>
      <c r="BE272" s="126"/>
    </row>
    <row r="273" spans="1:57" ht="54.95" customHeight="1">
      <c r="A273" s="54" t="s">
        <v>385</v>
      </c>
      <c r="B273" s="54" t="s">
        <v>821</v>
      </c>
      <c r="C273" s="188" t="s">
        <v>536</v>
      </c>
      <c r="D273" s="153" t="s">
        <v>544</v>
      </c>
      <c r="E273" s="327" t="s">
        <v>1880</v>
      </c>
      <c r="F273" s="119">
        <v>202400000004675</v>
      </c>
      <c r="G273" s="336" t="s">
        <v>1881</v>
      </c>
      <c r="H273" s="227" t="s">
        <v>1882</v>
      </c>
      <c r="I273" s="153" t="s">
        <v>1883</v>
      </c>
      <c r="J273" s="250">
        <v>0.5</v>
      </c>
      <c r="K273" s="151" t="s">
        <v>1891</v>
      </c>
      <c r="L273" s="153" t="s">
        <v>1337</v>
      </c>
      <c r="M273" s="54" t="s">
        <v>1885</v>
      </c>
      <c r="N273" s="153">
        <v>1</v>
      </c>
      <c r="O273" s="153">
        <v>0</v>
      </c>
      <c r="P273" s="153">
        <v>1</v>
      </c>
      <c r="Q273" s="146"/>
      <c r="R273" s="348"/>
      <c r="S273" s="193">
        <f t="shared" si="38"/>
        <v>1</v>
      </c>
      <c r="T273" s="142">
        <f t="shared" si="39"/>
        <v>1</v>
      </c>
      <c r="U273" s="200">
        <v>45689</v>
      </c>
      <c r="V273" s="201">
        <v>46022</v>
      </c>
      <c r="W273" s="153">
        <f t="shared" si="34"/>
        <v>333</v>
      </c>
      <c r="X273" s="143" t="s">
        <v>987</v>
      </c>
      <c r="Y273" s="227" t="s">
        <v>1892</v>
      </c>
      <c r="Z273" s="54" t="s">
        <v>1849</v>
      </c>
      <c r="AA273" s="153" t="s">
        <v>1886</v>
      </c>
      <c r="AB273" s="153" t="s">
        <v>1887</v>
      </c>
      <c r="AC273" s="54" t="s">
        <v>941</v>
      </c>
      <c r="AD273" s="54"/>
      <c r="AE273" s="228">
        <v>20000000</v>
      </c>
      <c r="AF273" s="107"/>
      <c r="AG273" s="54"/>
      <c r="AH273" s="54"/>
      <c r="AI273" s="253"/>
      <c r="AJ273" s="253"/>
      <c r="AK273" s="253"/>
      <c r="AL273" s="253"/>
      <c r="AM273" s="253"/>
      <c r="AN273" s="253"/>
      <c r="AO273" s="253"/>
      <c r="AP273" s="145"/>
      <c r="AQ273" s="140"/>
      <c r="AR273" s="145"/>
      <c r="AS273" s="140"/>
      <c r="AT273" s="133"/>
      <c r="AU273" s="134"/>
      <c r="AV273" s="133"/>
      <c r="AW273" s="134"/>
      <c r="AX273" s="3"/>
      <c r="AY273" s="3"/>
      <c r="BE273" s="126"/>
    </row>
    <row r="274" spans="1:57" ht="54.95" customHeight="1">
      <c r="A274" s="54" t="s">
        <v>385</v>
      </c>
      <c r="B274" s="54" t="s">
        <v>821</v>
      </c>
      <c r="C274" s="188" t="s">
        <v>536</v>
      </c>
      <c r="D274" s="153" t="s">
        <v>544</v>
      </c>
      <c r="E274" s="327" t="s">
        <v>1880</v>
      </c>
      <c r="F274" s="119">
        <v>202400000004675</v>
      </c>
      <c r="G274" s="336" t="s">
        <v>1881</v>
      </c>
      <c r="H274" s="227" t="s">
        <v>1882</v>
      </c>
      <c r="I274" s="153" t="s">
        <v>1883</v>
      </c>
      <c r="J274" s="250">
        <v>0.5</v>
      </c>
      <c r="K274" s="151" t="s">
        <v>1893</v>
      </c>
      <c r="L274" s="153" t="s">
        <v>1337</v>
      </c>
      <c r="M274" s="54" t="s">
        <v>1885</v>
      </c>
      <c r="N274" s="153">
        <v>1</v>
      </c>
      <c r="O274" s="153">
        <v>0</v>
      </c>
      <c r="P274" s="153">
        <v>1</v>
      </c>
      <c r="Q274" s="146"/>
      <c r="R274" s="348"/>
      <c r="S274" s="193">
        <f t="shared" si="38"/>
        <v>1</v>
      </c>
      <c r="T274" s="142">
        <f t="shared" si="39"/>
        <v>1</v>
      </c>
      <c r="U274" s="200">
        <v>45689</v>
      </c>
      <c r="V274" s="201">
        <v>46022</v>
      </c>
      <c r="W274" s="153">
        <f t="shared" si="34"/>
        <v>333</v>
      </c>
      <c r="X274" s="143" t="s">
        <v>992</v>
      </c>
      <c r="Y274" s="227" t="s">
        <v>1894</v>
      </c>
      <c r="Z274" s="54" t="s">
        <v>1849</v>
      </c>
      <c r="AA274" s="153" t="s">
        <v>1886</v>
      </c>
      <c r="AB274" s="153" t="s">
        <v>1887</v>
      </c>
      <c r="AC274" s="54" t="s">
        <v>941</v>
      </c>
      <c r="AD274" s="54"/>
      <c r="AE274" s="228">
        <v>20000000</v>
      </c>
      <c r="AF274" s="107"/>
      <c r="AG274" s="54"/>
      <c r="AH274" s="54"/>
      <c r="AI274" s="253"/>
      <c r="AJ274" s="253"/>
      <c r="AK274" s="253"/>
      <c r="AL274" s="253"/>
      <c r="AM274" s="253"/>
      <c r="AN274" s="253"/>
      <c r="AO274" s="253"/>
      <c r="AP274" s="145"/>
      <c r="AQ274" s="140"/>
      <c r="AR274" s="145"/>
      <c r="AS274" s="140"/>
      <c r="AT274" s="133"/>
      <c r="AU274" s="134"/>
      <c r="AV274" s="133"/>
      <c r="AW274" s="134"/>
      <c r="AX274" s="3"/>
      <c r="AY274" s="3"/>
      <c r="BE274" s="126"/>
    </row>
    <row r="275" spans="1:57" ht="54.95" customHeight="1">
      <c r="A275" s="54" t="s">
        <v>385</v>
      </c>
      <c r="B275" s="54" t="s">
        <v>821</v>
      </c>
      <c r="C275" s="188" t="s">
        <v>536</v>
      </c>
      <c r="D275" s="153" t="s">
        <v>544</v>
      </c>
      <c r="E275" s="327" t="s">
        <v>1880</v>
      </c>
      <c r="F275" s="119">
        <v>202400000004675</v>
      </c>
      <c r="G275" s="336" t="s">
        <v>1881</v>
      </c>
      <c r="H275" s="227" t="s">
        <v>1882</v>
      </c>
      <c r="I275" s="153" t="s">
        <v>1883</v>
      </c>
      <c r="J275" s="250">
        <v>0.5</v>
      </c>
      <c r="K275" s="151" t="s">
        <v>1895</v>
      </c>
      <c r="L275" s="153" t="s">
        <v>1337</v>
      </c>
      <c r="M275" s="54" t="s">
        <v>1896</v>
      </c>
      <c r="N275" s="153">
        <v>1</v>
      </c>
      <c r="O275" s="153">
        <v>0</v>
      </c>
      <c r="P275" s="153">
        <v>1</v>
      </c>
      <c r="Q275" s="146"/>
      <c r="R275" s="348"/>
      <c r="S275" s="193">
        <f t="shared" si="38"/>
        <v>1</v>
      </c>
      <c r="T275" s="142">
        <f t="shared" si="39"/>
        <v>1</v>
      </c>
      <c r="U275" s="200">
        <v>45689</v>
      </c>
      <c r="V275" s="201">
        <v>46022</v>
      </c>
      <c r="W275" s="153">
        <f t="shared" si="34"/>
        <v>333</v>
      </c>
      <c r="X275" s="143" t="s">
        <v>998</v>
      </c>
      <c r="Y275" s="227" t="s">
        <v>1897</v>
      </c>
      <c r="Z275" s="54" t="s">
        <v>1849</v>
      </c>
      <c r="AA275" s="153" t="s">
        <v>1898</v>
      </c>
      <c r="AB275" s="153" t="s">
        <v>1899</v>
      </c>
      <c r="AC275" s="54" t="s">
        <v>941</v>
      </c>
      <c r="AD275" s="54"/>
      <c r="AE275" s="228">
        <v>20000000</v>
      </c>
      <c r="AF275" s="107"/>
      <c r="AG275" s="54"/>
      <c r="AH275" s="54"/>
      <c r="AI275" s="253"/>
      <c r="AJ275" s="253"/>
      <c r="AK275" s="253"/>
      <c r="AL275" s="253"/>
      <c r="AM275" s="253"/>
      <c r="AN275" s="253"/>
      <c r="AO275" s="253"/>
      <c r="AP275" s="145"/>
      <c r="AQ275" s="140"/>
      <c r="AR275" s="145"/>
      <c r="AS275" s="140"/>
      <c r="AT275" s="133"/>
      <c r="AU275" s="134"/>
      <c r="AV275" s="133"/>
      <c r="AW275" s="134"/>
      <c r="AX275" s="3"/>
      <c r="AY275" s="3"/>
      <c r="BE275" s="126"/>
    </row>
    <row r="276" spans="1:57" ht="54.95" customHeight="1">
      <c r="A276" s="54" t="s">
        <v>385</v>
      </c>
      <c r="B276" s="54" t="s">
        <v>821</v>
      </c>
      <c r="C276" s="188" t="s">
        <v>536</v>
      </c>
      <c r="D276" s="153" t="s">
        <v>544</v>
      </c>
      <c r="E276" s="327" t="s">
        <v>1880</v>
      </c>
      <c r="F276" s="119">
        <v>202400000004675</v>
      </c>
      <c r="G276" s="336" t="s">
        <v>1881</v>
      </c>
      <c r="H276" s="227" t="s">
        <v>1882</v>
      </c>
      <c r="I276" s="153" t="s">
        <v>1883</v>
      </c>
      <c r="J276" s="250">
        <v>0.5</v>
      </c>
      <c r="K276" s="151" t="s">
        <v>1900</v>
      </c>
      <c r="L276" s="153" t="s">
        <v>1337</v>
      </c>
      <c r="M276" s="54" t="s">
        <v>1901</v>
      </c>
      <c r="N276" s="153">
        <v>1</v>
      </c>
      <c r="O276" s="153">
        <v>0</v>
      </c>
      <c r="P276" s="153">
        <v>0</v>
      </c>
      <c r="Q276" s="146"/>
      <c r="R276" s="348"/>
      <c r="S276" s="193">
        <f t="shared" si="38"/>
        <v>0</v>
      </c>
      <c r="T276" s="142">
        <f t="shared" si="39"/>
        <v>0</v>
      </c>
      <c r="U276" s="200">
        <v>45689</v>
      </c>
      <c r="V276" s="201">
        <v>46022</v>
      </c>
      <c r="W276" s="153">
        <f t="shared" si="34"/>
        <v>333</v>
      </c>
      <c r="X276" s="143" t="s">
        <v>1002</v>
      </c>
      <c r="Y276" s="227" t="s">
        <v>1902</v>
      </c>
      <c r="Z276" s="54" t="s">
        <v>1849</v>
      </c>
      <c r="AA276" s="153" t="s">
        <v>1898</v>
      </c>
      <c r="AB276" s="153" t="s">
        <v>1899</v>
      </c>
      <c r="AC276" s="54" t="s">
        <v>941</v>
      </c>
      <c r="AD276" s="54"/>
      <c r="AE276" s="228">
        <v>15000000</v>
      </c>
      <c r="AF276" s="107"/>
      <c r="AG276" s="54"/>
      <c r="AH276" s="54"/>
      <c r="AI276" s="253"/>
      <c r="AJ276" s="253"/>
      <c r="AK276" s="253"/>
      <c r="AL276" s="253"/>
      <c r="AM276" s="253"/>
      <c r="AN276" s="253"/>
      <c r="AO276" s="253"/>
      <c r="AP276" s="145"/>
      <c r="AQ276" s="140"/>
      <c r="AR276" s="145"/>
      <c r="AS276" s="140"/>
      <c r="AT276" s="133"/>
      <c r="AU276" s="134"/>
      <c r="AV276" s="133"/>
      <c r="AW276" s="134"/>
      <c r="AX276" s="3"/>
      <c r="AY276" s="3"/>
      <c r="BE276" s="126"/>
    </row>
    <row r="277" spans="1:57" ht="54.95" customHeight="1">
      <c r="A277" s="54" t="s">
        <v>385</v>
      </c>
      <c r="B277" s="54" t="s">
        <v>821</v>
      </c>
      <c r="C277" s="188" t="s">
        <v>536</v>
      </c>
      <c r="D277" s="153" t="s">
        <v>544</v>
      </c>
      <c r="E277" s="327" t="s">
        <v>1880</v>
      </c>
      <c r="F277" s="119">
        <v>202400000004675</v>
      </c>
      <c r="G277" s="336" t="s">
        <v>1881</v>
      </c>
      <c r="H277" s="227" t="s">
        <v>1882</v>
      </c>
      <c r="I277" s="153" t="s">
        <v>1883</v>
      </c>
      <c r="J277" s="250">
        <v>0.5</v>
      </c>
      <c r="K277" s="151" t="s">
        <v>1903</v>
      </c>
      <c r="L277" s="153" t="s">
        <v>1337</v>
      </c>
      <c r="M277" s="54" t="s">
        <v>1904</v>
      </c>
      <c r="N277" s="153">
        <v>1</v>
      </c>
      <c r="O277" s="153">
        <v>0</v>
      </c>
      <c r="P277" s="153">
        <v>0</v>
      </c>
      <c r="Q277" s="146"/>
      <c r="R277" s="348"/>
      <c r="S277" s="193">
        <f t="shared" si="38"/>
        <v>0</v>
      </c>
      <c r="T277" s="142">
        <f t="shared" si="39"/>
        <v>0</v>
      </c>
      <c r="U277" s="200">
        <v>45689</v>
      </c>
      <c r="V277" s="201">
        <v>46022</v>
      </c>
      <c r="W277" s="153">
        <f t="shared" si="34"/>
        <v>333</v>
      </c>
      <c r="X277" s="143" t="s">
        <v>1007</v>
      </c>
      <c r="Y277" s="227" t="s">
        <v>1905</v>
      </c>
      <c r="Z277" s="54" t="s">
        <v>1849</v>
      </c>
      <c r="AA277" s="153" t="s">
        <v>1898</v>
      </c>
      <c r="AB277" s="153" t="s">
        <v>1899</v>
      </c>
      <c r="AC277" s="54" t="s">
        <v>941</v>
      </c>
      <c r="AD277" s="54"/>
      <c r="AE277" s="228">
        <v>20000000</v>
      </c>
      <c r="AF277" s="107"/>
      <c r="AG277" s="54"/>
      <c r="AH277" s="54"/>
      <c r="AI277" s="253"/>
      <c r="AJ277" s="253"/>
      <c r="AK277" s="253"/>
      <c r="AL277" s="253"/>
      <c r="AM277" s="253"/>
      <c r="AN277" s="253"/>
      <c r="AO277" s="253"/>
      <c r="AP277" s="145"/>
      <c r="AQ277" s="140"/>
      <c r="AR277" s="145"/>
      <c r="AS277" s="140"/>
      <c r="AT277" s="133"/>
      <c r="AU277" s="134"/>
      <c r="AV277" s="133"/>
      <c r="AW277" s="134"/>
      <c r="AX277" s="3"/>
      <c r="AY277" s="3"/>
      <c r="BE277" s="126"/>
    </row>
    <row r="278" spans="1:57" ht="54.95" customHeight="1">
      <c r="A278" s="54" t="s">
        <v>385</v>
      </c>
      <c r="B278" s="54" t="s">
        <v>821</v>
      </c>
      <c r="C278" s="188" t="s">
        <v>536</v>
      </c>
      <c r="D278" s="153" t="s">
        <v>544</v>
      </c>
      <c r="E278" s="327" t="s">
        <v>1880</v>
      </c>
      <c r="F278" s="119">
        <v>202400000004675</v>
      </c>
      <c r="G278" s="336" t="s">
        <v>1881</v>
      </c>
      <c r="H278" s="227" t="s">
        <v>1882</v>
      </c>
      <c r="I278" s="153" t="s">
        <v>1883</v>
      </c>
      <c r="J278" s="250">
        <v>0.5</v>
      </c>
      <c r="K278" s="151" t="s">
        <v>1906</v>
      </c>
      <c r="L278" s="153" t="s">
        <v>1337</v>
      </c>
      <c r="M278" s="54" t="s">
        <v>1907</v>
      </c>
      <c r="N278" s="153">
        <v>1</v>
      </c>
      <c r="O278" s="153">
        <v>0</v>
      </c>
      <c r="P278" s="153">
        <v>0.6</v>
      </c>
      <c r="Q278" s="146"/>
      <c r="R278" s="348"/>
      <c r="S278" s="193">
        <f t="shared" si="38"/>
        <v>0.6</v>
      </c>
      <c r="T278" s="142">
        <f t="shared" si="39"/>
        <v>0.6</v>
      </c>
      <c r="U278" s="200">
        <v>45689</v>
      </c>
      <c r="V278" s="201">
        <v>46022</v>
      </c>
      <c r="W278" s="153">
        <f t="shared" si="34"/>
        <v>333</v>
      </c>
      <c r="X278" s="143" t="s">
        <v>1009</v>
      </c>
      <c r="Y278" s="227" t="s">
        <v>1908</v>
      </c>
      <c r="Z278" s="54" t="s">
        <v>1849</v>
      </c>
      <c r="AA278" s="153" t="s">
        <v>1898</v>
      </c>
      <c r="AB278" s="153" t="s">
        <v>1899</v>
      </c>
      <c r="AC278" s="54" t="s">
        <v>941</v>
      </c>
      <c r="AD278" s="54"/>
      <c r="AE278" s="228">
        <v>15000000</v>
      </c>
      <c r="AF278" s="107"/>
      <c r="AG278" s="54"/>
      <c r="AH278" s="54"/>
      <c r="AI278" s="253"/>
      <c r="AJ278" s="253"/>
      <c r="AK278" s="253"/>
      <c r="AL278" s="253"/>
      <c r="AM278" s="253"/>
      <c r="AN278" s="253"/>
      <c r="AO278" s="253"/>
      <c r="AP278" s="145"/>
      <c r="AQ278" s="140"/>
      <c r="AR278" s="145"/>
      <c r="AS278" s="140"/>
      <c r="AT278" s="133"/>
      <c r="AU278" s="134"/>
      <c r="AV278" s="133"/>
      <c r="AW278" s="134"/>
      <c r="AX278" s="3"/>
      <c r="AY278" s="3"/>
      <c r="BE278" s="126"/>
    </row>
    <row r="279" spans="1:57" ht="54.95" customHeight="1">
      <c r="A279" s="54" t="s">
        <v>385</v>
      </c>
      <c r="B279" s="54" t="s">
        <v>821</v>
      </c>
      <c r="C279" s="188" t="s">
        <v>536</v>
      </c>
      <c r="D279" s="153" t="s">
        <v>544</v>
      </c>
      <c r="E279" s="327" t="s">
        <v>1880</v>
      </c>
      <c r="F279" s="119">
        <v>202400000004675</v>
      </c>
      <c r="G279" s="336" t="s">
        <v>1881</v>
      </c>
      <c r="H279" s="227" t="s">
        <v>1909</v>
      </c>
      <c r="I279" s="153" t="s">
        <v>1883</v>
      </c>
      <c r="J279" s="250">
        <v>0.5</v>
      </c>
      <c r="K279" s="151" t="s">
        <v>1910</v>
      </c>
      <c r="L279" s="153" t="s">
        <v>1337</v>
      </c>
      <c r="M279" s="54" t="s">
        <v>1911</v>
      </c>
      <c r="N279" s="153" t="s">
        <v>177</v>
      </c>
      <c r="O279" s="153" t="s">
        <v>177</v>
      </c>
      <c r="P279" s="153" t="s">
        <v>177</v>
      </c>
      <c r="Q279" s="205"/>
      <c r="R279" s="362"/>
      <c r="S279" s="46" t="s">
        <v>177</v>
      </c>
      <c r="T279" s="375" t="s">
        <v>177</v>
      </c>
      <c r="U279" s="200">
        <v>46054</v>
      </c>
      <c r="V279" s="201">
        <v>46387</v>
      </c>
      <c r="W279" s="153">
        <f t="shared" si="34"/>
        <v>333</v>
      </c>
      <c r="X279" s="143" t="s">
        <v>1014</v>
      </c>
      <c r="Y279" s="227" t="s">
        <v>1912</v>
      </c>
      <c r="Z279" s="54" t="s">
        <v>1849</v>
      </c>
      <c r="AA279" s="153" t="s">
        <v>1913</v>
      </c>
      <c r="AB279" s="153" t="s">
        <v>1914</v>
      </c>
      <c r="AC279" s="54"/>
      <c r="AD279" s="54"/>
      <c r="AE279" s="107">
        <v>0</v>
      </c>
      <c r="AF279" s="107"/>
      <c r="AG279" s="54"/>
      <c r="AH279" s="54"/>
      <c r="AI279" s="253"/>
      <c r="AJ279" s="253"/>
      <c r="AK279" s="253"/>
      <c r="AL279" s="253"/>
      <c r="AM279" s="253"/>
      <c r="AN279" s="253"/>
      <c r="AO279" s="253"/>
      <c r="AP279" s="145"/>
      <c r="AQ279" s="140"/>
      <c r="AR279" s="145"/>
      <c r="AS279" s="140"/>
      <c r="AT279" s="133"/>
      <c r="AU279" s="134"/>
      <c r="AV279" s="133"/>
      <c r="AW279" s="134"/>
      <c r="AX279" s="3"/>
      <c r="AY279" s="3"/>
      <c r="BE279" s="126"/>
    </row>
    <row r="280" spans="1:57" ht="54.95" customHeight="1">
      <c r="A280" s="54" t="s">
        <v>385</v>
      </c>
      <c r="B280" s="54" t="s">
        <v>821</v>
      </c>
      <c r="C280" s="188" t="s">
        <v>536</v>
      </c>
      <c r="D280" s="153" t="s">
        <v>544</v>
      </c>
      <c r="E280" s="327" t="s">
        <v>1880</v>
      </c>
      <c r="F280" s="119">
        <v>202400000004675</v>
      </c>
      <c r="G280" s="336" t="s">
        <v>1881</v>
      </c>
      <c r="H280" s="227" t="s">
        <v>1909</v>
      </c>
      <c r="I280" s="153" t="s">
        <v>1883</v>
      </c>
      <c r="J280" s="250">
        <v>0.5</v>
      </c>
      <c r="K280" s="151" t="s">
        <v>1915</v>
      </c>
      <c r="L280" s="153" t="s">
        <v>1337</v>
      </c>
      <c r="M280" s="54" t="s">
        <v>1916</v>
      </c>
      <c r="N280" s="153" t="s">
        <v>177</v>
      </c>
      <c r="O280" s="153" t="s">
        <v>177</v>
      </c>
      <c r="P280" s="153" t="s">
        <v>177</v>
      </c>
      <c r="Q280" s="205"/>
      <c r="R280" s="362"/>
      <c r="S280" s="46" t="s">
        <v>177</v>
      </c>
      <c r="T280" s="375" t="s">
        <v>177</v>
      </c>
      <c r="U280" s="200">
        <v>46054</v>
      </c>
      <c r="V280" s="201">
        <v>46387</v>
      </c>
      <c r="W280" s="153">
        <f t="shared" si="34"/>
        <v>333</v>
      </c>
      <c r="X280" s="143" t="s">
        <v>1025</v>
      </c>
      <c r="Y280" s="227" t="s">
        <v>1917</v>
      </c>
      <c r="Z280" s="54" t="s">
        <v>1849</v>
      </c>
      <c r="AA280" s="153" t="s">
        <v>1913</v>
      </c>
      <c r="AB280" s="153" t="s">
        <v>1914</v>
      </c>
      <c r="AC280" s="54"/>
      <c r="AD280" s="54"/>
      <c r="AE280" s="107">
        <v>0</v>
      </c>
      <c r="AF280" s="107"/>
      <c r="AG280" s="54"/>
      <c r="AH280" s="54"/>
      <c r="AI280" s="253"/>
      <c r="AJ280" s="253"/>
      <c r="AK280" s="253"/>
      <c r="AL280" s="253"/>
      <c r="AM280" s="253"/>
      <c r="AN280" s="253"/>
      <c r="AO280" s="253"/>
      <c r="AP280" s="145"/>
      <c r="AQ280" s="140"/>
      <c r="AR280" s="145"/>
      <c r="AS280" s="140"/>
      <c r="AT280" s="133"/>
      <c r="AU280" s="134"/>
      <c r="AV280" s="133"/>
      <c r="AW280" s="134"/>
      <c r="AX280" s="3"/>
      <c r="AY280" s="3"/>
      <c r="BE280" s="126"/>
    </row>
    <row r="281" spans="1:57" ht="54.95" customHeight="1">
      <c r="A281" s="54" t="s">
        <v>385</v>
      </c>
      <c r="B281" s="54" t="s">
        <v>821</v>
      </c>
      <c r="C281" s="188" t="s">
        <v>536</v>
      </c>
      <c r="D281" s="153" t="s">
        <v>544</v>
      </c>
      <c r="E281" s="327" t="s">
        <v>1880</v>
      </c>
      <c r="F281" s="119">
        <v>202400000004675</v>
      </c>
      <c r="G281" s="336" t="s">
        <v>1881</v>
      </c>
      <c r="H281" s="227" t="s">
        <v>1909</v>
      </c>
      <c r="I281" s="153" t="s">
        <v>1883</v>
      </c>
      <c r="J281" s="250">
        <v>0.5</v>
      </c>
      <c r="K281" s="151" t="s">
        <v>1918</v>
      </c>
      <c r="L281" s="153" t="s">
        <v>1337</v>
      </c>
      <c r="M281" s="54" t="s">
        <v>1919</v>
      </c>
      <c r="N281" s="153" t="s">
        <v>177</v>
      </c>
      <c r="O281" s="153" t="s">
        <v>177</v>
      </c>
      <c r="P281" s="153" t="s">
        <v>177</v>
      </c>
      <c r="Q281" s="205"/>
      <c r="R281" s="362"/>
      <c r="S281" s="46" t="s">
        <v>177</v>
      </c>
      <c r="T281" s="375" t="s">
        <v>177</v>
      </c>
      <c r="U281" s="200">
        <v>46054</v>
      </c>
      <c r="V281" s="201">
        <v>46387</v>
      </c>
      <c r="W281" s="153">
        <f t="shared" si="34"/>
        <v>333</v>
      </c>
      <c r="X281" s="143" t="s">
        <v>1033</v>
      </c>
      <c r="Y281" s="227" t="s">
        <v>1920</v>
      </c>
      <c r="Z281" s="54" t="s">
        <v>1849</v>
      </c>
      <c r="AA281" s="153" t="s">
        <v>1913</v>
      </c>
      <c r="AB281" s="153" t="s">
        <v>1914</v>
      </c>
      <c r="AC281" s="54"/>
      <c r="AD281" s="54"/>
      <c r="AE281" s="107">
        <v>0</v>
      </c>
      <c r="AF281" s="107"/>
      <c r="AG281" s="54"/>
      <c r="AH281" s="54"/>
      <c r="AI281" s="253"/>
      <c r="AJ281" s="253"/>
      <c r="AK281" s="253"/>
      <c r="AL281" s="253"/>
      <c r="AM281" s="253"/>
      <c r="AN281" s="253"/>
      <c r="AO281" s="253"/>
      <c r="AP281" s="145"/>
      <c r="AQ281" s="140"/>
      <c r="AR281" s="145"/>
      <c r="AS281" s="140"/>
      <c r="AT281" s="133"/>
      <c r="AU281" s="134"/>
      <c r="AV281" s="133"/>
      <c r="AW281" s="134"/>
      <c r="AX281" s="3"/>
      <c r="AY281" s="3"/>
      <c r="BE281" s="126"/>
    </row>
    <row r="282" spans="1:57" ht="54.95" customHeight="1">
      <c r="A282" s="54" t="s">
        <v>385</v>
      </c>
      <c r="B282" s="54" t="s">
        <v>821</v>
      </c>
      <c r="C282" s="188" t="s">
        <v>536</v>
      </c>
      <c r="D282" s="153" t="s">
        <v>544</v>
      </c>
      <c r="E282" s="327" t="s">
        <v>1880</v>
      </c>
      <c r="F282" s="119">
        <v>202400000004675</v>
      </c>
      <c r="G282" s="336" t="s">
        <v>1881</v>
      </c>
      <c r="H282" s="227" t="s">
        <v>1909</v>
      </c>
      <c r="I282" s="153" t="s">
        <v>1883</v>
      </c>
      <c r="J282" s="250">
        <v>0.5</v>
      </c>
      <c r="K282" s="151" t="s">
        <v>1921</v>
      </c>
      <c r="L282" s="153" t="s">
        <v>1337</v>
      </c>
      <c r="M282" s="54" t="s">
        <v>1922</v>
      </c>
      <c r="N282" s="153" t="s">
        <v>177</v>
      </c>
      <c r="O282" s="153" t="s">
        <v>177</v>
      </c>
      <c r="P282" s="153" t="s">
        <v>177</v>
      </c>
      <c r="Q282" s="205"/>
      <c r="R282" s="362"/>
      <c r="S282" s="46" t="s">
        <v>177</v>
      </c>
      <c r="T282" s="375" t="s">
        <v>177</v>
      </c>
      <c r="U282" s="200">
        <v>46054</v>
      </c>
      <c r="V282" s="201">
        <v>46387</v>
      </c>
      <c r="W282" s="153">
        <f t="shared" si="34"/>
        <v>333</v>
      </c>
      <c r="X282" s="143" t="s">
        <v>1044</v>
      </c>
      <c r="Y282" s="227" t="s">
        <v>1923</v>
      </c>
      <c r="Z282" s="54" t="s">
        <v>1849</v>
      </c>
      <c r="AA282" s="153" t="s">
        <v>1913</v>
      </c>
      <c r="AB282" s="153" t="s">
        <v>1914</v>
      </c>
      <c r="AC282" s="54"/>
      <c r="AD282" s="54"/>
      <c r="AE282" s="107">
        <v>0</v>
      </c>
      <c r="AF282" s="107"/>
      <c r="AG282" s="54"/>
      <c r="AH282" s="54"/>
      <c r="AI282" s="253"/>
      <c r="AJ282" s="253"/>
      <c r="AK282" s="253"/>
      <c r="AL282" s="253"/>
      <c r="AM282" s="253"/>
      <c r="AN282" s="253"/>
      <c r="AO282" s="253"/>
      <c r="AP282" s="145"/>
      <c r="AQ282" s="140"/>
      <c r="AR282" s="145"/>
      <c r="AS282" s="140"/>
      <c r="AT282" s="133"/>
      <c r="AU282" s="134"/>
      <c r="AV282" s="133"/>
      <c r="AW282" s="134"/>
      <c r="AX282" s="3"/>
      <c r="AY282" s="3"/>
      <c r="BE282" s="126"/>
    </row>
    <row r="283" spans="1:57" ht="54.95" customHeight="1">
      <c r="A283" s="54" t="s">
        <v>385</v>
      </c>
      <c r="B283" s="54" t="s">
        <v>821</v>
      </c>
      <c r="C283" s="188" t="s">
        <v>536</v>
      </c>
      <c r="D283" s="153" t="s">
        <v>544</v>
      </c>
      <c r="E283" s="327" t="s">
        <v>1880</v>
      </c>
      <c r="F283" s="119">
        <v>202400000004675</v>
      </c>
      <c r="G283" s="336" t="s">
        <v>1881</v>
      </c>
      <c r="H283" s="227" t="s">
        <v>1909</v>
      </c>
      <c r="I283" s="153" t="s">
        <v>1883</v>
      </c>
      <c r="J283" s="250">
        <v>0.5</v>
      </c>
      <c r="K283" s="151" t="s">
        <v>1924</v>
      </c>
      <c r="L283" s="153" t="s">
        <v>1337</v>
      </c>
      <c r="M283" s="54" t="s">
        <v>1925</v>
      </c>
      <c r="N283" s="153" t="s">
        <v>177</v>
      </c>
      <c r="O283" s="153" t="s">
        <v>177</v>
      </c>
      <c r="P283" s="153" t="s">
        <v>177</v>
      </c>
      <c r="Q283" s="207"/>
      <c r="R283" s="363"/>
      <c r="S283" s="46" t="s">
        <v>177</v>
      </c>
      <c r="T283" s="375" t="s">
        <v>177</v>
      </c>
      <c r="U283" s="200">
        <v>46054</v>
      </c>
      <c r="V283" s="201">
        <v>46387</v>
      </c>
      <c r="W283" s="153">
        <f t="shared" si="34"/>
        <v>333</v>
      </c>
      <c r="X283" s="143" t="s">
        <v>1051</v>
      </c>
      <c r="Y283" s="227" t="s">
        <v>1926</v>
      </c>
      <c r="Z283" s="54" t="s">
        <v>1849</v>
      </c>
      <c r="AA283" s="153" t="s">
        <v>1913</v>
      </c>
      <c r="AB283" s="153" t="s">
        <v>1914</v>
      </c>
      <c r="AC283" s="54"/>
      <c r="AD283" s="54"/>
      <c r="AE283" s="107">
        <v>0</v>
      </c>
      <c r="AF283" s="107"/>
      <c r="AG283" s="54"/>
      <c r="AH283" s="54"/>
      <c r="AI283" s="253"/>
      <c r="AJ283" s="253"/>
      <c r="AK283" s="253"/>
      <c r="AL283" s="253"/>
      <c r="AM283" s="253"/>
      <c r="AN283" s="253"/>
      <c r="AO283" s="253"/>
      <c r="AP283" s="145"/>
      <c r="AQ283" s="140"/>
      <c r="AR283" s="145"/>
      <c r="AS283" s="140"/>
      <c r="AT283" s="133"/>
      <c r="AU283" s="134"/>
      <c r="AV283" s="133"/>
      <c r="AW283" s="134"/>
      <c r="AX283" s="3"/>
      <c r="AY283" s="3"/>
      <c r="BE283" s="405"/>
    </row>
    <row r="284" spans="1:57" ht="54.95" customHeight="1">
      <c r="A284" s="54"/>
      <c r="B284" s="54"/>
      <c r="C284" s="188"/>
      <c r="D284" s="153"/>
      <c r="E284" s="507" t="s">
        <v>1927</v>
      </c>
      <c r="F284" s="508"/>
      <c r="G284" s="508"/>
      <c r="H284" s="508"/>
      <c r="I284" s="508"/>
      <c r="J284" s="508"/>
      <c r="K284" s="508"/>
      <c r="L284" s="508"/>
      <c r="M284" s="508"/>
      <c r="N284" s="508"/>
      <c r="O284" s="508"/>
      <c r="P284" s="509"/>
      <c r="Q284" s="91"/>
      <c r="R284" s="370"/>
      <c r="T284" s="114">
        <f>AVERAGE(T271:T283)</f>
        <v>0.7</v>
      </c>
      <c r="U284" s="200"/>
      <c r="V284" s="201"/>
      <c r="W284" s="153"/>
      <c r="X284" s="143"/>
      <c r="Y284" s="227"/>
      <c r="Z284" s="54"/>
      <c r="AA284" s="153"/>
      <c r="AB284" s="153"/>
      <c r="AC284" s="54"/>
      <c r="AD284" s="54"/>
      <c r="AE284" s="107"/>
      <c r="AF284" s="107"/>
      <c r="AG284" s="54"/>
      <c r="AH284" s="54"/>
      <c r="AI284" s="387">
        <v>150000000</v>
      </c>
      <c r="AJ284" s="387">
        <v>150000000</v>
      </c>
      <c r="AK284" s="387">
        <v>150000000</v>
      </c>
      <c r="AL284" s="253"/>
      <c r="AM284" s="253"/>
      <c r="AN284" s="253"/>
      <c r="AO284" s="253"/>
      <c r="AP284" s="381">
        <v>0</v>
      </c>
      <c r="AQ284" s="82">
        <f>AP284/AJ284</f>
        <v>0</v>
      </c>
      <c r="AR284" s="381">
        <v>58800000</v>
      </c>
      <c r="AS284" s="82">
        <f>AR284/AJ284</f>
        <v>0.39200000000000002</v>
      </c>
      <c r="AT284" s="253">
        <v>39400000</v>
      </c>
      <c r="AU284" s="82">
        <f>AT284/AK284</f>
        <v>0.26266666666666666</v>
      </c>
      <c r="AV284" s="253">
        <v>88800000</v>
      </c>
      <c r="AW284" s="82">
        <f>AV284/AK284</f>
        <v>0.59199999999999997</v>
      </c>
      <c r="AX284" s="193"/>
      <c r="AY284" s="193"/>
      <c r="AZ284" s="126"/>
      <c r="BA284" s="126"/>
      <c r="BB284" s="126"/>
      <c r="BC284" s="126"/>
      <c r="BD284" s="126"/>
      <c r="BE284" s="126"/>
    </row>
    <row r="285" spans="1:57" ht="54.95" customHeight="1">
      <c r="A285" s="54" t="s">
        <v>200</v>
      </c>
      <c r="B285" s="227" t="s">
        <v>547</v>
      </c>
      <c r="C285" s="57" t="s">
        <v>548</v>
      </c>
      <c r="D285" s="153" t="s">
        <v>551</v>
      </c>
      <c r="E285" s="324" t="s">
        <v>1928</v>
      </c>
      <c r="F285" s="119">
        <v>202400000004831</v>
      </c>
      <c r="G285" s="332" t="s">
        <v>1929</v>
      </c>
      <c r="H285" s="54" t="s">
        <v>1930</v>
      </c>
      <c r="I285" s="54" t="s">
        <v>1931</v>
      </c>
      <c r="J285" s="198">
        <v>0.5</v>
      </c>
      <c r="K285" s="227" t="s">
        <v>1932</v>
      </c>
      <c r="L285" s="153" t="s">
        <v>1337</v>
      </c>
      <c r="M285" s="153" t="s">
        <v>1933</v>
      </c>
      <c r="N285" s="153">
        <v>11</v>
      </c>
      <c r="O285" s="153">
        <v>0</v>
      </c>
      <c r="P285" s="153">
        <v>3</v>
      </c>
      <c r="Q285" s="141"/>
      <c r="R285" s="347"/>
      <c r="S285" s="193">
        <f t="shared" si="38"/>
        <v>3</v>
      </c>
      <c r="T285" s="142">
        <f>(O285+P285)/N285</f>
        <v>0.27272727272727271</v>
      </c>
      <c r="U285" s="200">
        <v>45689</v>
      </c>
      <c r="V285" s="201">
        <v>46022</v>
      </c>
      <c r="W285" s="119">
        <f>+V285-U285</f>
        <v>333</v>
      </c>
      <c r="X285" s="143" t="s">
        <v>1847</v>
      </c>
      <c r="Y285" s="54" t="s">
        <v>1848</v>
      </c>
      <c r="Z285" s="54" t="s">
        <v>1934</v>
      </c>
      <c r="AA285" s="54" t="s">
        <v>1935</v>
      </c>
      <c r="AB285" s="54" t="s">
        <v>1936</v>
      </c>
      <c r="AC285" s="153" t="s">
        <v>1500</v>
      </c>
      <c r="AD285" s="153" t="s">
        <v>1937</v>
      </c>
      <c r="AE285" s="153">
        <v>72000000</v>
      </c>
      <c r="AF285" s="153" t="s">
        <v>1938</v>
      </c>
      <c r="AG285" s="153" t="s">
        <v>1029</v>
      </c>
      <c r="AH285" s="252">
        <v>45444</v>
      </c>
      <c r="AI285" s="107"/>
      <c r="AJ285" s="253"/>
      <c r="AK285" s="253"/>
      <c r="AL285" s="253"/>
      <c r="AM285" s="253"/>
      <c r="AN285" s="153" t="s">
        <v>1207</v>
      </c>
      <c r="AO285" s="54"/>
      <c r="AP285" s="145"/>
      <c r="AQ285" s="140"/>
      <c r="AR285" s="145"/>
      <c r="AS285" s="140"/>
      <c r="AT285" s="133"/>
      <c r="AU285" s="134"/>
      <c r="AV285" s="133"/>
      <c r="AW285" s="134"/>
      <c r="AX285" s="3"/>
      <c r="AY285" s="3"/>
      <c r="BE285" s="406"/>
    </row>
    <row r="286" spans="1:57" ht="54.95" customHeight="1">
      <c r="A286" s="54" t="s">
        <v>200</v>
      </c>
      <c r="B286" s="227" t="s">
        <v>547</v>
      </c>
      <c r="C286" s="57" t="s">
        <v>548</v>
      </c>
      <c r="D286" s="153" t="s">
        <v>551</v>
      </c>
      <c r="E286" s="324" t="s">
        <v>1928</v>
      </c>
      <c r="F286" s="119">
        <v>202400000004831</v>
      </c>
      <c r="G286" s="332" t="s">
        <v>1929</v>
      </c>
      <c r="H286" s="54" t="s">
        <v>1930</v>
      </c>
      <c r="I286" s="54" t="s">
        <v>1931</v>
      </c>
      <c r="J286" s="198">
        <v>0.5</v>
      </c>
      <c r="K286" s="227" t="s">
        <v>1939</v>
      </c>
      <c r="L286" s="153" t="s">
        <v>1337</v>
      </c>
      <c r="M286" s="153" t="s">
        <v>1940</v>
      </c>
      <c r="N286" s="153" t="s">
        <v>177</v>
      </c>
      <c r="O286" s="153" t="s">
        <v>177</v>
      </c>
      <c r="P286" s="153" t="s">
        <v>177</v>
      </c>
      <c r="Q286" s="205"/>
      <c r="R286" s="362"/>
      <c r="S286" s="46" t="s">
        <v>177</v>
      </c>
      <c r="T286" s="375" t="s">
        <v>177</v>
      </c>
      <c r="U286" s="200">
        <v>46054</v>
      </c>
      <c r="V286" s="201">
        <v>46387</v>
      </c>
      <c r="W286" s="119">
        <f t="shared" ref="W286:W292" si="40">+V286-U286</f>
        <v>333</v>
      </c>
      <c r="X286" s="143" t="s">
        <v>1847</v>
      </c>
      <c r="Y286" s="54" t="s">
        <v>1848</v>
      </c>
      <c r="Z286" s="54" t="s">
        <v>1934</v>
      </c>
      <c r="AA286" s="54" t="s">
        <v>1941</v>
      </c>
      <c r="AB286" s="54" t="s">
        <v>1942</v>
      </c>
      <c r="AC286" s="153" t="s">
        <v>1500</v>
      </c>
      <c r="AD286" s="153" t="s">
        <v>1937</v>
      </c>
      <c r="AE286" s="153">
        <v>54000000</v>
      </c>
      <c r="AF286" s="153" t="s">
        <v>1938</v>
      </c>
      <c r="AG286" s="153" t="s">
        <v>1029</v>
      </c>
      <c r="AH286" s="252">
        <v>45445</v>
      </c>
      <c r="AI286" s="107"/>
      <c r="AJ286" s="253"/>
      <c r="AK286" s="253"/>
      <c r="AL286" s="253"/>
      <c r="AM286" s="253"/>
      <c r="AN286" s="153"/>
      <c r="AO286" s="54"/>
      <c r="AP286" s="145"/>
      <c r="AQ286" s="140"/>
      <c r="AR286" s="145"/>
      <c r="AS286" s="140"/>
      <c r="AT286" s="133"/>
      <c r="AU286" s="134"/>
      <c r="AV286" s="133"/>
      <c r="AW286" s="134"/>
      <c r="AX286" s="3"/>
      <c r="AY286" s="3"/>
      <c r="BE286" s="126"/>
    </row>
    <row r="287" spans="1:57" ht="54.95" customHeight="1">
      <c r="A287" s="54" t="s">
        <v>200</v>
      </c>
      <c r="B287" s="227" t="s">
        <v>547</v>
      </c>
      <c r="C287" s="57" t="s">
        <v>548</v>
      </c>
      <c r="D287" s="153" t="s">
        <v>551</v>
      </c>
      <c r="E287" s="324" t="s">
        <v>1928</v>
      </c>
      <c r="F287" s="119">
        <v>202400000004831</v>
      </c>
      <c r="G287" s="332" t="s">
        <v>1929</v>
      </c>
      <c r="H287" s="54" t="s">
        <v>1930</v>
      </c>
      <c r="I287" s="54" t="s">
        <v>1931</v>
      </c>
      <c r="J287" s="198">
        <v>0.5</v>
      </c>
      <c r="K287" s="227" t="s">
        <v>1943</v>
      </c>
      <c r="L287" s="153" t="s">
        <v>1337</v>
      </c>
      <c r="M287" s="153" t="s">
        <v>1944</v>
      </c>
      <c r="N287" s="153" t="s">
        <v>177</v>
      </c>
      <c r="O287" s="153" t="s">
        <v>177</v>
      </c>
      <c r="P287" s="153" t="s">
        <v>177</v>
      </c>
      <c r="Q287" s="205"/>
      <c r="R287" s="362"/>
      <c r="S287" s="46" t="s">
        <v>177</v>
      </c>
      <c r="T287" s="375" t="s">
        <v>177</v>
      </c>
      <c r="U287" s="200">
        <v>46054</v>
      </c>
      <c r="V287" s="201">
        <v>46387</v>
      </c>
      <c r="W287" s="119">
        <f t="shared" si="40"/>
        <v>333</v>
      </c>
      <c r="X287" s="143" t="s">
        <v>1847</v>
      </c>
      <c r="Y287" s="54" t="s">
        <v>1848</v>
      </c>
      <c r="Z287" s="54" t="s">
        <v>1934</v>
      </c>
      <c r="AA287" s="54" t="s">
        <v>1945</v>
      </c>
      <c r="AB287" s="54" t="s">
        <v>1946</v>
      </c>
      <c r="AC287" s="153" t="s">
        <v>1500</v>
      </c>
      <c r="AD287" s="153" t="s">
        <v>1937</v>
      </c>
      <c r="AE287" s="153">
        <v>72000000</v>
      </c>
      <c r="AF287" s="153" t="s">
        <v>1938</v>
      </c>
      <c r="AG287" s="153" t="s">
        <v>1029</v>
      </c>
      <c r="AH287" s="252">
        <v>45446</v>
      </c>
      <c r="AI287" s="107"/>
      <c r="AJ287" s="253"/>
      <c r="AK287" s="253"/>
      <c r="AL287" s="253"/>
      <c r="AM287" s="253"/>
      <c r="AN287" s="153"/>
      <c r="AO287" s="54"/>
      <c r="AP287" s="145"/>
      <c r="AQ287" s="140"/>
      <c r="AR287" s="145"/>
      <c r="AS287" s="140"/>
      <c r="AT287" s="133"/>
      <c r="AU287" s="134"/>
      <c r="AV287" s="133"/>
      <c r="AW287" s="134"/>
      <c r="AX287" s="3"/>
      <c r="AY287" s="3"/>
      <c r="BE287" s="126"/>
    </row>
    <row r="288" spans="1:57" ht="54.95" customHeight="1">
      <c r="A288" s="54" t="s">
        <v>200</v>
      </c>
      <c r="B288" s="227" t="s">
        <v>547</v>
      </c>
      <c r="C288" s="57" t="s">
        <v>548</v>
      </c>
      <c r="D288" s="153" t="s">
        <v>551</v>
      </c>
      <c r="E288" s="324" t="s">
        <v>1928</v>
      </c>
      <c r="F288" s="119">
        <v>202400000004831</v>
      </c>
      <c r="G288" s="332" t="s">
        <v>1929</v>
      </c>
      <c r="H288" s="54" t="s">
        <v>1930</v>
      </c>
      <c r="I288" s="54" t="s">
        <v>1931</v>
      </c>
      <c r="J288" s="198">
        <v>0.5</v>
      </c>
      <c r="K288" s="227" t="s">
        <v>1947</v>
      </c>
      <c r="L288" s="153" t="s">
        <v>1337</v>
      </c>
      <c r="M288" s="153" t="s">
        <v>1948</v>
      </c>
      <c r="N288" s="153" t="s">
        <v>177</v>
      </c>
      <c r="O288" s="153" t="s">
        <v>177</v>
      </c>
      <c r="P288" s="153" t="s">
        <v>177</v>
      </c>
      <c r="Q288" s="205"/>
      <c r="R288" s="362"/>
      <c r="S288" s="46" t="s">
        <v>177</v>
      </c>
      <c r="T288" s="375" t="s">
        <v>177</v>
      </c>
      <c r="U288" s="200">
        <v>46054</v>
      </c>
      <c r="V288" s="201">
        <v>46387</v>
      </c>
      <c r="W288" s="119">
        <f>+V288-U288</f>
        <v>333</v>
      </c>
      <c r="X288" s="143" t="s">
        <v>1847</v>
      </c>
      <c r="Y288" s="54" t="s">
        <v>1848</v>
      </c>
      <c r="Z288" s="54" t="s">
        <v>1934</v>
      </c>
      <c r="AA288" s="54" t="s">
        <v>1945</v>
      </c>
      <c r="AB288" s="54" t="s">
        <v>1946</v>
      </c>
      <c r="AC288" s="153" t="s">
        <v>1500</v>
      </c>
      <c r="AD288" s="153" t="s">
        <v>1937</v>
      </c>
      <c r="AE288" s="153">
        <v>54000000</v>
      </c>
      <c r="AF288" s="153" t="s">
        <v>1938</v>
      </c>
      <c r="AG288" s="153" t="s">
        <v>1029</v>
      </c>
      <c r="AH288" s="252">
        <v>45447</v>
      </c>
      <c r="AI288" s="107"/>
      <c r="AJ288" s="253"/>
      <c r="AK288" s="253"/>
      <c r="AL288" s="253"/>
      <c r="AM288" s="253"/>
      <c r="AN288" s="153"/>
      <c r="AO288" s="54"/>
      <c r="AP288" s="145"/>
      <c r="AQ288" s="140"/>
      <c r="AR288" s="145"/>
      <c r="AS288" s="140"/>
      <c r="AT288" s="133"/>
      <c r="AU288" s="134"/>
      <c r="AV288" s="133"/>
      <c r="AW288" s="134"/>
      <c r="AX288" s="3"/>
      <c r="AY288" s="3"/>
      <c r="BE288" s="126"/>
    </row>
    <row r="289" spans="1:57" ht="54.95" customHeight="1">
      <c r="A289" s="54" t="s">
        <v>200</v>
      </c>
      <c r="B289" s="227" t="s">
        <v>547</v>
      </c>
      <c r="C289" s="57" t="s">
        <v>548</v>
      </c>
      <c r="D289" s="153" t="s">
        <v>551</v>
      </c>
      <c r="E289" s="324" t="s">
        <v>1928</v>
      </c>
      <c r="F289" s="119">
        <v>202400000004831</v>
      </c>
      <c r="G289" s="332" t="s">
        <v>1929</v>
      </c>
      <c r="H289" s="54" t="s">
        <v>1930</v>
      </c>
      <c r="I289" s="54" t="s">
        <v>1931</v>
      </c>
      <c r="J289" s="198">
        <v>0.5</v>
      </c>
      <c r="K289" s="227" t="s">
        <v>1949</v>
      </c>
      <c r="L289" s="153" t="s">
        <v>1337</v>
      </c>
      <c r="M289" s="153" t="s">
        <v>1950</v>
      </c>
      <c r="N289" s="153" t="s">
        <v>177</v>
      </c>
      <c r="O289" s="153" t="s">
        <v>177</v>
      </c>
      <c r="P289" s="153" t="s">
        <v>177</v>
      </c>
      <c r="Q289" s="205"/>
      <c r="R289" s="362"/>
      <c r="S289" s="46" t="s">
        <v>177</v>
      </c>
      <c r="T289" s="375" t="s">
        <v>177</v>
      </c>
      <c r="U289" s="200">
        <v>46054</v>
      </c>
      <c r="V289" s="201">
        <v>46387</v>
      </c>
      <c r="W289" s="119">
        <f t="shared" si="40"/>
        <v>333</v>
      </c>
      <c r="X289" s="143" t="s">
        <v>1847</v>
      </c>
      <c r="Y289" s="54" t="s">
        <v>1848</v>
      </c>
      <c r="Z289" s="54" t="s">
        <v>1934</v>
      </c>
      <c r="AA289" s="54" t="s">
        <v>1951</v>
      </c>
      <c r="AB289" s="54" t="s">
        <v>1952</v>
      </c>
      <c r="AC289" s="153" t="s">
        <v>1500</v>
      </c>
      <c r="AD289" s="153" t="s">
        <v>1937</v>
      </c>
      <c r="AE289" s="153">
        <v>45000000</v>
      </c>
      <c r="AF289" s="153" t="s">
        <v>1938</v>
      </c>
      <c r="AG289" s="153" t="s">
        <v>1029</v>
      </c>
      <c r="AH289" s="252">
        <v>45448</v>
      </c>
      <c r="AI289" s="107"/>
      <c r="AJ289" s="253"/>
      <c r="AK289" s="253"/>
      <c r="AL289" s="253"/>
      <c r="AM289" s="253"/>
      <c r="AN289" s="153"/>
      <c r="AO289" s="54"/>
      <c r="AP289" s="145"/>
      <c r="AQ289" s="140"/>
      <c r="AR289" s="145"/>
      <c r="AS289" s="140"/>
      <c r="AT289" s="133"/>
      <c r="AU289" s="134"/>
      <c r="AV289" s="133"/>
      <c r="AW289" s="134"/>
      <c r="AX289" s="3"/>
      <c r="AY289" s="3"/>
      <c r="BE289" s="126"/>
    </row>
    <row r="290" spans="1:57" ht="54.95" customHeight="1">
      <c r="A290" s="54" t="s">
        <v>200</v>
      </c>
      <c r="B290" s="227" t="s">
        <v>547</v>
      </c>
      <c r="C290" s="57" t="s">
        <v>548</v>
      </c>
      <c r="D290" s="153" t="s">
        <v>551</v>
      </c>
      <c r="E290" s="324" t="s">
        <v>1928</v>
      </c>
      <c r="F290" s="119">
        <v>202400000004831</v>
      </c>
      <c r="G290" s="332" t="s">
        <v>1929</v>
      </c>
      <c r="H290" s="54" t="s">
        <v>1930</v>
      </c>
      <c r="I290" s="54" t="s">
        <v>1931</v>
      </c>
      <c r="J290" s="198">
        <v>0.5</v>
      </c>
      <c r="K290" s="227" t="s">
        <v>1953</v>
      </c>
      <c r="L290" s="153" t="s">
        <v>1337</v>
      </c>
      <c r="M290" s="153" t="s">
        <v>1954</v>
      </c>
      <c r="N290" s="153" t="s">
        <v>177</v>
      </c>
      <c r="O290" s="153" t="s">
        <v>177</v>
      </c>
      <c r="P290" s="153" t="s">
        <v>177</v>
      </c>
      <c r="Q290" s="205"/>
      <c r="R290" s="362"/>
      <c r="S290" s="46" t="s">
        <v>177</v>
      </c>
      <c r="T290" s="375" t="s">
        <v>177</v>
      </c>
      <c r="U290" s="200">
        <v>46054</v>
      </c>
      <c r="V290" s="201">
        <v>46387</v>
      </c>
      <c r="W290" s="119">
        <f>+V290-U290</f>
        <v>333</v>
      </c>
      <c r="X290" s="143" t="s">
        <v>1847</v>
      </c>
      <c r="Y290" s="54" t="s">
        <v>1848</v>
      </c>
      <c r="Z290" s="54" t="s">
        <v>1934</v>
      </c>
      <c r="AA290" s="54" t="s">
        <v>1951</v>
      </c>
      <c r="AB290" s="54" t="s">
        <v>1952</v>
      </c>
      <c r="AC290" s="153" t="s">
        <v>1500</v>
      </c>
      <c r="AD290" s="153" t="s">
        <v>1937</v>
      </c>
      <c r="AE290" s="153">
        <v>54000000</v>
      </c>
      <c r="AF290" s="153" t="s">
        <v>1938</v>
      </c>
      <c r="AG290" s="153" t="s">
        <v>1029</v>
      </c>
      <c r="AH290" s="252">
        <v>45449</v>
      </c>
      <c r="AI290" s="107"/>
      <c r="AJ290" s="253"/>
      <c r="AK290" s="253"/>
      <c r="AL290" s="253"/>
      <c r="AM290" s="253"/>
      <c r="AN290" s="153"/>
      <c r="AO290" s="54"/>
      <c r="AP290" s="145"/>
      <c r="AQ290" s="140"/>
      <c r="AR290" s="145"/>
      <c r="AS290" s="140"/>
      <c r="AT290" s="133"/>
      <c r="AU290" s="134"/>
      <c r="AV290" s="133"/>
      <c r="AW290" s="134"/>
      <c r="AX290" s="3"/>
      <c r="AY290" s="3"/>
      <c r="BE290" s="126"/>
    </row>
    <row r="291" spans="1:57" ht="54.95" customHeight="1">
      <c r="A291" s="54" t="s">
        <v>200</v>
      </c>
      <c r="B291" s="227" t="s">
        <v>547</v>
      </c>
      <c r="C291" s="57" t="s">
        <v>548</v>
      </c>
      <c r="D291" s="153" t="s">
        <v>551</v>
      </c>
      <c r="E291" s="324" t="s">
        <v>1928</v>
      </c>
      <c r="F291" s="119">
        <v>202400000004831</v>
      </c>
      <c r="G291" s="332" t="s">
        <v>1929</v>
      </c>
      <c r="H291" s="54" t="s">
        <v>1930</v>
      </c>
      <c r="I291" s="54" t="s">
        <v>1931</v>
      </c>
      <c r="J291" s="198">
        <v>0.5</v>
      </c>
      <c r="K291" s="227" t="s">
        <v>1955</v>
      </c>
      <c r="L291" s="153" t="s">
        <v>1337</v>
      </c>
      <c r="M291" s="153" t="s">
        <v>1956</v>
      </c>
      <c r="N291" s="153" t="s">
        <v>177</v>
      </c>
      <c r="O291" s="153" t="s">
        <v>177</v>
      </c>
      <c r="P291" s="153" t="s">
        <v>177</v>
      </c>
      <c r="Q291" s="205"/>
      <c r="R291" s="362"/>
      <c r="S291" s="46" t="s">
        <v>177</v>
      </c>
      <c r="T291" s="375" t="s">
        <v>177</v>
      </c>
      <c r="U291" s="200">
        <v>46054</v>
      </c>
      <c r="V291" s="201">
        <v>46387</v>
      </c>
      <c r="W291" s="119">
        <f t="shared" si="40"/>
        <v>333</v>
      </c>
      <c r="X291" s="143" t="s">
        <v>1847</v>
      </c>
      <c r="Y291" s="54" t="s">
        <v>1848</v>
      </c>
      <c r="Z291" s="54" t="s">
        <v>1934</v>
      </c>
      <c r="AA291" s="54" t="s">
        <v>1951</v>
      </c>
      <c r="AB291" s="54" t="s">
        <v>1952</v>
      </c>
      <c r="AC291" s="153" t="s">
        <v>1500</v>
      </c>
      <c r="AD291" s="153" t="s">
        <v>1937</v>
      </c>
      <c r="AE291" s="153">
        <v>72000000</v>
      </c>
      <c r="AF291" s="153" t="s">
        <v>1938</v>
      </c>
      <c r="AG291" s="153" t="s">
        <v>1029</v>
      </c>
      <c r="AH291" s="252">
        <v>45450</v>
      </c>
      <c r="AI291" s="107"/>
      <c r="AJ291" s="253"/>
      <c r="AK291" s="253"/>
      <c r="AL291" s="253"/>
      <c r="AM291" s="253"/>
      <c r="AN291" s="153"/>
      <c r="AO291" s="54"/>
      <c r="AP291" s="145"/>
      <c r="AQ291" s="140"/>
      <c r="AR291" s="145"/>
      <c r="AS291" s="140"/>
      <c r="AT291" s="133"/>
      <c r="AU291" s="134"/>
      <c r="AV291" s="133"/>
      <c r="AW291" s="134"/>
      <c r="AX291" s="3"/>
      <c r="AY291" s="3"/>
      <c r="BE291" s="126"/>
    </row>
    <row r="292" spans="1:57" ht="54.95" customHeight="1">
      <c r="A292" s="54" t="s">
        <v>200</v>
      </c>
      <c r="B292" s="227" t="s">
        <v>547</v>
      </c>
      <c r="C292" s="57" t="s">
        <v>548</v>
      </c>
      <c r="D292" s="153" t="s">
        <v>551</v>
      </c>
      <c r="E292" s="324" t="s">
        <v>1928</v>
      </c>
      <c r="F292" s="119">
        <v>202400000004831</v>
      </c>
      <c r="G292" s="332" t="s">
        <v>1929</v>
      </c>
      <c r="H292" s="54" t="s">
        <v>1930</v>
      </c>
      <c r="I292" s="54" t="s">
        <v>1931</v>
      </c>
      <c r="J292" s="198">
        <v>0.5</v>
      </c>
      <c r="K292" s="227" t="s">
        <v>1957</v>
      </c>
      <c r="L292" s="153" t="s">
        <v>1337</v>
      </c>
      <c r="M292" s="153" t="s">
        <v>1958</v>
      </c>
      <c r="N292" s="153" t="s">
        <v>177</v>
      </c>
      <c r="O292" s="153" t="s">
        <v>177</v>
      </c>
      <c r="P292" s="153" t="s">
        <v>177</v>
      </c>
      <c r="Q292" s="205"/>
      <c r="R292" s="362"/>
      <c r="S292" s="46" t="s">
        <v>177</v>
      </c>
      <c r="T292" s="375" t="s">
        <v>177</v>
      </c>
      <c r="U292" s="200">
        <v>46054</v>
      </c>
      <c r="V292" s="201">
        <v>46387</v>
      </c>
      <c r="W292" s="119">
        <f t="shared" si="40"/>
        <v>333</v>
      </c>
      <c r="X292" s="143" t="s">
        <v>1847</v>
      </c>
      <c r="Y292" s="54" t="s">
        <v>1848</v>
      </c>
      <c r="Z292" s="54" t="s">
        <v>1934</v>
      </c>
      <c r="AA292" s="54" t="s">
        <v>1959</v>
      </c>
      <c r="AB292" s="54" t="s">
        <v>1960</v>
      </c>
      <c r="AC292" s="153" t="s">
        <v>1500</v>
      </c>
      <c r="AD292" s="153" t="s">
        <v>1937</v>
      </c>
      <c r="AE292" s="153">
        <v>54000000</v>
      </c>
      <c r="AF292" s="153" t="s">
        <v>1938</v>
      </c>
      <c r="AG292" s="153" t="s">
        <v>1029</v>
      </c>
      <c r="AH292" s="252">
        <v>45451</v>
      </c>
      <c r="AI292" s="107"/>
      <c r="AJ292" s="253"/>
      <c r="AK292" s="253"/>
      <c r="AL292" s="253"/>
      <c r="AM292" s="253"/>
      <c r="AN292" s="153"/>
      <c r="AO292" s="54"/>
      <c r="AP292" s="145"/>
      <c r="AQ292" s="140"/>
      <c r="AR292" s="145"/>
      <c r="AS292" s="140"/>
      <c r="AT292" s="133"/>
      <c r="AU292" s="134"/>
      <c r="AV292" s="133"/>
      <c r="AW292" s="134"/>
      <c r="AX292" s="3"/>
      <c r="AY292" s="3"/>
      <c r="BE292" s="126"/>
    </row>
    <row r="293" spans="1:57" ht="54.95" customHeight="1">
      <c r="A293" s="54" t="s">
        <v>200</v>
      </c>
      <c r="B293" s="227" t="s">
        <v>547</v>
      </c>
      <c r="C293" s="57" t="s">
        <v>548</v>
      </c>
      <c r="D293" s="153" t="s">
        <v>551</v>
      </c>
      <c r="E293" s="324" t="s">
        <v>1928</v>
      </c>
      <c r="F293" s="119">
        <v>202400000004831</v>
      </c>
      <c r="G293" s="332" t="s">
        <v>1929</v>
      </c>
      <c r="H293" s="54" t="s">
        <v>1930</v>
      </c>
      <c r="I293" s="54" t="s">
        <v>1931</v>
      </c>
      <c r="J293" s="198">
        <v>0.5</v>
      </c>
      <c r="K293" s="227" t="s">
        <v>1961</v>
      </c>
      <c r="L293" s="153" t="s">
        <v>1337</v>
      </c>
      <c r="M293" s="153" t="s">
        <v>1962</v>
      </c>
      <c r="N293" s="153" t="s">
        <v>177</v>
      </c>
      <c r="O293" s="153" t="s">
        <v>177</v>
      </c>
      <c r="P293" s="153" t="s">
        <v>177</v>
      </c>
      <c r="Q293" s="205"/>
      <c r="R293" s="362"/>
      <c r="S293" s="46" t="s">
        <v>177</v>
      </c>
      <c r="T293" s="375" t="s">
        <v>177</v>
      </c>
      <c r="U293" s="200">
        <v>46054</v>
      </c>
      <c r="V293" s="201">
        <v>46387</v>
      </c>
      <c r="W293" s="119">
        <f>+V293-U293</f>
        <v>333</v>
      </c>
      <c r="X293" s="143" t="s">
        <v>1847</v>
      </c>
      <c r="Y293" s="54" t="s">
        <v>1848</v>
      </c>
      <c r="Z293" s="54" t="s">
        <v>1934</v>
      </c>
      <c r="AA293" s="54" t="s">
        <v>1959</v>
      </c>
      <c r="AB293" s="54" t="s">
        <v>1960</v>
      </c>
      <c r="AC293" s="153" t="s">
        <v>1500</v>
      </c>
      <c r="AD293" s="153" t="s">
        <v>1937</v>
      </c>
      <c r="AE293" s="153">
        <v>45000000</v>
      </c>
      <c r="AF293" s="153" t="s">
        <v>1938</v>
      </c>
      <c r="AG293" s="153" t="s">
        <v>1029</v>
      </c>
      <c r="AH293" s="252">
        <v>45452</v>
      </c>
      <c r="AI293" s="107"/>
      <c r="AJ293" s="253"/>
      <c r="AK293" s="253"/>
      <c r="AL293" s="253"/>
      <c r="AM293" s="253"/>
      <c r="AN293" s="153"/>
      <c r="AO293" s="54"/>
      <c r="AP293" s="145"/>
      <c r="AQ293" s="140"/>
      <c r="AR293" s="145"/>
      <c r="AS293" s="140"/>
      <c r="AT293" s="133"/>
      <c r="AU293" s="134"/>
      <c r="AV293" s="133"/>
      <c r="AW293" s="134"/>
      <c r="AX293" s="3"/>
      <c r="AY293" s="3"/>
      <c r="BE293" s="126"/>
    </row>
    <row r="294" spans="1:57" ht="54.95" customHeight="1">
      <c r="A294" s="54" t="s">
        <v>200</v>
      </c>
      <c r="B294" s="227" t="s">
        <v>547</v>
      </c>
      <c r="C294" s="57" t="s">
        <v>548</v>
      </c>
      <c r="D294" s="153" t="s">
        <v>551</v>
      </c>
      <c r="E294" s="324" t="s">
        <v>1928</v>
      </c>
      <c r="F294" s="119">
        <v>202400000004831</v>
      </c>
      <c r="G294" s="332" t="s">
        <v>1929</v>
      </c>
      <c r="H294" s="54" t="s">
        <v>1930</v>
      </c>
      <c r="I294" s="54" t="s">
        <v>1931</v>
      </c>
      <c r="J294" s="198">
        <v>0.5</v>
      </c>
      <c r="K294" s="504" t="s">
        <v>1963</v>
      </c>
      <c r="L294" s="153" t="s">
        <v>1337</v>
      </c>
      <c r="M294" s="153" t="s">
        <v>1964</v>
      </c>
      <c r="N294" s="153" t="s">
        <v>177</v>
      </c>
      <c r="O294" s="153" t="s">
        <v>177</v>
      </c>
      <c r="P294" s="153" t="s">
        <v>177</v>
      </c>
      <c r="Q294" s="205"/>
      <c r="R294" s="362"/>
      <c r="S294" s="46" t="s">
        <v>177</v>
      </c>
      <c r="T294" s="375" t="s">
        <v>177</v>
      </c>
      <c r="U294" s="200">
        <v>46054</v>
      </c>
      <c r="V294" s="201">
        <v>46387</v>
      </c>
      <c r="W294" s="119">
        <f t="shared" ref="W294:W304" si="41">+V294-U294</f>
        <v>333</v>
      </c>
      <c r="X294" s="143" t="s">
        <v>1847</v>
      </c>
      <c r="Y294" s="54" t="s">
        <v>1848</v>
      </c>
      <c r="Z294" s="54" t="s">
        <v>1934</v>
      </c>
      <c r="AA294" s="54" t="s">
        <v>1959</v>
      </c>
      <c r="AB294" s="54" t="s">
        <v>1960</v>
      </c>
      <c r="AC294" s="153" t="s">
        <v>1500</v>
      </c>
      <c r="AD294" s="153" t="s">
        <v>1937</v>
      </c>
      <c r="AE294" s="153">
        <v>54000000</v>
      </c>
      <c r="AF294" s="153" t="s">
        <v>1938</v>
      </c>
      <c r="AG294" s="153" t="s">
        <v>1029</v>
      </c>
      <c r="AH294" s="252">
        <v>45453</v>
      </c>
      <c r="AI294" s="107"/>
      <c r="AJ294" s="253"/>
      <c r="AK294" s="253"/>
      <c r="AL294" s="253"/>
      <c r="AM294" s="253"/>
      <c r="AN294" s="153"/>
      <c r="AO294" s="54"/>
      <c r="AP294" s="145"/>
      <c r="AQ294" s="140"/>
      <c r="AR294" s="145"/>
      <c r="AS294" s="140"/>
      <c r="AT294" s="133"/>
      <c r="AU294" s="134"/>
      <c r="AV294" s="133"/>
      <c r="AW294" s="134"/>
      <c r="AX294" s="3"/>
      <c r="AY294" s="3"/>
      <c r="BE294" s="126"/>
    </row>
    <row r="295" spans="1:57" ht="54.95" customHeight="1">
      <c r="A295" s="54" t="s">
        <v>200</v>
      </c>
      <c r="B295" s="227" t="s">
        <v>547</v>
      </c>
      <c r="C295" s="57" t="s">
        <v>548</v>
      </c>
      <c r="D295" s="153" t="s">
        <v>551</v>
      </c>
      <c r="E295" s="324" t="s">
        <v>1928</v>
      </c>
      <c r="F295" s="119">
        <v>202400000004831</v>
      </c>
      <c r="G295" s="332" t="s">
        <v>1929</v>
      </c>
      <c r="H295" s="54" t="s">
        <v>1930</v>
      </c>
      <c r="I295" s="54" t="s">
        <v>1931</v>
      </c>
      <c r="J295" s="198">
        <v>0.5</v>
      </c>
      <c r="K295" s="504"/>
      <c r="L295" s="153" t="s">
        <v>1337</v>
      </c>
      <c r="M295" s="153" t="s">
        <v>1965</v>
      </c>
      <c r="N295" s="153" t="s">
        <v>177</v>
      </c>
      <c r="O295" s="153" t="s">
        <v>177</v>
      </c>
      <c r="P295" s="153" t="s">
        <v>177</v>
      </c>
      <c r="Q295" s="205"/>
      <c r="R295" s="362"/>
      <c r="S295" s="46" t="s">
        <v>177</v>
      </c>
      <c r="T295" s="375" t="s">
        <v>177</v>
      </c>
      <c r="U295" s="200">
        <v>46054</v>
      </c>
      <c r="V295" s="201">
        <v>46387</v>
      </c>
      <c r="W295" s="119">
        <f t="shared" si="41"/>
        <v>333</v>
      </c>
      <c r="X295" s="143" t="s">
        <v>1847</v>
      </c>
      <c r="Y295" s="54" t="s">
        <v>1848</v>
      </c>
      <c r="Z295" s="54" t="s">
        <v>1934</v>
      </c>
      <c r="AA295" s="54" t="s">
        <v>1959</v>
      </c>
      <c r="AB295" s="54" t="s">
        <v>1960</v>
      </c>
      <c r="AC295" s="153" t="s">
        <v>1500</v>
      </c>
      <c r="AD295" s="153" t="s">
        <v>1937</v>
      </c>
      <c r="AE295" s="153">
        <v>72000000</v>
      </c>
      <c r="AF295" s="153" t="s">
        <v>1938</v>
      </c>
      <c r="AG295" s="153" t="s">
        <v>1029</v>
      </c>
      <c r="AH295" s="252">
        <v>45454</v>
      </c>
      <c r="AI295" s="107"/>
      <c r="AJ295" s="253"/>
      <c r="AK295" s="253"/>
      <c r="AL295" s="253"/>
      <c r="AM295" s="253"/>
      <c r="AN295" s="153"/>
      <c r="AO295" s="54"/>
      <c r="AP295" s="145"/>
      <c r="AQ295" s="140"/>
      <c r="AR295" s="145"/>
      <c r="AS295" s="140"/>
      <c r="AT295" s="133"/>
      <c r="AU295" s="134"/>
      <c r="AV295" s="133"/>
      <c r="AW295" s="134"/>
      <c r="AX295" s="3"/>
      <c r="AY295" s="3"/>
      <c r="BE295" s="126"/>
    </row>
    <row r="296" spans="1:57" ht="54.95" customHeight="1">
      <c r="A296" s="54" t="s">
        <v>200</v>
      </c>
      <c r="B296" s="227" t="s">
        <v>547</v>
      </c>
      <c r="C296" s="57" t="s">
        <v>548</v>
      </c>
      <c r="D296" s="153" t="s">
        <v>551</v>
      </c>
      <c r="E296" s="324" t="s">
        <v>1928</v>
      </c>
      <c r="F296" s="119">
        <v>202400000004831</v>
      </c>
      <c r="G296" s="332" t="s">
        <v>1929</v>
      </c>
      <c r="H296" s="54" t="s">
        <v>1966</v>
      </c>
      <c r="I296" s="54" t="s">
        <v>1967</v>
      </c>
      <c r="J296" s="198">
        <v>0.5</v>
      </c>
      <c r="K296" s="227" t="s">
        <v>1968</v>
      </c>
      <c r="L296" s="153" t="s">
        <v>1337</v>
      </c>
      <c r="M296" s="153" t="s">
        <v>1968</v>
      </c>
      <c r="N296" s="153">
        <v>9</v>
      </c>
      <c r="O296" s="153">
        <v>0</v>
      </c>
      <c r="P296" s="153">
        <v>5</v>
      </c>
      <c r="Q296" s="146"/>
      <c r="R296" s="348"/>
      <c r="S296" s="193">
        <f t="shared" si="38"/>
        <v>5</v>
      </c>
      <c r="T296" s="142">
        <f>(O296+P296)/N296</f>
        <v>0.55555555555555558</v>
      </c>
      <c r="U296" s="200">
        <v>45689</v>
      </c>
      <c r="V296" s="201">
        <v>46022</v>
      </c>
      <c r="W296" s="119">
        <f t="shared" si="41"/>
        <v>333</v>
      </c>
      <c r="X296" s="143" t="s">
        <v>1847</v>
      </c>
      <c r="Y296" s="54" t="s">
        <v>1848</v>
      </c>
      <c r="Z296" s="54" t="s">
        <v>1934</v>
      </c>
      <c r="AA296" s="54" t="s">
        <v>1969</v>
      </c>
      <c r="AB296" s="54" t="s">
        <v>1969</v>
      </c>
      <c r="AC296" s="153" t="s">
        <v>1500</v>
      </c>
      <c r="AD296" s="153" t="s">
        <v>1937</v>
      </c>
      <c r="AE296" s="153">
        <v>54000000</v>
      </c>
      <c r="AF296" s="153" t="s">
        <v>1938</v>
      </c>
      <c r="AG296" s="153" t="s">
        <v>1029</v>
      </c>
      <c r="AH296" s="252">
        <v>45455</v>
      </c>
      <c r="AI296" s="107"/>
      <c r="AJ296" s="253"/>
      <c r="AK296" s="253"/>
      <c r="AL296" s="253"/>
      <c r="AM296" s="253"/>
      <c r="AN296" s="153"/>
      <c r="AO296" s="54"/>
      <c r="AP296" s="145"/>
      <c r="AQ296" s="140"/>
      <c r="AR296" s="145"/>
      <c r="AS296" s="140"/>
      <c r="AT296" s="133"/>
      <c r="AU296" s="134"/>
      <c r="AV296" s="133"/>
      <c r="AW296" s="134"/>
      <c r="AX296" s="3"/>
      <c r="AY296" s="3"/>
      <c r="BE296" s="126"/>
    </row>
    <row r="297" spans="1:57" ht="54.95" customHeight="1">
      <c r="A297" s="54" t="s">
        <v>200</v>
      </c>
      <c r="B297" s="227" t="s">
        <v>547</v>
      </c>
      <c r="C297" s="57" t="s">
        <v>548</v>
      </c>
      <c r="D297" s="153" t="s">
        <v>551</v>
      </c>
      <c r="E297" s="324" t="s">
        <v>1928</v>
      </c>
      <c r="F297" s="119">
        <v>202400000004831</v>
      </c>
      <c r="G297" s="332" t="s">
        <v>1929</v>
      </c>
      <c r="H297" s="54" t="s">
        <v>1966</v>
      </c>
      <c r="I297" s="54" t="s">
        <v>1967</v>
      </c>
      <c r="J297" s="198">
        <v>0.5</v>
      </c>
      <c r="K297" s="227" t="s">
        <v>1970</v>
      </c>
      <c r="L297" s="153" t="s">
        <v>1337</v>
      </c>
      <c r="M297" s="153" t="s">
        <v>1971</v>
      </c>
      <c r="N297" s="153" t="s">
        <v>177</v>
      </c>
      <c r="O297" s="153" t="s">
        <v>177</v>
      </c>
      <c r="P297" s="153" t="s">
        <v>177</v>
      </c>
      <c r="Q297" s="205"/>
      <c r="R297" s="362"/>
      <c r="S297" s="46" t="s">
        <v>177</v>
      </c>
      <c r="T297" s="375" t="s">
        <v>177</v>
      </c>
      <c r="U297" s="200">
        <v>46054</v>
      </c>
      <c r="V297" s="201">
        <v>46387</v>
      </c>
      <c r="W297" s="119">
        <f t="shared" si="41"/>
        <v>333</v>
      </c>
      <c r="X297" s="143" t="s">
        <v>1847</v>
      </c>
      <c r="Y297" s="54" t="s">
        <v>1848</v>
      </c>
      <c r="Z297" s="54" t="s">
        <v>1934</v>
      </c>
      <c r="AA297" s="54" t="s">
        <v>1969</v>
      </c>
      <c r="AB297" s="54" t="s">
        <v>1969</v>
      </c>
      <c r="AC297" s="153" t="s">
        <v>1500</v>
      </c>
      <c r="AD297" s="153" t="s">
        <v>1937</v>
      </c>
      <c r="AE297" s="153">
        <v>54000000</v>
      </c>
      <c r="AF297" s="153" t="s">
        <v>1938</v>
      </c>
      <c r="AG297" s="153" t="s">
        <v>1029</v>
      </c>
      <c r="AH297" s="252">
        <v>45456</v>
      </c>
      <c r="AI297" s="107"/>
      <c r="AJ297" s="253"/>
      <c r="AK297" s="253"/>
      <c r="AL297" s="253"/>
      <c r="AM297" s="253"/>
      <c r="AN297" s="153"/>
      <c r="AO297" s="54"/>
      <c r="AP297" s="145"/>
      <c r="AQ297" s="140"/>
      <c r="AR297" s="145"/>
      <c r="AS297" s="140"/>
      <c r="AT297" s="133"/>
      <c r="AU297" s="134"/>
      <c r="AV297" s="133"/>
      <c r="AW297" s="134"/>
      <c r="AX297" s="3"/>
      <c r="AY297" s="3"/>
      <c r="BE297" s="126"/>
    </row>
    <row r="298" spans="1:57" ht="54.95" customHeight="1">
      <c r="A298" s="54" t="s">
        <v>200</v>
      </c>
      <c r="B298" s="227" t="s">
        <v>547</v>
      </c>
      <c r="C298" s="57" t="s">
        <v>548</v>
      </c>
      <c r="D298" s="153" t="s">
        <v>551</v>
      </c>
      <c r="E298" s="324" t="s">
        <v>1928</v>
      </c>
      <c r="F298" s="119">
        <v>202400000004831</v>
      </c>
      <c r="G298" s="332" t="s">
        <v>1929</v>
      </c>
      <c r="H298" s="54" t="s">
        <v>1966</v>
      </c>
      <c r="I298" s="54" t="s">
        <v>1967</v>
      </c>
      <c r="J298" s="198">
        <v>0.5</v>
      </c>
      <c r="K298" s="227" t="s">
        <v>1972</v>
      </c>
      <c r="L298" s="153" t="s">
        <v>1337</v>
      </c>
      <c r="M298" s="153" t="s">
        <v>1973</v>
      </c>
      <c r="N298" s="153" t="s">
        <v>177</v>
      </c>
      <c r="O298" s="153" t="s">
        <v>177</v>
      </c>
      <c r="P298" s="153" t="s">
        <v>177</v>
      </c>
      <c r="Q298" s="205"/>
      <c r="R298" s="362"/>
      <c r="S298" s="46" t="s">
        <v>177</v>
      </c>
      <c r="T298" s="375" t="s">
        <v>177</v>
      </c>
      <c r="U298" s="200">
        <v>46054</v>
      </c>
      <c r="V298" s="201">
        <v>46387</v>
      </c>
      <c r="W298" s="119">
        <f t="shared" si="41"/>
        <v>333</v>
      </c>
      <c r="X298" s="143" t="s">
        <v>1847</v>
      </c>
      <c r="Y298" s="54" t="s">
        <v>1848</v>
      </c>
      <c r="Z298" s="54" t="s">
        <v>1934</v>
      </c>
      <c r="AA298" s="54" t="s">
        <v>1969</v>
      </c>
      <c r="AB298" s="54" t="s">
        <v>1969</v>
      </c>
      <c r="AC298" s="153" t="s">
        <v>1500</v>
      </c>
      <c r="AD298" s="153" t="s">
        <v>1937</v>
      </c>
      <c r="AE298" s="153">
        <v>45000000</v>
      </c>
      <c r="AF298" s="153" t="s">
        <v>1938</v>
      </c>
      <c r="AG298" s="153" t="s">
        <v>1029</v>
      </c>
      <c r="AH298" s="252">
        <v>45457</v>
      </c>
      <c r="AI298" s="107"/>
      <c r="AJ298" s="253"/>
      <c r="AK298" s="253"/>
      <c r="AL298" s="253"/>
      <c r="AM298" s="253"/>
      <c r="AN298" s="153"/>
      <c r="AO298" s="54"/>
      <c r="AP298" s="145"/>
      <c r="AQ298" s="140"/>
      <c r="AR298" s="145"/>
      <c r="AS298" s="140"/>
      <c r="AT298" s="133"/>
      <c r="AU298" s="134"/>
      <c r="AV298" s="133"/>
      <c r="AW298" s="134"/>
      <c r="AX298" s="3"/>
      <c r="AY298" s="3"/>
      <c r="BE298" s="126"/>
    </row>
    <row r="299" spans="1:57" ht="54.95" customHeight="1">
      <c r="A299" s="54" t="s">
        <v>200</v>
      </c>
      <c r="B299" s="227" t="s">
        <v>547</v>
      </c>
      <c r="C299" s="57" t="s">
        <v>548</v>
      </c>
      <c r="D299" s="153" t="s">
        <v>551</v>
      </c>
      <c r="E299" s="324" t="s">
        <v>1928</v>
      </c>
      <c r="F299" s="119">
        <v>202400000004831</v>
      </c>
      <c r="G299" s="332" t="s">
        <v>1929</v>
      </c>
      <c r="H299" s="54" t="s">
        <v>1966</v>
      </c>
      <c r="I299" s="54" t="s">
        <v>1967</v>
      </c>
      <c r="J299" s="198">
        <v>0.5</v>
      </c>
      <c r="K299" s="227" t="s">
        <v>1974</v>
      </c>
      <c r="L299" s="153" t="s">
        <v>1337</v>
      </c>
      <c r="M299" s="153" t="s">
        <v>1975</v>
      </c>
      <c r="N299" s="153" t="s">
        <v>177</v>
      </c>
      <c r="O299" s="153" t="s">
        <v>177</v>
      </c>
      <c r="P299" s="153" t="s">
        <v>177</v>
      </c>
      <c r="Q299" s="205"/>
      <c r="R299" s="362"/>
      <c r="S299" s="46" t="s">
        <v>177</v>
      </c>
      <c r="T299" s="375" t="s">
        <v>177</v>
      </c>
      <c r="U299" s="200">
        <v>46054</v>
      </c>
      <c r="V299" s="201">
        <v>46387</v>
      </c>
      <c r="W299" s="119">
        <f t="shared" si="41"/>
        <v>333</v>
      </c>
      <c r="X299" s="143" t="s">
        <v>1847</v>
      </c>
      <c r="Y299" s="54" t="s">
        <v>1848</v>
      </c>
      <c r="Z299" s="54" t="s">
        <v>1934</v>
      </c>
      <c r="AA299" s="54" t="s">
        <v>1969</v>
      </c>
      <c r="AB299" s="54" t="s">
        <v>1969</v>
      </c>
      <c r="AC299" s="153" t="s">
        <v>1500</v>
      </c>
      <c r="AD299" s="153" t="s">
        <v>1937</v>
      </c>
      <c r="AE299" s="153">
        <v>54000000</v>
      </c>
      <c r="AF299" s="153" t="s">
        <v>1938</v>
      </c>
      <c r="AG299" s="153" t="s">
        <v>1029</v>
      </c>
      <c r="AH299" s="252">
        <v>45458</v>
      </c>
      <c r="AI299" s="107"/>
      <c r="AJ299" s="253"/>
      <c r="AK299" s="253"/>
      <c r="AL299" s="253"/>
      <c r="AM299" s="253"/>
      <c r="AN299" s="153"/>
      <c r="AO299" s="54"/>
      <c r="AP299" s="145"/>
      <c r="AQ299" s="140"/>
      <c r="AR299" s="145"/>
      <c r="AS299" s="140"/>
      <c r="AT299" s="133"/>
      <c r="AU299" s="134"/>
      <c r="AV299" s="133"/>
      <c r="AW299" s="134"/>
      <c r="AX299" s="3"/>
      <c r="AY299" s="3"/>
      <c r="BE299" s="126"/>
    </row>
    <row r="300" spans="1:57" ht="54.95" customHeight="1">
      <c r="A300" s="54" t="s">
        <v>200</v>
      </c>
      <c r="B300" s="227" t="s">
        <v>547</v>
      </c>
      <c r="C300" s="57" t="s">
        <v>548</v>
      </c>
      <c r="D300" s="153" t="s">
        <v>551</v>
      </c>
      <c r="E300" s="324" t="s">
        <v>1928</v>
      </c>
      <c r="F300" s="119">
        <v>202400000004831</v>
      </c>
      <c r="G300" s="332" t="s">
        <v>1929</v>
      </c>
      <c r="H300" s="54" t="s">
        <v>1966</v>
      </c>
      <c r="I300" s="54" t="s">
        <v>1967</v>
      </c>
      <c r="J300" s="198">
        <v>0.5</v>
      </c>
      <c r="K300" s="227" t="s">
        <v>1976</v>
      </c>
      <c r="L300" s="153" t="s">
        <v>1337</v>
      </c>
      <c r="M300" s="153" t="s">
        <v>1977</v>
      </c>
      <c r="N300" s="153" t="s">
        <v>177</v>
      </c>
      <c r="O300" s="153" t="s">
        <v>177</v>
      </c>
      <c r="P300" s="153" t="s">
        <v>177</v>
      </c>
      <c r="Q300" s="205"/>
      <c r="R300" s="362"/>
      <c r="S300" s="46" t="s">
        <v>177</v>
      </c>
      <c r="T300" s="375" t="s">
        <v>177</v>
      </c>
      <c r="U300" s="200">
        <v>46054</v>
      </c>
      <c r="V300" s="201">
        <v>46387</v>
      </c>
      <c r="W300" s="119">
        <f t="shared" si="41"/>
        <v>333</v>
      </c>
      <c r="X300" s="143" t="s">
        <v>1847</v>
      </c>
      <c r="Y300" s="54" t="s">
        <v>1848</v>
      </c>
      <c r="Z300" s="54" t="s">
        <v>1934</v>
      </c>
      <c r="AA300" s="54" t="s">
        <v>1969</v>
      </c>
      <c r="AB300" s="54" t="s">
        <v>1969</v>
      </c>
      <c r="AC300" s="153" t="s">
        <v>1500</v>
      </c>
      <c r="AD300" s="153" t="s">
        <v>1937</v>
      </c>
      <c r="AE300" s="153">
        <v>72000000</v>
      </c>
      <c r="AF300" s="153" t="s">
        <v>1938</v>
      </c>
      <c r="AG300" s="153" t="s">
        <v>1029</v>
      </c>
      <c r="AH300" s="252">
        <v>45459</v>
      </c>
      <c r="AI300" s="107"/>
      <c r="AJ300" s="253"/>
      <c r="AK300" s="253"/>
      <c r="AL300" s="253"/>
      <c r="AM300" s="253"/>
      <c r="AN300" s="153"/>
      <c r="AO300" s="54"/>
      <c r="AP300" s="145"/>
      <c r="AQ300" s="140"/>
      <c r="AR300" s="145"/>
      <c r="AS300" s="140"/>
      <c r="AT300" s="133"/>
      <c r="AU300" s="134"/>
      <c r="AV300" s="133"/>
      <c r="AW300" s="134"/>
      <c r="AX300" s="3"/>
      <c r="AY300" s="3"/>
      <c r="BE300" s="126"/>
    </row>
    <row r="301" spans="1:57" ht="54.95" customHeight="1">
      <c r="A301" s="54" t="s">
        <v>200</v>
      </c>
      <c r="B301" s="227" t="s">
        <v>547</v>
      </c>
      <c r="C301" s="57" t="s">
        <v>548</v>
      </c>
      <c r="D301" s="153" t="s">
        <v>551</v>
      </c>
      <c r="E301" s="324" t="s">
        <v>1928</v>
      </c>
      <c r="F301" s="119">
        <v>202400000004831</v>
      </c>
      <c r="G301" s="332" t="s">
        <v>1929</v>
      </c>
      <c r="H301" s="54" t="s">
        <v>1966</v>
      </c>
      <c r="I301" s="54" t="s">
        <v>1967</v>
      </c>
      <c r="J301" s="198">
        <v>0.5</v>
      </c>
      <c r="K301" s="227" t="s">
        <v>1978</v>
      </c>
      <c r="L301" s="153" t="s">
        <v>1337</v>
      </c>
      <c r="M301" s="153" t="s">
        <v>1979</v>
      </c>
      <c r="N301" s="153" t="s">
        <v>177</v>
      </c>
      <c r="O301" s="153" t="s">
        <v>177</v>
      </c>
      <c r="P301" s="153" t="s">
        <v>177</v>
      </c>
      <c r="Q301" s="205"/>
      <c r="R301" s="362"/>
      <c r="S301" s="46" t="s">
        <v>177</v>
      </c>
      <c r="T301" s="375" t="s">
        <v>177</v>
      </c>
      <c r="U301" s="200">
        <v>46054</v>
      </c>
      <c r="V301" s="201">
        <v>46387</v>
      </c>
      <c r="W301" s="119">
        <f t="shared" si="41"/>
        <v>333</v>
      </c>
      <c r="X301" s="143" t="s">
        <v>1847</v>
      </c>
      <c r="Y301" s="54" t="s">
        <v>1848</v>
      </c>
      <c r="Z301" s="54" t="s">
        <v>1934</v>
      </c>
      <c r="AA301" s="54" t="s">
        <v>1969</v>
      </c>
      <c r="AB301" s="54" t="s">
        <v>1969</v>
      </c>
      <c r="AC301" s="153" t="s">
        <v>1500</v>
      </c>
      <c r="AD301" s="153" t="s">
        <v>1937</v>
      </c>
      <c r="AE301" s="153">
        <v>54000000</v>
      </c>
      <c r="AF301" s="153" t="s">
        <v>1938</v>
      </c>
      <c r="AG301" s="153" t="s">
        <v>1029</v>
      </c>
      <c r="AH301" s="252">
        <v>45460</v>
      </c>
      <c r="AI301" s="107"/>
      <c r="AJ301" s="253"/>
      <c r="AK301" s="253"/>
      <c r="AL301" s="253"/>
      <c r="AM301" s="253"/>
      <c r="AN301" s="153"/>
      <c r="AO301" s="54"/>
      <c r="AP301" s="145"/>
      <c r="AQ301" s="140"/>
      <c r="AR301" s="145"/>
      <c r="AS301" s="140"/>
      <c r="AT301" s="133"/>
      <c r="AU301" s="134"/>
      <c r="AV301" s="133"/>
      <c r="AW301" s="134"/>
      <c r="AX301" s="3"/>
      <c r="AY301" s="3"/>
      <c r="BE301" s="126"/>
    </row>
    <row r="302" spans="1:57" ht="54.95" customHeight="1">
      <c r="A302" s="54" t="s">
        <v>200</v>
      </c>
      <c r="B302" s="227" t="s">
        <v>547</v>
      </c>
      <c r="C302" s="57" t="s">
        <v>548</v>
      </c>
      <c r="D302" s="153" t="s">
        <v>551</v>
      </c>
      <c r="E302" s="324" t="s">
        <v>1928</v>
      </c>
      <c r="F302" s="119">
        <v>202400000004831</v>
      </c>
      <c r="G302" s="332" t="s">
        <v>1929</v>
      </c>
      <c r="H302" s="54" t="s">
        <v>1966</v>
      </c>
      <c r="I302" s="54" t="s">
        <v>1967</v>
      </c>
      <c r="J302" s="198">
        <v>0.5</v>
      </c>
      <c r="K302" s="227" t="s">
        <v>1980</v>
      </c>
      <c r="L302" s="153" t="s">
        <v>1337</v>
      </c>
      <c r="M302" s="153" t="s">
        <v>1981</v>
      </c>
      <c r="N302" s="153" t="s">
        <v>177</v>
      </c>
      <c r="O302" s="153" t="s">
        <v>177</v>
      </c>
      <c r="P302" s="153" t="s">
        <v>177</v>
      </c>
      <c r="Q302" s="205"/>
      <c r="R302" s="362"/>
      <c r="S302" s="46" t="s">
        <v>177</v>
      </c>
      <c r="T302" s="375" t="s">
        <v>177</v>
      </c>
      <c r="U302" s="200">
        <v>46054</v>
      </c>
      <c r="V302" s="201">
        <v>46387</v>
      </c>
      <c r="W302" s="119">
        <f t="shared" si="41"/>
        <v>333</v>
      </c>
      <c r="X302" s="143" t="s">
        <v>1847</v>
      </c>
      <c r="Y302" s="54" t="s">
        <v>1848</v>
      </c>
      <c r="Z302" s="54" t="s">
        <v>1934</v>
      </c>
      <c r="AA302" s="54" t="s">
        <v>1982</v>
      </c>
      <c r="AB302" s="54" t="s">
        <v>1983</v>
      </c>
      <c r="AC302" s="153" t="s">
        <v>1500</v>
      </c>
      <c r="AD302" s="153" t="s">
        <v>1937</v>
      </c>
      <c r="AE302" s="153">
        <v>54000000</v>
      </c>
      <c r="AF302" s="153" t="s">
        <v>1938</v>
      </c>
      <c r="AG302" s="153" t="s">
        <v>1029</v>
      </c>
      <c r="AH302" s="252">
        <v>45461</v>
      </c>
      <c r="AI302" s="107"/>
      <c r="AJ302" s="253"/>
      <c r="AK302" s="253"/>
      <c r="AL302" s="253"/>
      <c r="AM302" s="253"/>
      <c r="AN302" s="153"/>
      <c r="AO302" s="54"/>
      <c r="AP302" s="145"/>
      <c r="AQ302" s="140"/>
      <c r="AR302" s="145"/>
      <c r="AS302" s="140"/>
      <c r="AT302" s="133"/>
      <c r="AU302" s="134"/>
      <c r="AV302" s="133"/>
      <c r="AW302" s="134"/>
      <c r="AX302" s="3"/>
      <c r="AY302" s="3"/>
      <c r="BE302" s="126"/>
    </row>
    <row r="303" spans="1:57" ht="54.95" customHeight="1">
      <c r="A303" s="54" t="s">
        <v>200</v>
      </c>
      <c r="B303" s="227" t="s">
        <v>547</v>
      </c>
      <c r="C303" s="57" t="s">
        <v>548</v>
      </c>
      <c r="D303" s="153" t="s">
        <v>551</v>
      </c>
      <c r="E303" s="324" t="s">
        <v>1928</v>
      </c>
      <c r="F303" s="119">
        <v>202400000004831</v>
      </c>
      <c r="G303" s="332" t="s">
        <v>1929</v>
      </c>
      <c r="H303" s="54" t="s">
        <v>1966</v>
      </c>
      <c r="I303" s="54" t="s">
        <v>1967</v>
      </c>
      <c r="J303" s="198">
        <v>0.5</v>
      </c>
      <c r="K303" s="227" t="s">
        <v>1984</v>
      </c>
      <c r="L303" s="153" t="s">
        <v>1337</v>
      </c>
      <c r="M303" s="153" t="s">
        <v>1985</v>
      </c>
      <c r="N303" s="153" t="s">
        <v>177</v>
      </c>
      <c r="O303" s="153" t="s">
        <v>177</v>
      </c>
      <c r="P303" s="153" t="s">
        <v>177</v>
      </c>
      <c r="Q303" s="205"/>
      <c r="R303" s="362"/>
      <c r="S303" s="46" t="s">
        <v>177</v>
      </c>
      <c r="T303" s="375" t="s">
        <v>177</v>
      </c>
      <c r="U303" s="200">
        <v>46054</v>
      </c>
      <c r="V303" s="201">
        <v>46387</v>
      </c>
      <c r="W303" s="119">
        <f t="shared" si="41"/>
        <v>333</v>
      </c>
      <c r="X303" s="143" t="s">
        <v>1847</v>
      </c>
      <c r="Y303" s="54" t="s">
        <v>1848</v>
      </c>
      <c r="Z303" s="54" t="s">
        <v>1934</v>
      </c>
      <c r="AA303" s="54" t="s">
        <v>1982</v>
      </c>
      <c r="AB303" s="54" t="s">
        <v>1983</v>
      </c>
      <c r="AC303" s="153" t="s">
        <v>1500</v>
      </c>
      <c r="AD303" s="153" t="s">
        <v>1937</v>
      </c>
      <c r="AE303" s="153">
        <v>54000000</v>
      </c>
      <c r="AF303" s="153" t="s">
        <v>1938</v>
      </c>
      <c r="AG303" s="153" t="s">
        <v>1029</v>
      </c>
      <c r="AH303" s="252">
        <v>45462</v>
      </c>
      <c r="AI303" s="107"/>
      <c r="AJ303" s="253"/>
      <c r="AK303" s="253"/>
      <c r="AL303" s="253"/>
      <c r="AM303" s="253"/>
      <c r="AN303" s="153"/>
      <c r="AO303" s="54"/>
      <c r="AP303" s="145"/>
      <c r="AQ303" s="140"/>
      <c r="AR303" s="145"/>
      <c r="AS303" s="140"/>
      <c r="AT303" s="133"/>
      <c r="AU303" s="134"/>
      <c r="AV303" s="133"/>
      <c r="AW303" s="134"/>
      <c r="AX303" s="3"/>
      <c r="AY303" s="3"/>
      <c r="BE303" s="126"/>
    </row>
    <row r="304" spans="1:57" ht="54.95" customHeight="1">
      <c r="A304" s="54" t="s">
        <v>200</v>
      </c>
      <c r="B304" s="227" t="s">
        <v>547</v>
      </c>
      <c r="C304" s="57" t="s">
        <v>548</v>
      </c>
      <c r="D304" s="153" t="s">
        <v>551</v>
      </c>
      <c r="E304" s="324" t="s">
        <v>1928</v>
      </c>
      <c r="F304" s="119">
        <v>202400000004831</v>
      </c>
      <c r="G304" s="332" t="s">
        <v>1929</v>
      </c>
      <c r="H304" s="54" t="s">
        <v>1966</v>
      </c>
      <c r="I304" s="54" t="s">
        <v>1967</v>
      </c>
      <c r="J304" s="198">
        <v>0.5</v>
      </c>
      <c r="K304" s="227" t="s">
        <v>1986</v>
      </c>
      <c r="L304" s="153" t="s">
        <v>1337</v>
      </c>
      <c r="M304" s="153" t="s">
        <v>1987</v>
      </c>
      <c r="N304" s="153" t="s">
        <v>177</v>
      </c>
      <c r="O304" s="153" t="s">
        <v>177</v>
      </c>
      <c r="P304" s="153" t="s">
        <v>177</v>
      </c>
      <c r="Q304" s="207"/>
      <c r="R304" s="363"/>
      <c r="S304" s="46" t="s">
        <v>177</v>
      </c>
      <c r="T304" s="375" t="s">
        <v>177</v>
      </c>
      <c r="U304" s="200">
        <v>46054</v>
      </c>
      <c r="V304" s="201">
        <v>46387</v>
      </c>
      <c r="W304" s="119">
        <f t="shared" si="41"/>
        <v>333</v>
      </c>
      <c r="X304" s="143" t="s">
        <v>1847</v>
      </c>
      <c r="Y304" s="54" t="s">
        <v>1848</v>
      </c>
      <c r="Z304" s="54" t="s">
        <v>1934</v>
      </c>
      <c r="AA304" s="54" t="s">
        <v>1982</v>
      </c>
      <c r="AB304" s="54" t="s">
        <v>1983</v>
      </c>
      <c r="AC304" s="153" t="s">
        <v>1500</v>
      </c>
      <c r="AD304" s="153" t="s">
        <v>1937</v>
      </c>
      <c r="AE304" s="153">
        <v>72000000</v>
      </c>
      <c r="AF304" s="153" t="s">
        <v>1938</v>
      </c>
      <c r="AG304" s="153" t="s">
        <v>1029</v>
      </c>
      <c r="AH304" s="252">
        <v>45463</v>
      </c>
      <c r="AI304" s="253"/>
      <c r="AJ304" s="253"/>
      <c r="AK304" s="253"/>
      <c r="AL304" s="253"/>
      <c r="AM304" s="253"/>
      <c r="AN304" s="153"/>
      <c r="AO304" s="54"/>
      <c r="AP304" s="145"/>
      <c r="AQ304" s="140"/>
      <c r="AR304" s="145"/>
      <c r="AS304" s="140"/>
      <c r="AT304" s="133"/>
      <c r="AU304" s="134"/>
      <c r="AV304" s="133"/>
      <c r="AW304" s="134"/>
      <c r="AX304" s="3"/>
      <c r="AY304" s="3"/>
      <c r="BE304" s="126"/>
    </row>
    <row r="305" spans="1:57" ht="54.95" customHeight="1">
      <c r="A305" s="54"/>
      <c r="B305" s="227"/>
      <c r="C305" s="57"/>
      <c r="D305" s="153"/>
      <c r="E305" s="477" t="s">
        <v>1988</v>
      </c>
      <c r="F305" s="478"/>
      <c r="G305" s="478"/>
      <c r="H305" s="478"/>
      <c r="I305" s="478"/>
      <c r="J305" s="478"/>
      <c r="K305" s="478"/>
      <c r="L305" s="478"/>
      <c r="M305" s="478"/>
      <c r="N305" s="478"/>
      <c r="O305" s="478"/>
      <c r="P305" s="479"/>
      <c r="Q305" s="90"/>
      <c r="R305" s="364"/>
      <c r="T305" s="112">
        <f>AVERAGE(T285:T304)</f>
        <v>0.41414141414141414</v>
      </c>
      <c r="U305" s="200"/>
      <c r="V305" s="201"/>
      <c r="W305" s="119"/>
      <c r="X305" s="143"/>
      <c r="Y305" s="54"/>
      <c r="Z305" s="54"/>
      <c r="AA305" s="54"/>
      <c r="AB305" s="54"/>
      <c r="AC305" s="153"/>
      <c r="AD305" s="153"/>
      <c r="AE305" s="153"/>
      <c r="AF305" s="153"/>
      <c r="AG305" s="153"/>
      <c r="AH305" s="252"/>
      <c r="AI305" s="387">
        <v>500000000</v>
      </c>
      <c r="AJ305" s="387">
        <v>500000000</v>
      </c>
      <c r="AK305" s="387">
        <v>500000000</v>
      </c>
      <c r="AL305" s="253"/>
      <c r="AM305" s="253"/>
      <c r="AN305" s="153"/>
      <c r="AO305" s="54"/>
      <c r="AP305" s="139">
        <v>0</v>
      </c>
      <c r="AQ305" s="140">
        <f>AP305/AJ305</f>
        <v>0</v>
      </c>
      <c r="AR305" s="139">
        <v>0</v>
      </c>
      <c r="AS305" s="140">
        <f>AR305/AJ305</f>
        <v>0</v>
      </c>
      <c r="AT305" s="150">
        <v>0</v>
      </c>
      <c r="AU305" s="140">
        <f>AT305/AK305</f>
        <v>0</v>
      </c>
      <c r="AV305" s="150">
        <v>0</v>
      </c>
      <c r="AW305" s="140">
        <f>AV305/AK305</f>
        <v>0</v>
      </c>
      <c r="AX305" s="3"/>
      <c r="AY305" s="3"/>
      <c r="BE305" s="126"/>
    </row>
    <row r="306" spans="1:57" ht="54.95" customHeight="1">
      <c r="A306" s="54" t="s">
        <v>559</v>
      </c>
      <c r="B306" s="153" t="s">
        <v>560</v>
      </c>
      <c r="C306" s="57" t="s">
        <v>561</v>
      </c>
      <c r="D306" s="73" t="s">
        <v>563</v>
      </c>
      <c r="E306" s="323" t="s">
        <v>1989</v>
      </c>
      <c r="F306" s="119">
        <v>202400000005197</v>
      </c>
      <c r="G306" s="334" t="s">
        <v>1990</v>
      </c>
      <c r="H306" s="188" t="s">
        <v>1991</v>
      </c>
      <c r="I306" s="54" t="s">
        <v>1992</v>
      </c>
      <c r="J306" s="46">
        <v>0.25</v>
      </c>
      <c r="K306" s="54" t="s">
        <v>1993</v>
      </c>
      <c r="L306" s="153" t="s">
        <v>1337</v>
      </c>
      <c r="M306" s="73" t="s">
        <v>1282</v>
      </c>
      <c r="N306" s="153">
        <v>1</v>
      </c>
      <c r="O306" s="153">
        <v>0</v>
      </c>
      <c r="P306" s="153">
        <v>0</v>
      </c>
      <c r="Q306" s="141"/>
      <c r="R306" s="347"/>
      <c r="S306" s="193">
        <f t="shared" si="38"/>
        <v>0</v>
      </c>
      <c r="T306" s="142">
        <f t="shared" ref="T306:T319" si="42">(O306+P306)/N306</f>
        <v>0</v>
      </c>
      <c r="U306" s="200">
        <v>45901</v>
      </c>
      <c r="V306" s="201">
        <v>46022</v>
      </c>
      <c r="W306" s="124">
        <f>+V306-U306</f>
        <v>121</v>
      </c>
      <c r="X306" s="143" t="s">
        <v>974</v>
      </c>
      <c r="Y306" s="54" t="s">
        <v>1741</v>
      </c>
      <c r="Z306" s="54" t="s">
        <v>1994</v>
      </c>
      <c r="AA306" s="54" t="s">
        <v>1995</v>
      </c>
      <c r="AB306" s="54" t="s">
        <v>1996</v>
      </c>
      <c r="AC306" s="153" t="s">
        <v>1288</v>
      </c>
      <c r="AD306" s="54"/>
      <c r="AE306" s="107">
        <v>30000000</v>
      </c>
      <c r="AF306" s="54"/>
      <c r="AG306" s="54" t="s">
        <v>1029</v>
      </c>
      <c r="AH306" s="252">
        <v>45689</v>
      </c>
      <c r="AI306" s="153"/>
      <c r="AJ306" s="153"/>
      <c r="AK306" s="153"/>
      <c r="AL306" s="153"/>
      <c r="AM306" s="153"/>
      <c r="AN306" s="153" t="s">
        <v>320</v>
      </c>
      <c r="AO306" s="153" t="s">
        <v>320</v>
      </c>
      <c r="AP306" s="145"/>
      <c r="AQ306" s="140"/>
      <c r="AR306" s="145"/>
      <c r="AS306" s="140"/>
      <c r="AT306" s="133"/>
      <c r="AU306" s="134"/>
      <c r="AV306" s="133"/>
      <c r="AW306" s="134"/>
      <c r="AX306" s="3"/>
      <c r="AY306" s="3"/>
      <c r="BE306" s="126"/>
    </row>
    <row r="307" spans="1:57" ht="54.95" customHeight="1">
      <c r="A307" s="54" t="s">
        <v>559</v>
      </c>
      <c r="B307" s="153" t="s">
        <v>560</v>
      </c>
      <c r="C307" s="57" t="s">
        <v>561</v>
      </c>
      <c r="D307" s="73" t="s">
        <v>563</v>
      </c>
      <c r="E307" s="323" t="s">
        <v>1989</v>
      </c>
      <c r="F307" s="119">
        <v>202400000005197</v>
      </c>
      <c r="G307" s="334" t="s">
        <v>1990</v>
      </c>
      <c r="H307" s="188" t="s">
        <v>1991</v>
      </c>
      <c r="I307" s="54" t="s">
        <v>1992</v>
      </c>
      <c r="J307" s="46">
        <v>0.25</v>
      </c>
      <c r="K307" s="54" t="s">
        <v>1997</v>
      </c>
      <c r="L307" s="153" t="s">
        <v>1337</v>
      </c>
      <c r="M307" s="73" t="s">
        <v>1282</v>
      </c>
      <c r="N307" s="153">
        <v>1</v>
      </c>
      <c r="O307" s="153">
        <v>0</v>
      </c>
      <c r="P307" s="153">
        <v>0</v>
      </c>
      <c r="Q307" s="146"/>
      <c r="R307" s="348"/>
      <c r="S307" s="193">
        <f t="shared" si="38"/>
        <v>0</v>
      </c>
      <c r="T307" s="142">
        <f t="shared" si="42"/>
        <v>0</v>
      </c>
      <c r="U307" s="200">
        <v>45901</v>
      </c>
      <c r="V307" s="201">
        <v>46022</v>
      </c>
      <c r="W307" s="124">
        <f t="shared" ref="W307:W319" si="43">+V307-U307</f>
        <v>121</v>
      </c>
      <c r="X307" s="143" t="s">
        <v>974</v>
      </c>
      <c r="Y307" s="54" t="s">
        <v>1741</v>
      </c>
      <c r="Z307" s="54" t="s">
        <v>1994</v>
      </c>
      <c r="AA307" s="54" t="s">
        <v>1995</v>
      </c>
      <c r="AB307" s="54" t="s">
        <v>1996</v>
      </c>
      <c r="AC307" s="153" t="s">
        <v>1288</v>
      </c>
      <c r="AD307" s="54"/>
      <c r="AE307" s="107">
        <v>60000000</v>
      </c>
      <c r="AF307" s="54"/>
      <c r="AG307" s="54" t="s">
        <v>1029</v>
      </c>
      <c r="AH307" s="252">
        <v>45689</v>
      </c>
      <c r="AI307" s="153"/>
      <c r="AJ307" s="153"/>
      <c r="AK307" s="153"/>
      <c r="AL307" s="153"/>
      <c r="AM307" s="153"/>
      <c r="AN307" s="153" t="s">
        <v>320</v>
      </c>
      <c r="AO307" s="153" t="s">
        <v>320</v>
      </c>
      <c r="AP307" s="145"/>
      <c r="AQ307" s="140"/>
      <c r="AR307" s="145"/>
      <c r="AS307" s="140"/>
      <c r="AT307" s="133"/>
      <c r="AU307" s="134"/>
      <c r="AV307" s="133"/>
      <c r="AW307" s="134"/>
      <c r="AX307" s="3"/>
      <c r="AY307" s="3"/>
      <c r="BE307" s="126"/>
    </row>
    <row r="308" spans="1:57" ht="54.95" customHeight="1">
      <c r="A308" s="54" t="s">
        <v>559</v>
      </c>
      <c r="B308" s="153" t="s">
        <v>560</v>
      </c>
      <c r="C308" s="57" t="s">
        <v>561</v>
      </c>
      <c r="D308" s="73" t="s">
        <v>563</v>
      </c>
      <c r="E308" s="323" t="s">
        <v>1989</v>
      </c>
      <c r="F308" s="119">
        <v>202400000005197</v>
      </c>
      <c r="G308" s="334" t="s">
        <v>1990</v>
      </c>
      <c r="H308" s="188" t="s">
        <v>1991</v>
      </c>
      <c r="I308" s="54" t="s">
        <v>1992</v>
      </c>
      <c r="J308" s="46">
        <v>0.25</v>
      </c>
      <c r="K308" s="54" t="s">
        <v>1998</v>
      </c>
      <c r="L308" s="153" t="s">
        <v>1337</v>
      </c>
      <c r="M308" s="73" t="s">
        <v>1282</v>
      </c>
      <c r="N308" s="153">
        <v>1</v>
      </c>
      <c r="O308" s="153">
        <v>0</v>
      </c>
      <c r="P308" s="153">
        <v>0</v>
      </c>
      <c r="Q308" s="146"/>
      <c r="R308" s="348"/>
      <c r="S308" s="193">
        <f t="shared" si="38"/>
        <v>0</v>
      </c>
      <c r="T308" s="142">
        <f t="shared" si="42"/>
        <v>0</v>
      </c>
      <c r="U308" s="200">
        <v>45901</v>
      </c>
      <c r="V308" s="201">
        <v>46022</v>
      </c>
      <c r="W308" s="124">
        <f t="shared" si="43"/>
        <v>121</v>
      </c>
      <c r="X308" s="143" t="s">
        <v>974</v>
      </c>
      <c r="Y308" s="54" t="s">
        <v>1741</v>
      </c>
      <c r="Z308" s="54" t="s">
        <v>1994</v>
      </c>
      <c r="AA308" s="54" t="s">
        <v>1999</v>
      </c>
      <c r="AB308" s="54" t="s">
        <v>2000</v>
      </c>
      <c r="AC308" s="153" t="s">
        <v>1288</v>
      </c>
      <c r="AD308" s="54"/>
      <c r="AE308" s="107">
        <v>171900000</v>
      </c>
      <c r="AF308" s="54"/>
      <c r="AG308" s="54" t="s">
        <v>1029</v>
      </c>
      <c r="AH308" s="252">
        <v>45689</v>
      </c>
      <c r="AI308" s="153"/>
      <c r="AJ308" s="153"/>
      <c r="AK308" s="153"/>
      <c r="AL308" s="153"/>
      <c r="AM308" s="153"/>
      <c r="AN308" s="153" t="s">
        <v>320</v>
      </c>
      <c r="AO308" s="153" t="s">
        <v>320</v>
      </c>
      <c r="AP308" s="145"/>
      <c r="AQ308" s="140"/>
      <c r="AR308" s="145"/>
      <c r="AS308" s="140"/>
      <c r="AT308" s="133"/>
      <c r="AU308" s="134"/>
      <c r="AV308" s="133"/>
      <c r="AW308" s="134"/>
      <c r="AX308" s="3"/>
      <c r="AY308" s="3"/>
      <c r="BE308" s="126"/>
    </row>
    <row r="309" spans="1:57" ht="54.95" customHeight="1">
      <c r="A309" s="54" t="s">
        <v>559</v>
      </c>
      <c r="B309" s="153" t="s">
        <v>560</v>
      </c>
      <c r="C309" s="57" t="s">
        <v>561</v>
      </c>
      <c r="D309" s="73" t="s">
        <v>563</v>
      </c>
      <c r="E309" s="323" t="s">
        <v>1989</v>
      </c>
      <c r="F309" s="119">
        <v>202400000005197</v>
      </c>
      <c r="G309" s="334" t="s">
        <v>1990</v>
      </c>
      <c r="H309" s="188" t="s">
        <v>1991</v>
      </c>
      <c r="I309" s="54" t="s">
        <v>1992</v>
      </c>
      <c r="J309" s="46">
        <v>0.1</v>
      </c>
      <c r="K309" s="54" t="s">
        <v>2001</v>
      </c>
      <c r="L309" s="153" t="s">
        <v>1337</v>
      </c>
      <c r="M309" s="73" t="s">
        <v>1282</v>
      </c>
      <c r="N309" s="153">
        <v>1</v>
      </c>
      <c r="O309" s="153">
        <v>0</v>
      </c>
      <c r="P309" s="153">
        <v>0</v>
      </c>
      <c r="Q309" s="146"/>
      <c r="R309" s="348"/>
      <c r="S309" s="193">
        <f t="shared" si="38"/>
        <v>0</v>
      </c>
      <c r="T309" s="142">
        <f t="shared" si="42"/>
        <v>0</v>
      </c>
      <c r="U309" s="200">
        <v>45901</v>
      </c>
      <c r="V309" s="201">
        <v>46022</v>
      </c>
      <c r="W309" s="124">
        <f t="shared" si="43"/>
        <v>121</v>
      </c>
      <c r="X309" s="143" t="s">
        <v>974</v>
      </c>
      <c r="Y309" s="54" t="s">
        <v>1741</v>
      </c>
      <c r="Z309" s="54" t="s">
        <v>1994</v>
      </c>
      <c r="AA309" s="54" t="s">
        <v>1999</v>
      </c>
      <c r="AB309" s="54" t="s">
        <v>2000</v>
      </c>
      <c r="AC309" s="153" t="s">
        <v>1288</v>
      </c>
      <c r="AD309" s="54"/>
      <c r="AE309" s="107">
        <v>220000000</v>
      </c>
      <c r="AF309" s="54"/>
      <c r="AG309" s="54" t="s">
        <v>1029</v>
      </c>
      <c r="AH309" s="252">
        <v>45689</v>
      </c>
      <c r="AI309" s="153"/>
      <c r="AJ309" s="153"/>
      <c r="AK309" s="153"/>
      <c r="AL309" s="153"/>
      <c r="AM309" s="153"/>
      <c r="AN309" s="153" t="s">
        <v>320</v>
      </c>
      <c r="AO309" s="153" t="s">
        <v>320</v>
      </c>
      <c r="AP309" s="145"/>
      <c r="AQ309" s="140"/>
      <c r="AR309" s="145"/>
      <c r="AS309" s="140"/>
      <c r="AT309" s="133"/>
      <c r="AU309" s="134"/>
      <c r="AV309" s="133"/>
      <c r="AW309" s="134"/>
      <c r="AX309" s="3"/>
      <c r="AY309" s="3"/>
      <c r="BE309" s="126"/>
    </row>
    <row r="310" spans="1:57" ht="54.95" customHeight="1">
      <c r="A310" s="54" t="s">
        <v>559</v>
      </c>
      <c r="B310" s="153" t="s">
        <v>560</v>
      </c>
      <c r="C310" s="57" t="s">
        <v>561</v>
      </c>
      <c r="D310" s="73" t="s">
        <v>566</v>
      </c>
      <c r="E310" s="323" t="s">
        <v>1989</v>
      </c>
      <c r="F310" s="119">
        <v>202400000005197</v>
      </c>
      <c r="G310" s="334" t="s">
        <v>1990</v>
      </c>
      <c r="H310" s="188" t="s">
        <v>1991</v>
      </c>
      <c r="I310" s="54" t="s">
        <v>1992</v>
      </c>
      <c r="J310" s="46">
        <v>0.1</v>
      </c>
      <c r="K310" s="54" t="s">
        <v>2002</v>
      </c>
      <c r="L310" s="153" t="s">
        <v>1337</v>
      </c>
      <c r="M310" s="73" t="s">
        <v>1282</v>
      </c>
      <c r="N310" s="153">
        <v>2</v>
      </c>
      <c r="O310" s="153">
        <v>0</v>
      </c>
      <c r="P310" s="153">
        <v>0</v>
      </c>
      <c r="Q310" s="146"/>
      <c r="R310" s="348"/>
      <c r="S310" s="193">
        <f t="shared" si="38"/>
        <v>0</v>
      </c>
      <c r="T310" s="142">
        <f t="shared" si="42"/>
        <v>0</v>
      </c>
      <c r="U310" s="200">
        <v>45901</v>
      </c>
      <c r="V310" s="201">
        <v>46022</v>
      </c>
      <c r="W310" s="124">
        <f t="shared" si="43"/>
        <v>121</v>
      </c>
      <c r="X310" s="143" t="s">
        <v>974</v>
      </c>
      <c r="Y310" s="54" t="s">
        <v>1741</v>
      </c>
      <c r="Z310" s="54" t="s">
        <v>1994</v>
      </c>
      <c r="AA310" s="54" t="s">
        <v>1999</v>
      </c>
      <c r="AB310" s="54" t="s">
        <v>2000</v>
      </c>
      <c r="AC310" s="153" t="s">
        <v>1288</v>
      </c>
      <c r="AD310" s="54"/>
      <c r="AE310" s="107">
        <v>89572500</v>
      </c>
      <c r="AF310" s="54"/>
      <c r="AG310" s="54" t="s">
        <v>1029</v>
      </c>
      <c r="AH310" s="252">
        <v>45689</v>
      </c>
      <c r="AI310" s="153"/>
      <c r="AJ310" s="153"/>
      <c r="AK310" s="153"/>
      <c r="AL310" s="153"/>
      <c r="AM310" s="153"/>
      <c r="AN310" s="153" t="s">
        <v>320</v>
      </c>
      <c r="AO310" s="153" t="s">
        <v>320</v>
      </c>
      <c r="AP310" s="145"/>
      <c r="AQ310" s="140"/>
      <c r="AR310" s="145"/>
      <c r="AS310" s="140"/>
      <c r="AT310" s="133"/>
      <c r="AU310" s="134"/>
      <c r="AV310" s="133"/>
      <c r="AW310" s="134"/>
      <c r="AX310" s="3"/>
      <c r="AY310" s="3"/>
      <c r="BE310" s="126"/>
    </row>
    <row r="311" spans="1:57" ht="54.95" customHeight="1">
      <c r="A311" s="54" t="s">
        <v>559</v>
      </c>
      <c r="B311" s="153" t="s">
        <v>560</v>
      </c>
      <c r="C311" s="57" t="s">
        <v>561</v>
      </c>
      <c r="D311" s="73" t="s">
        <v>566</v>
      </c>
      <c r="E311" s="323" t="s">
        <v>1989</v>
      </c>
      <c r="F311" s="119">
        <v>202400000005197</v>
      </c>
      <c r="G311" s="334" t="s">
        <v>1990</v>
      </c>
      <c r="H311" s="188" t="s">
        <v>1991</v>
      </c>
      <c r="I311" s="54" t="s">
        <v>1992</v>
      </c>
      <c r="J311" s="46">
        <v>0.05</v>
      </c>
      <c r="K311" s="54" t="s">
        <v>2003</v>
      </c>
      <c r="L311" s="153" t="s">
        <v>1337</v>
      </c>
      <c r="M311" s="73" t="s">
        <v>1282</v>
      </c>
      <c r="N311" s="153">
        <v>1</v>
      </c>
      <c r="O311" s="153">
        <v>0</v>
      </c>
      <c r="P311" s="153">
        <v>0</v>
      </c>
      <c r="Q311" s="146"/>
      <c r="R311" s="348"/>
      <c r="S311" s="193">
        <f t="shared" si="38"/>
        <v>0</v>
      </c>
      <c r="T311" s="142">
        <f t="shared" si="42"/>
        <v>0</v>
      </c>
      <c r="U311" s="200">
        <v>45901</v>
      </c>
      <c r="V311" s="201">
        <v>46022</v>
      </c>
      <c r="W311" s="124">
        <f t="shared" si="43"/>
        <v>121</v>
      </c>
      <c r="X311" s="143" t="s">
        <v>974</v>
      </c>
      <c r="Y311" s="54" t="s">
        <v>1741</v>
      </c>
      <c r="Z311" s="54" t="s">
        <v>1994</v>
      </c>
      <c r="AA311" s="54" t="s">
        <v>2004</v>
      </c>
      <c r="AB311" s="54" t="s">
        <v>2005</v>
      </c>
      <c r="AC311" s="153" t="s">
        <v>1288</v>
      </c>
      <c r="AD311" s="54"/>
      <c r="AE311" s="107">
        <v>20000000</v>
      </c>
      <c r="AF311" s="54"/>
      <c r="AG311" s="54" t="s">
        <v>1029</v>
      </c>
      <c r="AH311" s="252">
        <v>45689</v>
      </c>
      <c r="AI311" s="153"/>
      <c r="AJ311" s="153"/>
      <c r="AK311" s="153"/>
      <c r="AL311" s="153"/>
      <c r="AM311" s="153"/>
      <c r="AN311" s="153" t="s">
        <v>320</v>
      </c>
      <c r="AO311" s="153" t="s">
        <v>320</v>
      </c>
      <c r="AP311" s="145"/>
      <c r="AQ311" s="140"/>
      <c r="AR311" s="145"/>
      <c r="AS311" s="140"/>
      <c r="AT311" s="133"/>
      <c r="AU311" s="134"/>
      <c r="AV311" s="133"/>
      <c r="AW311" s="134"/>
      <c r="AX311" s="3"/>
      <c r="AY311" s="3"/>
      <c r="BE311" s="126"/>
    </row>
    <row r="312" spans="1:57" ht="54.95" customHeight="1">
      <c r="A312" s="54" t="s">
        <v>559</v>
      </c>
      <c r="B312" s="153" t="s">
        <v>560</v>
      </c>
      <c r="C312" s="57" t="s">
        <v>561</v>
      </c>
      <c r="D312" s="73" t="s">
        <v>566</v>
      </c>
      <c r="E312" s="323" t="s">
        <v>1989</v>
      </c>
      <c r="F312" s="119">
        <v>202400000005197</v>
      </c>
      <c r="G312" s="334" t="s">
        <v>1990</v>
      </c>
      <c r="H312" s="188" t="s">
        <v>2006</v>
      </c>
      <c r="I312" s="54" t="s">
        <v>1867</v>
      </c>
      <c r="J312" s="46">
        <v>0.2</v>
      </c>
      <c r="K312" s="54" t="s">
        <v>2007</v>
      </c>
      <c r="L312" s="153" t="s">
        <v>1337</v>
      </c>
      <c r="M312" s="73" t="s">
        <v>1282</v>
      </c>
      <c r="N312" s="153">
        <v>1</v>
      </c>
      <c r="O312" s="153">
        <v>0</v>
      </c>
      <c r="P312" s="153">
        <v>0</v>
      </c>
      <c r="Q312" s="146"/>
      <c r="R312" s="348"/>
      <c r="S312" s="193">
        <f t="shared" si="38"/>
        <v>0</v>
      </c>
      <c r="T312" s="142">
        <f t="shared" si="42"/>
        <v>0</v>
      </c>
      <c r="U312" s="200">
        <v>45901</v>
      </c>
      <c r="V312" s="201">
        <v>46022</v>
      </c>
      <c r="W312" s="124">
        <f t="shared" si="43"/>
        <v>121</v>
      </c>
      <c r="X312" s="143" t="s">
        <v>974</v>
      </c>
      <c r="Y312" s="54" t="s">
        <v>1741</v>
      </c>
      <c r="Z312" s="54" t="s">
        <v>1994</v>
      </c>
      <c r="AA312" s="54" t="s">
        <v>2004</v>
      </c>
      <c r="AB312" s="54" t="s">
        <v>2005</v>
      </c>
      <c r="AC312" s="153" t="s">
        <v>1288</v>
      </c>
      <c r="AD312" s="54"/>
      <c r="AE312" s="107">
        <v>15000000</v>
      </c>
      <c r="AF312" s="54"/>
      <c r="AG312" s="54" t="s">
        <v>1029</v>
      </c>
      <c r="AH312" s="252">
        <v>45689</v>
      </c>
      <c r="AI312" s="153"/>
      <c r="AJ312" s="153"/>
      <c r="AK312" s="153"/>
      <c r="AL312" s="153"/>
      <c r="AM312" s="153"/>
      <c r="AN312" s="153" t="s">
        <v>320</v>
      </c>
      <c r="AO312" s="153" t="s">
        <v>320</v>
      </c>
      <c r="AP312" s="145"/>
      <c r="AQ312" s="140"/>
      <c r="AR312" s="145"/>
      <c r="AS312" s="140"/>
      <c r="AT312" s="133"/>
      <c r="AU312" s="134"/>
      <c r="AV312" s="133"/>
      <c r="AW312" s="134"/>
      <c r="AX312" s="3"/>
      <c r="AY312" s="3"/>
      <c r="BE312" s="126"/>
    </row>
    <row r="313" spans="1:57" ht="54.95" customHeight="1">
      <c r="A313" s="54" t="s">
        <v>559</v>
      </c>
      <c r="B313" s="153" t="s">
        <v>560</v>
      </c>
      <c r="C313" s="57" t="s">
        <v>561</v>
      </c>
      <c r="D313" s="73" t="s">
        <v>566</v>
      </c>
      <c r="E313" s="323" t="s">
        <v>1989</v>
      </c>
      <c r="F313" s="119">
        <v>202400000005197</v>
      </c>
      <c r="G313" s="334" t="s">
        <v>1990</v>
      </c>
      <c r="H313" s="188" t="s">
        <v>2006</v>
      </c>
      <c r="I313" s="54" t="s">
        <v>1867</v>
      </c>
      <c r="J313" s="46">
        <v>0.2</v>
      </c>
      <c r="K313" s="54" t="s">
        <v>2008</v>
      </c>
      <c r="L313" s="153" t="s">
        <v>1337</v>
      </c>
      <c r="M313" s="73" t="s">
        <v>1282</v>
      </c>
      <c r="N313" s="153">
        <v>5</v>
      </c>
      <c r="O313" s="153">
        <v>0</v>
      </c>
      <c r="P313" s="153">
        <v>0</v>
      </c>
      <c r="Q313" s="146"/>
      <c r="R313" s="348"/>
      <c r="S313" s="193">
        <f t="shared" si="38"/>
        <v>0</v>
      </c>
      <c r="T313" s="142">
        <f t="shared" si="42"/>
        <v>0</v>
      </c>
      <c r="U313" s="200">
        <v>45901</v>
      </c>
      <c r="V313" s="201">
        <v>46022</v>
      </c>
      <c r="W313" s="124">
        <f>+V313-U313</f>
        <v>121</v>
      </c>
      <c r="X313" s="143" t="s">
        <v>974</v>
      </c>
      <c r="Y313" s="54" t="s">
        <v>1741</v>
      </c>
      <c r="Z313" s="54" t="s">
        <v>1994</v>
      </c>
      <c r="AA313" s="54" t="s">
        <v>2004</v>
      </c>
      <c r="AB313" s="54" t="s">
        <v>2005</v>
      </c>
      <c r="AC313" s="153"/>
      <c r="AD313" s="54"/>
      <c r="AE313" s="107"/>
      <c r="AF313" s="54"/>
      <c r="AG313" s="54"/>
      <c r="AH313" s="252"/>
      <c r="AI313" s="153"/>
      <c r="AJ313" s="153"/>
      <c r="AK313" s="153"/>
      <c r="AL313" s="153"/>
      <c r="AM313" s="153"/>
      <c r="AN313" s="153"/>
      <c r="AO313" s="153"/>
      <c r="AP313" s="145"/>
      <c r="AQ313" s="140"/>
      <c r="AR313" s="145"/>
      <c r="AS313" s="140"/>
      <c r="AT313" s="133"/>
      <c r="AU313" s="134"/>
      <c r="AV313" s="133"/>
      <c r="AW313" s="134"/>
      <c r="AX313" s="3"/>
      <c r="AY313" s="3"/>
      <c r="BE313" s="126"/>
    </row>
    <row r="314" spans="1:57" ht="54.95" customHeight="1">
      <c r="A314" s="54" t="s">
        <v>559</v>
      </c>
      <c r="B314" s="153" t="s">
        <v>560</v>
      </c>
      <c r="C314" s="57" t="s">
        <v>561</v>
      </c>
      <c r="D314" s="73" t="s">
        <v>566</v>
      </c>
      <c r="E314" s="323" t="s">
        <v>1989</v>
      </c>
      <c r="F314" s="119">
        <v>202400000005197</v>
      </c>
      <c r="G314" s="334" t="s">
        <v>1990</v>
      </c>
      <c r="H314" s="188" t="s">
        <v>2006</v>
      </c>
      <c r="I314" s="54" t="s">
        <v>2009</v>
      </c>
      <c r="J314" s="46">
        <v>0.2</v>
      </c>
      <c r="K314" s="54" t="s">
        <v>2010</v>
      </c>
      <c r="L314" s="153" t="s">
        <v>1337</v>
      </c>
      <c r="M314" s="73" t="s">
        <v>1282</v>
      </c>
      <c r="N314" s="153">
        <v>5</v>
      </c>
      <c r="O314" s="153">
        <v>0</v>
      </c>
      <c r="P314" s="153">
        <v>0</v>
      </c>
      <c r="Q314" s="146"/>
      <c r="R314" s="348"/>
      <c r="S314" s="193">
        <f t="shared" si="38"/>
        <v>0</v>
      </c>
      <c r="T314" s="142">
        <f t="shared" si="42"/>
        <v>0</v>
      </c>
      <c r="U314" s="200">
        <v>45901</v>
      </c>
      <c r="V314" s="201">
        <v>46022</v>
      </c>
      <c r="W314" s="124">
        <f t="shared" si="43"/>
        <v>121</v>
      </c>
      <c r="X314" s="143" t="s">
        <v>974</v>
      </c>
      <c r="Y314" s="54" t="s">
        <v>1741</v>
      </c>
      <c r="Z314" s="54" t="s">
        <v>1994</v>
      </c>
      <c r="AA314" s="54" t="s">
        <v>2004</v>
      </c>
      <c r="AB314" s="54" t="s">
        <v>2005</v>
      </c>
      <c r="AC314" s="153"/>
      <c r="AD314" s="54"/>
      <c r="AE314" s="107"/>
      <c r="AF314" s="54"/>
      <c r="AG314" s="54"/>
      <c r="AH314" s="252"/>
      <c r="AI314" s="153"/>
      <c r="AJ314" s="153"/>
      <c r="AK314" s="153"/>
      <c r="AL314" s="153"/>
      <c r="AM314" s="153"/>
      <c r="AN314" s="153"/>
      <c r="AO314" s="153"/>
      <c r="AP314" s="145"/>
      <c r="AQ314" s="140"/>
      <c r="AR314" s="145"/>
      <c r="AS314" s="140"/>
      <c r="AT314" s="133"/>
      <c r="AU314" s="134"/>
      <c r="AV314" s="133"/>
      <c r="AW314" s="134"/>
      <c r="AX314" s="3"/>
      <c r="AY314" s="3"/>
      <c r="BE314" s="126"/>
    </row>
    <row r="315" spans="1:57" ht="54.95" customHeight="1">
      <c r="A315" s="54" t="s">
        <v>559</v>
      </c>
      <c r="B315" s="153" t="s">
        <v>560</v>
      </c>
      <c r="C315" s="57" t="s">
        <v>561</v>
      </c>
      <c r="D315" s="73" t="s">
        <v>569</v>
      </c>
      <c r="E315" s="323" t="s">
        <v>1989</v>
      </c>
      <c r="F315" s="119">
        <v>202400000005197</v>
      </c>
      <c r="G315" s="334" t="s">
        <v>1990</v>
      </c>
      <c r="H315" s="188" t="s">
        <v>2006</v>
      </c>
      <c r="I315" s="54" t="s">
        <v>2009</v>
      </c>
      <c r="J315" s="46">
        <v>0.2</v>
      </c>
      <c r="K315" s="54" t="s">
        <v>2011</v>
      </c>
      <c r="L315" s="153" t="s">
        <v>1337</v>
      </c>
      <c r="M315" s="73" t="s">
        <v>1282</v>
      </c>
      <c r="N315" s="153">
        <v>1</v>
      </c>
      <c r="O315" s="153">
        <v>0</v>
      </c>
      <c r="P315" s="153">
        <v>0</v>
      </c>
      <c r="Q315" s="146"/>
      <c r="R315" s="348"/>
      <c r="S315" s="193">
        <f t="shared" si="38"/>
        <v>0</v>
      </c>
      <c r="T315" s="142">
        <f t="shared" si="42"/>
        <v>0</v>
      </c>
      <c r="U315" s="200">
        <v>45901</v>
      </c>
      <c r="V315" s="201">
        <v>46022</v>
      </c>
      <c r="W315" s="124">
        <f t="shared" si="43"/>
        <v>121</v>
      </c>
      <c r="X315" s="143" t="s">
        <v>974</v>
      </c>
      <c r="Y315" s="54" t="s">
        <v>1741</v>
      </c>
      <c r="Z315" s="54" t="s">
        <v>1994</v>
      </c>
      <c r="AA315" s="54" t="s">
        <v>2012</v>
      </c>
      <c r="AB315" s="54" t="s">
        <v>2013</v>
      </c>
      <c r="AC315" s="153"/>
      <c r="AD315" s="54"/>
      <c r="AE315" s="107"/>
      <c r="AF315" s="54"/>
      <c r="AG315" s="54"/>
      <c r="AH315" s="252"/>
      <c r="AI315" s="153"/>
      <c r="AJ315" s="153"/>
      <c r="AK315" s="153"/>
      <c r="AL315" s="153"/>
      <c r="AM315" s="153"/>
      <c r="AN315" s="153"/>
      <c r="AO315" s="153"/>
      <c r="AP315" s="145"/>
      <c r="AQ315" s="140"/>
      <c r="AR315" s="145"/>
      <c r="AS315" s="140"/>
      <c r="AT315" s="133"/>
      <c r="AU315" s="134"/>
      <c r="AV315" s="133"/>
      <c r="AW315" s="134"/>
      <c r="AX315" s="3"/>
      <c r="AY315" s="3"/>
      <c r="BE315" s="126"/>
    </row>
    <row r="316" spans="1:57" ht="54.95" customHeight="1">
      <c r="A316" s="54" t="s">
        <v>559</v>
      </c>
      <c r="B316" s="153" t="s">
        <v>560</v>
      </c>
      <c r="C316" s="57" t="s">
        <v>561</v>
      </c>
      <c r="D316" s="73" t="s">
        <v>569</v>
      </c>
      <c r="E316" s="323" t="s">
        <v>1989</v>
      </c>
      <c r="F316" s="119">
        <v>202400000005197</v>
      </c>
      <c r="G316" s="334" t="s">
        <v>1990</v>
      </c>
      <c r="H316" s="188" t="s">
        <v>2006</v>
      </c>
      <c r="I316" s="54" t="s">
        <v>2009</v>
      </c>
      <c r="J316" s="46">
        <v>0.2</v>
      </c>
      <c r="K316" s="54" t="s">
        <v>2014</v>
      </c>
      <c r="L316" s="153" t="s">
        <v>1337</v>
      </c>
      <c r="M316" s="73" t="s">
        <v>1282</v>
      </c>
      <c r="N316" s="153">
        <v>1</v>
      </c>
      <c r="O316" s="153">
        <v>0</v>
      </c>
      <c r="P316" s="153">
        <v>0</v>
      </c>
      <c r="Q316" s="146"/>
      <c r="R316" s="348"/>
      <c r="S316" s="193">
        <f t="shared" si="38"/>
        <v>0</v>
      </c>
      <c r="T316" s="142">
        <f t="shared" si="42"/>
        <v>0</v>
      </c>
      <c r="U316" s="200">
        <v>45901</v>
      </c>
      <c r="V316" s="201">
        <v>46022</v>
      </c>
      <c r="W316" s="124">
        <f t="shared" si="43"/>
        <v>121</v>
      </c>
      <c r="X316" s="143" t="s">
        <v>974</v>
      </c>
      <c r="Y316" s="54" t="s">
        <v>1741</v>
      </c>
      <c r="Z316" s="54" t="s">
        <v>1994</v>
      </c>
      <c r="AA316" s="54" t="s">
        <v>2012</v>
      </c>
      <c r="AB316" s="54" t="s">
        <v>2013</v>
      </c>
      <c r="AC316" s="153" t="s">
        <v>1288</v>
      </c>
      <c r="AD316" s="54"/>
      <c r="AE316" s="107">
        <v>15000000</v>
      </c>
      <c r="AF316" s="54"/>
      <c r="AG316" s="54" t="s">
        <v>1029</v>
      </c>
      <c r="AH316" s="252">
        <v>45689</v>
      </c>
      <c r="AI316" s="153"/>
      <c r="AJ316" s="153"/>
      <c r="AK316" s="153"/>
      <c r="AL316" s="153"/>
      <c r="AM316" s="153"/>
      <c r="AN316" s="153" t="s">
        <v>320</v>
      </c>
      <c r="AO316" s="153" t="s">
        <v>320</v>
      </c>
      <c r="AP316" s="145"/>
      <c r="AQ316" s="140"/>
      <c r="AR316" s="145"/>
      <c r="AS316" s="140"/>
      <c r="AT316" s="133"/>
      <c r="AU316" s="134"/>
      <c r="AV316" s="133"/>
      <c r="AW316" s="134"/>
      <c r="AX316" s="3"/>
      <c r="AY316" s="3"/>
      <c r="BE316" s="126"/>
    </row>
    <row r="317" spans="1:57" ht="54.95" customHeight="1">
      <c r="A317" s="54" t="s">
        <v>559</v>
      </c>
      <c r="B317" s="153" t="s">
        <v>560</v>
      </c>
      <c r="C317" s="57" t="s">
        <v>561</v>
      </c>
      <c r="D317" s="73" t="s">
        <v>569</v>
      </c>
      <c r="E317" s="323" t="s">
        <v>1989</v>
      </c>
      <c r="F317" s="119">
        <v>202400000005197</v>
      </c>
      <c r="G317" s="334" t="s">
        <v>1990</v>
      </c>
      <c r="H317" s="188" t="s">
        <v>2015</v>
      </c>
      <c r="I317" s="54" t="s">
        <v>2016</v>
      </c>
      <c r="J317" s="83">
        <v>0.33300000000000002</v>
      </c>
      <c r="K317" s="54" t="s">
        <v>2017</v>
      </c>
      <c r="L317" s="153" t="s">
        <v>1337</v>
      </c>
      <c r="M317" s="73" t="s">
        <v>1282</v>
      </c>
      <c r="N317" s="153">
        <v>1</v>
      </c>
      <c r="O317" s="153">
        <v>0</v>
      </c>
      <c r="P317" s="153">
        <v>0</v>
      </c>
      <c r="Q317" s="146"/>
      <c r="R317" s="348"/>
      <c r="S317" s="193">
        <f t="shared" si="38"/>
        <v>0</v>
      </c>
      <c r="T317" s="142">
        <f t="shared" si="42"/>
        <v>0</v>
      </c>
      <c r="U317" s="200">
        <v>45901</v>
      </c>
      <c r="V317" s="201">
        <v>46022</v>
      </c>
      <c r="W317" s="124">
        <f t="shared" si="43"/>
        <v>121</v>
      </c>
      <c r="X317" s="143" t="s">
        <v>974</v>
      </c>
      <c r="Y317" s="54" t="s">
        <v>1741</v>
      </c>
      <c r="Z317" s="54" t="s">
        <v>1994</v>
      </c>
      <c r="AA317" s="54" t="s">
        <v>2012</v>
      </c>
      <c r="AB317" s="54" t="s">
        <v>2013</v>
      </c>
      <c r="AC317" s="153" t="s">
        <v>1288</v>
      </c>
      <c r="AD317" s="54"/>
      <c r="AE317" s="107">
        <v>15000000</v>
      </c>
      <c r="AF317" s="54"/>
      <c r="AG317" s="54" t="s">
        <v>1029</v>
      </c>
      <c r="AH317" s="252">
        <v>45689</v>
      </c>
      <c r="AI317" s="153"/>
      <c r="AJ317" s="153"/>
      <c r="AK317" s="153"/>
      <c r="AL317" s="153"/>
      <c r="AM317" s="153"/>
      <c r="AN317" s="153" t="s">
        <v>320</v>
      </c>
      <c r="AO317" s="153" t="s">
        <v>320</v>
      </c>
      <c r="AP317" s="145"/>
      <c r="AQ317" s="140"/>
      <c r="AR317" s="145"/>
      <c r="AS317" s="140"/>
      <c r="AT317" s="133"/>
      <c r="AU317" s="134"/>
      <c r="AV317" s="133"/>
      <c r="AW317" s="134"/>
      <c r="AX317" s="3"/>
      <c r="AY317" s="3"/>
      <c r="BE317" s="126"/>
    </row>
    <row r="318" spans="1:57" ht="54.95" customHeight="1">
      <c r="A318" s="54" t="s">
        <v>559</v>
      </c>
      <c r="B318" s="153" t="s">
        <v>560</v>
      </c>
      <c r="C318" s="57" t="s">
        <v>561</v>
      </c>
      <c r="D318" s="73" t="s">
        <v>569</v>
      </c>
      <c r="E318" s="323" t="s">
        <v>1989</v>
      </c>
      <c r="F318" s="119">
        <v>202400000005197</v>
      </c>
      <c r="G318" s="334" t="s">
        <v>1990</v>
      </c>
      <c r="H318" s="188" t="s">
        <v>2015</v>
      </c>
      <c r="I318" s="54" t="s">
        <v>2016</v>
      </c>
      <c r="J318" s="83">
        <v>0.33300000000000002</v>
      </c>
      <c r="K318" s="54" t="s">
        <v>2018</v>
      </c>
      <c r="L318" s="153" t="s">
        <v>1337</v>
      </c>
      <c r="M318" s="188" t="s">
        <v>2019</v>
      </c>
      <c r="N318" s="153">
        <v>1</v>
      </c>
      <c r="O318" s="153">
        <v>0</v>
      </c>
      <c r="P318" s="153">
        <v>0</v>
      </c>
      <c r="Q318" s="146"/>
      <c r="R318" s="348"/>
      <c r="S318" s="193">
        <f t="shared" si="38"/>
        <v>0</v>
      </c>
      <c r="T318" s="142">
        <f t="shared" si="42"/>
        <v>0</v>
      </c>
      <c r="U318" s="200">
        <v>45901</v>
      </c>
      <c r="V318" s="201">
        <v>46022</v>
      </c>
      <c r="W318" s="124">
        <f t="shared" si="43"/>
        <v>121</v>
      </c>
      <c r="X318" s="143" t="s">
        <v>974</v>
      </c>
      <c r="Y318" s="54" t="s">
        <v>1741</v>
      </c>
      <c r="Z318" s="54" t="s">
        <v>1994</v>
      </c>
      <c r="AA318" s="54" t="s">
        <v>2012</v>
      </c>
      <c r="AB318" s="54" t="s">
        <v>2013</v>
      </c>
      <c r="AC318" s="153" t="s">
        <v>1288</v>
      </c>
      <c r="AD318" s="54"/>
      <c r="AE318" s="107"/>
      <c r="AF318" s="54"/>
      <c r="AG318" s="54"/>
      <c r="AH318" s="252"/>
      <c r="AI318" s="153"/>
      <c r="AJ318" s="153"/>
      <c r="AK318" s="153"/>
      <c r="AL318" s="153"/>
      <c r="AM318" s="153"/>
      <c r="AN318" s="153"/>
      <c r="AO318" s="153"/>
      <c r="AP318" s="145"/>
      <c r="AQ318" s="140"/>
      <c r="AR318" s="145"/>
      <c r="AS318" s="140"/>
      <c r="AT318" s="133"/>
      <c r="AU318" s="134"/>
      <c r="AV318" s="133"/>
      <c r="AW318" s="134"/>
      <c r="AX318" s="3"/>
      <c r="AY318" s="3"/>
      <c r="BE318" s="126"/>
    </row>
    <row r="319" spans="1:57" ht="54.95" customHeight="1">
      <c r="A319" s="54" t="s">
        <v>559</v>
      </c>
      <c r="B319" s="153" t="s">
        <v>560</v>
      </c>
      <c r="C319" s="57" t="s">
        <v>561</v>
      </c>
      <c r="D319" s="73" t="s">
        <v>569</v>
      </c>
      <c r="E319" s="323" t="s">
        <v>1989</v>
      </c>
      <c r="F319" s="119">
        <v>202400000005197</v>
      </c>
      <c r="G319" s="334" t="s">
        <v>1990</v>
      </c>
      <c r="H319" s="188" t="s">
        <v>2015</v>
      </c>
      <c r="I319" s="54" t="s">
        <v>2016</v>
      </c>
      <c r="J319" s="83">
        <v>0.33300000000000002</v>
      </c>
      <c r="K319" s="54" t="s">
        <v>2020</v>
      </c>
      <c r="L319" s="153" t="s">
        <v>1337</v>
      </c>
      <c r="M319" s="188" t="s">
        <v>2019</v>
      </c>
      <c r="N319" s="153">
        <v>1</v>
      </c>
      <c r="O319" s="153">
        <v>0</v>
      </c>
      <c r="P319" s="153">
        <v>0</v>
      </c>
      <c r="Q319" s="149"/>
      <c r="R319" s="350"/>
      <c r="S319" s="193">
        <f t="shared" si="38"/>
        <v>0</v>
      </c>
      <c r="T319" s="142">
        <f t="shared" si="42"/>
        <v>0</v>
      </c>
      <c r="U319" s="200">
        <v>45901</v>
      </c>
      <c r="V319" s="201">
        <v>46022</v>
      </c>
      <c r="W319" s="124">
        <f t="shared" si="43"/>
        <v>121</v>
      </c>
      <c r="X319" s="143" t="s">
        <v>974</v>
      </c>
      <c r="Y319" s="54" t="s">
        <v>1741</v>
      </c>
      <c r="Z319" s="54" t="s">
        <v>1994</v>
      </c>
      <c r="AA319" s="54" t="s">
        <v>2012</v>
      </c>
      <c r="AB319" s="54" t="s">
        <v>2013</v>
      </c>
      <c r="AC319" s="153" t="s">
        <v>1288</v>
      </c>
      <c r="AD319" s="54"/>
      <c r="AE319" s="107">
        <v>30000000</v>
      </c>
      <c r="AF319" s="54"/>
      <c r="AG319" s="54" t="s">
        <v>1029</v>
      </c>
      <c r="AH319" s="252">
        <v>45689</v>
      </c>
      <c r="AI319" s="153"/>
      <c r="AJ319" s="153"/>
      <c r="AK319" s="153"/>
      <c r="AL319" s="153"/>
      <c r="AM319" s="153"/>
      <c r="AN319" s="153" t="s">
        <v>320</v>
      </c>
      <c r="AO319" s="153" t="s">
        <v>320</v>
      </c>
      <c r="AP319" s="145"/>
      <c r="AQ319" s="140"/>
      <c r="AR319" s="145"/>
      <c r="AS319" s="140"/>
      <c r="AT319" s="133"/>
      <c r="AU319" s="134"/>
      <c r="AV319" s="133"/>
      <c r="AW319" s="134"/>
      <c r="AX319" s="3"/>
      <c r="AY319" s="3"/>
      <c r="BE319" s="126"/>
    </row>
    <row r="320" spans="1:57" ht="54.95" customHeight="1">
      <c r="A320" s="54"/>
      <c r="B320" s="153"/>
      <c r="C320" s="57"/>
      <c r="D320" s="73"/>
      <c r="E320" s="480" t="s">
        <v>2021</v>
      </c>
      <c r="F320" s="481"/>
      <c r="G320" s="481"/>
      <c r="H320" s="481"/>
      <c r="I320" s="481"/>
      <c r="J320" s="481"/>
      <c r="K320" s="481"/>
      <c r="L320" s="481"/>
      <c r="M320" s="481"/>
      <c r="N320" s="481"/>
      <c r="O320" s="481"/>
      <c r="P320" s="482"/>
      <c r="Q320" s="49"/>
      <c r="R320" s="346"/>
      <c r="T320" s="115">
        <f>AVERAGE(T306:T319)</f>
        <v>0</v>
      </c>
      <c r="U320" s="200"/>
      <c r="V320" s="201"/>
      <c r="W320" s="124"/>
      <c r="X320" s="143"/>
      <c r="Y320" s="54"/>
      <c r="Z320" s="54"/>
      <c r="AA320" s="54"/>
      <c r="AB320" s="54"/>
      <c r="AC320" s="153"/>
      <c r="AD320" s="54"/>
      <c r="AE320" s="107"/>
      <c r="AF320" s="54"/>
      <c r="AG320" s="54"/>
      <c r="AH320" s="252"/>
      <c r="AI320" s="387">
        <v>1</v>
      </c>
      <c r="AJ320" s="387">
        <v>1</v>
      </c>
      <c r="AK320" s="387">
        <v>1</v>
      </c>
      <c r="AL320" s="153"/>
      <c r="AM320" s="153"/>
      <c r="AN320" s="153"/>
      <c r="AO320" s="153"/>
      <c r="AP320" s="381">
        <v>0</v>
      </c>
      <c r="AQ320" s="82">
        <f>AP320/AJ320</f>
        <v>0</v>
      </c>
      <c r="AR320" s="381">
        <v>0</v>
      </c>
      <c r="AS320" s="82">
        <f>AR320/AJ320</f>
        <v>0</v>
      </c>
      <c r="AT320" s="253">
        <v>0</v>
      </c>
      <c r="AU320" s="82">
        <f>AT320/AK320</f>
        <v>0</v>
      </c>
      <c r="AV320" s="253">
        <v>0</v>
      </c>
      <c r="AW320" s="82">
        <f>AV320/AK320</f>
        <v>0</v>
      </c>
      <c r="AX320" s="193"/>
      <c r="AY320" s="193"/>
      <c r="AZ320" s="126"/>
      <c r="BA320" s="126"/>
      <c r="BB320" s="126"/>
      <c r="BC320" s="126"/>
      <c r="BD320" s="126"/>
      <c r="BE320" s="126"/>
    </row>
    <row r="321" spans="1:57" ht="54.95" customHeight="1">
      <c r="A321" s="54" t="s">
        <v>200</v>
      </c>
      <c r="B321" s="153" t="s">
        <v>572</v>
      </c>
      <c r="C321" s="73" t="s">
        <v>573</v>
      </c>
      <c r="D321" s="54" t="s">
        <v>575</v>
      </c>
      <c r="E321" s="323" t="s">
        <v>2022</v>
      </c>
      <c r="F321" s="119">
        <v>202400000005108</v>
      </c>
      <c r="G321" s="337" t="s">
        <v>2023</v>
      </c>
      <c r="H321" s="74" t="s">
        <v>2024</v>
      </c>
      <c r="I321" s="229" t="s">
        <v>2025</v>
      </c>
      <c r="J321" s="230">
        <v>0.5</v>
      </c>
      <c r="K321" s="153" t="s">
        <v>2026</v>
      </c>
      <c r="L321" s="153" t="s">
        <v>1337</v>
      </c>
      <c r="M321" s="153" t="s">
        <v>2027</v>
      </c>
      <c r="N321" s="153">
        <v>1</v>
      </c>
      <c r="O321" s="153">
        <v>0</v>
      </c>
      <c r="P321" s="199">
        <v>1</v>
      </c>
      <c r="Q321" s="141"/>
      <c r="R321" s="347"/>
      <c r="S321" s="193">
        <f t="shared" si="38"/>
        <v>1</v>
      </c>
      <c r="T321" s="142">
        <f t="shared" ref="T321:T327" si="44">(O321+P321)/N321</f>
        <v>1</v>
      </c>
      <c r="U321" s="200">
        <v>45689</v>
      </c>
      <c r="V321" s="201">
        <v>46021</v>
      </c>
      <c r="W321" s="124">
        <f>+V321-U321</f>
        <v>332</v>
      </c>
      <c r="X321" s="143" t="s">
        <v>2028</v>
      </c>
      <c r="Y321" s="54" t="s">
        <v>1741</v>
      </c>
      <c r="Z321" s="56" t="s">
        <v>2029</v>
      </c>
      <c r="AA321" s="153" t="s">
        <v>2030</v>
      </c>
      <c r="AB321" s="153" t="s">
        <v>2031</v>
      </c>
      <c r="AC321" s="193" t="s">
        <v>941</v>
      </c>
      <c r="AD321" s="153"/>
      <c r="AE321" s="251">
        <v>30000000</v>
      </c>
      <c r="AF321" s="193"/>
      <c r="AG321" s="193" t="s">
        <v>1029</v>
      </c>
      <c r="AH321" s="231">
        <v>45689</v>
      </c>
      <c r="AI321" s="251">
        <f>SUM(AI9:AI320)</f>
        <v>264144145345</v>
      </c>
      <c r="AJ321" s="251">
        <f>SUM(AJ9:AJ320)</f>
        <v>344728237575.16998</v>
      </c>
      <c r="AK321" s="232"/>
      <c r="AL321" s="232"/>
      <c r="AM321" s="232"/>
      <c r="AN321" s="153" t="s">
        <v>1207</v>
      </c>
      <c r="AO321" s="193"/>
      <c r="AP321" s="145"/>
      <c r="AQ321" s="140"/>
      <c r="AR321" s="145"/>
      <c r="AS321" s="140"/>
      <c r="AT321" s="145"/>
      <c r="AU321" s="140"/>
      <c r="AV321" s="145"/>
      <c r="AW321" s="140"/>
      <c r="AX321" s="3"/>
      <c r="AY321" s="3"/>
    </row>
    <row r="322" spans="1:57" ht="54.95" customHeight="1">
      <c r="A322" s="54" t="s">
        <v>200</v>
      </c>
      <c r="B322" s="153" t="s">
        <v>572</v>
      </c>
      <c r="C322" s="73" t="s">
        <v>573</v>
      </c>
      <c r="D322" s="54" t="s">
        <v>575</v>
      </c>
      <c r="E322" s="323" t="s">
        <v>2022</v>
      </c>
      <c r="F322" s="119">
        <v>202400000005108</v>
      </c>
      <c r="G322" s="337" t="s">
        <v>2023</v>
      </c>
      <c r="H322" s="74" t="s">
        <v>2024</v>
      </c>
      <c r="I322" s="229" t="s">
        <v>2025</v>
      </c>
      <c r="J322" s="230">
        <v>0.5</v>
      </c>
      <c r="K322" s="153" t="s">
        <v>2032</v>
      </c>
      <c r="L322" s="153" t="s">
        <v>1337</v>
      </c>
      <c r="M322" s="153" t="s">
        <v>2033</v>
      </c>
      <c r="N322" s="153">
        <v>1</v>
      </c>
      <c r="O322" s="153">
        <v>0</v>
      </c>
      <c r="P322" s="199">
        <v>1</v>
      </c>
      <c r="Q322" s="146"/>
      <c r="R322" s="348"/>
      <c r="S322" s="193">
        <f t="shared" si="38"/>
        <v>1</v>
      </c>
      <c r="T322" s="142">
        <f t="shared" si="44"/>
        <v>1</v>
      </c>
      <c r="U322" s="200">
        <v>45689</v>
      </c>
      <c r="V322" s="201">
        <v>46021</v>
      </c>
      <c r="W322" s="124">
        <f t="shared" ref="W322:W330" si="45">+V322-U322</f>
        <v>332</v>
      </c>
      <c r="X322" s="143" t="s">
        <v>2028</v>
      </c>
      <c r="Y322" s="54" t="s">
        <v>1741</v>
      </c>
      <c r="Z322" s="56" t="s">
        <v>2029</v>
      </c>
      <c r="AA322" s="153" t="s">
        <v>2030</v>
      </c>
      <c r="AB322" s="153" t="s">
        <v>2031</v>
      </c>
      <c r="AC322" s="193" t="s">
        <v>941</v>
      </c>
      <c r="AD322" s="153"/>
      <c r="AE322" s="251">
        <v>25000000</v>
      </c>
      <c r="AF322" s="193"/>
      <c r="AG322" s="193" t="s">
        <v>1029</v>
      </c>
      <c r="AH322" s="231">
        <v>45689</v>
      </c>
      <c r="AI322" s="251"/>
      <c r="AJ322" s="233">
        <v>465454629277.16998</v>
      </c>
      <c r="AK322" s="232"/>
      <c r="AL322" s="232"/>
      <c r="AM322" s="232"/>
      <c r="AN322" s="153" t="s">
        <v>1207</v>
      </c>
      <c r="AO322" s="193"/>
      <c r="AP322" s="145"/>
      <c r="AQ322" s="140"/>
      <c r="AR322" s="145"/>
      <c r="AS322" s="140"/>
      <c r="AT322" s="145"/>
      <c r="AU322" s="140"/>
      <c r="AV322" s="145"/>
      <c r="AW322" s="140"/>
      <c r="AX322" s="3"/>
      <c r="AY322" s="3"/>
    </row>
    <row r="323" spans="1:57" ht="54.95" customHeight="1">
      <c r="A323" s="54" t="s">
        <v>200</v>
      </c>
      <c r="B323" s="153" t="s">
        <v>572</v>
      </c>
      <c r="C323" s="73" t="s">
        <v>573</v>
      </c>
      <c r="D323" s="54" t="s">
        <v>575</v>
      </c>
      <c r="E323" s="323" t="s">
        <v>2022</v>
      </c>
      <c r="F323" s="119">
        <v>202400000005108</v>
      </c>
      <c r="G323" s="337" t="s">
        <v>2023</v>
      </c>
      <c r="H323" s="74" t="s">
        <v>2024</v>
      </c>
      <c r="I323" s="229" t="s">
        <v>2025</v>
      </c>
      <c r="J323" s="230">
        <v>0.5</v>
      </c>
      <c r="K323" s="153" t="s">
        <v>2034</v>
      </c>
      <c r="L323" s="153" t="s">
        <v>1337</v>
      </c>
      <c r="M323" s="153" t="s">
        <v>2035</v>
      </c>
      <c r="N323" s="153">
        <v>1</v>
      </c>
      <c r="O323" s="153">
        <v>0</v>
      </c>
      <c r="P323" s="199">
        <v>1</v>
      </c>
      <c r="Q323" s="146"/>
      <c r="R323" s="348"/>
      <c r="S323" s="193">
        <f t="shared" si="38"/>
        <v>1</v>
      </c>
      <c r="T323" s="142">
        <f t="shared" si="44"/>
        <v>1</v>
      </c>
      <c r="U323" s="200">
        <v>45689</v>
      </c>
      <c r="V323" s="201">
        <v>46021</v>
      </c>
      <c r="W323" s="124">
        <f t="shared" si="45"/>
        <v>332</v>
      </c>
      <c r="X323" s="143" t="s">
        <v>2028</v>
      </c>
      <c r="Y323" s="54" t="s">
        <v>1741</v>
      </c>
      <c r="Z323" s="56" t="s">
        <v>2029</v>
      </c>
      <c r="AA323" s="153" t="s">
        <v>2030</v>
      </c>
      <c r="AB323" s="153" t="s">
        <v>2031</v>
      </c>
      <c r="AC323" s="193" t="s">
        <v>941</v>
      </c>
      <c r="AD323" s="153"/>
      <c r="AE323" s="251"/>
      <c r="AF323" s="193"/>
      <c r="AG323" s="193"/>
      <c r="AH323" s="231"/>
      <c r="AI323" s="251"/>
      <c r="AJ323" s="251">
        <f>AJ322-AJ321</f>
        <v>120726391702</v>
      </c>
      <c r="AK323" s="232"/>
      <c r="AL323" s="232"/>
      <c r="AM323" s="232"/>
      <c r="AN323" s="153"/>
      <c r="AO323" s="193"/>
      <c r="AP323" s="145"/>
      <c r="AQ323" s="140"/>
      <c r="AR323" s="145"/>
      <c r="AS323" s="140"/>
      <c r="AT323" s="145"/>
      <c r="AU323" s="140"/>
      <c r="AV323" s="145"/>
      <c r="AW323" s="140"/>
      <c r="AX323" s="3"/>
      <c r="AY323" s="3"/>
    </row>
    <row r="324" spans="1:57" ht="54.95" customHeight="1">
      <c r="A324" s="54" t="s">
        <v>200</v>
      </c>
      <c r="B324" s="153" t="s">
        <v>572</v>
      </c>
      <c r="C324" s="73" t="s">
        <v>573</v>
      </c>
      <c r="D324" s="54" t="s">
        <v>575</v>
      </c>
      <c r="E324" s="323" t="s">
        <v>2022</v>
      </c>
      <c r="F324" s="119">
        <v>202400000005108</v>
      </c>
      <c r="G324" s="337" t="s">
        <v>2023</v>
      </c>
      <c r="H324" s="74" t="s">
        <v>2024</v>
      </c>
      <c r="I324" s="229" t="s">
        <v>2025</v>
      </c>
      <c r="J324" s="230">
        <v>0.5</v>
      </c>
      <c r="K324" s="153" t="s">
        <v>2036</v>
      </c>
      <c r="L324" s="153" t="s">
        <v>1337</v>
      </c>
      <c r="M324" s="153" t="s">
        <v>2037</v>
      </c>
      <c r="N324" s="153">
        <v>1</v>
      </c>
      <c r="O324" s="153">
        <v>0</v>
      </c>
      <c r="P324" s="199">
        <v>1</v>
      </c>
      <c r="Q324" s="146"/>
      <c r="R324" s="348"/>
      <c r="S324" s="193">
        <f t="shared" si="38"/>
        <v>1</v>
      </c>
      <c r="T324" s="142">
        <f t="shared" si="44"/>
        <v>1</v>
      </c>
      <c r="U324" s="200">
        <v>45689</v>
      </c>
      <c r="V324" s="201">
        <v>46021</v>
      </c>
      <c r="W324" s="124">
        <f t="shared" ref="W324:W327" si="46">+V324-U324</f>
        <v>332</v>
      </c>
      <c r="X324" s="143" t="s">
        <v>2028</v>
      </c>
      <c r="Y324" s="54" t="s">
        <v>1741</v>
      </c>
      <c r="Z324" s="56" t="s">
        <v>2029</v>
      </c>
      <c r="AA324" s="153" t="s">
        <v>2030</v>
      </c>
      <c r="AB324" s="153" t="s">
        <v>2031</v>
      </c>
      <c r="AC324" s="193" t="s">
        <v>941</v>
      </c>
      <c r="AD324" s="153"/>
      <c r="AE324" s="251"/>
      <c r="AF324" s="193"/>
      <c r="AG324" s="193"/>
      <c r="AH324" s="231"/>
      <c r="AI324" s="251"/>
      <c r="AJ324" s="251"/>
      <c r="AK324" s="232"/>
      <c r="AL324" s="232"/>
      <c r="AM324" s="232"/>
      <c r="AN324" s="153"/>
      <c r="AO324" s="193"/>
      <c r="AP324" s="145"/>
      <c r="AQ324" s="140"/>
      <c r="AR324" s="145"/>
      <c r="AS324" s="140"/>
      <c r="AT324" s="145"/>
      <c r="AU324" s="140"/>
      <c r="AV324" s="145"/>
      <c r="AW324" s="140"/>
      <c r="AX324" s="3"/>
      <c r="AY324" s="3"/>
    </row>
    <row r="325" spans="1:57" ht="54.95" customHeight="1">
      <c r="A325" s="54" t="s">
        <v>200</v>
      </c>
      <c r="B325" s="153" t="s">
        <v>572</v>
      </c>
      <c r="C325" s="73" t="s">
        <v>573</v>
      </c>
      <c r="D325" s="54" t="s">
        <v>575</v>
      </c>
      <c r="E325" s="323" t="s">
        <v>2022</v>
      </c>
      <c r="F325" s="119">
        <v>202400000005108</v>
      </c>
      <c r="G325" s="337" t="s">
        <v>2023</v>
      </c>
      <c r="H325" s="74" t="s">
        <v>2024</v>
      </c>
      <c r="I325" s="229" t="s">
        <v>2025</v>
      </c>
      <c r="J325" s="230">
        <v>0.5</v>
      </c>
      <c r="K325" s="153" t="s">
        <v>2038</v>
      </c>
      <c r="L325" s="153" t="s">
        <v>1337</v>
      </c>
      <c r="M325" s="153" t="s">
        <v>2039</v>
      </c>
      <c r="N325" s="153">
        <v>1</v>
      </c>
      <c r="O325" s="153">
        <v>0</v>
      </c>
      <c r="P325" s="199">
        <v>1</v>
      </c>
      <c r="Q325" s="146"/>
      <c r="R325" s="348"/>
      <c r="S325" s="193">
        <f t="shared" si="38"/>
        <v>1</v>
      </c>
      <c r="T325" s="142">
        <f t="shared" si="44"/>
        <v>1</v>
      </c>
      <c r="U325" s="200">
        <v>45689</v>
      </c>
      <c r="V325" s="201">
        <v>46021</v>
      </c>
      <c r="W325" s="124">
        <f t="shared" si="46"/>
        <v>332</v>
      </c>
      <c r="X325" s="143" t="s">
        <v>2028</v>
      </c>
      <c r="Y325" s="54" t="s">
        <v>1741</v>
      </c>
      <c r="Z325" s="56" t="s">
        <v>2029</v>
      </c>
      <c r="AA325" s="153" t="s">
        <v>2030</v>
      </c>
      <c r="AB325" s="153" t="s">
        <v>2031</v>
      </c>
      <c r="AC325" s="193" t="s">
        <v>941</v>
      </c>
      <c r="AD325" s="153"/>
      <c r="AE325" s="251"/>
      <c r="AF325" s="193"/>
      <c r="AG325" s="193"/>
      <c r="AH325" s="231"/>
      <c r="AI325" s="251"/>
      <c r="AJ325" s="251"/>
      <c r="AK325" s="232"/>
      <c r="AL325" s="232"/>
      <c r="AM325" s="232"/>
      <c r="AN325" s="153"/>
      <c r="AO325" s="193"/>
      <c r="AP325" s="145"/>
      <c r="AQ325" s="140"/>
      <c r="AR325" s="145"/>
      <c r="AS325" s="140"/>
      <c r="AT325" s="145"/>
      <c r="AU325" s="140"/>
      <c r="AV325" s="145"/>
      <c r="AW325" s="140"/>
      <c r="AX325" s="3"/>
      <c r="AY325" s="3"/>
    </row>
    <row r="326" spans="1:57" ht="54.95" customHeight="1">
      <c r="A326" s="54" t="s">
        <v>200</v>
      </c>
      <c r="B326" s="153" t="s">
        <v>572</v>
      </c>
      <c r="C326" s="73" t="s">
        <v>573</v>
      </c>
      <c r="D326" s="54" t="s">
        <v>575</v>
      </c>
      <c r="E326" s="323" t="s">
        <v>2022</v>
      </c>
      <c r="F326" s="119">
        <v>202400000005108</v>
      </c>
      <c r="G326" s="337" t="s">
        <v>2023</v>
      </c>
      <c r="H326" s="74" t="s">
        <v>2024</v>
      </c>
      <c r="I326" s="229" t="s">
        <v>2025</v>
      </c>
      <c r="J326" s="230">
        <v>0.5</v>
      </c>
      <c r="K326" s="153" t="s">
        <v>2040</v>
      </c>
      <c r="L326" s="153" t="s">
        <v>1337</v>
      </c>
      <c r="M326" s="153" t="s">
        <v>2041</v>
      </c>
      <c r="N326" s="153">
        <v>400</v>
      </c>
      <c r="O326" s="153">
        <v>0</v>
      </c>
      <c r="P326" s="199">
        <v>0</v>
      </c>
      <c r="Q326" s="146"/>
      <c r="R326" s="348"/>
      <c r="S326" s="193">
        <f t="shared" si="38"/>
        <v>0</v>
      </c>
      <c r="T326" s="142">
        <f t="shared" si="44"/>
        <v>0</v>
      </c>
      <c r="U326" s="200">
        <v>45689</v>
      </c>
      <c r="V326" s="201">
        <v>46021</v>
      </c>
      <c r="W326" s="124">
        <f t="shared" si="46"/>
        <v>332</v>
      </c>
      <c r="X326" s="143" t="s">
        <v>2028</v>
      </c>
      <c r="Y326" s="54" t="s">
        <v>1741</v>
      </c>
      <c r="Z326" s="56" t="s">
        <v>2029</v>
      </c>
      <c r="AA326" s="153" t="s">
        <v>2030</v>
      </c>
      <c r="AB326" s="153" t="s">
        <v>2031</v>
      </c>
      <c r="AC326" s="193" t="s">
        <v>941</v>
      </c>
      <c r="AD326" s="153"/>
      <c r="AE326" s="251">
        <v>20000000</v>
      </c>
      <c r="AF326" s="193"/>
      <c r="AG326" s="193" t="s">
        <v>1029</v>
      </c>
      <c r="AH326" s="231">
        <v>45689</v>
      </c>
      <c r="AI326" s="251"/>
      <c r="AJ326" s="251"/>
      <c r="AK326" s="232"/>
      <c r="AL326" s="232"/>
      <c r="AM326" s="232"/>
      <c r="AN326" s="153" t="s">
        <v>1207</v>
      </c>
      <c r="AO326" s="193"/>
      <c r="AP326" s="145"/>
      <c r="AQ326" s="140"/>
      <c r="AR326" s="145"/>
      <c r="AS326" s="140"/>
      <c r="AT326" s="145"/>
      <c r="AU326" s="140"/>
      <c r="AV326" s="145"/>
      <c r="AW326" s="140"/>
      <c r="AX326" s="3"/>
      <c r="AY326" s="3"/>
    </row>
    <row r="327" spans="1:57" ht="54.95" customHeight="1">
      <c r="A327" s="54" t="s">
        <v>200</v>
      </c>
      <c r="B327" s="153" t="s">
        <v>572</v>
      </c>
      <c r="C327" s="73" t="s">
        <v>573</v>
      </c>
      <c r="D327" s="54" t="s">
        <v>575</v>
      </c>
      <c r="E327" s="323" t="s">
        <v>2022</v>
      </c>
      <c r="F327" s="119">
        <v>202400000005108</v>
      </c>
      <c r="G327" s="337" t="s">
        <v>2023</v>
      </c>
      <c r="H327" s="74" t="s">
        <v>2024</v>
      </c>
      <c r="I327" s="229" t="s">
        <v>2025</v>
      </c>
      <c r="J327" s="230">
        <v>0.5</v>
      </c>
      <c r="K327" s="153" t="s">
        <v>2042</v>
      </c>
      <c r="L327" s="153" t="s">
        <v>1337</v>
      </c>
      <c r="M327" s="153" t="s">
        <v>2043</v>
      </c>
      <c r="N327" s="153">
        <v>1</v>
      </c>
      <c r="O327" s="153">
        <v>0</v>
      </c>
      <c r="P327" s="199">
        <v>0</v>
      </c>
      <c r="Q327" s="149"/>
      <c r="R327" s="350"/>
      <c r="S327" s="193">
        <f t="shared" si="38"/>
        <v>0</v>
      </c>
      <c r="T327" s="142">
        <f t="shared" si="44"/>
        <v>0</v>
      </c>
      <c r="U327" s="200">
        <v>45689</v>
      </c>
      <c r="V327" s="201">
        <v>46021</v>
      </c>
      <c r="W327" s="124">
        <f t="shared" si="46"/>
        <v>332</v>
      </c>
      <c r="X327" s="143" t="s">
        <v>2028</v>
      </c>
      <c r="Y327" s="54" t="s">
        <v>1741</v>
      </c>
      <c r="Z327" s="56" t="s">
        <v>2029</v>
      </c>
      <c r="AA327" s="153" t="s">
        <v>2030</v>
      </c>
      <c r="AB327" s="153" t="s">
        <v>2031</v>
      </c>
      <c r="AC327" s="193" t="s">
        <v>941</v>
      </c>
      <c r="AD327" s="153"/>
      <c r="AE327" s="251"/>
      <c r="AF327" s="193"/>
      <c r="AG327" s="193"/>
      <c r="AH327" s="231"/>
      <c r="AI327" s="251"/>
      <c r="AJ327" s="251"/>
      <c r="AK327" s="232"/>
      <c r="AL327" s="232"/>
      <c r="AM327" s="232"/>
      <c r="AN327" s="153"/>
      <c r="AO327" s="193"/>
      <c r="AP327" s="145"/>
      <c r="AQ327" s="140"/>
      <c r="AR327" s="145"/>
      <c r="AS327" s="140"/>
      <c r="AT327" s="145"/>
      <c r="AU327" s="140"/>
      <c r="AV327" s="145"/>
      <c r="AW327" s="140"/>
      <c r="AX327" s="3"/>
      <c r="AY327" s="3"/>
    </row>
    <row r="328" spans="1:57" ht="54.95" customHeight="1">
      <c r="A328" s="54"/>
      <c r="B328" s="153"/>
      <c r="C328" s="73"/>
      <c r="D328" s="54"/>
      <c r="E328" s="480" t="s">
        <v>2044</v>
      </c>
      <c r="F328" s="481"/>
      <c r="G328" s="481"/>
      <c r="H328" s="481"/>
      <c r="I328" s="481"/>
      <c r="J328" s="481"/>
      <c r="K328" s="481"/>
      <c r="L328" s="481"/>
      <c r="M328" s="481"/>
      <c r="N328" s="481"/>
      <c r="O328" s="481"/>
      <c r="P328" s="482"/>
      <c r="Q328" s="49"/>
      <c r="R328" s="346"/>
      <c r="T328" s="108">
        <f>AVERAGE(T321:T327)</f>
        <v>0.7142857142857143</v>
      </c>
      <c r="U328" s="200"/>
      <c r="V328" s="201"/>
      <c r="W328" s="124"/>
      <c r="X328" s="143"/>
      <c r="Y328" s="54"/>
      <c r="Z328" s="56"/>
      <c r="AA328" s="153"/>
      <c r="AB328" s="153"/>
      <c r="AC328" s="193"/>
      <c r="AD328" s="153"/>
      <c r="AE328" s="251"/>
      <c r="AF328" s="193"/>
      <c r="AG328" s="193"/>
      <c r="AH328" s="231"/>
      <c r="AI328" s="387">
        <v>400000000</v>
      </c>
      <c r="AJ328" s="387">
        <v>400000000</v>
      </c>
      <c r="AK328" s="387">
        <v>400000000</v>
      </c>
      <c r="AL328" s="232"/>
      <c r="AM328" s="232"/>
      <c r="AN328" s="153"/>
      <c r="AO328" s="193"/>
      <c r="AP328" s="381">
        <v>0</v>
      </c>
      <c r="AQ328" s="82">
        <f>AP328/AJ328</f>
        <v>0</v>
      </c>
      <c r="AR328" s="381">
        <v>0</v>
      </c>
      <c r="AS328" s="82">
        <f>AR328/AJ328</f>
        <v>0</v>
      </c>
      <c r="AT328" s="251">
        <v>0</v>
      </c>
      <c r="AU328" s="82">
        <f>AT328/AK328</f>
        <v>0</v>
      </c>
      <c r="AV328" s="251">
        <v>0</v>
      </c>
      <c r="AW328" s="82">
        <f>AV328/AK328</f>
        <v>0</v>
      </c>
      <c r="AX328" s="193"/>
      <c r="AY328" s="193"/>
      <c r="AZ328" s="126"/>
      <c r="BA328" s="126"/>
      <c r="BB328" s="126"/>
      <c r="BC328" s="126"/>
      <c r="BD328" s="126"/>
      <c r="BE328" s="126"/>
    </row>
    <row r="329" spans="1:57" ht="54.95" customHeight="1">
      <c r="A329" s="54" t="s">
        <v>200</v>
      </c>
      <c r="B329" s="153" t="s">
        <v>572</v>
      </c>
      <c r="C329" s="73" t="s">
        <v>573</v>
      </c>
      <c r="D329" s="54" t="s">
        <v>578</v>
      </c>
      <c r="E329" s="323" t="s">
        <v>2045</v>
      </c>
      <c r="F329" s="119">
        <v>202400000004834</v>
      </c>
      <c r="G329" s="338" t="s">
        <v>2046</v>
      </c>
      <c r="H329" s="74" t="s">
        <v>2047</v>
      </c>
      <c r="I329" s="74" t="s">
        <v>2048</v>
      </c>
      <c r="J329" s="230">
        <v>0.5</v>
      </c>
      <c r="K329" s="76" t="s">
        <v>2049</v>
      </c>
      <c r="L329" s="76" t="s">
        <v>1337</v>
      </c>
      <c r="M329" s="76" t="s">
        <v>2048</v>
      </c>
      <c r="N329" s="45">
        <v>1</v>
      </c>
      <c r="O329" s="153">
        <v>0</v>
      </c>
      <c r="P329" s="199">
        <v>0</v>
      </c>
      <c r="Q329" s="142"/>
      <c r="R329" s="355"/>
      <c r="S329" s="193">
        <f t="shared" si="38"/>
        <v>0</v>
      </c>
      <c r="T329" s="142">
        <f>(O329+P329)/N329</f>
        <v>0</v>
      </c>
      <c r="U329" s="123">
        <v>45717</v>
      </c>
      <c r="V329" s="123">
        <v>46021</v>
      </c>
      <c r="W329" s="124">
        <f t="shared" si="45"/>
        <v>304</v>
      </c>
      <c r="X329" s="143" t="s">
        <v>2028</v>
      </c>
      <c r="Y329" s="54" t="s">
        <v>1741</v>
      </c>
      <c r="Z329" s="56" t="s">
        <v>2029</v>
      </c>
      <c r="AA329" s="153" t="s">
        <v>2050</v>
      </c>
      <c r="AB329" s="153" t="s">
        <v>2051</v>
      </c>
      <c r="AC329" s="193" t="s">
        <v>941</v>
      </c>
      <c r="AD329" s="153"/>
      <c r="AE329" s="251">
        <v>400000000</v>
      </c>
      <c r="AF329" s="193"/>
      <c r="AG329" s="193" t="s">
        <v>1029</v>
      </c>
      <c r="AH329" s="231">
        <v>45689</v>
      </c>
      <c r="AI329" s="251"/>
      <c r="AJ329" s="251"/>
      <c r="AK329" s="251"/>
      <c r="AL329" s="232"/>
      <c r="AM329" s="232"/>
      <c r="AN329" s="153" t="s">
        <v>1207</v>
      </c>
      <c r="AO329" s="193"/>
      <c r="AP329" s="145"/>
      <c r="AQ329" s="140"/>
      <c r="AR329" s="145"/>
      <c r="AS329" s="140"/>
      <c r="AT329" s="145"/>
      <c r="AU329" s="140"/>
      <c r="AV329" s="145"/>
      <c r="AW329" s="140"/>
      <c r="AX329" s="3"/>
      <c r="AY329" s="3"/>
    </row>
    <row r="330" spans="1:57" ht="54.95" customHeight="1">
      <c r="A330" s="229" t="s">
        <v>200</v>
      </c>
      <c r="B330" s="225" t="s">
        <v>572</v>
      </c>
      <c r="C330" s="190" t="s">
        <v>573</v>
      </c>
      <c r="D330" s="229" t="s">
        <v>578</v>
      </c>
      <c r="E330" s="328" t="s">
        <v>2045</v>
      </c>
      <c r="F330" s="119">
        <v>202400000004834</v>
      </c>
      <c r="G330" s="339" t="s">
        <v>2046</v>
      </c>
      <c r="H330" s="234" t="s">
        <v>2052</v>
      </c>
      <c r="I330" s="74" t="s">
        <v>2053</v>
      </c>
      <c r="J330" s="230">
        <v>0.5</v>
      </c>
      <c r="K330" s="76" t="s">
        <v>2054</v>
      </c>
      <c r="L330" s="76" t="s">
        <v>1337</v>
      </c>
      <c r="M330" s="76" t="s">
        <v>2055</v>
      </c>
      <c r="N330" s="45">
        <v>1</v>
      </c>
      <c r="O330" s="153">
        <v>0</v>
      </c>
      <c r="P330" s="199">
        <v>0</v>
      </c>
      <c r="Q330" s="142"/>
      <c r="R330" s="355"/>
      <c r="S330" s="193">
        <f t="shared" si="38"/>
        <v>0</v>
      </c>
      <c r="T330" s="142">
        <f>(O330+P330)/N330</f>
        <v>0</v>
      </c>
      <c r="U330" s="123">
        <v>45717</v>
      </c>
      <c r="V330" s="123">
        <v>46021</v>
      </c>
      <c r="W330" s="124">
        <f t="shared" si="45"/>
        <v>304</v>
      </c>
      <c r="X330" s="143" t="s">
        <v>2028</v>
      </c>
      <c r="Y330" s="54" t="s">
        <v>1741</v>
      </c>
      <c r="Z330" s="56" t="s">
        <v>2029</v>
      </c>
      <c r="AA330" s="153" t="s">
        <v>2056</v>
      </c>
      <c r="AB330" s="153" t="s">
        <v>2057</v>
      </c>
      <c r="AC330" s="193" t="s">
        <v>941</v>
      </c>
      <c r="AD330" s="153"/>
      <c r="AE330" s="251">
        <v>200000000</v>
      </c>
      <c r="AF330" s="193"/>
      <c r="AG330" s="193" t="s">
        <v>1029</v>
      </c>
      <c r="AH330" s="231">
        <v>45689</v>
      </c>
      <c r="AI330" s="231"/>
      <c r="AJ330" s="251"/>
      <c r="AK330" s="231"/>
      <c r="AL330" s="402"/>
      <c r="AM330" s="402"/>
      <c r="AN330" s="225" t="s">
        <v>1207</v>
      </c>
      <c r="AO330" s="121"/>
      <c r="AP330" s="145"/>
      <c r="AQ330" s="140"/>
      <c r="AR330" s="145"/>
      <c r="AS330" s="140"/>
      <c r="AT330" s="145"/>
      <c r="AU330" s="140"/>
      <c r="AV330" s="145"/>
      <c r="AW330" s="140"/>
      <c r="AX330" s="3"/>
      <c r="AY330" s="3"/>
    </row>
    <row r="331" spans="1:57" ht="54.95" customHeight="1" thickBot="1">
      <c r="A331" s="240"/>
      <c r="B331" s="235"/>
      <c r="C331" s="284"/>
      <c r="D331" s="240"/>
      <c r="E331" s="489" t="s">
        <v>2058</v>
      </c>
      <c r="F331" s="490"/>
      <c r="G331" s="490"/>
      <c r="H331" s="490"/>
      <c r="I331" s="490"/>
      <c r="J331" s="490"/>
      <c r="K331" s="490"/>
      <c r="L331" s="490"/>
      <c r="M331" s="490"/>
      <c r="N331" s="490"/>
      <c r="O331" s="490"/>
      <c r="P331" s="490"/>
      <c r="Q331" s="490"/>
      <c r="R331" s="490"/>
      <c r="S331" s="490"/>
      <c r="T331" s="237">
        <f>AVERAGE(T329:T330)</f>
        <v>0</v>
      </c>
      <c r="U331" s="285"/>
      <c r="V331" s="285"/>
      <c r="W331" s="286"/>
      <c r="X331" s="287"/>
      <c r="Y331" s="240"/>
      <c r="Z331" s="34"/>
      <c r="AA331" s="235"/>
      <c r="AB331" s="235"/>
      <c r="AC331" s="3"/>
      <c r="AD331" s="235"/>
      <c r="AE331" s="154"/>
      <c r="AF331" s="3"/>
      <c r="AG331" s="3"/>
      <c r="AH331" s="288"/>
      <c r="AI331" s="401">
        <v>600000000</v>
      </c>
      <c r="AJ331" s="401">
        <v>600000000</v>
      </c>
      <c r="AK331" s="401">
        <v>600000000</v>
      </c>
      <c r="AL331" s="232"/>
      <c r="AM331" s="232"/>
      <c r="AN331" s="153"/>
      <c r="AO331" s="193"/>
      <c r="AP331" s="381">
        <v>0</v>
      </c>
      <c r="AQ331" s="82">
        <f>AP331/AJ331</f>
        <v>0</v>
      </c>
      <c r="AR331" s="381">
        <v>0</v>
      </c>
      <c r="AS331" s="82">
        <f>AR331/AJ331</f>
        <v>0</v>
      </c>
      <c r="AT331" s="251">
        <v>0</v>
      </c>
      <c r="AU331" s="82"/>
      <c r="AV331" s="251"/>
      <c r="AW331" s="82"/>
      <c r="AX331" s="193"/>
      <c r="AY331" s="193"/>
      <c r="AZ331" s="126"/>
      <c r="BA331" s="126"/>
      <c r="BB331" s="126"/>
      <c r="BC331" s="126"/>
      <c r="BD331" s="126"/>
      <c r="BE331" s="126"/>
    </row>
    <row r="332" spans="1:57" ht="83.25" customHeight="1" thickBot="1">
      <c r="A332" s="290" t="s">
        <v>582</v>
      </c>
      <c r="B332" s="290" t="s">
        <v>583</v>
      </c>
      <c r="C332" s="291">
        <v>36982</v>
      </c>
      <c r="D332" s="292" t="s">
        <v>587</v>
      </c>
      <c r="E332" s="329" t="s">
        <v>2059</v>
      </c>
      <c r="F332" s="124">
        <v>2024130010226</v>
      </c>
      <c r="G332" s="340" t="s">
        <v>2060</v>
      </c>
      <c r="H332" s="294" t="s">
        <v>2061</v>
      </c>
      <c r="I332" s="295" t="s">
        <v>2062</v>
      </c>
      <c r="J332" s="296">
        <v>0.5</v>
      </c>
      <c r="K332" s="295" t="s">
        <v>2063</v>
      </c>
      <c r="L332" s="297" t="s">
        <v>1337</v>
      </c>
      <c r="M332" s="293" t="s">
        <v>2064</v>
      </c>
      <c r="N332" s="298">
        <v>1</v>
      </c>
      <c r="O332" s="298">
        <v>0</v>
      </c>
      <c r="P332" s="295">
        <v>0.4</v>
      </c>
      <c r="Q332" s="289"/>
      <c r="R332" s="289"/>
      <c r="S332" s="193">
        <f t="shared" si="38"/>
        <v>0.4</v>
      </c>
      <c r="T332" s="142">
        <f t="shared" ref="T332:T333" si="47">(O332+P332)/N332</f>
        <v>0.4</v>
      </c>
      <c r="U332" s="299">
        <v>45689</v>
      </c>
      <c r="V332" s="399">
        <v>46022</v>
      </c>
      <c r="W332" s="124">
        <f>+V332-U332</f>
        <v>333</v>
      </c>
      <c r="X332" s="510" t="s">
        <v>2065</v>
      </c>
      <c r="Y332" s="511" t="s">
        <v>1741</v>
      </c>
      <c r="Z332" s="499" t="s">
        <v>2066</v>
      </c>
      <c r="AA332" s="153" t="s">
        <v>2067</v>
      </c>
      <c r="AB332" s="153" t="s">
        <v>2068</v>
      </c>
      <c r="AC332" s="193" t="s">
        <v>2069</v>
      </c>
      <c r="AD332" s="193" t="s">
        <v>2070</v>
      </c>
      <c r="AE332" s="251">
        <f>(450000000+184950000)</f>
        <v>634950000</v>
      </c>
      <c r="AF332" s="193" t="s">
        <v>2071</v>
      </c>
      <c r="AG332" s="193" t="s">
        <v>1207</v>
      </c>
      <c r="AH332" s="231">
        <v>45505</v>
      </c>
      <c r="AI332" s="474">
        <v>2037200000</v>
      </c>
      <c r="AJ332" s="387">
        <v>2037200000</v>
      </c>
      <c r="AK332" s="387">
        <v>2037200000</v>
      </c>
      <c r="AL332" s="126"/>
      <c r="AM332" s="126"/>
      <c r="AN332" s="126"/>
      <c r="AO332" s="126"/>
      <c r="AP332" s="387">
        <v>18800000</v>
      </c>
      <c r="AQ332" s="82">
        <f>AP332/AJ332</f>
        <v>9.228352640879638E-3</v>
      </c>
      <c r="AR332" s="387">
        <v>994420000</v>
      </c>
      <c r="AS332" s="82">
        <f>AR332/AJ332</f>
        <v>0.48813076772040054</v>
      </c>
      <c r="AT332" s="381">
        <v>530610000</v>
      </c>
      <c r="AU332" s="403">
        <f>AT332/AK332</f>
        <v>0.26046043589240131</v>
      </c>
      <c r="AV332" s="381">
        <v>1239120000</v>
      </c>
      <c r="AW332" s="82">
        <f>AV332/AK332</f>
        <v>0.60824661299823291</v>
      </c>
      <c r="AX332" s="126"/>
      <c r="AY332" s="193"/>
      <c r="AZ332" s="126"/>
      <c r="BA332" s="126"/>
      <c r="BB332" s="126"/>
      <c r="BC332" s="126"/>
      <c r="BD332" s="126"/>
      <c r="BE332" s="126"/>
    </row>
    <row r="333" spans="1:57" ht="87" customHeight="1">
      <c r="A333" s="290" t="s">
        <v>582</v>
      </c>
      <c r="B333" s="290" t="s">
        <v>583</v>
      </c>
      <c r="C333" s="291">
        <v>36982</v>
      </c>
      <c r="D333" s="300" t="s">
        <v>590</v>
      </c>
      <c r="E333" s="330" t="s">
        <v>2059</v>
      </c>
      <c r="F333" s="396">
        <v>2024130010226</v>
      </c>
      <c r="G333" s="341" t="s">
        <v>2060</v>
      </c>
      <c r="H333" s="302" t="s">
        <v>2072</v>
      </c>
      <c r="I333" s="301" t="s">
        <v>591</v>
      </c>
      <c r="J333" s="303">
        <v>0.5</v>
      </c>
      <c r="K333" s="301" t="s">
        <v>2073</v>
      </c>
      <c r="L333" s="304" t="s">
        <v>1337</v>
      </c>
      <c r="M333" s="301" t="s">
        <v>2074</v>
      </c>
      <c r="N333" s="305">
        <v>1</v>
      </c>
      <c r="O333" s="305">
        <v>0</v>
      </c>
      <c r="P333" s="305">
        <v>0</v>
      </c>
      <c r="Q333" s="249"/>
      <c r="R333" s="249"/>
      <c r="S333" s="121">
        <f t="shared" si="38"/>
        <v>0</v>
      </c>
      <c r="T333" s="142">
        <f t="shared" si="47"/>
        <v>0</v>
      </c>
      <c r="U333" s="306">
        <v>45689</v>
      </c>
      <c r="V333" s="400">
        <v>46022</v>
      </c>
      <c r="W333" s="124">
        <f>+V333-U333</f>
        <v>333</v>
      </c>
      <c r="X333" s="510"/>
      <c r="Y333" s="511"/>
      <c r="Z333" s="499"/>
      <c r="AA333" s="153" t="s">
        <v>2067</v>
      </c>
      <c r="AB333" s="153" t="s">
        <v>2068</v>
      </c>
      <c r="AC333" s="193" t="s">
        <v>2069</v>
      </c>
      <c r="AD333" s="153" t="s">
        <v>2075</v>
      </c>
      <c r="AE333" s="232">
        <f>(1108276000-AE332)</f>
        <v>473326000</v>
      </c>
      <c r="AF333" s="193" t="s">
        <v>2076</v>
      </c>
      <c r="AG333" s="193" t="s">
        <v>1207</v>
      </c>
      <c r="AH333" s="231">
        <v>45473</v>
      </c>
      <c r="AI333" s="474"/>
      <c r="AJ333" s="379"/>
      <c r="AK333" s="379"/>
      <c r="AP333" s="139"/>
      <c r="AQ333" s="140"/>
      <c r="AR333" s="139"/>
      <c r="AS333" s="140"/>
      <c r="AT333" s="145"/>
      <c r="AU333" s="140"/>
      <c r="AV333" s="145"/>
      <c r="AW333" s="140"/>
      <c r="AX333" s="3"/>
      <c r="AY333" s="3"/>
    </row>
    <row r="334" spans="1:57" ht="46.5" customHeight="1">
      <c r="A334" s="492" t="str">
        <f>+CONCATENATE('1. ESTRATÉGICO'!E124)</f>
        <v/>
      </c>
      <c r="B334" s="492"/>
      <c r="C334" s="492"/>
      <c r="D334" s="492"/>
      <c r="E334" s="473" t="s">
        <v>2077</v>
      </c>
      <c r="F334" s="473"/>
      <c r="G334" s="473"/>
      <c r="H334" s="473"/>
      <c r="I334" s="473"/>
      <c r="J334" s="473"/>
      <c r="K334" s="473"/>
      <c r="L334" s="473"/>
      <c r="M334" s="473"/>
      <c r="N334" s="473"/>
      <c r="O334" s="473"/>
      <c r="P334" s="473"/>
      <c r="Q334" s="473"/>
      <c r="R334" s="473"/>
      <c r="S334" s="473"/>
      <c r="T334" s="397">
        <f>AVERAGE(T332:T333)</f>
        <v>0.2</v>
      </c>
      <c r="U334" s="241"/>
      <c r="V334" s="241"/>
      <c r="W334" s="241"/>
      <c r="X334" s="241"/>
      <c r="Y334" s="241"/>
      <c r="Z334" s="242"/>
      <c r="AA334" s="242"/>
      <c r="AB334" s="242"/>
      <c r="AC334" s="243"/>
      <c r="AD334" s="244"/>
      <c r="AE334" s="242"/>
      <c r="AF334" s="244"/>
      <c r="AG334" s="244"/>
      <c r="AH334" s="245"/>
      <c r="AI334" s="245"/>
      <c r="AP334" s="145"/>
      <c r="AQ334" s="140"/>
      <c r="AR334" s="145"/>
      <c r="AS334" s="3"/>
      <c r="AT334" s="150"/>
      <c r="AU334" s="140"/>
      <c r="AV334" s="145"/>
      <c r="AW334" s="140"/>
      <c r="AX334" s="3"/>
      <c r="AY334" s="3"/>
    </row>
    <row r="335" spans="1:57" ht="75.75" customHeight="1">
      <c r="A335" s="235" t="str">
        <f>+CONCATENATE('1. ESTRATÉGICO'!E125)</f>
        <v/>
      </c>
      <c r="F335" s="137"/>
      <c r="K335" s="472" t="s">
        <v>2078</v>
      </c>
      <c r="L335" s="472"/>
      <c r="M335" s="472"/>
      <c r="N335" s="472"/>
      <c r="O335" s="472"/>
      <c r="P335" s="472"/>
      <c r="Q335" s="472"/>
      <c r="R335" s="472"/>
      <c r="S335" s="472"/>
      <c r="T335" s="398">
        <f>(T14+T24+T27+T32+T49+T62+T65+T69+T75+T79+T97+T100+T104+T119+T131+T140+T150+T156+T168+T172+T177+T183+T188+T199+T206+T209+T224+T251+T256+T270+T284+T305+T320+T328+T331+T334)/36</f>
        <v>0.3832519389507843</v>
      </c>
      <c r="U335" s="116"/>
      <c r="V335" s="116"/>
      <c r="W335" s="116"/>
      <c r="X335" s="116"/>
      <c r="Y335" s="116"/>
      <c r="Z335" s="116"/>
      <c r="AA335" s="116"/>
      <c r="AB335" s="116"/>
      <c r="AC335" s="116"/>
      <c r="AD335" s="1"/>
      <c r="AE335" s="116"/>
      <c r="AF335" s="116"/>
      <c r="AG335" s="116"/>
      <c r="AH335" s="116"/>
      <c r="AI335" s="116"/>
      <c r="AK335" s="395">
        <f>SUM(AK9:AK334)</f>
        <v>470555301204.63</v>
      </c>
      <c r="AL335" s="472" t="s">
        <v>2079</v>
      </c>
      <c r="AM335" s="472"/>
      <c r="AN335" s="472"/>
      <c r="AO335" s="472"/>
      <c r="AP335" s="472"/>
      <c r="AQ335" s="472"/>
      <c r="AR335" s="472"/>
      <c r="AS335" s="472"/>
      <c r="AT335" s="404">
        <f>SUM(AT9:AT334)</f>
        <v>29007832147.559998</v>
      </c>
      <c r="AU335" s="117">
        <f>AT335/AK335</f>
        <v>6.164595760221897E-2</v>
      </c>
      <c r="AV335" s="404">
        <f>SUM(AV9:AV334)</f>
        <v>54780042896.849998</v>
      </c>
      <c r="AW335" s="117">
        <f>AV335/AK335</f>
        <v>0.1164157385042993</v>
      </c>
      <c r="AX335" s="3"/>
      <c r="AY335" s="3"/>
      <c r="AZ335" s="246"/>
      <c r="BA335" s="105"/>
      <c r="BB335" s="105"/>
      <c r="BC335" s="247"/>
    </row>
    <row r="336" spans="1:57">
      <c r="A336" s="235" t="str">
        <f>+CONCATENATE('1. ESTRATÉGICO'!E126)</f>
        <v/>
      </c>
      <c r="P336" s="3"/>
      <c r="S336" s="137"/>
    </row>
    <row r="337" spans="1:24">
      <c r="A337" s="235" t="str">
        <f>+CONCATENATE('1. ESTRATÉGICO'!E127)</f>
        <v/>
      </c>
      <c r="P337" s="3"/>
      <c r="X337" s="248"/>
    </row>
    <row r="338" spans="1:24">
      <c r="A338" s="235" t="str">
        <f>+CONCATENATE('1. ESTRATÉGICO'!E128)</f>
        <v/>
      </c>
      <c r="P338" s="3"/>
    </row>
    <row r="339" spans="1:24">
      <c r="A339" s="235" t="str">
        <f>+CONCATENATE('1. ESTRATÉGICO'!E129)</f>
        <v/>
      </c>
      <c r="P339" s="3"/>
    </row>
    <row r="340" spans="1:24">
      <c r="A340" s="235" t="str">
        <f>+CONCATENATE('1. ESTRATÉGICO'!E130)</f>
        <v/>
      </c>
      <c r="P340" s="3"/>
    </row>
    <row r="341" spans="1:24">
      <c r="A341" s="235" t="str">
        <f>+CONCATENATE('1. ESTRATÉGICO'!E131)</f>
        <v/>
      </c>
      <c r="P341" s="3"/>
    </row>
    <row r="342" spans="1:24">
      <c r="A342" s="235" t="str">
        <f>+CONCATENATE('1. ESTRATÉGICO'!E132)</f>
        <v/>
      </c>
      <c r="P342" s="3"/>
    </row>
    <row r="343" spans="1:24">
      <c r="A343" s="235" t="str">
        <f>+CONCATENATE('1. ESTRATÉGICO'!E133)</f>
        <v/>
      </c>
      <c r="P343" s="3"/>
    </row>
    <row r="344" spans="1:24">
      <c r="A344" s="235" t="str">
        <f>+CONCATENATE('1. ESTRATÉGICO'!E134)</f>
        <v/>
      </c>
      <c r="P344" s="3"/>
    </row>
    <row r="345" spans="1:24">
      <c r="A345" s="235" t="str">
        <f>+CONCATENATE('1. ESTRATÉGICO'!E135)</f>
        <v/>
      </c>
      <c r="P345" s="3"/>
    </row>
    <row r="346" spans="1:24">
      <c r="A346" s="235" t="str">
        <f>+CONCATENATE('1. ESTRATÉGICO'!E136)</f>
        <v/>
      </c>
      <c r="P346" s="3"/>
    </row>
    <row r="347" spans="1:24">
      <c r="A347" s="235" t="str">
        <f>+CONCATENATE('1. ESTRATÉGICO'!E137)</f>
        <v/>
      </c>
      <c r="P347" s="3"/>
    </row>
    <row r="348" spans="1:24">
      <c r="A348" s="235" t="str">
        <f>+CONCATENATE('1. ESTRATÉGICO'!E138)</f>
        <v/>
      </c>
      <c r="P348" s="3"/>
    </row>
    <row r="349" spans="1:24">
      <c r="A349" s="235" t="str">
        <f>+CONCATENATE('1. ESTRATÉGICO'!E139)</f>
        <v/>
      </c>
      <c r="P349" s="3"/>
    </row>
    <row r="350" spans="1:24">
      <c r="A350" s="235" t="str">
        <f>+CONCATENATE('1. ESTRATÉGICO'!E140)</f>
        <v/>
      </c>
      <c r="P350" s="3"/>
    </row>
    <row r="351" spans="1:24">
      <c r="A351" s="235" t="str">
        <f>+CONCATENATE('1. ESTRATÉGICO'!E141)</f>
        <v/>
      </c>
      <c r="P351" s="3"/>
    </row>
    <row r="352" spans="1:24">
      <c r="A352" s="235" t="str">
        <f>+CONCATENATE('1. ESTRATÉGICO'!E142)</f>
        <v/>
      </c>
      <c r="P352" s="3"/>
    </row>
    <row r="353" spans="1:16">
      <c r="A353" s="235" t="str">
        <f>+CONCATENATE('1. ESTRATÉGICO'!E143)</f>
        <v/>
      </c>
      <c r="P353" s="3"/>
    </row>
    <row r="354" spans="1:16">
      <c r="A354" s="235" t="str">
        <f>+CONCATENATE('1. ESTRATÉGICO'!E144)</f>
        <v/>
      </c>
      <c r="P354" s="3"/>
    </row>
    <row r="355" spans="1:16">
      <c r="A355" s="235" t="str">
        <f>+CONCATENATE('1. ESTRATÉGICO'!E145)</f>
        <v/>
      </c>
      <c r="P355" s="3"/>
    </row>
    <row r="356" spans="1:16">
      <c r="A356" s="235" t="str">
        <f>+CONCATENATE('1. ESTRATÉGICO'!E146)</f>
        <v/>
      </c>
      <c r="P356" s="3"/>
    </row>
    <row r="357" spans="1:16">
      <c r="A357" s="235" t="str">
        <f>+CONCATENATE('1. ESTRATÉGICO'!E147)</f>
        <v/>
      </c>
      <c r="P357" s="3"/>
    </row>
    <row r="358" spans="1:16">
      <c r="A358" s="235" t="str">
        <f>+CONCATENATE('1. ESTRATÉGICO'!E148)</f>
        <v/>
      </c>
      <c r="P358" s="3"/>
    </row>
    <row r="359" spans="1:16">
      <c r="A359" s="235" t="str">
        <f>+CONCATENATE('1. ESTRATÉGICO'!E149)</f>
        <v/>
      </c>
      <c r="P359" s="3"/>
    </row>
    <row r="360" spans="1:16">
      <c r="A360" s="235" t="str">
        <f>+CONCATENATE('1. ESTRATÉGICO'!E150)</f>
        <v/>
      </c>
      <c r="P360" s="3"/>
    </row>
    <row r="361" spans="1:16">
      <c r="A361" s="235" t="str">
        <f>+CONCATENATE('1. ESTRATÉGICO'!E151)</f>
        <v/>
      </c>
      <c r="P361" s="3"/>
    </row>
    <row r="362" spans="1:16">
      <c r="A362" s="235" t="str">
        <f>+CONCATENATE('1. ESTRATÉGICO'!E152)</f>
        <v/>
      </c>
      <c r="P362" s="3"/>
    </row>
    <row r="363" spans="1:16">
      <c r="A363" s="235" t="str">
        <f>+CONCATENATE('1. ESTRATÉGICO'!E153)</f>
        <v/>
      </c>
      <c r="P363" s="3"/>
    </row>
    <row r="364" spans="1:16">
      <c r="A364" s="235" t="str">
        <f>+CONCATENATE('1. ESTRATÉGICO'!E154)</f>
        <v/>
      </c>
      <c r="P364" s="3"/>
    </row>
    <row r="365" spans="1:16">
      <c r="A365" s="235" t="str">
        <f>+CONCATENATE('1. ESTRATÉGICO'!E155)</f>
        <v/>
      </c>
      <c r="P365" s="3"/>
    </row>
    <row r="366" spans="1:16">
      <c r="A366" s="235" t="str">
        <f>+CONCATENATE('1. ESTRATÉGICO'!E156)</f>
        <v/>
      </c>
      <c r="P366" s="3"/>
    </row>
    <row r="367" spans="1:16">
      <c r="A367" s="235" t="str">
        <f>+CONCATENATE('1. ESTRATÉGICO'!E157)</f>
        <v/>
      </c>
      <c r="P367" s="3"/>
    </row>
    <row r="368" spans="1:16">
      <c r="A368" s="235" t="str">
        <f>+CONCATENATE('1. ESTRATÉGICO'!E158)</f>
        <v/>
      </c>
      <c r="P368" s="3"/>
    </row>
    <row r="369" spans="1:16">
      <c r="A369" s="235" t="str">
        <f>+CONCATENATE('1. ESTRATÉGICO'!E159)</f>
        <v/>
      </c>
      <c r="P369" s="3"/>
    </row>
    <row r="370" spans="1:16">
      <c r="A370" s="235" t="str">
        <f>+CONCATENATE('1. ESTRATÉGICO'!E160)</f>
        <v/>
      </c>
      <c r="P370" s="3"/>
    </row>
    <row r="371" spans="1:16">
      <c r="A371" s="235" t="str">
        <f>+CONCATENATE('1. ESTRATÉGICO'!E161)</f>
        <v/>
      </c>
      <c r="P371" s="3"/>
    </row>
    <row r="372" spans="1:16">
      <c r="A372" s="235" t="str">
        <f>+CONCATENATE('1. ESTRATÉGICO'!E162)</f>
        <v/>
      </c>
      <c r="P372" s="3"/>
    </row>
    <row r="373" spans="1:16">
      <c r="A373" s="235" t="str">
        <f>+CONCATENATE('1. ESTRATÉGICO'!E163)</f>
        <v/>
      </c>
      <c r="P373" s="3"/>
    </row>
    <row r="374" spans="1:16">
      <c r="A374" s="235" t="str">
        <f>+CONCATENATE('1. ESTRATÉGICO'!E164)</f>
        <v/>
      </c>
      <c r="P374" s="3"/>
    </row>
    <row r="375" spans="1:16">
      <c r="A375" s="235" t="str">
        <f>+CONCATENATE('1. ESTRATÉGICO'!E165)</f>
        <v/>
      </c>
      <c r="P375" s="3"/>
    </row>
    <row r="376" spans="1:16">
      <c r="A376" s="235" t="str">
        <f>+CONCATENATE('1. ESTRATÉGICO'!E166)</f>
        <v/>
      </c>
      <c r="P376" s="3"/>
    </row>
    <row r="377" spans="1:16">
      <c r="A377" s="235" t="str">
        <f>+CONCATENATE('1. ESTRATÉGICO'!E167)</f>
        <v/>
      </c>
      <c r="P377" s="3"/>
    </row>
    <row r="378" spans="1:16">
      <c r="A378" s="235" t="str">
        <f>+CONCATENATE('1. ESTRATÉGICO'!E168)</f>
        <v/>
      </c>
      <c r="P378" s="3"/>
    </row>
    <row r="379" spans="1:16">
      <c r="A379" s="235" t="str">
        <f>+CONCATENATE('1. ESTRATÉGICO'!E169)</f>
        <v/>
      </c>
      <c r="P379" s="3"/>
    </row>
    <row r="380" spans="1:16">
      <c r="A380" s="235" t="str">
        <f>+CONCATENATE('1. ESTRATÉGICO'!E170)</f>
        <v/>
      </c>
      <c r="P380" s="3"/>
    </row>
    <row r="381" spans="1:16">
      <c r="A381" s="235" t="str">
        <f>+CONCATENATE('1. ESTRATÉGICO'!E171)</f>
        <v/>
      </c>
      <c r="P381" s="3"/>
    </row>
    <row r="382" spans="1:16">
      <c r="A382" s="235" t="str">
        <f>+CONCATENATE('1. ESTRATÉGICO'!E172)</f>
        <v/>
      </c>
      <c r="P382" s="3"/>
    </row>
    <row r="383" spans="1:16">
      <c r="A383" s="235" t="str">
        <f>+CONCATENATE('1. ESTRATÉGICO'!E173)</f>
        <v/>
      </c>
      <c r="P383" s="3"/>
    </row>
    <row r="384" spans="1:16">
      <c r="A384" s="235" t="str">
        <f>+CONCATENATE('1. ESTRATÉGICO'!E174)</f>
        <v/>
      </c>
      <c r="P384" s="3"/>
    </row>
    <row r="385" spans="1:16">
      <c r="A385" s="235" t="str">
        <f>+CONCATENATE('1. ESTRATÉGICO'!E175)</f>
        <v/>
      </c>
      <c r="P385" s="3"/>
    </row>
    <row r="386" spans="1:16">
      <c r="A386" s="235" t="str">
        <f>+CONCATENATE('1. ESTRATÉGICO'!E176)</f>
        <v/>
      </c>
      <c r="P386" s="3"/>
    </row>
    <row r="387" spans="1:16">
      <c r="A387" s="235" t="str">
        <f>+CONCATENATE('1. ESTRATÉGICO'!E177)</f>
        <v/>
      </c>
      <c r="P387" s="3"/>
    </row>
    <row r="388" spans="1:16">
      <c r="A388" s="235" t="str">
        <f>+CONCATENATE('1. ESTRATÉGICO'!E178)</f>
        <v/>
      </c>
      <c r="P388" s="3"/>
    </row>
    <row r="389" spans="1:16">
      <c r="A389" s="235" t="str">
        <f>+CONCATENATE('1. ESTRATÉGICO'!E179)</f>
        <v/>
      </c>
      <c r="P389" s="3"/>
    </row>
    <row r="390" spans="1:16">
      <c r="A390" s="235" t="str">
        <f>+CONCATENATE('1. ESTRATÉGICO'!E180)</f>
        <v/>
      </c>
      <c r="P390" s="3"/>
    </row>
    <row r="391" spans="1:16">
      <c r="A391" s="235" t="str">
        <f>+CONCATENATE('1. ESTRATÉGICO'!E181)</f>
        <v/>
      </c>
      <c r="P391" s="3"/>
    </row>
    <row r="392" spans="1:16">
      <c r="A392" s="235" t="str">
        <f>+CONCATENATE('1. ESTRATÉGICO'!E182)</f>
        <v/>
      </c>
      <c r="P392" s="3"/>
    </row>
    <row r="393" spans="1:16">
      <c r="A393" s="235" t="str">
        <f>+CONCATENATE('1. ESTRATÉGICO'!E183)</f>
        <v/>
      </c>
      <c r="P393" s="3"/>
    </row>
    <row r="394" spans="1:16">
      <c r="A394" s="235" t="str">
        <f>+CONCATENATE('1. ESTRATÉGICO'!E184)</f>
        <v/>
      </c>
      <c r="P394" s="3"/>
    </row>
    <row r="395" spans="1:16">
      <c r="A395" s="235" t="str">
        <f>+CONCATENATE('1. ESTRATÉGICO'!E185)</f>
        <v/>
      </c>
      <c r="P395" s="137"/>
    </row>
    <row r="396" spans="1:16">
      <c r="A396" s="235" t="str">
        <f>+CONCATENATE('1. ESTRATÉGICO'!E186)</f>
        <v/>
      </c>
    </row>
    <row r="397" spans="1:16">
      <c r="A397" s="235" t="str">
        <f>+CONCATENATE('1. ESTRATÉGICO'!E187)</f>
        <v/>
      </c>
    </row>
    <row r="398" spans="1:16">
      <c r="A398" s="235" t="str">
        <f>+CONCATENATE('1. ESTRATÉGICO'!E188)</f>
        <v/>
      </c>
    </row>
    <row r="399" spans="1:16">
      <c r="A399" s="235" t="str">
        <f>+CONCATENATE('1. ESTRATÉGICO'!E189)</f>
        <v/>
      </c>
    </row>
    <row r="400" spans="1:16">
      <c r="A400" s="235" t="str">
        <f>+CONCATENATE('1. ESTRATÉGICO'!E190)</f>
        <v/>
      </c>
    </row>
    <row r="401" spans="1:1">
      <c r="A401" s="235" t="str">
        <f>+CONCATENATE('1. ESTRATÉGICO'!E191)</f>
        <v/>
      </c>
    </row>
    <row r="402" spans="1:1">
      <c r="A402" s="235" t="str">
        <f>+CONCATENATE('1. ESTRATÉGICO'!E192)</f>
        <v/>
      </c>
    </row>
    <row r="403" spans="1:1">
      <c r="A403" s="235" t="str">
        <f>+CONCATENATE('1. ESTRATÉGICO'!E193)</f>
        <v/>
      </c>
    </row>
    <row r="404" spans="1:1">
      <c r="A404" s="235" t="str">
        <f>+CONCATENATE('1. ESTRATÉGICO'!E194)</f>
        <v/>
      </c>
    </row>
    <row r="405" spans="1:1">
      <c r="A405" s="235" t="str">
        <f>+CONCATENATE('1. ESTRATÉGICO'!E195)</f>
        <v/>
      </c>
    </row>
    <row r="406" spans="1:1">
      <c r="A406" s="235" t="str">
        <f>+CONCATENATE('1. ESTRATÉGICO'!E196)</f>
        <v/>
      </c>
    </row>
    <row r="407" spans="1:1">
      <c r="A407" s="235" t="str">
        <f>+CONCATENATE('1. ESTRATÉGICO'!E197)</f>
        <v/>
      </c>
    </row>
    <row r="408" spans="1:1">
      <c r="A408" s="235" t="str">
        <f>+CONCATENATE('1. ESTRATÉGICO'!E198)</f>
        <v/>
      </c>
    </row>
    <row r="409" spans="1:1">
      <c r="A409" s="235" t="str">
        <f>+CONCATENATE('1. ESTRATÉGICO'!E199)</f>
        <v/>
      </c>
    </row>
    <row r="410" spans="1:1">
      <c r="A410" s="235" t="str">
        <f>+CONCATENATE('1. ESTRATÉGICO'!E200)</f>
        <v/>
      </c>
    </row>
    <row r="411" spans="1:1">
      <c r="A411" s="235" t="str">
        <f>+CONCATENATE('1. ESTRATÉGICO'!E201)</f>
        <v/>
      </c>
    </row>
    <row r="412" spans="1:1">
      <c r="A412" s="235" t="str">
        <f>+CONCATENATE('1. ESTRATÉGICO'!E202)</f>
        <v/>
      </c>
    </row>
    <row r="413" spans="1:1">
      <c r="A413" s="235" t="str">
        <f>+CONCATENATE('1. ESTRATÉGICO'!E203)</f>
        <v/>
      </c>
    </row>
    <row r="414" spans="1:1">
      <c r="A414" s="235" t="str">
        <f>+CONCATENATE('1. ESTRATÉGICO'!E204)</f>
        <v/>
      </c>
    </row>
    <row r="415" spans="1:1">
      <c r="A415" s="235" t="str">
        <f>+CONCATENATE('1. ESTRATÉGICO'!E205)</f>
        <v/>
      </c>
    </row>
    <row r="416" spans="1:1">
      <c r="A416" s="235" t="str">
        <f>+CONCATENATE('1. ESTRATÉGICO'!E206)</f>
        <v/>
      </c>
    </row>
    <row r="417" spans="1:1">
      <c r="A417" s="235" t="str">
        <f>+CONCATENATE('1. ESTRATÉGICO'!E207)</f>
        <v/>
      </c>
    </row>
    <row r="418" spans="1:1">
      <c r="A418" s="235" t="str">
        <f>+CONCATENATE('1. ESTRATÉGICO'!E208)</f>
        <v/>
      </c>
    </row>
    <row r="419" spans="1:1">
      <c r="A419" s="235" t="str">
        <f>+CONCATENATE('1. ESTRATÉGICO'!E209)</f>
        <v/>
      </c>
    </row>
    <row r="420" spans="1:1">
      <c r="A420" s="235" t="str">
        <f>+CONCATENATE('1. ESTRATÉGICO'!E210)</f>
        <v/>
      </c>
    </row>
    <row r="421" spans="1:1">
      <c r="A421" s="235" t="str">
        <f>+CONCATENATE('1. ESTRATÉGICO'!E211)</f>
        <v/>
      </c>
    </row>
    <row r="422" spans="1:1">
      <c r="A422" s="235" t="str">
        <f>+CONCATENATE('1. ESTRATÉGICO'!E212)</f>
        <v/>
      </c>
    </row>
    <row r="423" spans="1:1">
      <c r="A423" s="235" t="str">
        <f>+CONCATENATE('1. ESTRATÉGICO'!E213)</f>
        <v/>
      </c>
    </row>
    <row r="424" spans="1:1">
      <c r="A424" s="235" t="str">
        <f>+CONCATENATE('1. ESTRATÉGICO'!E214)</f>
        <v/>
      </c>
    </row>
    <row r="425" spans="1:1">
      <c r="A425" s="235" t="str">
        <f>+CONCATENATE('1. ESTRATÉGICO'!E215)</f>
        <v/>
      </c>
    </row>
    <row r="426" spans="1:1">
      <c r="A426" s="235" t="str">
        <f>+CONCATENATE('1. ESTRATÉGICO'!E216)</f>
        <v/>
      </c>
    </row>
    <row r="427" spans="1:1">
      <c r="A427" s="235" t="str">
        <f>+CONCATENATE('1. ESTRATÉGICO'!E217)</f>
        <v/>
      </c>
    </row>
    <row r="428" spans="1:1">
      <c r="A428" s="235" t="str">
        <f>+CONCATENATE('1. ESTRATÉGICO'!E218)</f>
        <v/>
      </c>
    </row>
    <row r="429" spans="1:1">
      <c r="A429" s="235" t="str">
        <f>+CONCATENATE('1. ESTRATÉGICO'!E219)</f>
        <v/>
      </c>
    </row>
    <row r="430" spans="1:1">
      <c r="A430" s="235" t="str">
        <f>+CONCATENATE('1. ESTRATÉGICO'!E220)</f>
        <v/>
      </c>
    </row>
    <row r="431" spans="1:1">
      <c r="A431" s="235" t="str">
        <f>+CONCATENATE('1. ESTRATÉGICO'!E221)</f>
        <v/>
      </c>
    </row>
    <row r="432" spans="1:1" ht="76.5" customHeight="1">
      <c r="A432" s="235"/>
    </row>
    <row r="433" spans="1:1" ht="76.5" customHeight="1">
      <c r="A433" s="235" t="str">
        <f>+CONCATENATE('1. ESTRATÉGICO'!E222)</f>
        <v/>
      </c>
    </row>
    <row r="434" spans="1:1">
      <c r="A434" s="235" t="str">
        <f>+CONCATENATE('1. ESTRATÉGICO'!E223)</f>
        <v/>
      </c>
    </row>
    <row r="435" spans="1:1">
      <c r="A435" s="235" t="str">
        <f>+CONCATENATE('1. ESTRATÉGICO'!E224)</f>
        <v/>
      </c>
    </row>
    <row r="436" spans="1:1">
      <c r="A436" s="235" t="str">
        <f>+CONCATENATE('1. ESTRATÉGICO'!E225)</f>
        <v/>
      </c>
    </row>
    <row r="437" spans="1:1">
      <c r="A437" s="235" t="str">
        <f>+CONCATENATE('1. ESTRATÉGICO'!E226)</f>
        <v/>
      </c>
    </row>
    <row r="438" spans="1:1">
      <c r="A438" s="235" t="str">
        <f>+CONCATENATE('1. ESTRATÉGICO'!E227)</f>
        <v/>
      </c>
    </row>
    <row r="439" spans="1:1">
      <c r="A439" s="235" t="str">
        <f>+CONCATENATE('1. ESTRATÉGICO'!E228)</f>
        <v/>
      </c>
    </row>
    <row r="440" spans="1:1">
      <c r="A440" s="235" t="str">
        <f>+CONCATENATE('1. ESTRATÉGICO'!E229)</f>
        <v/>
      </c>
    </row>
    <row r="441" spans="1:1">
      <c r="A441" s="235" t="str">
        <f>+CONCATENATE('1. ESTRATÉGICO'!E230)</f>
        <v/>
      </c>
    </row>
    <row r="442" spans="1:1">
      <c r="A442" s="235" t="str">
        <f>+CONCATENATE('1. ESTRATÉGICO'!E231)</f>
        <v/>
      </c>
    </row>
    <row r="443" spans="1:1">
      <c r="A443" s="235" t="str">
        <f>+CONCATENATE('1. ESTRATÉGICO'!E232)</f>
        <v/>
      </c>
    </row>
    <row r="444" spans="1:1">
      <c r="A444" s="235" t="str">
        <f>+CONCATENATE('1. ESTRATÉGICO'!E233)</f>
        <v/>
      </c>
    </row>
    <row r="445" spans="1:1">
      <c r="A445" s="235" t="str">
        <f>+CONCATENATE('1. ESTRATÉGICO'!E234)</f>
        <v/>
      </c>
    </row>
    <row r="446" spans="1:1">
      <c r="A446" s="235" t="str">
        <f>+CONCATENATE('1. ESTRATÉGICO'!E235)</f>
        <v/>
      </c>
    </row>
    <row r="447" spans="1:1">
      <c r="A447" s="235" t="str">
        <f>+CONCATENATE('1. ESTRATÉGICO'!E236)</f>
        <v/>
      </c>
    </row>
    <row r="448" spans="1:1">
      <c r="A448" s="235" t="str">
        <f>+CONCATENATE('1. ESTRATÉGICO'!E237)</f>
        <v/>
      </c>
    </row>
    <row r="449" spans="1:1">
      <c r="A449" s="235" t="str">
        <f>+CONCATENATE('1. ESTRATÉGICO'!E238)</f>
        <v/>
      </c>
    </row>
    <row r="450" spans="1:1">
      <c r="A450" s="235" t="str">
        <f>+CONCATENATE('1. ESTRATÉGICO'!E239)</f>
        <v/>
      </c>
    </row>
    <row r="451" spans="1:1">
      <c r="A451" s="235" t="str">
        <f>+CONCATENATE('1. ESTRATÉGICO'!E240)</f>
        <v/>
      </c>
    </row>
    <row r="452" spans="1:1">
      <c r="A452" s="235" t="str">
        <f>+CONCATENATE('1. ESTRATÉGICO'!E241)</f>
        <v/>
      </c>
    </row>
    <row r="453" spans="1:1">
      <c r="A453" s="235" t="str">
        <f>+CONCATENATE('1. ESTRATÉGICO'!E242)</f>
        <v/>
      </c>
    </row>
    <row r="454" spans="1:1">
      <c r="A454" s="235" t="str">
        <f>+CONCATENATE('1. ESTRATÉGICO'!E243)</f>
        <v/>
      </c>
    </row>
    <row r="455" spans="1:1">
      <c r="A455" s="235" t="str">
        <f>+CONCATENATE('1. ESTRATÉGICO'!E244)</f>
        <v/>
      </c>
    </row>
    <row r="456" spans="1:1">
      <c r="A456" s="235" t="str">
        <f>+CONCATENATE('1. ESTRATÉGICO'!E245)</f>
        <v/>
      </c>
    </row>
    <row r="457" spans="1:1">
      <c r="A457" s="235" t="str">
        <f>+CONCATENATE('1. ESTRATÉGICO'!E246)</f>
        <v/>
      </c>
    </row>
    <row r="458" spans="1:1">
      <c r="A458" s="235" t="str">
        <f>+CONCATENATE('1. ESTRATÉGICO'!E247)</f>
        <v/>
      </c>
    </row>
    <row r="459" spans="1:1">
      <c r="A459" s="235" t="str">
        <f>+CONCATENATE('1. ESTRATÉGICO'!E248)</f>
        <v/>
      </c>
    </row>
    <row r="460" spans="1:1">
      <c r="A460" s="235" t="str">
        <f>+CONCATENATE('1. ESTRATÉGICO'!E249)</f>
        <v/>
      </c>
    </row>
    <row r="461" spans="1:1">
      <c r="A461" s="235" t="str">
        <f>+CONCATENATE('1. ESTRATÉGICO'!E250)</f>
        <v/>
      </c>
    </row>
    <row r="462" spans="1:1">
      <c r="A462" s="235" t="str">
        <f>+CONCATENATE('1. ESTRATÉGICO'!E251)</f>
        <v/>
      </c>
    </row>
    <row r="463" spans="1:1">
      <c r="A463" s="235" t="str">
        <f>+CONCATENATE('1. ESTRATÉGICO'!E252)</f>
        <v/>
      </c>
    </row>
    <row r="464" spans="1:1">
      <c r="A464" s="235" t="str">
        <f>+CONCATENATE('1. ESTRATÉGICO'!E253)</f>
        <v/>
      </c>
    </row>
    <row r="465" spans="1:1">
      <c r="A465" s="235" t="str">
        <f>+CONCATENATE('1. ESTRATÉGICO'!E254)</f>
        <v/>
      </c>
    </row>
    <row r="466" spans="1:1">
      <c r="A466" s="235" t="str">
        <f>+CONCATENATE('1. ESTRATÉGICO'!E255)</f>
        <v/>
      </c>
    </row>
    <row r="467" spans="1:1">
      <c r="A467" s="235" t="str">
        <f>+CONCATENATE('1. ESTRATÉGICO'!E256)</f>
        <v/>
      </c>
    </row>
    <row r="468" spans="1:1">
      <c r="A468" s="235" t="str">
        <f>+CONCATENATE('1. ESTRATÉGICO'!E257)</f>
        <v/>
      </c>
    </row>
    <row r="469" spans="1:1">
      <c r="A469" s="235" t="str">
        <f>+CONCATENATE('1. ESTRATÉGICO'!E258)</f>
        <v/>
      </c>
    </row>
    <row r="470" spans="1:1">
      <c r="A470" s="235" t="str">
        <f>+CONCATENATE('1. ESTRATÉGICO'!E259)</f>
        <v/>
      </c>
    </row>
    <row r="471" spans="1:1">
      <c r="A471" s="235" t="str">
        <f>+CONCATENATE('1. ESTRATÉGICO'!E260)</f>
        <v/>
      </c>
    </row>
    <row r="472" spans="1:1">
      <c r="A472" s="235" t="str">
        <f>+CONCATENATE('1. ESTRATÉGICO'!E261)</f>
        <v/>
      </c>
    </row>
    <row r="473" spans="1:1">
      <c r="A473" s="235" t="str">
        <f>+CONCATENATE('1. ESTRATÉGICO'!E262)</f>
        <v/>
      </c>
    </row>
    <row r="474" spans="1:1">
      <c r="A474" s="235" t="str">
        <f>+CONCATENATE('1. ESTRATÉGICO'!E263)</f>
        <v/>
      </c>
    </row>
    <row r="475" spans="1:1">
      <c r="A475" s="235" t="str">
        <f>+CONCATENATE('1. ESTRATÉGICO'!E264)</f>
        <v/>
      </c>
    </row>
    <row r="476" spans="1:1">
      <c r="A476" s="235" t="str">
        <f>+CONCATENATE('1. ESTRATÉGICO'!E265)</f>
        <v/>
      </c>
    </row>
    <row r="477" spans="1:1">
      <c r="A477" s="235" t="str">
        <f>+CONCATENATE('1. ESTRATÉGICO'!E266)</f>
        <v/>
      </c>
    </row>
    <row r="478" spans="1:1">
      <c r="A478" s="235" t="str">
        <f>+CONCATENATE('1. ESTRATÉGICO'!E267)</f>
        <v/>
      </c>
    </row>
    <row r="479" spans="1:1">
      <c r="A479" s="235" t="str">
        <f>+CONCATENATE('1. ESTRATÉGICO'!E268)</f>
        <v/>
      </c>
    </row>
    <row r="480" spans="1:1">
      <c r="A480" s="235" t="str">
        <f>+CONCATENATE('1. ESTRATÉGICO'!E269)</f>
        <v/>
      </c>
    </row>
    <row r="481" spans="1:1">
      <c r="A481" s="235" t="str">
        <f>+CONCATENATE('1. ESTRATÉGICO'!E270)</f>
        <v/>
      </c>
    </row>
    <row r="482" spans="1:1">
      <c r="A482" s="235" t="str">
        <f>+CONCATENATE('1. ESTRATÉGICO'!E271)</f>
        <v/>
      </c>
    </row>
    <row r="483" spans="1:1">
      <c r="A483" s="235" t="str">
        <f>+CONCATENATE('1. ESTRATÉGICO'!E272)</f>
        <v/>
      </c>
    </row>
    <row r="484" spans="1:1">
      <c r="A484" s="235" t="str">
        <f>+CONCATENATE('1. ESTRATÉGICO'!E273)</f>
        <v/>
      </c>
    </row>
    <row r="485" spans="1:1">
      <c r="A485" s="235" t="str">
        <f>+CONCATENATE('1. ESTRATÉGICO'!E274)</f>
        <v/>
      </c>
    </row>
    <row r="486" spans="1:1">
      <c r="A486" s="235" t="str">
        <f>+CONCATENATE('1. ESTRATÉGICO'!E275)</f>
        <v/>
      </c>
    </row>
    <row r="487" spans="1:1">
      <c r="A487" s="235" t="str">
        <f>+CONCATENATE('1. ESTRATÉGICO'!E276)</f>
        <v/>
      </c>
    </row>
    <row r="488" spans="1:1">
      <c r="A488" s="235" t="str">
        <f>+CONCATENATE('1. ESTRATÉGICO'!E277)</f>
        <v/>
      </c>
    </row>
    <row r="489" spans="1:1">
      <c r="A489" s="235" t="str">
        <f>+CONCATENATE('1. ESTRATÉGICO'!E278)</f>
        <v/>
      </c>
    </row>
    <row r="490" spans="1:1">
      <c r="A490" s="235" t="str">
        <f>+CONCATENATE('1. ESTRATÉGICO'!E279)</f>
        <v/>
      </c>
    </row>
    <row r="491" spans="1:1">
      <c r="A491" s="235" t="str">
        <f>+CONCATENATE('1. ESTRATÉGICO'!E280)</f>
        <v/>
      </c>
    </row>
    <row r="492" spans="1:1">
      <c r="A492" s="235" t="str">
        <f>+CONCATENATE('1. ESTRATÉGICO'!E281)</f>
        <v/>
      </c>
    </row>
    <row r="493" spans="1:1">
      <c r="A493" s="235" t="str">
        <f>+CONCATENATE('1. ESTRATÉGICO'!E282)</f>
        <v/>
      </c>
    </row>
    <row r="494" spans="1:1">
      <c r="A494" s="235" t="str">
        <f>+CONCATENATE('1. ESTRATÉGICO'!E283)</f>
        <v/>
      </c>
    </row>
    <row r="495" spans="1:1">
      <c r="A495" s="235" t="str">
        <f>+CONCATENATE('1. ESTRATÉGICO'!E284)</f>
        <v/>
      </c>
    </row>
    <row r="496" spans="1:1">
      <c r="A496" s="235" t="str">
        <f>+CONCATENATE('1. ESTRATÉGICO'!E285)</f>
        <v/>
      </c>
    </row>
    <row r="497" spans="1:1">
      <c r="A497" s="235" t="str">
        <f>+CONCATENATE('1. ESTRATÉGICO'!E286)</f>
        <v/>
      </c>
    </row>
    <row r="498" spans="1:1">
      <c r="A498" s="235" t="str">
        <f>+CONCATENATE('1. ESTRATÉGICO'!E287)</f>
        <v/>
      </c>
    </row>
    <row r="499" spans="1:1">
      <c r="A499" s="235" t="str">
        <f>+CONCATENATE('1. ESTRATÉGICO'!E288)</f>
        <v/>
      </c>
    </row>
    <row r="500" spans="1:1">
      <c r="A500" s="235" t="str">
        <f>+CONCATENATE('1. ESTRATÉGICO'!E289)</f>
        <v/>
      </c>
    </row>
    <row r="501" spans="1:1">
      <c r="A501" s="235" t="str">
        <f>+CONCATENATE('1. ESTRATÉGICO'!E290)</f>
        <v/>
      </c>
    </row>
    <row r="502" spans="1:1">
      <c r="A502" s="235" t="str">
        <f>+CONCATENATE('1. ESTRATÉGICO'!E291)</f>
        <v/>
      </c>
    </row>
    <row r="503" spans="1:1">
      <c r="A503" s="235" t="str">
        <f>+CONCATENATE('1. ESTRATÉGICO'!E292)</f>
        <v/>
      </c>
    </row>
    <row r="504" spans="1:1">
      <c r="A504" s="235" t="str">
        <f>+CONCATENATE('1. ESTRATÉGICO'!E293)</f>
        <v/>
      </c>
    </row>
    <row r="505" spans="1:1">
      <c r="A505" s="235" t="str">
        <f>+CONCATENATE('1. ESTRATÉGICO'!E294)</f>
        <v/>
      </c>
    </row>
    <row r="506" spans="1:1">
      <c r="A506" s="235" t="str">
        <f>+CONCATENATE('1. ESTRATÉGICO'!E295)</f>
        <v/>
      </c>
    </row>
    <row r="507" spans="1:1">
      <c r="A507" s="235" t="str">
        <f>+CONCATENATE('1. ESTRATÉGICO'!E296)</f>
        <v/>
      </c>
    </row>
    <row r="508" spans="1:1">
      <c r="A508" s="235" t="str">
        <f>+CONCATENATE('1. ESTRATÉGICO'!E297)</f>
        <v/>
      </c>
    </row>
    <row r="509" spans="1:1">
      <c r="A509" s="235" t="str">
        <f>+CONCATENATE('1. ESTRATÉGICO'!E298)</f>
        <v/>
      </c>
    </row>
    <row r="510" spans="1:1">
      <c r="A510" s="235" t="str">
        <f>+CONCATENATE('1. ESTRATÉGICO'!E299)</f>
        <v/>
      </c>
    </row>
    <row r="511" spans="1:1">
      <c r="A511" s="235" t="str">
        <f>+CONCATENATE('1. ESTRATÉGICO'!E300)</f>
        <v/>
      </c>
    </row>
    <row r="512" spans="1:1">
      <c r="A512" s="235" t="str">
        <f>+CONCATENATE('1. ESTRATÉGICO'!E301)</f>
        <v/>
      </c>
    </row>
    <row r="513" spans="1:1">
      <c r="A513" s="235" t="str">
        <f>+CONCATENATE('1. ESTRATÉGICO'!E302)</f>
        <v/>
      </c>
    </row>
    <row r="514" spans="1:1">
      <c r="A514" s="235" t="str">
        <f>+CONCATENATE('1. ESTRATÉGICO'!E303)</f>
        <v/>
      </c>
    </row>
    <row r="515" spans="1:1">
      <c r="A515" s="235" t="str">
        <f>+CONCATENATE('1. ESTRATÉGICO'!E304)</f>
        <v/>
      </c>
    </row>
    <row r="516" spans="1:1">
      <c r="A516" s="235" t="str">
        <f>+CONCATENATE('1. ESTRATÉGICO'!E305)</f>
        <v/>
      </c>
    </row>
    <row r="517" spans="1:1">
      <c r="A517" s="235" t="str">
        <f>+CONCATENATE('1. ESTRATÉGICO'!E306)</f>
        <v/>
      </c>
    </row>
    <row r="518" spans="1:1">
      <c r="A518" s="235" t="str">
        <f>+CONCATENATE('1. ESTRATÉGICO'!E307)</f>
        <v/>
      </c>
    </row>
    <row r="519" spans="1:1">
      <c r="A519" s="235" t="str">
        <f>+CONCATENATE('1. ESTRATÉGICO'!E308)</f>
        <v/>
      </c>
    </row>
    <row r="520" spans="1:1">
      <c r="A520" s="235" t="str">
        <f>+CONCATENATE('1. ESTRATÉGICO'!E309)</f>
        <v/>
      </c>
    </row>
    <row r="521" spans="1:1">
      <c r="A521" s="235" t="str">
        <f>+CONCATENATE('1. ESTRATÉGICO'!E310)</f>
        <v/>
      </c>
    </row>
    <row r="522" spans="1:1">
      <c r="A522" s="235" t="str">
        <f>+CONCATENATE('1. ESTRATÉGICO'!E311)</f>
        <v/>
      </c>
    </row>
    <row r="523" spans="1:1">
      <c r="A523" s="235" t="str">
        <f>+CONCATENATE('1. ESTRATÉGICO'!E312)</f>
        <v/>
      </c>
    </row>
    <row r="524" spans="1:1">
      <c r="A524" s="235" t="str">
        <f>+CONCATENATE('1. ESTRATÉGICO'!E313)</f>
        <v/>
      </c>
    </row>
    <row r="525" spans="1:1">
      <c r="A525" s="235" t="str">
        <f>+CONCATENATE('1. ESTRATÉGICO'!E314)</f>
        <v/>
      </c>
    </row>
    <row r="526" spans="1:1">
      <c r="A526" s="235" t="str">
        <f>+CONCATENATE('1. ESTRATÉGICO'!E315)</f>
        <v/>
      </c>
    </row>
    <row r="527" spans="1:1">
      <c r="A527" s="235" t="str">
        <f>+CONCATENATE('1. ESTRATÉGICO'!E316)</f>
        <v/>
      </c>
    </row>
    <row r="528" spans="1:1">
      <c r="A528" s="235" t="str">
        <f>+CONCATENATE('1. ESTRATÉGICO'!E317)</f>
        <v/>
      </c>
    </row>
    <row r="529" spans="1:1">
      <c r="A529" s="235" t="str">
        <f>+CONCATENATE('1. ESTRATÉGICO'!E318)</f>
        <v/>
      </c>
    </row>
    <row r="530" spans="1:1">
      <c r="A530" s="235" t="str">
        <f>+CONCATENATE('1. ESTRATÉGICO'!E319)</f>
        <v/>
      </c>
    </row>
    <row r="531" spans="1:1">
      <c r="A531" s="235" t="str">
        <f>+CONCATENATE('1. ESTRATÉGICO'!E320)</f>
        <v/>
      </c>
    </row>
    <row r="532" spans="1:1">
      <c r="A532" s="235" t="str">
        <f>+CONCATENATE('1. ESTRATÉGICO'!E321)</f>
        <v/>
      </c>
    </row>
    <row r="533" spans="1:1">
      <c r="A533" s="235" t="str">
        <f>+CONCATENATE('1. ESTRATÉGICO'!E322)</f>
        <v/>
      </c>
    </row>
    <row r="534" spans="1:1">
      <c r="A534" s="235" t="str">
        <f>+CONCATENATE('1. ESTRATÉGICO'!E323)</f>
        <v/>
      </c>
    </row>
    <row r="535" spans="1:1">
      <c r="A535" s="235" t="str">
        <f>+CONCATENATE('1. ESTRATÉGICO'!E324)</f>
        <v/>
      </c>
    </row>
    <row r="536" spans="1:1">
      <c r="A536" s="235" t="str">
        <f>+CONCATENATE('1. ESTRATÉGICO'!E325)</f>
        <v/>
      </c>
    </row>
    <row r="537" spans="1:1">
      <c r="A537" s="235" t="str">
        <f>+CONCATENATE('1. ESTRATÉGICO'!E326)</f>
        <v/>
      </c>
    </row>
    <row r="538" spans="1:1">
      <c r="A538" s="235" t="str">
        <f>+CONCATENATE('1. ESTRATÉGICO'!E327)</f>
        <v/>
      </c>
    </row>
    <row r="539" spans="1:1">
      <c r="A539" s="235" t="str">
        <f>+CONCATENATE('1. ESTRATÉGICO'!E328)</f>
        <v/>
      </c>
    </row>
    <row r="540" spans="1:1">
      <c r="A540" s="235" t="str">
        <f>+CONCATENATE('1. ESTRATÉGICO'!E329)</f>
        <v/>
      </c>
    </row>
    <row r="541" spans="1:1">
      <c r="A541" s="235" t="str">
        <f>+CONCATENATE('1. ESTRATÉGICO'!E330)</f>
        <v/>
      </c>
    </row>
    <row r="542" spans="1:1">
      <c r="A542" s="235" t="str">
        <f>+CONCATENATE('1. ESTRATÉGICO'!E331)</f>
        <v/>
      </c>
    </row>
    <row r="543" spans="1:1">
      <c r="A543" s="235" t="str">
        <f>+CONCATENATE('1. ESTRATÉGICO'!E332)</f>
        <v/>
      </c>
    </row>
    <row r="544" spans="1:1">
      <c r="A544" s="235" t="str">
        <f>+CONCATENATE('1. ESTRATÉGICO'!E333)</f>
        <v/>
      </c>
    </row>
    <row r="545" spans="1:1">
      <c r="A545" s="235" t="str">
        <f>+CONCATENATE('1. ESTRATÉGICO'!E334)</f>
        <v/>
      </c>
    </row>
    <row r="546" spans="1:1">
      <c r="A546" s="235" t="str">
        <f>+CONCATENATE('1. ESTRATÉGICO'!E335)</f>
        <v/>
      </c>
    </row>
    <row r="547" spans="1:1">
      <c r="A547" s="235" t="str">
        <f>+CONCATENATE('1. ESTRATÉGICO'!E336)</f>
        <v/>
      </c>
    </row>
    <row r="548" spans="1:1">
      <c r="A548" s="235" t="str">
        <f>+CONCATENATE('1. ESTRATÉGICO'!E337)</f>
        <v/>
      </c>
    </row>
    <row r="549" spans="1:1">
      <c r="A549" s="235" t="str">
        <f>+CONCATENATE('1. ESTRATÉGICO'!E338)</f>
        <v/>
      </c>
    </row>
    <row r="550" spans="1:1">
      <c r="A550" s="235" t="str">
        <f>+CONCATENATE('1. ESTRATÉGICO'!E339)</f>
        <v/>
      </c>
    </row>
    <row r="551" spans="1:1">
      <c r="A551" s="235" t="str">
        <f>+CONCATENATE('1. ESTRATÉGICO'!E340)</f>
        <v/>
      </c>
    </row>
    <row r="552" spans="1:1">
      <c r="A552" s="235" t="str">
        <f>+CONCATENATE('1. ESTRATÉGICO'!E341)</f>
        <v/>
      </c>
    </row>
    <row r="553" spans="1:1">
      <c r="A553" s="235" t="str">
        <f>+CONCATENATE('1. ESTRATÉGICO'!E342)</f>
        <v/>
      </c>
    </row>
    <row r="554" spans="1:1">
      <c r="A554" s="235" t="str">
        <f>+CONCATENATE('1. ESTRATÉGICO'!E343)</f>
        <v/>
      </c>
    </row>
    <row r="555" spans="1:1">
      <c r="A555" s="235" t="str">
        <f>+CONCATENATE('1. ESTRATÉGICO'!E344)</f>
        <v/>
      </c>
    </row>
    <row r="556" spans="1:1">
      <c r="A556" s="235" t="str">
        <f>+CONCATENATE('1. ESTRATÉGICO'!E345)</f>
        <v/>
      </c>
    </row>
    <row r="557" spans="1:1">
      <c r="A557" s="235" t="str">
        <f>+CONCATENATE('1. ESTRATÉGICO'!E346)</f>
        <v/>
      </c>
    </row>
    <row r="558" spans="1:1">
      <c r="A558" s="235" t="str">
        <f>+CONCATENATE('1. ESTRATÉGICO'!E347)</f>
        <v/>
      </c>
    </row>
    <row r="559" spans="1:1">
      <c r="A559" s="235" t="str">
        <f>+CONCATENATE('1. ESTRATÉGICO'!E348)</f>
        <v/>
      </c>
    </row>
    <row r="560" spans="1:1">
      <c r="A560" s="235" t="str">
        <f>+CONCATENATE('1. ESTRATÉGICO'!E349)</f>
        <v/>
      </c>
    </row>
    <row r="561" spans="1:1">
      <c r="A561" s="235" t="str">
        <f>+CONCATENATE('1. ESTRATÉGICO'!E350)</f>
        <v/>
      </c>
    </row>
    <row r="562" spans="1:1">
      <c r="A562" s="235" t="str">
        <f>+CONCATENATE('1. ESTRATÉGICO'!E351)</f>
        <v/>
      </c>
    </row>
    <row r="563" spans="1:1">
      <c r="A563" s="235" t="str">
        <f>+CONCATENATE('1. ESTRATÉGICO'!E352)</f>
        <v/>
      </c>
    </row>
    <row r="564" spans="1:1">
      <c r="A564" s="235" t="str">
        <f>+CONCATENATE('1. ESTRATÉGICO'!E353)</f>
        <v/>
      </c>
    </row>
    <row r="565" spans="1:1">
      <c r="A565" s="235" t="str">
        <f>+CONCATENATE('1. ESTRATÉGICO'!E354)</f>
        <v/>
      </c>
    </row>
    <row r="566" spans="1:1">
      <c r="A566" s="235" t="str">
        <f>+CONCATENATE('1. ESTRATÉGICO'!E355)</f>
        <v/>
      </c>
    </row>
    <row r="567" spans="1:1">
      <c r="A567" s="235" t="str">
        <f>+CONCATENATE('1. ESTRATÉGICO'!E356)</f>
        <v/>
      </c>
    </row>
    <row r="568" spans="1:1">
      <c r="A568" s="235" t="str">
        <f>+CONCATENATE('1. ESTRATÉGICO'!E357)</f>
        <v/>
      </c>
    </row>
    <row r="569" spans="1:1">
      <c r="A569" s="235" t="str">
        <f>+CONCATENATE('1. ESTRATÉGICO'!E358)</f>
        <v/>
      </c>
    </row>
    <row r="570" spans="1:1">
      <c r="A570" s="235" t="str">
        <f>+CONCATENATE('1. ESTRATÉGICO'!E359)</f>
        <v/>
      </c>
    </row>
    <row r="571" spans="1:1">
      <c r="A571" s="235" t="str">
        <f>+CONCATENATE('1. ESTRATÉGICO'!E360)</f>
        <v/>
      </c>
    </row>
    <row r="572" spans="1:1">
      <c r="A572" s="235" t="str">
        <f>+CONCATENATE('1. ESTRATÉGICO'!E361)</f>
        <v/>
      </c>
    </row>
    <row r="573" spans="1:1">
      <c r="A573" s="235" t="str">
        <f>+CONCATENATE('1. ESTRATÉGICO'!E362)</f>
        <v/>
      </c>
    </row>
    <row r="574" spans="1:1">
      <c r="A574" s="235" t="str">
        <f>+CONCATENATE('1. ESTRATÉGICO'!E363)</f>
        <v/>
      </c>
    </row>
    <row r="575" spans="1:1">
      <c r="A575" s="235" t="str">
        <f>+CONCATENATE('1. ESTRATÉGICO'!E364)</f>
        <v/>
      </c>
    </row>
    <row r="576" spans="1:1">
      <c r="A576" s="235" t="str">
        <f>+CONCATENATE('1. ESTRATÉGICO'!E365)</f>
        <v/>
      </c>
    </row>
    <row r="577" spans="1:1">
      <c r="A577" s="235" t="str">
        <f>+CONCATENATE('1. ESTRATÉGICO'!E366)</f>
        <v/>
      </c>
    </row>
    <row r="578" spans="1:1">
      <c r="A578" s="235" t="str">
        <f>+CONCATENATE('1. ESTRATÉGICO'!E367)</f>
        <v/>
      </c>
    </row>
    <row r="579" spans="1:1">
      <c r="A579" s="235" t="str">
        <f>+CONCATENATE('1. ESTRATÉGICO'!E368)</f>
        <v/>
      </c>
    </row>
    <row r="580" spans="1:1">
      <c r="A580" s="235" t="str">
        <f>+CONCATENATE('1. ESTRATÉGICO'!E369)</f>
        <v/>
      </c>
    </row>
    <row r="581" spans="1:1">
      <c r="A581" s="235" t="str">
        <f>+CONCATENATE('1. ESTRATÉGICO'!E370)</f>
        <v/>
      </c>
    </row>
    <row r="582" spans="1:1">
      <c r="A582" s="235" t="str">
        <f>+CONCATENATE('1. ESTRATÉGICO'!E371)</f>
        <v/>
      </c>
    </row>
    <row r="583" spans="1:1">
      <c r="A583" s="235" t="str">
        <f>+CONCATENATE('1. ESTRATÉGICO'!E372)</f>
        <v/>
      </c>
    </row>
    <row r="584" spans="1:1">
      <c r="A584" s="235" t="str">
        <f>+CONCATENATE('1. ESTRATÉGICO'!E373)</f>
        <v/>
      </c>
    </row>
    <row r="585" spans="1:1">
      <c r="A585" s="235" t="str">
        <f>+CONCATENATE('1. ESTRATÉGICO'!E374)</f>
        <v/>
      </c>
    </row>
    <row r="586" spans="1:1">
      <c r="A586" s="235" t="str">
        <f>+CONCATENATE('1. ESTRATÉGICO'!E375)</f>
        <v/>
      </c>
    </row>
    <row r="587" spans="1:1">
      <c r="A587" s="235" t="str">
        <f>+CONCATENATE('1. ESTRATÉGICO'!E376)</f>
        <v/>
      </c>
    </row>
    <row r="588" spans="1:1">
      <c r="A588" s="235" t="str">
        <f>+CONCATENATE('1. ESTRATÉGICO'!E377)</f>
        <v/>
      </c>
    </row>
    <row r="589" spans="1:1">
      <c r="A589" s="235" t="str">
        <f>+CONCATENATE('1. ESTRATÉGICO'!E378)</f>
        <v/>
      </c>
    </row>
    <row r="590" spans="1:1">
      <c r="A590" s="235" t="str">
        <f>+CONCATENATE('1. ESTRATÉGICO'!E379)</f>
        <v/>
      </c>
    </row>
    <row r="591" spans="1:1">
      <c r="A591" s="235" t="str">
        <f>+CONCATENATE('1. ESTRATÉGICO'!E380)</f>
        <v/>
      </c>
    </row>
    <row r="592" spans="1:1">
      <c r="A592" s="235" t="str">
        <f>+CONCATENATE('1. ESTRATÉGICO'!E381)</f>
        <v/>
      </c>
    </row>
    <row r="593" spans="1:1">
      <c r="A593" s="235" t="str">
        <f>+CONCATENATE('1. ESTRATÉGICO'!E382)</f>
        <v/>
      </c>
    </row>
    <row r="594" spans="1:1">
      <c r="A594" s="235" t="str">
        <f>+CONCATENATE('1. ESTRATÉGICO'!E383)</f>
        <v/>
      </c>
    </row>
    <row r="595" spans="1:1">
      <c r="A595" s="235" t="str">
        <f>+CONCATENATE('1. ESTRATÉGICO'!E384)</f>
        <v/>
      </c>
    </row>
    <row r="596" spans="1:1">
      <c r="A596" s="235" t="str">
        <f>+CONCATENATE('1. ESTRATÉGICO'!E385)</f>
        <v/>
      </c>
    </row>
    <row r="597" spans="1:1">
      <c r="A597" s="235" t="str">
        <f>+CONCATENATE('1. ESTRATÉGICO'!E386)</f>
        <v/>
      </c>
    </row>
    <row r="598" spans="1:1">
      <c r="A598" s="235" t="str">
        <f>+CONCATENATE('1. ESTRATÉGICO'!E387)</f>
        <v/>
      </c>
    </row>
    <row r="599" spans="1:1">
      <c r="A599" s="235" t="str">
        <f>+CONCATENATE('1. ESTRATÉGICO'!E388)</f>
        <v/>
      </c>
    </row>
    <row r="600" spans="1:1">
      <c r="A600" s="235" t="str">
        <f>+CONCATENATE('1. ESTRATÉGICO'!E389)</f>
        <v/>
      </c>
    </row>
    <row r="601" spans="1:1">
      <c r="A601" s="235" t="str">
        <f>+CONCATENATE('1. ESTRATÉGICO'!E390)</f>
        <v/>
      </c>
    </row>
    <row r="602" spans="1:1">
      <c r="A602" s="235" t="str">
        <f>+CONCATENATE('1. ESTRATÉGICO'!E391)</f>
        <v/>
      </c>
    </row>
    <row r="603" spans="1:1">
      <c r="A603" s="235" t="str">
        <f>+CONCATENATE('1. ESTRATÉGICO'!E392)</f>
        <v/>
      </c>
    </row>
    <row r="604" spans="1:1">
      <c r="A604" s="235" t="str">
        <f>+CONCATENATE('1. ESTRATÉGICO'!E393)</f>
        <v/>
      </c>
    </row>
    <row r="605" spans="1:1">
      <c r="A605" s="235" t="str">
        <f>+CONCATENATE('1. ESTRATÉGICO'!E394)</f>
        <v/>
      </c>
    </row>
    <row r="606" spans="1:1">
      <c r="A606" s="235" t="str">
        <f>+CONCATENATE('1. ESTRATÉGICO'!E395)</f>
        <v/>
      </c>
    </row>
    <row r="607" spans="1:1">
      <c r="A607" s="235" t="str">
        <f>+CONCATENATE('1. ESTRATÉGICO'!E396)</f>
        <v/>
      </c>
    </row>
    <row r="608" spans="1:1">
      <c r="A608" s="235" t="str">
        <f>+CONCATENATE('1. ESTRATÉGICO'!E397)</f>
        <v/>
      </c>
    </row>
    <row r="609" spans="1:1">
      <c r="A609" s="235" t="str">
        <f>+CONCATENATE('1. ESTRATÉGICO'!E398)</f>
        <v/>
      </c>
    </row>
    <row r="610" spans="1:1">
      <c r="A610" s="235" t="str">
        <f>+CONCATENATE('1. ESTRATÉGICO'!E399)</f>
        <v/>
      </c>
    </row>
    <row r="611" spans="1:1">
      <c r="A611" s="235" t="str">
        <f>+CONCATENATE('1. ESTRATÉGICO'!E400)</f>
        <v/>
      </c>
    </row>
    <row r="612" spans="1:1">
      <c r="A612" s="235" t="str">
        <f>+CONCATENATE('1. ESTRATÉGICO'!E401)</f>
        <v/>
      </c>
    </row>
    <row r="613" spans="1:1">
      <c r="A613" s="235" t="str">
        <f>+CONCATENATE('1. ESTRATÉGICO'!E402)</f>
        <v/>
      </c>
    </row>
    <row r="614" spans="1:1">
      <c r="A614" s="235" t="str">
        <f>+CONCATENATE('1. ESTRATÉGICO'!E403)</f>
        <v/>
      </c>
    </row>
    <row r="615" spans="1:1">
      <c r="A615" s="235" t="str">
        <f>+CONCATENATE('1. ESTRATÉGICO'!E404)</f>
        <v/>
      </c>
    </row>
    <row r="616" spans="1:1">
      <c r="A616" s="235" t="str">
        <f>+CONCATENATE('1. ESTRATÉGICO'!E405)</f>
        <v/>
      </c>
    </row>
    <row r="617" spans="1:1">
      <c r="A617" s="235" t="str">
        <f>+CONCATENATE('1. ESTRATÉGICO'!E406)</f>
        <v/>
      </c>
    </row>
    <row r="618" spans="1:1">
      <c r="A618" s="235" t="str">
        <f>+CONCATENATE('1. ESTRATÉGICO'!E407)</f>
        <v/>
      </c>
    </row>
    <row r="619" spans="1:1">
      <c r="A619" s="235" t="str">
        <f>+CONCATENATE('1. ESTRATÉGICO'!E408)</f>
        <v/>
      </c>
    </row>
    <row r="620" spans="1:1">
      <c r="A620" s="235" t="str">
        <f>+CONCATENATE('1. ESTRATÉGICO'!E409)</f>
        <v/>
      </c>
    </row>
    <row r="621" spans="1:1">
      <c r="A621" s="235" t="str">
        <f>+CONCATENATE('1. ESTRATÉGICO'!E410)</f>
        <v/>
      </c>
    </row>
    <row r="622" spans="1:1">
      <c r="A622" s="235" t="str">
        <f>+CONCATENATE('1. ESTRATÉGICO'!E411)</f>
        <v/>
      </c>
    </row>
    <row r="623" spans="1:1">
      <c r="A623" s="235" t="str">
        <f>+CONCATENATE('1. ESTRATÉGICO'!E412)</f>
        <v/>
      </c>
    </row>
    <row r="624" spans="1:1">
      <c r="A624" s="235" t="str">
        <f>+CONCATENATE('1. ESTRATÉGICO'!E413)</f>
        <v/>
      </c>
    </row>
    <row r="625" spans="1:1">
      <c r="A625" s="235" t="str">
        <f>+CONCATENATE('1. ESTRATÉGICO'!E414)</f>
        <v/>
      </c>
    </row>
    <row r="626" spans="1:1">
      <c r="A626" s="235" t="str">
        <f>+CONCATENATE('1. ESTRATÉGICO'!E415)</f>
        <v/>
      </c>
    </row>
    <row r="627" spans="1:1">
      <c r="A627" s="235" t="str">
        <f>+CONCATENATE('1. ESTRATÉGICO'!E416)</f>
        <v/>
      </c>
    </row>
    <row r="628" spans="1:1">
      <c r="A628" s="235" t="str">
        <f>+CONCATENATE('1. ESTRATÉGICO'!E417)</f>
        <v/>
      </c>
    </row>
    <row r="629" spans="1:1">
      <c r="A629" s="235" t="str">
        <f>+CONCATENATE('1. ESTRATÉGICO'!E418)</f>
        <v/>
      </c>
    </row>
    <row r="630" spans="1:1">
      <c r="A630" s="235" t="str">
        <f>+CONCATENATE('1. ESTRATÉGICO'!E419)</f>
        <v/>
      </c>
    </row>
    <row r="631" spans="1:1">
      <c r="A631" s="235" t="str">
        <f>+CONCATENATE('1. ESTRATÉGICO'!E420)</f>
        <v/>
      </c>
    </row>
    <row r="632" spans="1:1">
      <c r="A632" s="235" t="str">
        <f>+CONCATENATE('1. ESTRATÉGICO'!E421)</f>
        <v/>
      </c>
    </row>
    <row r="633" spans="1:1">
      <c r="A633" s="235" t="str">
        <f>+CONCATENATE('1. ESTRATÉGICO'!E422)</f>
        <v/>
      </c>
    </row>
    <row r="634" spans="1:1">
      <c r="A634" s="235" t="str">
        <f>+CONCATENATE('1. ESTRATÉGICO'!E423)</f>
        <v/>
      </c>
    </row>
    <row r="635" spans="1:1">
      <c r="A635" s="235" t="str">
        <f>+CONCATENATE('1. ESTRATÉGICO'!E424)</f>
        <v/>
      </c>
    </row>
    <row r="636" spans="1:1">
      <c r="A636" s="235" t="str">
        <f>+CONCATENATE('1. ESTRATÉGICO'!E425)</f>
        <v/>
      </c>
    </row>
    <row r="637" spans="1:1">
      <c r="A637" s="235" t="str">
        <f>+CONCATENATE('1. ESTRATÉGICO'!E426)</f>
        <v/>
      </c>
    </row>
    <row r="638" spans="1:1">
      <c r="A638" s="235" t="str">
        <f>+CONCATENATE('1. ESTRATÉGICO'!E427)</f>
        <v/>
      </c>
    </row>
    <row r="639" spans="1:1">
      <c r="A639" s="235" t="str">
        <f>+CONCATENATE('1. ESTRATÉGICO'!E428)</f>
        <v/>
      </c>
    </row>
    <row r="640" spans="1:1">
      <c r="A640" s="235" t="str">
        <f>+CONCATENATE('1. ESTRATÉGICO'!E429)</f>
        <v/>
      </c>
    </row>
    <row r="641" spans="1:1">
      <c r="A641" s="235" t="str">
        <f>+CONCATENATE('1. ESTRATÉGICO'!E430)</f>
        <v/>
      </c>
    </row>
    <row r="642" spans="1:1">
      <c r="A642" s="235" t="str">
        <f>+CONCATENATE('1. ESTRATÉGICO'!E431)</f>
        <v/>
      </c>
    </row>
    <row r="643" spans="1:1">
      <c r="A643" s="235" t="str">
        <f>+CONCATENATE('1. ESTRATÉGICO'!E432)</f>
        <v/>
      </c>
    </row>
    <row r="644" spans="1:1">
      <c r="A644" s="235" t="str">
        <f>+CONCATENATE('1. ESTRATÉGICO'!E433)</f>
        <v/>
      </c>
    </row>
    <row r="645" spans="1:1">
      <c r="A645" s="235" t="str">
        <f>+CONCATENATE('1. ESTRATÉGICO'!E434)</f>
        <v/>
      </c>
    </row>
    <row r="646" spans="1:1">
      <c r="A646" s="235" t="str">
        <f>+CONCATENATE('1. ESTRATÉGICO'!E435)</f>
        <v/>
      </c>
    </row>
    <row r="647" spans="1:1">
      <c r="A647" s="235" t="str">
        <f>+CONCATENATE('1. ESTRATÉGICO'!E436)</f>
        <v/>
      </c>
    </row>
    <row r="648" spans="1:1">
      <c r="A648" s="235" t="str">
        <f>+CONCATENATE('1. ESTRATÉGICO'!E437)</f>
        <v/>
      </c>
    </row>
    <row r="649" spans="1:1">
      <c r="A649" s="235" t="str">
        <f>+CONCATENATE('1. ESTRATÉGICO'!E438)</f>
        <v/>
      </c>
    </row>
    <row r="650" spans="1:1">
      <c r="A650" s="235" t="str">
        <f>+CONCATENATE('1. ESTRATÉGICO'!E439)</f>
        <v/>
      </c>
    </row>
    <row r="651" spans="1:1">
      <c r="A651" s="235" t="str">
        <f>+CONCATENATE('1. ESTRATÉGICO'!E440)</f>
        <v/>
      </c>
    </row>
    <row r="652" spans="1:1">
      <c r="A652" s="235" t="str">
        <f>+CONCATENATE('1. ESTRATÉGICO'!E441)</f>
        <v/>
      </c>
    </row>
    <row r="653" spans="1:1">
      <c r="A653" s="235" t="str">
        <f>+CONCATENATE('1. ESTRATÉGICO'!E442)</f>
        <v/>
      </c>
    </row>
    <row r="654" spans="1:1">
      <c r="A654" s="235" t="str">
        <f>+CONCATENATE('1. ESTRATÉGICO'!E443)</f>
        <v/>
      </c>
    </row>
    <row r="655" spans="1:1">
      <c r="A655" s="235" t="str">
        <f>+CONCATENATE('1. ESTRATÉGICO'!E444)</f>
        <v/>
      </c>
    </row>
    <row r="656" spans="1:1">
      <c r="A656" s="235" t="str">
        <f>+CONCATENATE('1. ESTRATÉGICO'!E445)</f>
        <v/>
      </c>
    </row>
    <row r="657" spans="1:1">
      <c r="A657" s="235" t="str">
        <f>+CONCATENATE('1. ESTRATÉGICO'!E446)</f>
        <v/>
      </c>
    </row>
    <row r="658" spans="1:1">
      <c r="A658" s="235" t="str">
        <f>+CONCATENATE('1. ESTRATÉGICO'!E447)</f>
        <v/>
      </c>
    </row>
    <row r="659" spans="1:1">
      <c r="A659" s="235" t="str">
        <f>+CONCATENATE('1. ESTRATÉGICO'!E448)</f>
        <v/>
      </c>
    </row>
    <row r="660" spans="1:1">
      <c r="A660" s="235" t="str">
        <f>+CONCATENATE('1. ESTRATÉGICO'!E449)</f>
        <v/>
      </c>
    </row>
    <row r="661" spans="1:1">
      <c r="A661" s="235" t="str">
        <f>+CONCATENATE('1. ESTRATÉGICO'!E450)</f>
        <v/>
      </c>
    </row>
    <row r="662" spans="1:1">
      <c r="A662" s="235" t="str">
        <f>+CONCATENATE('1. ESTRATÉGICO'!E451)</f>
        <v/>
      </c>
    </row>
    <row r="663" spans="1:1">
      <c r="A663" s="235" t="str">
        <f>+CONCATENATE('1. ESTRATÉGICO'!E452)</f>
        <v/>
      </c>
    </row>
    <row r="664" spans="1:1">
      <c r="A664" s="235" t="str">
        <f>+CONCATENATE('1. ESTRATÉGICO'!E453)</f>
        <v/>
      </c>
    </row>
    <row r="665" spans="1:1">
      <c r="A665" s="235" t="str">
        <f>+CONCATENATE('1. ESTRATÉGICO'!E454)</f>
        <v/>
      </c>
    </row>
    <row r="666" spans="1:1">
      <c r="A666" s="235" t="str">
        <f>+CONCATENATE('1. ESTRATÉGICO'!E455)</f>
        <v/>
      </c>
    </row>
    <row r="667" spans="1:1">
      <c r="A667" s="235" t="str">
        <f>+CONCATENATE('1. ESTRATÉGICO'!E456)</f>
        <v/>
      </c>
    </row>
    <row r="668" spans="1:1">
      <c r="A668" s="235" t="str">
        <f>+CONCATENATE('1. ESTRATÉGICO'!E457)</f>
        <v/>
      </c>
    </row>
    <row r="669" spans="1:1">
      <c r="A669" s="235" t="str">
        <f>+CONCATENATE('1. ESTRATÉGICO'!E458)</f>
        <v/>
      </c>
    </row>
    <row r="670" spans="1:1">
      <c r="A670" s="235" t="str">
        <f>+CONCATENATE('1. ESTRATÉGICO'!E459)</f>
        <v/>
      </c>
    </row>
    <row r="671" spans="1:1">
      <c r="A671" s="235" t="str">
        <f>+CONCATENATE('1. ESTRATÉGICO'!E460)</f>
        <v/>
      </c>
    </row>
    <row r="672" spans="1:1">
      <c r="A672" s="235" t="str">
        <f>+CONCATENATE('1. ESTRATÉGICO'!E461)</f>
        <v/>
      </c>
    </row>
    <row r="673" spans="1:1">
      <c r="A673" s="235" t="str">
        <f>+CONCATENATE('1. ESTRATÉGICO'!E462)</f>
        <v/>
      </c>
    </row>
    <row r="674" spans="1:1">
      <c r="A674" s="235" t="str">
        <f>+CONCATENATE('1. ESTRATÉGICO'!E463)</f>
        <v/>
      </c>
    </row>
    <row r="675" spans="1:1">
      <c r="A675" s="235" t="str">
        <f>+CONCATENATE('1. ESTRATÉGICO'!E464)</f>
        <v/>
      </c>
    </row>
    <row r="676" spans="1:1">
      <c r="A676" s="235" t="str">
        <f>+CONCATENATE('1. ESTRATÉGICO'!E465)</f>
        <v/>
      </c>
    </row>
    <row r="677" spans="1:1">
      <c r="A677" s="235" t="str">
        <f>+CONCATENATE('1. ESTRATÉGICO'!E466)</f>
        <v/>
      </c>
    </row>
    <row r="678" spans="1:1">
      <c r="A678" s="235" t="str">
        <f>+CONCATENATE('1. ESTRATÉGICO'!E467)</f>
        <v/>
      </c>
    </row>
    <row r="679" spans="1:1">
      <c r="A679" s="235" t="str">
        <f>+CONCATENATE('1. ESTRATÉGICO'!E468)</f>
        <v/>
      </c>
    </row>
    <row r="680" spans="1:1">
      <c r="A680" s="235" t="str">
        <f>+CONCATENATE('1. ESTRATÉGICO'!E469)</f>
        <v/>
      </c>
    </row>
    <row r="681" spans="1:1">
      <c r="A681" s="235" t="str">
        <f>+CONCATENATE('1. ESTRATÉGICO'!E470)</f>
        <v/>
      </c>
    </row>
    <row r="682" spans="1:1">
      <c r="A682" s="235" t="str">
        <f>+CONCATENATE('1. ESTRATÉGICO'!E471)</f>
        <v/>
      </c>
    </row>
    <row r="683" spans="1:1">
      <c r="A683" s="235" t="str">
        <f>+CONCATENATE('1. ESTRATÉGICO'!E472)</f>
        <v/>
      </c>
    </row>
    <row r="684" spans="1:1">
      <c r="A684" s="235" t="str">
        <f>+CONCATENATE('1. ESTRATÉGICO'!E473)</f>
        <v/>
      </c>
    </row>
    <row r="685" spans="1:1">
      <c r="A685" s="235" t="str">
        <f>+CONCATENATE('1. ESTRATÉGICO'!E474)</f>
        <v/>
      </c>
    </row>
    <row r="686" spans="1:1">
      <c r="A686" s="235" t="str">
        <f>+CONCATENATE('1. ESTRATÉGICO'!E475)</f>
        <v/>
      </c>
    </row>
    <row r="687" spans="1:1">
      <c r="A687" s="235" t="str">
        <f>+CONCATENATE('1. ESTRATÉGICO'!E476)</f>
        <v/>
      </c>
    </row>
    <row r="688" spans="1:1">
      <c r="A688" s="235" t="str">
        <f>+CONCATENATE('1. ESTRATÉGICO'!E477)</f>
        <v/>
      </c>
    </row>
    <row r="689" spans="1:1">
      <c r="A689" s="235" t="str">
        <f>+CONCATENATE('1. ESTRATÉGICO'!E478)</f>
        <v/>
      </c>
    </row>
    <row r="690" spans="1:1">
      <c r="A690" s="235" t="str">
        <f>+CONCATENATE('1. ESTRATÉGICO'!E479)</f>
        <v/>
      </c>
    </row>
    <row r="691" spans="1:1">
      <c r="A691" s="235" t="str">
        <f>+CONCATENATE('1. ESTRATÉGICO'!E480)</f>
        <v/>
      </c>
    </row>
    <row r="692" spans="1:1">
      <c r="A692" s="235" t="str">
        <f>+CONCATENATE('1. ESTRATÉGICO'!E481)</f>
        <v/>
      </c>
    </row>
    <row r="693" spans="1:1">
      <c r="A693" s="235" t="str">
        <f>+CONCATENATE('1. ESTRATÉGICO'!E482)</f>
        <v/>
      </c>
    </row>
    <row r="694" spans="1:1">
      <c r="A694" s="235" t="str">
        <f>+CONCATENATE('1. ESTRATÉGICO'!E483)</f>
        <v/>
      </c>
    </row>
    <row r="695" spans="1:1">
      <c r="A695" s="235" t="str">
        <f>+CONCATENATE('1. ESTRATÉGICO'!E484)</f>
        <v/>
      </c>
    </row>
    <row r="696" spans="1:1">
      <c r="A696" s="235" t="str">
        <f>+CONCATENATE('1. ESTRATÉGICO'!E485)</f>
        <v/>
      </c>
    </row>
    <row r="697" spans="1:1">
      <c r="A697" s="235" t="str">
        <f>+CONCATENATE('1. ESTRATÉGICO'!E486)</f>
        <v/>
      </c>
    </row>
    <row r="698" spans="1:1">
      <c r="A698" s="235" t="str">
        <f>+CONCATENATE('1. ESTRATÉGICO'!E487)</f>
        <v/>
      </c>
    </row>
    <row r="699" spans="1:1">
      <c r="A699" s="235" t="str">
        <f>+CONCATENATE('1. ESTRATÉGICO'!E488)</f>
        <v/>
      </c>
    </row>
    <row r="700" spans="1:1">
      <c r="A700" s="235" t="str">
        <f>+CONCATENATE('1. ESTRATÉGICO'!E489)</f>
        <v/>
      </c>
    </row>
    <row r="701" spans="1:1">
      <c r="A701" s="235" t="str">
        <f>+CONCATENATE('1. ESTRATÉGICO'!E490)</f>
        <v/>
      </c>
    </row>
    <row r="702" spans="1:1">
      <c r="A702" s="235" t="str">
        <f>+CONCATENATE('1. ESTRATÉGICO'!E491)</f>
        <v/>
      </c>
    </row>
    <row r="703" spans="1:1">
      <c r="A703" s="235" t="str">
        <f>+CONCATENATE('1. ESTRATÉGICO'!E492)</f>
        <v/>
      </c>
    </row>
    <row r="704" spans="1:1">
      <c r="A704" s="235" t="str">
        <f>+CONCATENATE('1. ESTRATÉGICO'!E493)</f>
        <v/>
      </c>
    </row>
    <row r="705" spans="1:1">
      <c r="A705" s="235" t="str">
        <f>+CONCATENATE('1. ESTRATÉGICO'!E494)</f>
        <v/>
      </c>
    </row>
    <row r="706" spans="1:1">
      <c r="A706" s="235" t="str">
        <f>+CONCATENATE('1. ESTRATÉGICO'!E495)</f>
        <v/>
      </c>
    </row>
    <row r="707" spans="1:1">
      <c r="A707" s="235" t="str">
        <f>+CONCATENATE('1. ESTRATÉGICO'!E496)</f>
        <v/>
      </c>
    </row>
    <row r="708" spans="1:1">
      <c r="A708" s="235" t="str">
        <f>+CONCATENATE('1. ESTRATÉGICO'!E497)</f>
        <v/>
      </c>
    </row>
    <row r="709" spans="1:1">
      <c r="A709" s="235" t="str">
        <f>+CONCATENATE('1. ESTRATÉGICO'!E498)</f>
        <v/>
      </c>
    </row>
    <row r="710" spans="1:1">
      <c r="A710" s="235" t="str">
        <f>+CONCATENATE('1. ESTRATÉGICO'!E499)</f>
        <v/>
      </c>
    </row>
    <row r="711" spans="1:1">
      <c r="A711" s="235" t="str">
        <f>+CONCATENATE('1. ESTRATÉGICO'!E500)</f>
        <v/>
      </c>
    </row>
    <row r="712" spans="1:1">
      <c r="A712" s="235" t="str">
        <f>+CONCATENATE('1. ESTRATÉGICO'!E501)</f>
        <v/>
      </c>
    </row>
    <row r="713" spans="1:1">
      <c r="A713" s="235" t="str">
        <f>+CONCATENATE('1. ESTRATÉGICO'!E502)</f>
        <v/>
      </c>
    </row>
  </sheetData>
  <autoFilter ref="A8:AU431" xr:uid="{00000000-0001-0000-0300-000000000000}"/>
  <mergeCells count="98">
    <mergeCell ref="A334:D334"/>
    <mergeCell ref="E331:S331"/>
    <mergeCell ref="X332:X333"/>
    <mergeCell ref="Y332:Y333"/>
    <mergeCell ref="Z332:Z333"/>
    <mergeCell ref="AD231:AD232"/>
    <mergeCell ref="AD241:AD242"/>
    <mergeCell ref="AD243:AD244"/>
    <mergeCell ref="AD239:AD240"/>
    <mergeCell ref="E328:P328"/>
    <mergeCell ref="K294:K295"/>
    <mergeCell ref="E256:P256"/>
    <mergeCell ref="E270:P270"/>
    <mergeCell ref="E284:P284"/>
    <mergeCell ref="E305:P305"/>
    <mergeCell ref="E320:P320"/>
    <mergeCell ref="AE231:AE232"/>
    <mergeCell ref="AF231:AF232"/>
    <mergeCell ref="AE252:AE255"/>
    <mergeCell ref="AF252:AF255"/>
    <mergeCell ref="AG252:AG255"/>
    <mergeCell ref="AE239:AE240"/>
    <mergeCell ref="AE241:AE242"/>
    <mergeCell ref="AE243:AE244"/>
    <mergeCell ref="AH252:AH255"/>
    <mergeCell ref="AD252:AD255"/>
    <mergeCell ref="AD245:AD246"/>
    <mergeCell ref="AE249:AE250"/>
    <mergeCell ref="I247:I248"/>
    <mergeCell ref="AE245:AE246"/>
    <mergeCell ref="AD249:AD250"/>
    <mergeCell ref="I249:I250"/>
    <mergeCell ref="J247:J248"/>
    <mergeCell ref="J249:J250"/>
    <mergeCell ref="E251:P251"/>
    <mergeCell ref="A5:B5"/>
    <mergeCell ref="A1:B4"/>
    <mergeCell ref="AG112:AG118"/>
    <mergeCell ref="AH112:AH118"/>
    <mergeCell ref="AH105:AH107"/>
    <mergeCell ref="AG105:AG107"/>
    <mergeCell ref="AG101:AG103"/>
    <mergeCell ref="A7:O7"/>
    <mergeCell ref="P7:V7"/>
    <mergeCell ref="W7:AA7"/>
    <mergeCell ref="AB7:AE7"/>
    <mergeCell ref="AF7:AJ7"/>
    <mergeCell ref="E65:P65"/>
    <mergeCell ref="E69:P69"/>
    <mergeCell ref="E75:P75"/>
    <mergeCell ref="E79:P79"/>
    <mergeCell ref="AG173:AG174"/>
    <mergeCell ref="AH173:AH174"/>
    <mergeCell ref="AE173:AE174"/>
    <mergeCell ref="AF173:AF174"/>
    <mergeCell ref="AD101:AD103"/>
    <mergeCell ref="AE101:AE103"/>
    <mergeCell ref="AF101:AF103"/>
    <mergeCell ref="AF105:AF107"/>
    <mergeCell ref="AH162:AH163"/>
    <mergeCell ref="AH101:AH103"/>
    <mergeCell ref="AD173:AD174"/>
    <mergeCell ref="E168:P168"/>
    <mergeCell ref="E172:P172"/>
    <mergeCell ref="E177:P177"/>
    <mergeCell ref="E183:P183"/>
    <mergeCell ref="E188:P188"/>
    <mergeCell ref="E199:P199"/>
    <mergeCell ref="E206:P206"/>
    <mergeCell ref="E209:P209"/>
    <mergeCell ref="E224:P224"/>
    <mergeCell ref="E238:P238"/>
    <mergeCell ref="E62:P62"/>
    <mergeCell ref="AH25:AH26"/>
    <mergeCell ref="AH28:AH31"/>
    <mergeCell ref="E140:P140"/>
    <mergeCell ref="E150:P150"/>
    <mergeCell ref="E97:P97"/>
    <mergeCell ref="E100:P100"/>
    <mergeCell ref="E104:P104"/>
    <mergeCell ref="E119:P119"/>
    <mergeCell ref="E131:P131"/>
    <mergeCell ref="K335:S335"/>
    <mergeCell ref="E334:S334"/>
    <mergeCell ref="AI332:AI333"/>
    <mergeCell ref="AL335:AS335"/>
    <mergeCell ref="C1:BE1"/>
    <mergeCell ref="C2:BE2"/>
    <mergeCell ref="C3:BE3"/>
    <mergeCell ref="C4:BE4"/>
    <mergeCell ref="C5:BE5"/>
    <mergeCell ref="A6:BE6"/>
    <mergeCell ref="E156:P156"/>
    <mergeCell ref="E14:P14"/>
    <mergeCell ref="E24:P24"/>
    <mergeCell ref="E27:P27"/>
    <mergeCell ref="E32:P32"/>
    <mergeCell ref="E49:P49"/>
  </mergeCells>
  <phoneticPr fontId="16" type="noConversion"/>
  <dataValidations count="1">
    <dataValidation type="list" allowBlank="1" showInputMessage="1" showErrorMessage="1" sqref="L105:L118 L285:L304 K208 L9:L13 L15:L23 L25:L26 L28:L31 L33:L48 L50:L61 L63:L64 L66:L68 L70:L74 L76:L78 L80:L96 L98:L99 L101:L103 L210:L223 L225:L237 L239:L250 L252:L255 L257:L269 L271:L283 L336:L346 L332:L333" xr:uid="{00000000-0002-0000-0300-000000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ANEXO1!$A$2:$A$21</xm:f>
          </x14:formula1>
          <xm:sqref>AF210:AF212 AF225:AF231 AF120:AF140 AF257:AF284 AF9:AF100 AF233:AF252</xm:sqref>
        </x14:dataValidation>
        <x14:dataValidation type="list" allowBlank="1" showInputMessage="1" showErrorMessage="1" xr:uid="{00000000-0002-0000-0300-000002000000}">
          <x14:formula1>
            <xm:f>ANEXO1!$F$2:$F$7</xm:f>
          </x14:formula1>
          <xm:sqref>AG210:AG212 AG120:AG140 AG9:AG100 AG225:AG252 AG257:AG331</xm:sqref>
        </x14:dataValidation>
        <x14:dataValidation type="list" allowBlank="1" showInputMessage="1" showErrorMessage="1" xr:uid="{00000000-0002-0000-0300-000005000000}">
          <x14:formula1>
            <xm:f>'C:\Users\bdeavilac\Documents\Belsira\SECRETARIA GENERAL 2024 - CALIDAD\PLAN DE ACCION AGO 2024\Atencion al ciudadano\[PTDGI01-F001 PLAN DE ACCIÓN INSTITUCIONAL - Atención al Ciudadano.xlsx]ANEXO1'!#REF!</xm:f>
          </x14:formula1>
          <xm:sqref>AF213:AG224</xm:sqref>
        </x14:dataValidation>
        <x14:dataValidation type="list" allowBlank="1" showInputMessage="1" showErrorMessage="1" xr:uid="{00000000-0002-0000-0300-000003000000}">
          <x14:formula1>
            <xm:f>'C:\Users\bdeavilac\Documents\Belsira\SECRETARIA GENERAL 2024 - CALIDAD\PLAN DE ACCION AGO 2024\Talento Humano\[PTDGI01-F001 PLAN DE ACCIÓN INSTITUCIONAL talento humano.xlsx]ANEXO1'!#REF!</xm:f>
          </x14:formula1>
          <xm:sqref>AF189:AG209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F20" sqref="F20"/>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513" t="s">
        <v>2080</v>
      </c>
      <c r="B2" s="514"/>
      <c r="C2" s="514"/>
      <c r="D2" s="514"/>
      <c r="E2" s="514"/>
      <c r="F2" s="514"/>
      <c r="G2" s="515"/>
    </row>
    <row r="3" spans="1:7" s="6" customFormat="1">
      <c r="A3" s="25" t="s">
        <v>2081</v>
      </c>
      <c r="B3" s="516" t="s">
        <v>2082</v>
      </c>
      <c r="C3" s="516"/>
      <c r="D3" s="516"/>
      <c r="E3" s="516"/>
      <c r="F3" s="516"/>
      <c r="G3" s="27" t="s">
        <v>2083</v>
      </c>
    </row>
    <row r="4" spans="1:7" ht="12.75" customHeight="1">
      <c r="A4" s="28">
        <v>45489</v>
      </c>
      <c r="B4" s="517" t="s">
        <v>2084</v>
      </c>
      <c r="C4" s="517"/>
      <c r="D4" s="517"/>
      <c r="E4" s="517"/>
      <c r="F4" s="517"/>
      <c r="G4" s="29" t="s">
        <v>2085</v>
      </c>
    </row>
    <row r="5" spans="1:7" ht="12.75" customHeight="1">
      <c r="A5" s="30"/>
      <c r="B5" s="517"/>
      <c r="C5" s="517"/>
      <c r="D5" s="517"/>
      <c r="E5" s="517"/>
      <c r="F5" s="517"/>
      <c r="G5" s="29"/>
    </row>
    <row r="6" spans="1:7">
      <c r="A6" s="30"/>
      <c r="B6" s="512"/>
      <c r="C6" s="512"/>
      <c r="D6" s="512"/>
      <c r="E6" s="512"/>
      <c r="F6" s="512"/>
      <c r="G6" s="32"/>
    </row>
    <row r="7" spans="1:7">
      <c r="A7" s="30"/>
      <c r="B7" s="512"/>
      <c r="C7" s="512"/>
      <c r="D7" s="512"/>
      <c r="E7" s="512"/>
      <c r="F7" s="512"/>
      <c r="G7" s="32"/>
    </row>
    <row r="8" spans="1:7">
      <c r="A8" s="30"/>
      <c r="B8" s="31"/>
      <c r="C8" s="31"/>
      <c r="D8" s="31"/>
      <c r="E8" s="31"/>
      <c r="F8" s="31"/>
      <c r="G8" s="32"/>
    </row>
    <row r="9" spans="1:7">
      <c r="A9" s="518" t="s">
        <v>2086</v>
      </c>
      <c r="B9" s="519"/>
      <c r="C9" s="519"/>
      <c r="D9" s="519"/>
      <c r="E9" s="519"/>
      <c r="F9" s="519"/>
      <c r="G9" s="520"/>
    </row>
    <row r="10" spans="1:7" s="6" customFormat="1">
      <c r="A10" s="26"/>
      <c r="B10" s="516" t="s">
        <v>2087</v>
      </c>
      <c r="C10" s="516"/>
      <c r="D10" s="516" t="s">
        <v>2088</v>
      </c>
      <c r="E10" s="516"/>
      <c r="F10" s="26" t="s">
        <v>2081</v>
      </c>
      <c r="G10" s="26" t="s">
        <v>2089</v>
      </c>
    </row>
    <row r="11" spans="1:7">
      <c r="A11" s="33" t="s">
        <v>2090</v>
      </c>
      <c r="B11" s="517" t="s">
        <v>2091</v>
      </c>
      <c r="C11" s="517"/>
      <c r="D11" s="521" t="s">
        <v>2092</v>
      </c>
      <c r="E11" s="521"/>
      <c r="F11" s="30" t="s">
        <v>2093</v>
      </c>
      <c r="G11" s="32"/>
    </row>
    <row r="12" spans="1:7">
      <c r="A12" s="33" t="s">
        <v>2094</v>
      </c>
      <c r="B12" s="521" t="s">
        <v>2095</v>
      </c>
      <c r="C12" s="521"/>
      <c r="D12" s="521" t="s">
        <v>2096</v>
      </c>
      <c r="E12" s="521"/>
      <c r="F12" s="30" t="s">
        <v>2093</v>
      </c>
      <c r="G12" s="32"/>
    </row>
    <row r="13" spans="1:7">
      <c r="A13" s="33" t="s">
        <v>2097</v>
      </c>
      <c r="B13" s="521" t="s">
        <v>2095</v>
      </c>
      <c r="C13" s="521"/>
      <c r="D13" s="521" t="s">
        <v>2096</v>
      </c>
      <c r="E13" s="521"/>
      <c r="F13" s="30" t="s">
        <v>2093</v>
      </c>
      <c r="G13" s="32"/>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125" workbookViewId="0">
      <selection activeCell="F154" sqref="F154"/>
    </sheetView>
  </sheetViews>
  <sheetFormatPr baseColWidth="10" defaultColWidth="10.875" defaultRowHeight="14.25"/>
  <cols>
    <col min="1" max="1" width="55.375" customWidth="1"/>
    <col min="5" max="5" width="20.125" customWidth="1"/>
    <col min="6" max="6" width="34.75" customWidth="1"/>
    <col min="7" max="7" width="14.625" bestFit="1" customWidth="1"/>
    <col min="9" max="9" width="15.625" bestFit="1" customWidth="1"/>
  </cols>
  <sheetData>
    <row r="1" spans="1:6" ht="52.5" customHeight="1">
      <c r="A1" s="24" t="s">
        <v>2098</v>
      </c>
      <c r="E1" s="7" t="s">
        <v>2099</v>
      </c>
      <c r="F1" s="7" t="s">
        <v>2100</v>
      </c>
    </row>
    <row r="2" spans="1:6" ht="25.5" customHeight="1">
      <c r="A2" s="23" t="s">
        <v>2101</v>
      </c>
      <c r="E2" s="8">
        <v>0</v>
      </c>
      <c r="F2" s="9" t="s">
        <v>1029</v>
      </c>
    </row>
    <row r="3" spans="1:6" ht="45" customHeight="1">
      <c r="A3" s="23" t="s">
        <v>1180</v>
      </c>
      <c r="E3" s="8">
        <v>1</v>
      </c>
      <c r="F3" s="9" t="s">
        <v>2102</v>
      </c>
    </row>
    <row r="4" spans="1:6" ht="45" customHeight="1">
      <c r="A4" s="23" t="s">
        <v>2103</v>
      </c>
      <c r="E4" s="8">
        <v>2</v>
      </c>
      <c r="F4" s="9" t="s">
        <v>2104</v>
      </c>
    </row>
    <row r="5" spans="1:6" ht="45" customHeight="1">
      <c r="A5" s="23" t="s">
        <v>2105</v>
      </c>
      <c r="E5" s="8">
        <v>3</v>
      </c>
      <c r="F5" s="9" t="s">
        <v>2106</v>
      </c>
    </row>
    <row r="6" spans="1:6" ht="45" customHeight="1">
      <c r="A6" s="23" t="s">
        <v>2107</v>
      </c>
      <c r="E6" s="8">
        <v>4</v>
      </c>
      <c r="F6" s="9" t="s">
        <v>1161</v>
      </c>
    </row>
    <row r="7" spans="1:6" ht="45" customHeight="1">
      <c r="A7" s="23" t="s">
        <v>1511</v>
      </c>
      <c r="E7" s="8">
        <v>5</v>
      </c>
      <c r="F7" s="9" t="s">
        <v>1220</v>
      </c>
    </row>
    <row r="8" spans="1:6" ht="45" customHeight="1">
      <c r="A8" s="23" t="s">
        <v>1343</v>
      </c>
    </row>
    <row r="9" spans="1:6" ht="45" customHeight="1">
      <c r="A9" s="23" t="s">
        <v>2108</v>
      </c>
    </row>
    <row r="10" spans="1:6" ht="45" customHeight="1">
      <c r="A10" s="23" t="s">
        <v>1493</v>
      </c>
    </row>
    <row r="11" spans="1:6" ht="45" customHeight="1">
      <c r="A11" s="23" t="s">
        <v>1449</v>
      </c>
    </row>
    <row r="12" spans="1:6" ht="45" customHeight="1">
      <c r="A12" s="23" t="s">
        <v>2109</v>
      </c>
    </row>
    <row r="13" spans="1:6" ht="45" customHeight="1">
      <c r="A13" s="23" t="s">
        <v>2110</v>
      </c>
    </row>
    <row r="14" spans="1:6" ht="45" customHeight="1">
      <c r="A14" s="23" t="s">
        <v>1160</v>
      </c>
    </row>
    <row r="15" spans="1:6" ht="45" customHeight="1">
      <c r="A15" s="23" t="s">
        <v>2111</v>
      </c>
    </row>
    <row r="16" spans="1:6" ht="45" customHeight="1">
      <c r="A16" s="23" t="s">
        <v>2112</v>
      </c>
    </row>
    <row r="17" spans="1:6" ht="45" customHeight="1">
      <c r="A17" s="23" t="s">
        <v>2113</v>
      </c>
    </row>
    <row r="18" spans="1:6" ht="45" customHeight="1">
      <c r="A18" s="23" t="s">
        <v>2114</v>
      </c>
    </row>
    <row r="19" spans="1:6" ht="45" customHeight="1">
      <c r="A19" s="23" t="s">
        <v>2115</v>
      </c>
    </row>
    <row r="20" spans="1:6" ht="45" customHeight="1">
      <c r="A20" s="23" t="s">
        <v>1389</v>
      </c>
    </row>
    <row r="21" spans="1:6" ht="45" customHeight="1">
      <c r="A21" s="23" t="s">
        <v>1516</v>
      </c>
    </row>
    <row r="22" spans="1:6" ht="14.25" customHeight="1"/>
    <row r="24" spans="1:6">
      <c r="A24" t="s">
        <v>2116</v>
      </c>
      <c r="F24" t="s">
        <v>2117</v>
      </c>
    </row>
    <row r="25" spans="1:6" ht="16.5" customHeight="1">
      <c r="A25" s="36" t="s">
        <v>748</v>
      </c>
      <c r="F25" s="36" t="s">
        <v>2118</v>
      </c>
    </row>
    <row r="26" spans="1:6">
      <c r="A26" s="36" t="s">
        <v>599</v>
      </c>
      <c r="F26" t="s">
        <v>2119</v>
      </c>
    </row>
    <row r="27" spans="1:6">
      <c r="A27" s="36" t="s">
        <v>625</v>
      </c>
      <c r="F27" t="s">
        <v>749</v>
      </c>
    </row>
    <row r="28" spans="1:6">
      <c r="A28" s="36" t="s">
        <v>2120</v>
      </c>
      <c r="F28" t="s">
        <v>2121</v>
      </c>
    </row>
    <row r="29" spans="1:6">
      <c r="A29" s="36" t="s">
        <v>679</v>
      </c>
      <c r="F29" t="s">
        <v>680</v>
      </c>
    </row>
    <row r="30" spans="1:6">
      <c r="A30" s="36" t="s">
        <v>759</v>
      </c>
      <c r="F30" t="s">
        <v>626</v>
      </c>
    </row>
    <row r="31" spans="1:6">
      <c r="A31" s="36" t="s">
        <v>852</v>
      </c>
      <c r="F31" t="s">
        <v>771</v>
      </c>
    </row>
    <row r="32" spans="1:6">
      <c r="A32" s="36" t="s">
        <v>618</v>
      </c>
      <c r="F32" t="s">
        <v>2122</v>
      </c>
    </row>
    <row r="33" spans="1:6">
      <c r="A33" s="36"/>
      <c r="F33" t="s">
        <v>779</v>
      </c>
    </row>
    <row r="34" spans="1:6">
      <c r="A34" s="36" t="s">
        <v>2123</v>
      </c>
      <c r="F34" t="s">
        <v>723</v>
      </c>
    </row>
    <row r="35" spans="1:6">
      <c r="A35" s="36" t="s">
        <v>728</v>
      </c>
      <c r="F35" t="s">
        <v>792</v>
      </c>
    </row>
    <row r="36" spans="1:6">
      <c r="A36" s="36" t="s">
        <v>608</v>
      </c>
      <c r="F36" t="s">
        <v>821</v>
      </c>
    </row>
    <row r="37" spans="1:6">
      <c r="A37" s="36" t="s">
        <v>2124</v>
      </c>
      <c r="F37" t="s">
        <v>2125</v>
      </c>
    </row>
    <row r="38" spans="1:6">
      <c r="A38" s="36" t="s">
        <v>2126</v>
      </c>
      <c r="F38" t="s">
        <v>760</v>
      </c>
    </row>
    <row r="39" spans="1:6">
      <c r="A39" s="36" t="s">
        <v>755</v>
      </c>
      <c r="F39" t="s">
        <v>2127</v>
      </c>
    </row>
    <row r="40" spans="1:6">
      <c r="A40" s="36" t="s">
        <v>2128</v>
      </c>
      <c r="F40" t="s">
        <v>836</v>
      </c>
    </row>
    <row r="41" spans="1:6">
      <c r="A41" s="36" t="s">
        <v>2129</v>
      </c>
      <c r="F41" t="s">
        <v>2130</v>
      </c>
    </row>
    <row r="42" spans="1:6">
      <c r="A42" s="36" t="s">
        <v>2131</v>
      </c>
      <c r="F42" t="s">
        <v>600</v>
      </c>
    </row>
    <row r="43" spans="1:6">
      <c r="A43" s="36" t="s">
        <v>686</v>
      </c>
      <c r="F43" t="s">
        <v>853</v>
      </c>
    </row>
    <row r="44" spans="1:6" ht="28.5">
      <c r="A44" s="36" t="s">
        <v>798</v>
      </c>
      <c r="F44" t="s">
        <v>618</v>
      </c>
    </row>
    <row r="45" spans="1:6" ht="28.5">
      <c r="A45" s="36" t="s">
        <v>827</v>
      </c>
    </row>
    <row r="46" spans="1:6">
      <c r="A46" s="36" t="s">
        <v>835</v>
      </c>
    </row>
    <row r="47" spans="1:6">
      <c r="A47" s="36" t="s">
        <v>618</v>
      </c>
    </row>
    <row r="49" spans="1:1">
      <c r="A49" s="36" t="s">
        <v>2132</v>
      </c>
    </row>
    <row r="50" spans="1:1">
      <c r="A50" s="35" t="s">
        <v>750</v>
      </c>
    </row>
    <row r="51" spans="1:1">
      <c r="A51" s="35" t="s">
        <v>601</v>
      </c>
    </row>
    <row r="52" spans="1:1">
      <c r="A52" s="35" t="s">
        <v>711</v>
      </c>
    </row>
    <row r="53" spans="1:1">
      <c r="A53" s="35" t="s">
        <v>772</v>
      </c>
    </row>
    <row r="54" spans="1:1">
      <c r="A54" s="35" t="s">
        <v>681</v>
      </c>
    </row>
    <row r="55" spans="1:1">
      <c r="A55" s="35" t="s">
        <v>735</v>
      </c>
    </row>
    <row r="56" spans="1:1">
      <c r="A56" s="35" t="s">
        <v>665</v>
      </c>
    </row>
    <row r="57" spans="1:1">
      <c r="A57" s="35" t="s">
        <v>627</v>
      </c>
    </row>
    <row r="58" spans="1:1">
      <c r="A58" s="35" t="s">
        <v>814</v>
      </c>
    </row>
    <row r="59" spans="1:1" ht="28.5">
      <c r="A59" s="35" t="s">
        <v>793</v>
      </c>
    </row>
    <row r="60" spans="1:1" ht="16.5" customHeight="1">
      <c r="A60" s="35" t="s">
        <v>822</v>
      </c>
    </row>
    <row r="61" spans="1:1">
      <c r="A61" s="35" t="s">
        <v>805</v>
      </c>
    </row>
    <row r="62" spans="1:1">
      <c r="A62" s="35" t="s">
        <v>732</v>
      </c>
    </row>
    <row r="63" spans="1:1">
      <c r="A63" s="35" t="s">
        <v>724</v>
      </c>
    </row>
    <row r="64" spans="1:1">
      <c r="A64" s="35" t="s">
        <v>2133</v>
      </c>
    </row>
    <row r="65" spans="1:1">
      <c r="A65" s="35" t="s">
        <v>2134</v>
      </c>
    </row>
    <row r="66" spans="1:1">
      <c r="A66" s="35" t="s">
        <v>2135</v>
      </c>
    </row>
    <row r="67" spans="1:1">
      <c r="A67" s="35" t="s">
        <v>618</v>
      </c>
    </row>
    <row r="69" spans="1:1">
      <c r="A69" s="35" t="s">
        <v>2136</v>
      </c>
    </row>
    <row r="70" spans="1:1" ht="28.5">
      <c r="A70" s="35" t="s">
        <v>2137</v>
      </c>
    </row>
    <row r="71" spans="1:1">
      <c r="A71" s="35" t="s">
        <v>614</v>
      </c>
    </row>
    <row r="72" spans="1:1">
      <c r="A72" s="35" t="s">
        <v>602</v>
      </c>
    </row>
    <row r="74" spans="1:1">
      <c r="A74" s="35" t="s">
        <v>628</v>
      </c>
    </row>
    <row r="75" spans="1:1">
      <c r="A75" s="35" t="s">
        <v>636</v>
      </c>
    </row>
    <row r="76" spans="1:1">
      <c r="A76" s="35" t="s">
        <v>655</v>
      </c>
    </row>
    <row r="77" spans="1:1">
      <c r="A77" s="35" t="s">
        <v>646</v>
      </c>
    </row>
    <row r="79" spans="1:1" ht="28.5">
      <c r="A79" s="35" t="s">
        <v>2138</v>
      </c>
    </row>
    <row r="80" spans="1:1" ht="28.5">
      <c r="A80" s="35" t="s">
        <v>2139</v>
      </c>
    </row>
    <row r="81" spans="1:1" ht="28.5">
      <c r="A81" s="35" t="s">
        <v>2140</v>
      </c>
    </row>
    <row r="82" spans="1:1">
      <c r="A82" s="35" t="s">
        <v>666</v>
      </c>
    </row>
    <row r="83" spans="1:1" ht="28.5">
      <c r="A83" s="35" t="s">
        <v>676</v>
      </c>
    </row>
    <row r="85" spans="1:1" ht="28.5">
      <c r="A85" s="35" t="s">
        <v>2141</v>
      </c>
    </row>
    <row r="86" spans="1:1">
      <c r="A86" s="35" t="s">
        <v>682</v>
      </c>
    </row>
    <row r="87" spans="1:1">
      <c r="A87" s="35" t="s">
        <v>2142</v>
      </c>
    </row>
    <row r="88" spans="1:1">
      <c r="A88" s="35" t="s">
        <v>2143</v>
      </c>
    </row>
    <row r="89" spans="1:1">
      <c r="A89" s="35" t="s">
        <v>689</v>
      </c>
    </row>
    <row r="91" spans="1:1">
      <c r="A91" s="35" t="s">
        <v>2144</v>
      </c>
    </row>
    <row r="92" spans="1:1">
      <c r="A92" s="35" t="s">
        <v>712</v>
      </c>
    </row>
    <row r="93" spans="1:1">
      <c r="A93" s="35" t="s">
        <v>2145</v>
      </c>
    </row>
    <row r="95" spans="1:1" ht="28.5">
      <c r="A95" s="35" t="s">
        <v>725</v>
      </c>
    </row>
    <row r="96" spans="1:1" ht="28.5">
      <c r="A96" s="35" t="s">
        <v>2146</v>
      </c>
    </row>
    <row r="97" spans="1:1" ht="28.5">
      <c r="A97" s="35" t="s">
        <v>2147</v>
      </c>
    </row>
    <row r="98" spans="1:1">
      <c r="A98" s="35" t="s">
        <v>2148</v>
      </c>
    </row>
    <row r="99" spans="1:1">
      <c r="A99" s="35" t="s">
        <v>2149</v>
      </c>
    </row>
    <row r="100" spans="1:1">
      <c r="A100" s="35" t="s">
        <v>2150</v>
      </c>
    </row>
    <row r="101" spans="1:1" ht="28.5">
      <c r="A101" s="35" t="s">
        <v>2151</v>
      </c>
    </row>
    <row r="102" spans="1:1">
      <c r="A102" s="35" t="s">
        <v>2152</v>
      </c>
    </row>
    <row r="103" spans="1:1">
      <c r="A103" s="35" t="s">
        <v>2153</v>
      </c>
    </row>
    <row r="105" spans="1:1" ht="28.5">
      <c r="A105" s="35" t="s">
        <v>736</v>
      </c>
    </row>
    <row r="106" spans="1:1">
      <c r="A106" s="35" t="s">
        <v>742</v>
      </c>
    </row>
    <row r="108" spans="1:1">
      <c r="A108" s="35" t="s">
        <v>766</v>
      </c>
    </row>
    <row r="109" spans="1:1">
      <c r="A109" s="35" t="s">
        <v>751</v>
      </c>
    </row>
    <row r="110" spans="1:1">
      <c r="A110" s="35" t="s">
        <v>2154</v>
      </c>
    </row>
    <row r="111" spans="1:1">
      <c r="A111" s="35" t="s">
        <v>761</v>
      </c>
    </row>
    <row r="112" spans="1:1">
      <c r="A112" s="35" t="s">
        <v>2155</v>
      </c>
    </row>
    <row r="113" spans="1:1">
      <c r="A113" s="35" t="s">
        <v>2156</v>
      </c>
    </row>
    <row r="115" spans="1:1">
      <c r="A115" s="35" t="s">
        <v>815</v>
      </c>
    </row>
    <row r="116" spans="1:1">
      <c r="A116" s="35" t="s">
        <v>2157</v>
      </c>
    </row>
    <row r="117" spans="1:1">
      <c r="A117" s="35" t="s">
        <v>2158</v>
      </c>
    </row>
    <row r="118" spans="1:1">
      <c r="A118" s="35" t="s">
        <v>2159</v>
      </c>
    </row>
    <row r="119" spans="1:1">
      <c r="A119" s="35" t="s">
        <v>794</v>
      </c>
    </row>
    <row r="120" spans="1:1">
      <c r="A120" s="35" t="s">
        <v>823</v>
      </c>
    </row>
    <row r="121" spans="1:1">
      <c r="A121" s="35" t="s">
        <v>2160</v>
      </c>
    </row>
    <row r="122" spans="1:1">
      <c r="A122" s="35" t="s">
        <v>806</v>
      </c>
    </row>
    <row r="124" spans="1:1">
      <c r="A124" s="35" t="s">
        <v>773</v>
      </c>
    </row>
    <row r="125" spans="1:1">
      <c r="A125" s="35" t="s">
        <v>786</v>
      </c>
    </row>
    <row r="126" spans="1:1">
      <c r="A126" s="35" t="s">
        <v>780</v>
      </c>
    </row>
    <row r="128" spans="1:1">
      <c r="A128" s="35" t="s">
        <v>2161</v>
      </c>
    </row>
    <row r="129" spans="1:1">
      <c r="A129" s="35" t="s">
        <v>837</v>
      </c>
    </row>
    <row r="130" spans="1:1">
      <c r="A130" s="35" t="s">
        <v>2162</v>
      </c>
    </row>
    <row r="131" spans="1:1">
      <c r="A131" s="37"/>
    </row>
    <row r="132" spans="1:1">
      <c r="A132" s="35" t="s">
        <v>2163</v>
      </c>
    </row>
    <row r="133" spans="1:1">
      <c r="A133" s="35" t="s">
        <v>2164</v>
      </c>
    </row>
    <row r="134" spans="1:1">
      <c r="A134" s="35" t="s">
        <v>2165</v>
      </c>
    </row>
    <row r="135" spans="1:1" ht="28.5">
      <c r="A135" s="35" t="s">
        <v>2166</v>
      </c>
    </row>
    <row r="136" spans="1:1">
      <c r="A136" s="35" t="s">
        <v>2167</v>
      </c>
    </row>
    <row r="137" spans="1:1">
      <c r="A137" s="35" t="s">
        <v>838</v>
      </c>
    </row>
    <row r="138" spans="1:1">
      <c r="A138" s="35" t="s">
        <v>2168</v>
      </c>
    </row>
    <row r="139" spans="1:1">
      <c r="A139" s="35" t="s">
        <v>2169</v>
      </c>
    </row>
    <row r="140" spans="1:1">
      <c r="A140" s="35" t="s">
        <v>2170</v>
      </c>
    </row>
    <row r="141" spans="1:1">
      <c r="A141" s="35" t="s">
        <v>2171</v>
      </c>
    </row>
    <row r="142" spans="1:1">
      <c r="A142" s="35" t="s">
        <v>2172</v>
      </c>
    </row>
    <row r="144" spans="1:1">
      <c r="A144" s="35" t="s">
        <v>854</v>
      </c>
    </row>
    <row r="145" spans="1:9">
      <c r="A145" s="35"/>
    </row>
    <row r="146" spans="1:9">
      <c r="A146" s="35" t="s">
        <v>618</v>
      </c>
    </row>
    <row r="152" spans="1:9">
      <c r="G152" s="39"/>
      <c r="I152" s="39"/>
    </row>
    <row r="153" spans="1:9">
      <c r="G153" s="39"/>
      <c r="I153" s="39"/>
    </row>
    <row r="154" spans="1:9">
      <c r="G154" s="39"/>
      <c r="I154" s="39"/>
    </row>
    <row r="155" spans="1:9">
      <c r="G155" s="39"/>
      <c r="I155" s="39"/>
    </row>
    <row r="156" spans="1:9">
      <c r="G156" s="39"/>
      <c r="I156" s="39"/>
    </row>
    <row r="157" spans="1:9">
      <c r="G157" s="39"/>
      <c r="I157" s="39"/>
    </row>
    <row r="158" spans="1:9">
      <c r="G158" s="39"/>
      <c r="I158" s="39"/>
    </row>
    <row r="159" spans="1:9">
      <c r="G159" s="39"/>
      <c r="I159" s="39"/>
    </row>
    <row r="160" spans="1:9">
      <c r="G160" s="39"/>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2025-08-19T15:33:48Z</dcterms:modified>
  <cp:category/>
  <cp:contentStatus/>
</cp:coreProperties>
</file>