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d.docs.live.net/f23f44e7ac32099d/Escritorio/ESCRITORIO/ALEX/ALEX PARGA/ALCALDIA/ALCALDIA/SECRETARIA GENERAL/2025/CORTE 30 DE JUNIO/INFORMATICA/"/>
    </mc:Choice>
  </mc:AlternateContent>
  <xr:revisionPtr revIDLastSave="0" documentId="8_{F80D0970-15F6-482B-9D09-213B55CC2011}" xr6:coauthVersionLast="47" xr6:coauthVersionMax="47" xr10:uidLastSave="{00000000-0000-0000-0000-000000000000}"/>
  <bookViews>
    <workbookView xWindow="-120" yWindow="-120" windowWidth="20730" windowHeight="11040" firstSheet="3" activeTab="3" xr2:uid="{00000000-000D-0000-FFFF-FFFF00000000}"/>
  </bookViews>
  <sheets>
    <sheet name="INSTRUCTIVO" sheetId="2" r:id="rId1"/>
    <sheet name="1. ESTRATÉGICO" sheetId="1" r:id="rId2"/>
    <sheet name="2, GESTION -MIPG" sheetId="7"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ESTRATÉGICO'!$A$1:$AC$8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74" i="6" l="1"/>
  <c r="AC13" i="1"/>
  <c r="AD32" i="1" l="1"/>
  <c r="AE32" i="1"/>
  <c r="AF32" i="1"/>
  <c r="AC32" i="1"/>
  <c r="AF30" i="1"/>
  <c r="AE30" i="1"/>
  <c r="AD30" i="1"/>
  <c r="AC30" i="1"/>
  <c r="AF29" i="1"/>
  <c r="AE29" i="1"/>
  <c r="AD29" i="1"/>
  <c r="AC29" i="1"/>
  <c r="AF28" i="1"/>
  <c r="AE28" i="1"/>
  <c r="AD28" i="1"/>
  <c r="AC28" i="1"/>
  <c r="AF27" i="1"/>
  <c r="AE27" i="1"/>
  <c r="AD27" i="1"/>
  <c r="AC27" i="1"/>
  <c r="AF26" i="1"/>
  <c r="AE26" i="1"/>
  <c r="AD26" i="1"/>
  <c r="AC26" i="1"/>
  <c r="AF13" i="1"/>
  <c r="AE13" i="1"/>
  <c r="AF25" i="1"/>
  <c r="AE25" i="1"/>
  <c r="AD25" i="1"/>
  <c r="AC25" i="1"/>
  <c r="AF24" i="1"/>
  <c r="AE24" i="1"/>
  <c r="AD24" i="1"/>
  <c r="AC24" i="1"/>
  <c r="AF23" i="1"/>
  <c r="AE23" i="1"/>
  <c r="AD23" i="1"/>
  <c r="AC23" i="1"/>
  <c r="AF22" i="1"/>
  <c r="AE22" i="1"/>
  <c r="AD22" i="1"/>
  <c r="AC22" i="1"/>
  <c r="AF21" i="1"/>
  <c r="AE21" i="1"/>
  <c r="AD21" i="1"/>
  <c r="AC21" i="1"/>
  <c r="AF20" i="1"/>
  <c r="AE20" i="1"/>
  <c r="AD20" i="1"/>
  <c r="AC20" i="1"/>
  <c r="AF19" i="1"/>
  <c r="AE19" i="1"/>
  <c r="AD19" i="1"/>
  <c r="AC19" i="1"/>
  <c r="AF18" i="1"/>
  <c r="AE18" i="1"/>
  <c r="AD18" i="1"/>
  <c r="AC18" i="1"/>
  <c r="AF17" i="1"/>
  <c r="AE17" i="1"/>
  <c r="AD17" i="1"/>
  <c r="AC17" i="1"/>
  <c r="AF16" i="1"/>
  <c r="AE16" i="1"/>
  <c r="AD16" i="1"/>
  <c r="AC16" i="1"/>
  <c r="AF15" i="1"/>
  <c r="AE15" i="1"/>
  <c r="AD15" i="1"/>
  <c r="AC15" i="1"/>
  <c r="AF14" i="1"/>
  <c r="AE14" i="1"/>
  <c r="AD14" i="1"/>
  <c r="AC14" i="1"/>
  <c r="AD13" i="1"/>
  <c r="AC10" i="1"/>
  <c r="AD10" i="1"/>
  <c r="AE10" i="1"/>
  <c r="AF10" i="1"/>
  <c r="AC11" i="1"/>
  <c r="AD11" i="1"/>
  <c r="AE11" i="1"/>
  <c r="AF11" i="1"/>
  <c r="AC12" i="1"/>
  <c r="AD12" i="1"/>
  <c r="AE12" i="1"/>
  <c r="AF12" i="1"/>
  <c r="AE9" i="1"/>
  <c r="AC9" i="1"/>
  <c r="U29" i="1"/>
  <c r="X29" i="1"/>
  <c r="U27" i="1"/>
  <c r="X27" i="1"/>
  <c r="U28" i="1"/>
  <c r="X28" i="1"/>
  <c r="U26" i="1"/>
  <c r="X26" i="1" s="1"/>
  <c r="U10" i="1"/>
  <c r="X10" i="1" s="1"/>
  <c r="U11" i="1"/>
  <c r="X11" i="1" s="1"/>
  <c r="U12" i="1"/>
  <c r="X12" i="1" s="1"/>
  <c r="U14" i="1"/>
  <c r="X14" i="1" s="1"/>
  <c r="U15" i="1"/>
  <c r="X15" i="1" s="1"/>
  <c r="U16" i="1"/>
  <c r="X16" i="1" s="1"/>
  <c r="U17" i="1"/>
  <c r="X17" i="1" s="1"/>
  <c r="U18" i="1"/>
  <c r="X18" i="1" s="1"/>
  <c r="U19" i="1"/>
  <c r="X19" i="1" s="1"/>
  <c r="U20" i="1"/>
  <c r="X20" i="1" s="1"/>
  <c r="U21" i="1"/>
  <c r="X21" i="1" s="1"/>
  <c r="U22" i="1"/>
  <c r="X22" i="1" s="1"/>
  <c r="U23" i="1"/>
  <c r="X23" i="1" s="1"/>
  <c r="U24" i="1"/>
  <c r="X24" i="1" s="1"/>
  <c r="X9" i="1"/>
  <c r="AF9" i="1" s="1"/>
  <c r="U9" i="1"/>
  <c r="AK74" i="6"/>
  <c r="AW68" i="6"/>
  <c r="AW71" i="6" s="1"/>
  <c r="AU68" i="6"/>
  <c r="AU71" i="6" s="1"/>
  <c r="AV71" i="6"/>
  <c r="AW53" i="6"/>
  <c r="AW67" i="6" s="1"/>
  <c r="AV67" i="6"/>
  <c r="AU53" i="6"/>
  <c r="AU67" i="6" s="1"/>
  <c r="AW48" i="6"/>
  <c r="AW52" i="6" s="1"/>
  <c r="AV52" i="6"/>
  <c r="AU48" i="6"/>
  <c r="AU52" i="6" s="1"/>
  <c r="AW45" i="6"/>
  <c r="AW47" i="6" s="1"/>
  <c r="AV47" i="6"/>
  <c r="AU45" i="6"/>
  <c r="AU47" i="6" s="1"/>
  <c r="AW39" i="6"/>
  <c r="AW44" i="6" s="1"/>
  <c r="AV44" i="6"/>
  <c r="AU39" i="6"/>
  <c r="AU44" i="6" s="1"/>
  <c r="AW32" i="6"/>
  <c r="AW38" i="6" s="1"/>
  <c r="AV38" i="6"/>
  <c r="AU32" i="6"/>
  <c r="AU38" i="6" s="1"/>
  <c r="AW18" i="6"/>
  <c r="AW31" i="6" s="1"/>
  <c r="AV31" i="6"/>
  <c r="AU18" i="6"/>
  <c r="AU31" i="6" s="1"/>
  <c r="AV17" i="6"/>
  <c r="AW9" i="6"/>
  <c r="AW17" i="6" s="1"/>
  <c r="AU9" i="6"/>
  <c r="AU17" i="6" s="1"/>
  <c r="AV74" i="6" l="1"/>
  <c r="AW74" i="6" s="1"/>
  <c r="AD9" i="1"/>
  <c r="AT71" i="6" l="1"/>
  <c r="AT67" i="6"/>
  <c r="AT52" i="6"/>
  <c r="AT47" i="6"/>
  <c r="AT44" i="6"/>
  <c r="AT38" i="6"/>
  <c r="AQ9" i="6"/>
  <c r="AT17" i="6"/>
  <c r="AT31" i="6"/>
  <c r="AJ74" i="6"/>
  <c r="S69" i="6"/>
  <c r="S70" i="6"/>
  <c r="S68" i="6"/>
  <c r="S66" i="6"/>
  <c r="S64" i="6"/>
  <c r="S65" i="6"/>
  <c r="S57" i="6"/>
  <c r="S58" i="6"/>
  <c r="S59" i="6"/>
  <c r="S60" i="6"/>
  <c r="S61" i="6"/>
  <c r="S62" i="6"/>
  <c r="S63" i="6"/>
  <c r="S54" i="6"/>
  <c r="S55" i="6"/>
  <c r="S56" i="6"/>
  <c r="S53" i="6"/>
  <c r="S51" i="6"/>
  <c r="S50" i="6"/>
  <c r="T50" i="6" s="1"/>
  <c r="S49" i="6"/>
  <c r="S46" i="6"/>
  <c r="S45" i="6"/>
  <c r="S40" i="6"/>
  <c r="S41" i="6"/>
  <c r="S42" i="6"/>
  <c r="S43" i="6"/>
  <c r="S39" i="6"/>
  <c r="S36" i="6"/>
  <c r="S37" i="6"/>
  <c r="S33" i="6"/>
  <c r="S34" i="6"/>
  <c r="S35" i="6"/>
  <c r="S32" i="6"/>
  <c r="T32" i="6" s="1"/>
  <c r="S29" i="6"/>
  <c r="S19" i="6"/>
  <c r="S20" i="6"/>
  <c r="S21" i="6"/>
  <c r="S22" i="6"/>
  <c r="S23" i="6"/>
  <c r="S24" i="6"/>
  <c r="S25" i="6"/>
  <c r="S26" i="6"/>
  <c r="S27" i="6"/>
  <c r="S28" i="6"/>
  <c r="S18" i="6"/>
  <c r="S10" i="6"/>
  <c r="S11" i="6"/>
  <c r="S12" i="6"/>
  <c r="S13" i="6"/>
  <c r="S14" i="6"/>
  <c r="S15" i="6"/>
  <c r="S16" i="6"/>
  <c r="S9" i="6"/>
  <c r="O27" i="1"/>
  <c r="AT74" i="6" l="1"/>
  <c r="AU74" i="6" s="1"/>
  <c r="Y32" i="1" l="1"/>
  <c r="X32" i="1"/>
  <c r="Z32" i="1"/>
  <c r="AA32" i="1" l="1"/>
  <c r="AS68" i="6"/>
  <c r="AS53" i="6"/>
  <c r="AS48" i="6"/>
  <c r="AS45" i="6"/>
  <c r="AS39" i="6"/>
  <c r="AS32" i="6"/>
  <c r="AS18" i="6"/>
  <c r="AS9" i="6"/>
  <c r="AQ68" i="6"/>
  <c r="AQ53" i="6"/>
  <c r="AQ48" i="6"/>
  <c r="AQ45" i="6"/>
  <c r="AQ39" i="6"/>
  <c r="AQ32" i="6"/>
  <c r="AQ18" i="6"/>
  <c r="AR71" i="6" l="1"/>
  <c r="AP71" i="6"/>
  <c r="T70" i="6"/>
  <c r="T69" i="6"/>
  <c r="T68" i="6"/>
  <c r="AR67" i="6"/>
  <c r="AP67" i="6"/>
  <c r="T66" i="6"/>
  <c r="T65" i="6"/>
  <c r="AE64" i="6"/>
  <c r="T64" i="6"/>
  <c r="T63" i="6"/>
  <c r="T62" i="6"/>
  <c r="T61" i="6"/>
  <c r="T60" i="6"/>
  <c r="T59" i="6"/>
  <c r="T58" i="6"/>
  <c r="T57" i="6"/>
  <c r="T56" i="6"/>
  <c r="T55" i="6"/>
  <c r="T54" i="6"/>
  <c r="AE53" i="6"/>
  <c r="T53" i="6"/>
  <c r="AR52" i="6"/>
  <c r="AP52" i="6"/>
  <c r="T51" i="6"/>
  <c r="T49" i="6"/>
  <c r="S48" i="6"/>
  <c r="AR47" i="6"/>
  <c r="AP47" i="6"/>
  <c r="T46" i="6"/>
  <c r="T45" i="6"/>
  <c r="T47" i="6" s="1"/>
  <c r="AR44" i="6"/>
  <c r="AP44" i="6"/>
  <c r="T43" i="6"/>
  <c r="T42" i="6"/>
  <c r="T41" i="6"/>
  <c r="T40" i="6"/>
  <c r="T39" i="6"/>
  <c r="AR38" i="6"/>
  <c r="AP38" i="6"/>
  <c r="T36" i="6"/>
  <c r="T34" i="6"/>
  <c r="T33" i="6"/>
  <c r="T38" i="6" s="1"/>
  <c r="AR31" i="6"/>
  <c r="AP31" i="6"/>
  <c r="T29" i="6"/>
  <c r="T28" i="6"/>
  <c r="T27" i="6"/>
  <c r="T26" i="6"/>
  <c r="T24" i="6"/>
  <c r="T23" i="6"/>
  <c r="T21" i="6"/>
  <c r="T20" i="6"/>
  <c r="T19" i="6"/>
  <c r="T18" i="6"/>
  <c r="T31" i="6" s="1"/>
  <c r="AR17" i="6"/>
  <c r="AP17" i="6"/>
  <c r="AE16" i="6"/>
  <c r="T16" i="6"/>
  <c r="T15" i="6"/>
  <c r="AE14" i="6"/>
  <c r="AE13" i="6"/>
  <c r="T13" i="6"/>
  <c r="AE12" i="6"/>
  <c r="T12" i="6"/>
  <c r="AE11" i="6"/>
  <c r="T11" i="6"/>
  <c r="AE10" i="6"/>
  <c r="T10" i="6"/>
  <c r="AE9" i="6"/>
  <c r="T17" i="6" l="1"/>
  <c r="T44" i="6"/>
  <c r="T52" i="6"/>
  <c r="T67" i="6"/>
  <c r="T71" i="6"/>
  <c r="T74"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79123D74-670E-4AEA-AB99-28EBFCAE6564}">
      <text>
        <r>
          <rPr>
            <b/>
            <sz val="9"/>
            <color indexed="81"/>
            <rFont val="Tahoma"/>
            <family val="2"/>
          </rPr>
          <t>USUARIO:
1. BIEN
2. SERVICIO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KEYFER CORREA TORRES</author>
  </authors>
  <commentList>
    <comment ref="M8" authorId="0" shapeId="0" xr:uid="{A76686F5-CEC8-4D1A-9193-F7CBD999FC95}">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A18807C7-9EF7-41F7-BD2A-A7B32B1F1390}">
      <text>
        <r>
          <rPr>
            <sz val="9"/>
            <color indexed="81"/>
            <rFont val="Tahoma"/>
            <family val="2"/>
          </rPr>
          <t xml:space="preserve">VER ANEXO 1
</t>
        </r>
      </text>
    </comment>
    <comment ref="AG8" authorId="1" shapeId="0" xr:uid="{CB71C8E9-2174-428F-8A08-B8075BB8B537}">
      <text>
        <r>
          <rPr>
            <b/>
            <sz val="9"/>
            <color indexed="81"/>
            <rFont val="Tahoma"/>
            <family val="2"/>
          </rPr>
          <t>VER ANEXO 1</t>
        </r>
        <r>
          <rPr>
            <sz val="9"/>
            <color indexed="81"/>
            <rFont val="Tahoma"/>
            <family val="2"/>
          </rPr>
          <t xml:space="preserve">
</t>
        </r>
      </text>
    </comment>
    <comment ref="X9" authorId="2" shapeId="0" xr:uid="{00000000-0006-0000-0300-000004000000}">
      <text>
        <r>
          <rPr>
            <b/>
            <sz val="9"/>
            <color indexed="81"/>
            <rFont val="Tahoma"/>
            <family val="2"/>
          </rPr>
          <t>KEYFER CORREA TORRES:</t>
        </r>
        <r>
          <rPr>
            <sz val="9"/>
            <color indexed="81"/>
            <rFont val="Tahoma"/>
            <family val="2"/>
          </rPr>
          <t xml:space="preserve">
</t>
        </r>
        <r>
          <rPr>
            <sz val="12"/>
            <color indexed="81"/>
            <rFont val="Tahoma"/>
            <family val="2"/>
          </rPr>
          <t>Discriminar la poblacion</t>
        </r>
      </text>
    </comment>
  </commentList>
</comments>
</file>

<file path=xl/sharedStrings.xml><?xml version="1.0" encoding="utf-8"?>
<sst xmlns="http://schemas.openxmlformats.org/spreadsheetml/2006/main" count="1693" uniqueCount="705">
  <si>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</si>
  <si>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</si>
  <si>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</si>
  <si>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</si>
  <si>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</si>
  <si>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</si>
  <si>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</si>
  <si>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</si>
  <si>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</si>
  <si>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</si>
  <si>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</si>
  <si>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</si>
  <si>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</si>
  <si>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</si>
  <si>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</si>
  <si>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</si>
  <si>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</si>
  <si>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</si>
  <si>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</si>
  <si>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</si>
  <si>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</si>
  <si>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</si>
  <si>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</si>
  <si>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</si>
  <si>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</si>
  <si>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</si>
  <si>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</si>
  <si>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</si>
  <si>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</si>
  <si>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</si>
  <si>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</si>
  <si>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</si>
  <si>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</si>
  <si>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</si>
  <si>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</si>
  <si>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</si>
  <si>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</si>
  <si>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</si>
  <si>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</si>
  <si>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</si>
  <si>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</si>
  <si>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</si>
  <si>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</si>
  <si>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</si>
  <si>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</si>
  <si>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</si>
  <si>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</si>
  <si>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</si>
  <si>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</si>
  <si>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</si>
  <si>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</si>
  <si>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</si>
  <si>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</si>
  <si>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</si>
  <si>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</si>
  <si>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</si>
  <si>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</si>
  <si>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</si>
  <si>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</si>
  <si>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</si>
  <si>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</si>
  <si>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</si>
  <si>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</si>
  <si>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</si>
  <si>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</si>
  <si>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</si>
  <si>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</si>
  <si>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</si>
  <si>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</si>
  <si>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</si>
  <si>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</si>
  <si>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</si>
  <si>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</si>
  <si>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</si>
  <si>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</si>
  <si>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</si>
  <si>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</si>
  <si>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</si>
  <si>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</si>
  <si>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</si>
  <si>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</si>
  <si>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</si>
  <si>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</si>
  <si>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</si>
  <si>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</si>
  <si>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</si>
  <si>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</si>
  <si>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</si>
  <si>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</si>
  <si>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</si>
  <si>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</si>
  <si>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</si>
  <si>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</si>
  <si>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</si>
  <si>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</si>
  <si>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</si>
  <si>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</si>
  <si>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</si>
  <si>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</si>
  <si>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</si>
  <si>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</si>
  <si>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</si>
  <si>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</si>
  <si>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</si>
  <si>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</si>
  <si>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</si>
  <si>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</si>
  <si>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</si>
  <si>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</si>
  <si>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</si>
  <si>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</si>
  <si>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</si>
  <si>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</si>
  <si>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</si>
  <si>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</si>
  <si>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</si>
  <si>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</si>
  <si>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</si>
  <si>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</si>
  <si>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</si>
  <si>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</si>
  <si>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</si>
  <si>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</si>
  <si>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</si>
  <si>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</si>
  <si>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</si>
  <si>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</si>
  <si>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</si>
  <si>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</si>
  <si>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</si>
  <si>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</si>
  <si>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</si>
  <si>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</si>
  <si>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</si>
  <si>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DEPARTAMENTO ADMINISTRATIVO  DE TRANSITO Y TRANSPORTE DATT</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</si>
  <si>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</si>
  <si>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</si>
  <si>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</si>
  <si>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</si>
  <si>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</si>
  <si>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</si>
  <si>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</si>
  <si>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</si>
  <si>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</si>
  <si>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</si>
  <si>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</si>
  <si>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</si>
  <si>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</si>
  <si>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</si>
  <si>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</si>
  <si>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</si>
  <si>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</si>
  <si>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</si>
  <si>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</si>
  <si>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</si>
  <si>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</si>
  <si>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</si>
  <si>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DE  MARZO 2025</t>
  </si>
  <si>
    <t>REPORTE META PRODUCTO DE   JUNIO 2025</t>
  </si>
  <si>
    <t>REPORTE META PRODUCTO DE  SEPTIEMBRE 2025</t>
  </si>
  <si>
    <t>REPORTE META PRODUCTO DE  DICIEMBRE 2025</t>
  </si>
  <si>
    <t>AVANCE META PRODUCTO AL AÑO (PONDERADO)</t>
  </si>
  <si>
    <t>AVANCE META PRODUCTO AL CUATRIENIO (PONDERADO)</t>
  </si>
  <si>
    <t>AVANCE META PRODUCTO AL AÑO (SIMPLE)</t>
  </si>
  <si>
    <t>AVANCE META PRODUCTO AL CUATRIENIO (SIMPLE)</t>
  </si>
  <si>
    <t>Objetivo #16. paz,justicia e instituciones sólidas</t>
  </si>
  <si>
    <t>Garantizar la seguridad humana en sus diferentes aspectos en el Distrito de Cartagena de Indias, mediante la disminución de las tasas de homicidios, mortalidad materna e infantil, violencia de género, pobreza extrema e inseguridad alimentaria a través de la implementación de estrategias focalizadas y programas de apoyo integral para proteger la vida de todos los ciudadanos, durante el período de gobierno 2024-202</t>
  </si>
  <si>
    <t>Seguridad Humana</t>
  </si>
  <si>
    <t>Seguridad Ciudadana y orden público</t>
  </si>
  <si>
    <t>Disminuir la tasa de mortalidad en eventos de tránsito a 7.76 víctimas fatales por cada 100 mil habitantes</t>
  </si>
  <si>
    <t>Educación, cultura y seguridad vial para avanzar</t>
  </si>
  <si>
    <t>01-01-04</t>
  </si>
  <si>
    <t>Actores viales formados  en educación y cultura para la seguridad vial</t>
  </si>
  <si>
    <t>Número</t>
  </si>
  <si>
    <t>258.912 Actores Viales Formados</t>
  </si>
  <si>
    <t>Formar a 100.000 actores viales en educación y cultura para la seguridad vial</t>
  </si>
  <si>
    <t>Servicio</t>
  </si>
  <si>
    <t>Personas beneficiadas de estrategias de educación informal</t>
  </si>
  <si>
    <t>Disminuir la tasa de morbilidad en eventos de tránsito a 161 lesionados por cada 100 mil habitantes</t>
  </si>
  <si>
    <t>Mujeres formadas y vinculadas como gestoras de educación , cultura y seguridad vial</t>
  </si>
  <si>
    <t>Formar y vincular a 400 mujeres como gestoras de educación , cultura y seguridad vial</t>
  </si>
  <si>
    <t>Personas capacitadas</t>
  </si>
  <si>
    <t xml:space="preserve">Instituciones educativas vinculadas al programa rutas educativas seguras </t>
  </si>
  <si>
    <t>359 Instituciones Educativas</t>
  </si>
  <si>
    <t xml:space="preserve">Vincular a 180  instituciones educativas al programa rutas educativas seguras </t>
  </si>
  <si>
    <t>Entidades asistidas técnicamente</t>
  </si>
  <si>
    <t>Plan Local de Seguridad Vial actualizado e implementado</t>
  </si>
  <si>
    <t xml:space="preserve">1 Plan de Seguridad Vial </t>
  </si>
  <si>
    <t xml:space="preserve">Actualizar e implementar en su totalidad un (1) Plan Local de Seguridad Vial </t>
  </si>
  <si>
    <t>Estrategias implementadas</t>
  </si>
  <si>
    <t>Avance Programa Educación, cultura y seguridad vial para avanzar</t>
  </si>
  <si>
    <t>objetivo 11: lograr que las ciudades sean mas inclusivas, seguras , resilientes y sostenibles</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</si>
  <si>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</si>
  <si>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</si>
  <si>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Infraestructura, movilidad sostenible y accesibilidad para todos</t>
  </si>
  <si>
    <t>Ampliar la señalización vial vertical y horizontal en un 30%</t>
  </si>
  <si>
    <t>Movilidad ordenada, sostenible y amigable con el medio ambiente</t>
  </si>
  <si>
    <t>04-01-01</t>
  </si>
  <si>
    <t>Señales verticales instaladas</t>
  </si>
  <si>
    <t xml:space="preserve">7.631 Señales Verticales </t>
  </si>
  <si>
    <t xml:space="preserve">Instalar 2.289 señales verticales </t>
  </si>
  <si>
    <t xml:space="preserve">Bien </t>
  </si>
  <si>
    <t xml:space="preserve">Señales verticales instaladas </t>
  </si>
  <si>
    <t>Marcas longitudinales demarcadas</t>
  </si>
  <si>
    <t>kilómetros</t>
  </si>
  <si>
    <t>635,27 Kilometros de Marcas Longitudinales</t>
  </si>
  <si>
    <t xml:space="preserve">Demarcar 190,58 kilómetros  de marcas longitudinales </t>
  </si>
  <si>
    <t>Demarcación horizontal longitudinal realizada</t>
  </si>
  <si>
    <t>190,58</t>
  </si>
  <si>
    <t>Kilómetros de ciclorutas diseñadas y demarcadas</t>
  </si>
  <si>
    <t>23 Kilometros de Ciclorutas</t>
  </si>
  <si>
    <t>Diseñar y demarcar 20 kilómetros de ciclorutas</t>
  </si>
  <si>
    <t>Vías con obras complementarias de seguridad vial</t>
  </si>
  <si>
    <t xml:space="preserve">Red semafórica ampliada </t>
  </si>
  <si>
    <t xml:space="preserve">1 Red Semaforica </t>
  </si>
  <si>
    <t>Ampliar (1) red semafórica de la ciudad</t>
  </si>
  <si>
    <t>Semáforos actualizados</t>
  </si>
  <si>
    <t>Regular, controlar y normalizar en un 100% el servicio de transporte público colectivo e individual</t>
  </si>
  <si>
    <t>Rutas del Transporte Público Colectivo actualizadas y normalizadas</t>
  </si>
  <si>
    <t>14 Rutas de TPC</t>
  </si>
  <si>
    <t>Actualizar y normalizar 14 rutas del Transporte Público Colectivo</t>
  </si>
  <si>
    <t>Documentos de lineamientos técnicos realizados</t>
  </si>
  <si>
    <t>Estaciones satélites de transporte informal erradicadas</t>
  </si>
  <si>
    <t>ND</t>
  </si>
  <si>
    <t>Erradicar 10 estaciones satélites de transporte informal</t>
  </si>
  <si>
    <t>Operativos de control realizados</t>
  </si>
  <si>
    <t>Intervenir el 100% de los  puntos críticos de movilidad</t>
  </si>
  <si>
    <t>Puntos críticos de movilidad intervenidos</t>
  </si>
  <si>
    <t xml:space="preserve">18 Puntos Criticos de Movilidad </t>
  </si>
  <si>
    <t>Intervenir y mejorar  18 puntos críticos de movilidad</t>
  </si>
  <si>
    <t xml:space="preserve">Sitio crítico estabilizado en vía urbana </t>
  </si>
  <si>
    <t xml:space="preserve">Caracterización socioeconómica de Mototrabajadores
elaborada
</t>
  </si>
  <si>
    <t>Elaborar (1)  caracterización  socioeconómica  de mototrabajadores</t>
  </si>
  <si>
    <t>Documentos de estudios técnicos realizados</t>
  </si>
  <si>
    <t>NP</t>
  </si>
  <si>
    <t>Implementar en un 100% el sistema de zona  de estacionamiento regulado (ZER)</t>
  </si>
  <si>
    <t>Zonas  de estacionamiento regulado (ZER) diseñados y demarcados</t>
  </si>
  <si>
    <t>Diseñar y demarcar  20 zonas  de estacionamiento regulado (ZER)</t>
  </si>
  <si>
    <t>Celdas de estacionamiento regulado disponibles</t>
  </si>
  <si>
    <t>Sustituir el 100%  de los VTA dedicados al transporte de cargas livianas y al servicio turístico</t>
  </si>
  <si>
    <t>Vehículos de tracción animal  dedicados al transporte de cargas livianas sustituidos</t>
  </si>
  <si>
    <t xml:space="preserve">205 VTA Sustituidos </t>
  </si>
  <si>
    <t>Sustituir 119 VTA dedicados al transporte de cargas livianas</t>
  </si>
  <si>
    <t>Planes de negocios financiados</t>
  </si>
  <si>
    <t>Vehículos de tracción animal dedicados al servicio turístico sustituidos</t>
  </si>
  <si>
    <t xml:space="preserve">0 VTA - Coches Turististicos Sustituidos </t>
  </si>
  <si>
    <t>Sustituir 60 VTA dedicados al servicio turístico</t>
  </si>
  <si>
    <t>Unidades productivas creadas</t>
  </si>
  <si>
    <t>Avance Programa Movilidad ordenada, sostenible y amigable con el medio ambiente</t>
  </si>
  <si>
    <t>Fortalecer la relación del Estado con la ciudadanía cartagenera, incrementando los niveles de recaudo tributario y mejorando el índice de desempeño institucional, mediante la innovación pública, optimización y simplificación de procesos, la modernización administrativa y la eficiente participación ciudadana, garantizando una gobernanza eficiente, transparente y orientada al servicio de la ciudadanía, durante el período de gobierno 2024-2027</t>
  </si>
  <si>
    <t>Innovación institucional, gobernanza y participación ciudadana</t>
  </si>
  <si>
    <t>Fortalecimiento institucional e innovación administrativa</t>
  </si>
  <si>
    <t xml:space="preserve">Aumentar en un 100% la capacidad administrativa y operativa del DATT </t>
  </si>
  <si>
    <t>Fortalecimiento de la gestión administrativa y operativa del Departamento Administrativo de Tránsito y Transporte DATT</t>
  </si>
  <si>
    <t>05-02-01</t>
  </si>
  <si>
    <t>Sedes del DATT dotadas con logística para mejorar  la gestión administrativa y operativa en  la prestación del servicio</t>
  </si>
  <si>
    <t>3 Sedes del DATT</t>
  </si>
  <si>
    <t>Dotar las 3 sedes del DATT con logística para mejorar  la gestión administrativa y operativa en la prestación del servicio</t>
  </si>
  <si>
    <t>Sedes dotadas</t>
  </si>
  <si>
    <t xml:space="preserve">Cartera del DATT recuperada </t>
  </si>
  <si>
    <t>Pesos</t>
  </si>
  <si>
    <t>$390.008 Millones Cartera del DATT</t>
  </si>
  <si>
    <t xml:space="preserve">Recuperar  $ 117.002 Millones de la cartera del DATT  </t>
  </si>
  <si>
    <t>Servicio de saneamiento fiscal y financiero</t>
  </si>
  <si>
    <t>Portafolio virtual  para oferta  de  trámites y servicios diseñado</t>
  </si>
  <si>
    <t xml:space="preserve">Diseñar un  portafolio virtual  para oferta  de  trámites y servicios </t>
  </si>
  <si>
    <t>Sistemas de información actualizados</t>
  </si>
  <si>
    <t xml:space="preserve">Puntos de la ciudad con   sistema de monitoreo, control y fiscalización electrónica del tránsito Instalados
</t>
  </si>
  <si>
    <t>Instalar 30 puntos de la ciudad con sistema de monitoreo, control y fiscalización electrónica del tránsito</t>
  </si>
  <si>
    <t>Vías con tecnología implementada para la seguridad ciudadana</t>
  </si>
  <si>
    <t>Avance Programa Fortalecimiento de la gestión administrativa y operativa del Departamento Administrativo de Tránsito y Transporte DATT</t>
  </si>
  <si>
    <t>AVANCE ESTRATÉGICO PLAN DE DESARROLLO DEPARTAMENTO ADMINISTRATIVO DE TRANSITO Y TRANSPORTE DATT A JUNIO 30 DE 2025</t>
  </si>
  <si>
    <t>Página: 2 de 3</t>
  </si>
  <si>
    <t xml:space="preserve">DEPENDENCIA : </t>
  </si>
  <si>
    <t>DEPARTAMENTO ADMINISTRATIVO DE TRANSITO Y TRANSPORTE DATT</t>
  </si>
  <si>
    <t>GESTIÓN ADMINISTRATIVA - MIPG</t>
  </si>
  <si>
    <t>ADMINISTRACIÓN DE RIESGOS</t>
  </si>
  <si>
    <t>DIMENSIÓN (ES) DE MIPG</t>
  </si>
  <si>
    <t xml:space="preserve"> POLÍTICA DE GESTIÓN Y DESEMPEÑO INSTITUCIONAL</t>
  </si>
  <si>
    <t>PROCESO ASOCIADO</t>
  </si>
  <si>
    <t>GRUPO DE VALOR</t>
  </si>
  <si>
    <t>Gestión con valores para resultados
Evaluación de resultados</t>
  </si>
  <si>
    <t>Politica de Fortalecimiento organizacional y simplificación de procesos
Politica Servicio al ciudadano</t>
  </si>
  <si>
    <t>GESTION OPERATIVA,  CONTROL DE TRÁNSITO Y TRANSPORTE</t>
  </si>
  <si>
    <t>Estadistica de Siniestralidad Vial</t>
  </si>
  <si>
    <t>Asegurar el cumplimiento de las normas de Tránsito en el Distrito de Cartagena de Indias, mediante la realizacion de las actividades de radicacion diaria de los comparendos e IPAT en la herramienta tecnologica y plataforma RUNT, para contar oportunamente con la informacion de la siniestralidad vial</t>
  </si>
  <si>
    <t>Indice de mortalidad por accidente vial</t>
  </si>
  <si>
    <t>Medir la tasa de mortalidad del distrito de Cartagena frente a la media nacional</t>
  </si>
  <si>
    <t>Mensual</t>
  </si>
  <si>
    <t>Eficacia</t>
  </si>
  <si>
    <t>NA</t>
  </si>
  <si>
    <t>Entrega no oportuna de la estadistica de siniestralidad vial</t>
  </si>
  <si>
    <t>Realizar seguimiento y control al debido diligenciamiento de los comparendos e IPAT</t>
  </si>
  <si>
    <t>Indice de morbilidad por accidente vial</t>
  </si>
  <si>
    <t>Medir la tasa de morbilidad  del distrito de Cartagena frente a la media nacional</t>
  </si>
  <si>
    <t>GESTION TECNICA</t>
  </si>
  <si>
    <t>Señalizacion y Semaforizacion</t>
  </si>
  <si>
    <t>Identificar e implementar la señalización y semaforización para mejorar la movilidad y seguridad vial mediante el análisis, estudio de necesidades, mantenimiento de la señalizacion y de la semaforizacion en el Distrito de Cartagena</t>
  </si>
  <si>
    <t>Cumplimiento del numero de señalizaciones proyectadas</t>
  </si>
  <si>
    <t>Medir el cumplimiento de plan de señalizacion proyectado</t>
  </si>
  <si>
    <t>Anual</t>
  </si>
  <si>
    <t>Carencia o perdida de  señalizacion y semaforizacion del Distrito</t>
  </si>
  <si>
    <t>Elaborar el Anexo técnico de señalización y semaforización del Distrito de Cartagena, para solicitar la contratacion</t>
  </si>
  <si>
    <t>Operativos, Regulacion y Control de Transito</t>
  </si>
  <si>
    <t>Garantizar el cumplimiento de las normas de Tránsito y Transporte en el Distrito de Cartagena, mediante la realización permanente de operativos, regulaciones, controles en las vias para reducir los accidentes de tránsito y mejorar la movilidad.</t>
  </si>
  <si>
    <t>Cumplimiento del numero de operativos de transito planificados</t>
  </si>
  <si>
    <t>Medir el cumplimiento de la planificacion de los operativos</t>
  </si>
  <si>
    <t>Plan Anticorrupción y de Atención al Ciudadano</t>
  </si>
  <si>
    <t>Incumplimiento en la planificacion de los operativos</t>
  </si>
  <si>
    <t>1. Solicitar al proceso de contratacion las gruas y patios requeridas
2. Elaborar y ejecutar el cronograma de operativos</t>
  </si>
  <si>
    <t>Pendiente por implementar</t>
  </si>
  <si>
    <t>Pendiente por denifir</t>
  </si>
  <si>
    <t>Gestion de tramites</t>
  </si>
  <si>
    <t>Asegurar el cumplimiento de las normas de Tránsito y Transporte en el Distrito de Cartagena de Indias, mediante la realizacion de las actividades de gestion de tramites dando cumplimiento a los requisitos legales</t>
  </si>
  <si>
    <t>Cumplimiento del numero de tramites de transito proyectados.</t>
  </si>
  <si>
    <t>Medir el numero de tramites de transito realizado mensualmente</t>
  </si>
  <si>
    <t>Demoras en la gestion de los tramites de transito</t>
  </si>
  <si>
    <t>Verificar que la documentacion de los tramites presentada por el usuario cumpla con los requisitos legales</t>
  </si>
  <si>
    <t xml:space="preserve">Implementar en un 100% el sistema de monitoreo, control y  fiscalización electrónica del tránsito </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</si>
  <si>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</si>
  <si>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</si>
  <si>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</si>
  <si>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</si>
  <si>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</si>
  <si>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</si>
  <si>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</si>
  <si>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</si>
  <si>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</si>
  <si>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</si>
  <si>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</si>
  <si>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</si>
  <si>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</si>
  <si>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</si>
  <si>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</si>
  <si>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</si>
  <si>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</si>
  <si>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</si>
  <si>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</si>
  <si>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</si>
  <si>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</si>
  <si>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</si>
  <si>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</si>
  <si>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</si>
  <si>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</si>
  <si>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</si>
  <si>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</si>
  <si>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</si>
  <si>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</si>
  <si>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</si>
  <si>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</si>
  <si>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</si>
  <si>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</si>
  <si>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</si>
  <si>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</si>
  <si>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</si>
  <si>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</si>
  <si>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</si>
  <si>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</si>
  <si>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</si>
  <si>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Aplicación de estrategias para el fortalecimiento de la educación, cultura y seguridad vial en el Distrito de Cartagena de Indias</t>
  </si>
  <si>
    <t xml:space="preserve">Reducir las Tasas de la Accidentalidad Vial en el Distrito de Cartagena </t>
  </si>
  <si>
    <t xml:space="preserve">Aumentar el número de actores viales capacitados  en educación y cultura para la seguridad vial </t>
  </si>
  <si>
    <t>Servicio de educación informal en seguridad vial (Producto Principal)</t>
  </si>
  <si>
    <t xml:space="preserve">Capacitación de actores viales  en educación y cultura para la seguridad vial </t>
  </si>
  <si>
    <t>NO APLICA</t>
  </si>
  <si>
    <t>Actores viales capacitados en educación, cultura para la seguridad vial</t>
  </si>
  <si>
    <t>POR DEFINIR</t>
  </si>
  <si>
    <t>JHON PIERRE PAREJA MENA</t>
  </si>
  <si>
    <t>Resistencia de la comunidad para aplicar y cumplir las normas 
de tránsito</t>
  </si>
  <si>
    <t>Ejercer autoridad , capacitar y educar a la comunidad en normas de tránsito</t>
  </si>
  <si>
    <t>SI</t>
  </si>
  <si>
    <t xml:space="preserve">Contratar los servicios profesionales, técnicos y de apoyo a la gestión, para las actividades que desarrolla el Departamento Administrativo de Tránsito y Transporte-DATT, en el proceso de capacitación de actores viales  en educación y cultura para la seguridad vial </t>
  </si>
  <si>
    <t>Contratación directa.</t>
  </si>
  <si>
    <t xml:space="preserve">Recursos propios </t>
  </si>
  <si>
    <t>1.2.3.2.25-168 - MULTAS TRANSITO Y TRANSPORTE
 1.3.2.3.11-079 – RENDIMIENTOS FINANCIEROS DATT
1.3.3.4.19-95-168 RB MULTAS DE TRANSITO Y TRANSPORTE</t>
  </si>
  <si>
    <t>Estas formaciones  se relizaron a traves de jornadas y campañas pedagógicas dirigidas a peatones, conductores, ciclitas, estudiantes, motociclistas y infractores.</t>
  </si>
  <si>
    <t>Diseño y realización de campañas educativas</t>
  </si>
  <si>
    <t>Campañas educativas diseñadas y realizadas</t>
  </si>
  <si>
    <t>Diseños de campañas no acordes con la pedagogía para la educación vial</t>
  </si>
  <si>
    <t>Revisar con antelación la pedagogía a utilizar en las campañas de educación vial</t>
  </si>
  <si>
    <t xml:space="preserve">Contratar la adquisición de artículos  y elementos de publicidad  para el desarrollo de las campañas de educación vial en el Distrito de Cartagena de Indias </t>
  </si>
  <si>
    <t>Mínima cuantía</t>
  </si>
  <si>
    <t>Implementar estrategias de formación y capacitación  de gestores de educación , cultura y seguridad vial</t>
  </si>
  <si>
    <t>Servicio de educación informal en seguridad en Servicio de transporte</t>
  </si>
  <si>
    <t>Estructuración del programa  mujeres gestoras de educación , cultura y seguridad vial</t>
  </si>
  <si>
    <t>EQUIDAD DE LA MUJER</t>
  </si>
  <si>
    <t>Programa de mujeres gestoras de educación , cultura y seguridad vial actualizado</t>
  </si>
  <si>
    <t>Contratar los servicios profesionales, técnicos y de apoyo a la gestión, para las actividades que desarrolla el Departamento Administrativo de Tránsito y Transporte-DATT, en el proceso de estructuración del programa  mujeres gestoras de educación , cultura y seguridad vial</t>
  </si>
  <si>
    <t>Formación de  mujeres como gestoras de educación , cultura y seguridad vial</t>
  </si>
  <si>
    <t>Mujeres formadas  como gestoras de educación , cultura y seguridad vial</t>
  </si>
  <si>
    <t>Contratar los servicios profesionales, técnicos y de apoyo a la gestión, para las actividades que desarrolla el Departamento Administrativo de Tránsito y Transporte-DATT, en el proceso de formación de mujeres como gestoras de educación, cultura y seguridad vial</t>
  </si>
  <si>
    <t xml:space="preserve">Desarrollar eficientes programas de educación vial en las instituciones educativas </t>
  </si>
  <si>
    <t>Servicio de asistencia técnica en temas de seguridad de transporte</t>
  </si>
  <si>
    <t xml:space="preserve">Preparación, difusión y socialización del  programa rutas educativas seguras </t>
  </si>
  <si>
    <t>Programa de rutas educativas seguras actualizado</t>
  </si>
  <si>
    <t xml:space="preserve">Contratar la adquisición de logística e insumos  para las actividades que desarrolla el Departamento Administrativo de Tránsito y Transporte-DATT, en el proceso de preparación, difusión y socialización del  programa rutas educativas seguras </t>
  </si>
  <si>
    <t xml:space="preserve">Vinculación de instituciones educativas al programa rutas educativas seguras </t>
  </si>
  <si>
    <t xml:space="preserve">Contratar los servicios profesionales, técnicos y de apoyo a la gestión, para las actividades que desarrolla el Departamento Administrativo de Tránsito y Transporte-DATT, en el proceso de Vinculación de instituciones educativas al programa rutas educativas seguras </t>
  </si>
  <si>
    <t>Se vincularon 8  instituciones educativas al programa rutas educativas seguras :Escuela Normal Superior, Madre Gabriela de San Martin, Jorge Artel, Gabriel García Márquez, IE Salim Bechara, José de la Vega, INEM, Hogar Infantil El Portalito</t>
  </si>
  <si>
    <t>Implementar estratégias de promoción y difusión  para la seguridad vial</t>
  </si>
  <si>
    <t>Servicio de promoción y difusión para la seguridad de transporte</t>
  </si>
  <si>
    <t xml:space="preserve">Actualización del documento base del Plan Local de Seguridad Vial </t>
  </si>
  <si>
    <t>Documento base del Plan Local de Seguridad Vial actualizado</t>
  </si>
  <si>
    <t xml:space="preserve">Contratar los servicios profesionales, técnicos y de apoyo a la gestión, para las actividades que desarrolla el Departamento Administrativo de Tránsito y Transporte-DATT, en el proceso de actualización del documento base del Plan Local de Seguridad Vial </t>
  </si>
  <si>
    <t>Se realizaron reuniones con acompañamiento de ANSV para la actualización del PLSV- Se envió borrador decreto para actualizar los miembros del comité Local de seguridad Vial al área jurídica de la Alcaldía de Cartagena.</t>
  </si>
  <si>
    <t xml:space="preserve">Implementación y puesta en marcha del Plan Local de Seguridad Vial </t>
  </si>
  <si>
    <t>Plan Local de Seguridad Vial implementado y puesto en marcha</t>
  </si>
  <si>
    <t xml:space="preserve">Conductores y peatones se resisten en seguir los protocolos de seguridad vial
</t>
  </si>
  <si>
    <t>Capacitación y orientación a la población en comportamientos en las vías</t>
  </si>
  <si>
    <t>Avance Proyecto Aplicación de estrategias para el fortalecimiento de la educación, cultura y seguridad vial en el Distrito de Cartagena de Indias</t>
  </si>
  <si>
    <t>Ampliación y mantenimiento de la señalización vial y del sistema semafórico en el Distrito de Cartagena de Indias</t>
  </si>
  <si>
    <t>Ampliar y mantener la señalización vial  y el sistema semafórico en el Distrito de Cartagena</t>
  </si>
  <si>
    <t>Ejecutar obras de señalización  vertical para alertar, informar y orientar a conductores y peatones en las vias</t>
  </si>
  <si>
    <t>Infraestructura de transporte para la seguridad vial</t>
  </si>
  <si>
    <t>Diseños e instalación de señalización vertical</t>
  </si>
  <si>
    <t>Señales verticales instaladas (unidades)</t>
  </si>
  <si>
    <t>ALEXANDER BARACALDO CARRILLO</t>
  </si>
  <si>
    <t xml:space="preserve">Falta de recursos financiero para la puesta en marcha del plan de señalización vial y de semaforización </t>
  </si>
  <si>
    <t>Gestión de recursos financieros para la contratación de obras de señalización vial y semaforización</t>
  </si>
  <si>
    <t>Prestación de servicios profesionales, técnicos y de apoyo a la gestión para las actividades que desarrolla el DATT en diseños e instalación de señalización vertical</t>
  </si>
  <si>
    <t>1.2.1.0.00-001 - ICLD
 1.2.3.2.25-168  MULTAS TRANSITO Y TRANSPORTE</t>
  </si>
  <si>
    <t>Las obras se realizaron dandole continuidad al  contrato LP-DATT-001-2024 cuyo objeto es " Obras de señalización y semaforización del Distrito Turístico y Cultural de Cartagena de Indias"</t>
  </si>
  <si>
    <t>Ejecución de obras de mantenimiento de señalización vertical</t>
  </si>
  <si>
    <t>Señales verticales mantenidas</t>
  </si>
  <si>
    <t>Contratación de servicios para la ejecución de obras de mantenimiento de señalización vertical</t>
  </si>
  <si>
    <t>Selección abreviada menor cuantía</t>
  </si>
  <si>
    <t>Implementar un esquema de demarcación horizontal como apoyo a la organización de la movilidad</t>
  </si>
  <si>
    <t>Vías con dispositivos de control y señalización</t>
  </si>
  <si>
    <t>Diseños y demarcación de  señalización horizontal</t>
  </si>
  <si>
    <t>Marcas longitudinales  demarcadas</t>
  </si>
  <si>
    <t>Factores climáticos y del  tiempo impiden el normal desarrollo de las obras de señalización vial y de semaforización</t>
  </si>
  <si>
    <t>Se sugiere realizar la obras de señalización y de semaforización en épocas de sequias del año para su normal desarrollo y ejecución</t>
  </si>
  <si>
    <t>Contratación de servicios para los diseños y demarcación de  señalización horizontal</t>
  </si>
  <si>
    <t>Pasos peatonales demarcados</t>
  </si>
  <si>
    <t>Zonas escolares demarcadas</t>
  </si>
  <si>
    <t>Ejecución de obras demantenimiento de la señalización horizontal</t>
  </si>
  <si>
    <t>Marcas longitudinales mantenidas</t>
  </si>
  <si>
    <t>Contratación de servicios para la ejecución de obras demantenimiento de la señalización horizontal</t>
  </si>
  <si>
    <t>Pasos peatonales mantenidos</t>
  </si>
  <si>
    <t>Zonas escolares mantenidas</t>
  </si>
  <si>
    <t>Demarcar señales de piso para la  conectividad de ciclorutas</t>
  </si>
  <si>
    <t>Vías con obras complementarias de seguridad vial (Producto principal)</t>
  </si>
  <si>
    <t>Diseños y demarcación de ciclorutas</t>
  </si>
  <si>
    <t xml:space="preserve">Ciclorutas demarcadas
</t>
  </si>
  <si>
    <t>Contratación de servicios en los diseños y demarcación de ciclorutas</t>
  </si>
  <si>
    <t>Ejecución de obras de mantenimiento del sistema de ciclorutas</t>
  </si>
  <si>
    <t xml:space="preserve"> km del del sistema de ciclorutas mantenidas
</t>
  </si>
  <si>
    <t>Contratación de servicios para la ejecución de obras de mantenimiento del sistema de ciclorutas</t>
  </si>
  <si>
    <t xml:space="preserve">Ampliar y mantener el sistema semafórico de la ciudad priorizando aquellas  zonas de alto flujo vehícular y  peatonal </t>
  </si>
  <si>
    <t>Infraestructura de transporte para la seguridad vial mejorada</t>
  </si>
  <si>
    <t>Operación y mantenimiento del sistema semafórico</t>
  </si>
  <si>
    <t>Intersecciones semafóricas mantenidas y en servico</t>
  </si>
  <si>
    <t>Precios superficialmente elevados de los elementos, dispositivos e insumos de semaforización</t>
  </si>
  <si>
    <t>Recurrir a los estudios de mercados para adquirir los elementos, dispositivos e insumos de semaforización</t>
  </si>
  <si>
    <t>Licitación pública (Obra pública)</t>
  </si>
  <si>
    <t>Central semafórica en operación y servicio</t>
  </si>
  <si>
    <t>Diseños e instalación de intersecciones semafóricas</t>
  </si>
  <si>
    <t>NO PROGRAMADA</t>
  </si>
  <si>
    <t>Avance Proyecto Ampliación y mantenimiento de la señalización vial y del sistema semafórico en el Distrito de Cartagena de Indias</t>
  </si>
  <si>
    <t>Mejoramiento y apoyo al transporte público colectivo e individual en el Distrito de Cartagena de Indias</t>
  </si>
  <si>
    <t>Mejorar la  prestación del servicio de transporte público colectivo e individual  en el Distrito de Cartagena</t>
  </si>
  <si>
    <t xml:space="preserve">Actualizar y normalizar  los  recorridos de las rutas  urbanas del transporte público colectivo </t>
  </si>
  <si>
    <t>Documentos normativos (Producto principal)</t>
  </si>
  <si>
    <t xml:space="preserve">Actualización y normalización de  los  recorridos de las rutas  urbanas del transporte público colectivo </t>
  </si>
  <si>
    <t xml:space="preserve">Recorridos de las rutas  urbanas del transporte público colectivo actualizados y normalizados </t>
  </si>
  <si>
    <t>DIGNA VARGAS ARROYO</t>
  </si>
  <si>
    <t>Falta de coordinación, cooperación entre la administración Distrital y las empresas prestadoras de servicios de transporte público 
para mejorar el servicio.</t>
  </si>
  <si>
    <t>Conformar un equipo técnico con la participación de la Administración Distrital, Gremio de Transporte y comunidad para coordinar las acciones a realizar para mejorar la 
prestación del servicio de transporte público en la ciudad</t>
  </si>
  <si>
    <t xml:space="preserve">Contratación de servicios profesionales , técnicos de apoyo a la gestión que realiza el DATT en la actualización y normalización de los recorridos de las rutas  urbanas del transporte público colectivo </t>
  </si>
  <si>
    <t xml:space="preserve">1.2.1.0.00-001 - ICLD
 1.2.3.2.25-168 - MULTAS TRANSITO Y TRANSPORTE
</t>
  </si>
  <si>
    <t xml:space="preserve">Las rutas de transporte público colectivo que en la actualidad prestan su servicio han presentado su propuesta con el fin de realizar unas reestructuraciones en sus recorridos y actualización de decretos y resoluciones por el cual fueron creadas, a la fecha se están realizando los estudios técnicos respectivos, con el fin de realizar los proyectos decretos.  
</t>
  </si>
  <si>
    <t xml:space="preserve">Ejecución y difusión de campañas de sensibilización  para el uso de transporte público </t>
  </si>
  <si>
    <t>Campañas de sensibilización  para el uso de transporte público ejecutadas y difundidas</t>
  </si>
  <si>
    <t xml:space="preserve">Servicios de educación informal no acordes con la pedagogía de sensibilización para el uso del transporte público legal
</t>
  </si>
  <si>
    <t>Implementar una pedagogía clara para orientar y sensibilizar a los usuarios al buen uso del transporte público legal</t>
  </si>
  <si>
    <t xml:space="preserve">Contratación de servicios profesionales , técnicos de apoyo a la gestión que realiza el DATT en la ejecución y difusión de campañas de sensibilización  para el uso de transporte público </t>
  </si>
  <si>
    <t>Personas sensibilizadas para el uso de transporte público</t>
  </si>
  <si>
    <t>NO</t>
  </si>
  <si>
    <t>Erradicar las estaciones satélites de transporte ilegal de pasajeros</t>
  </si>
  <si>
    <t>Seguimiento y control a la operación de los sistemas de transporte</t>
  </si>
  <si>
    <t xml:space="preserve">Erradicación de las estaciones  satélites de transporte ilegal </t>
  </si>
  <si>
    <t xml:space="preserve">Estaciones satélites de transporte ilegal erradicadas </t>
  </si>
  <si>
    <t>Falta de logítica y personal de apoyo para la realización de los operativos en la erradicación de estaciones satélites de transporte ilegal</t>
  </si>
  <si>
    <t>Dotar al organismo de tránsito de logística y contratar personal de apoyo para la realización de opefrativos en la erradicación de estaciones satélites de transporte ilegal</t>
  </si>
  <si>
    <t>Prestación del servicio integral de grúas para el traslado de todo tipo de vehículos a los parqueaderos autorizados que sean objeto de inmovilización con ocasión de las infracciones a las normas de tránsito y demás normas que ordenen inmovilización, o en los eventos en que se requieran dichos servicios, llevadas a cabo por el Departamento Administrativo de Tránsito y Transporte - DATT- (incluye servicio de patios).</t>
  </si>
  <si>
    <t xml:space="preserve">Siguen los operativos contra la erradicación de las Terminales Satelitales:  glorieta el Pozón, terminal de transporte de Cartagena, crespo aeropuerto entre en los meses de enero, febrero y marzo se han inmovilizado ciento treinta y un ( 131) vehículos por D12.   </t>
  </si>
  <si>
    <t>Implementación de taximetro en el servicio de transporte público individual</t>
  </si>
  <si>
    <t>Sistema de  taximetro implementado</t>
  </si>
  <si>
    <t>Deficiencias en el diseño y estructuración de los estudios técnicos para implementación de taxímetro para servicio de Transporte Público Individual.</t>
  </si>
  <si>
    <t>Recolectar información primaria para el diseño y estructuración de estudios técnicos para la implementación del taximetro en la
ciudad.</t>
  </si>
  <si>
    <t>Contratación de servicios profesionales , técnicos de apoyo a la gestión que realiza el DATT en la implementación del sistema de taximetro en el servicio de transporte público individual</t>
  </si>
  <si>
    <t xml:space="preserve">Se realizó el 09 de enero de 2025 a las 2:30 PM.,  en las instalaciones en la sede Manga,  reunión con todos los gerentes de las empresas de transporte publico individual con el fin de socializar como iniciaría el plan piloto, </t>
  </si>
  <si>
    <t>Taxistas capacitados en mecanismos de solución de conflictos, atención al cliente e historia de Cartagena</t>
  </si>
  <si>
    <t>Avance Proyecto Mejoramiento y apoyo al transporte público colectivo e individual en el Distrito de Cartagena de Indias</t>
  </si>
  <si>
    <t>Mejoramiento y control de la movilidad en el Distrito de Cartagena de Indias</t>
  </si>
  <si>
    <t>Intervenir y mejorar la  movilidad en el Distrito de Cartagena de Indias</t>
  </si>
  <si>
    <t xml:space="preserve">Intervenir y mejorar en su operación importantes  intersecciones viales </t>
  </si>
  <si>
    <t>Sitio crítico estabilizado en vía urbana ( Producto principal)</t>
  </si>
  <si>
    <t xml:space="preserve">Intervención y mejoramiento de la operación de   intersecciones viales </t>
  </si>
  <si>
    <t xml:space="preserve"> Intersecciones viales intervenidas y mejoradas en su operación</t>
  </si>
  <si>
    <t>BORIS BURGOS BURGOS</t>
  </si>
  <si>
    <t xml:space="preserve">Falta de  recursos y logística necesaria  para intervenir los puntos críticos de movilidad </t>
  </si>
  <si>
    <t xml:space="preserve">Gestionar los  recursos y logística necesaria  para intervenir los puntos críticos de movilidad </t>
  </si>
  <si>
    <t>Contratar los servicios  profesionales , técnicos y de apoyo a la gestion que realiza el DATT en las intervenciones de intersecciones viales para mejorar su operación</t>
  </si>
  <si>
    <t>1.2.1.0.00-001 - ICLD
1.3.2.3.11-079 - RF DATT
1.2.3.2.25-168 - MULTAS TRANSITO Y TRANSPORTE</t>
  </si>
  <si>
    <t xml:space="preserve">3 Intersecciones viales intervenidas y mejoradas en su operación:
1) Intersección Carrera Primera con Calle 15 (Bocagrande).
2)Intersección Carrera Segunda con Calle 15 (Bocagrande).
3)Intersección Av. Santander con Calle 47 (Marbella)
</t>
  </si>
  <si>
    <t>Implementación de herramientas y mecanismos para el mejoramiento de la movilidad</t>
  </si>
  <si>
    <t>Planes de manejos de tráficos aprobados</t>
  </si>
  <si>
    <t>Contratar los ervicios profesionales , técnicos y de apoyo a la gestión que resaliza el DATT en la aprobación de planes de manejos de tráficos y la implementación de cambios viales.</t>
  </si>
  <si>
    <t xml:space="preserve">20 planes de manejo de tráficos aprobados
Presentados por las siguientes empresas: Uribik Soluciones, Ingeomega - Afinia, Aguas de Cartagena, entre otros
</t>
  </si>
  <si>
    <t>Cambios viales implementados</t>
  </si>
  <si>
    <t>Incapacidad operativa de la entidad para intervenir y mejorar la  movilidad de la  ciudad</t>
  </si>
  <si>
    <t>Fortalecer  operativamente a  la entidad para intervenir y mejorar la  movilidad de la  ciudad</t>
  </si>
  <si>
    <t>• A pesar de ciertos retrasos, se observa en las actividades de los cambios viales ya existen los diseños, falta la ejecución e implementación</t>
  </si>
  <si>
    <t>Elaborar un estudio y análisis de la situación social y económica del gremio de mototrabajadores</t>
  </si>
  <si>
    <t>Documentos de estudios técnicos</t>
  </si>
  <si>
    <t>Elaboración de la  caracterización  socioeconómica  de los  mototrabajadores</t>
  </si>
  <si>
    <t>Caracterización  socioeconómica  de los  mototrabajadores elaborada</t>
  </si>
  <si>
    <t xml:space="preserve">Resistencia y opoción por parte del gremio de mototrabajadores para la elaboración de la  caracterización  socioeconómica </t>
  </si>
  <si>
    <t xml:space="preserve">Desarrollar mesas de dialogos y concertación previacon el gremio de mototrabajadores para la elaboración de la  caracterización  socioeconómica </t>
  </si>
  <si>
    <t>Contratar los servIcios profesionales , técnicos y de apoya a la gestión que realiza el DATT en la elaboración de la caracterización  socioeconómica  de los  mototrabajadores</t>
  </si>
  <si>
    <t xml:space="preserve"> En cuanto a la caracterización de los mototrabajadores se encuentra en la etapa de reorganización para continuar con este proceso</t>
  </si>
  <si>
    <t>Implementación de mecanismos  de vigilancia, control y regulación de la movilidad</t>
  </si>
  <si>
    <t xml:space="preserve">Operativos realizados  de control y regulación de circulación vehicular </t>
  </si>
  <si>
    <t xml:space="preserve">Falta de logítica y personal de apoyo para la realización de los operativos  de control y regulación de circulación vehicular </t>
  </si>
  <si>
    <t xml:space="preserve">Dotar al organismo de tránsito de logística y contratar personal de apoyo para la realización de opefrativos de control y regulación de circulación vehicular </t>
  </si>
  <si>
    <t xml:space="preserve">Contratar los servcios profesionales , técnicos y de apoya a la gestión que realiza el DATT en los operativos   de control y regulación de circulación vehicular </t>
  </si>
  <si>
    <t xml:space="preserve">160 operativos realizados de control y regulación de circulación vehicular
Estos operativos se realizan de manera permanente
</t>
  </si>
  <si>
    <t>Avance Proyecto Mejoramiento y control de la movilidad en el Distrito de Cartagena de Indias</t>
  </si>
  <si>
    <t>Implementación de zonas de estacionamientos regulados (ZER) en el Distrito de Cartagena de Indias</t>
  </si>
  <si>
    <t xml:space="preserve">Mejorar el flujo vehicular en calles y avenidas del Distrito de Cartagena </t>
  </si>
  <si>
    <t>Implementar un sistema de estacionamiento en vías y fuera de vías  para la regulación, monitoreo y control de la movilidad</t>
  </si>
  <si>
    <t>Celdas de estacionamiento disponibles</t>
  </si>
  <si>
    <t xml:space="preserve">Diseño, y  demarcación  de  zonas de estacionamiento regulado </t>
  </si>
  <si>
    <t>Zonas de estacionamiento regulado diseñado y demarcado</t>
  </si>
  <si>
    <t>JESUS DURAN BARRETO</t>
  </si>
  <si>
    <t>No contar con un inventario actualizado de espacios públicos  en la vía disponibles, exclusivos  para la adecuación de celdas de estacionamientos</t>
  </si>
  <si>
    <t>Realizar un actualización del  inventario de espacios públicos  en la vía disponibles, exclusivos  para la adecuación de celdas de estacionamientos</t>
  </si>
  <si>
    <t xml:space="preserve">Contratación de servicios profesionales , técnicos  y de apoyo a la gestión que realiza el DAT en el diseño y  demarcación  de  zonas de estacionamiento regulado </t>
  </si>
  <si>
    <t>1.2.1.0.00-001 - ICLD</t>
  </si>
  <si>
    <t>Ejecución del plan operativo contra el mal parqueo</t>
  </si>
  <si>
    <t>Operativos contra el mal parqueo realizados</t>
  </si>
  <si>
    <t>Poca capacidad operativa del DATT, para ejercer el control y regulación al mal parqueo en zonas de alto flujo vehicular y peatonal en la ciudad</t>
  </si>
  <si>
    <t>Aumentar el pie de fuerza de la subdirección operativa y técnica del DATT, para ejercer mayor  control y regulación al mal parqueo en zonas de alto flujo vehicular y peatonal en la ciudad</t>
  </si>
  <si>
    <t>Contratación de servicios profesionales , técnicos y de  apoyo a la gestión que realiza el DAT en ejecución del plan operativo contra el mal parqueo</t>
  </si>
  <si>
    <t>Avance Proyecto Implementación de zonas de estacionamientos regulados (ZER) en el Distrito de Cartagena de Indias</t>
  </si>
  <si>
    <t>Sustitución de vehículos de tracción animal dedicados al transporte de carga livianas y al servicio turístico en el Distrito de Cartagena de Indias</t>
  </si>
  <si>
    <t>Erradicar la operación de vehículos de tracción animal dedicados al transporte de cargas livianas y al  servicio turístico  en el Distrito de Cartagena</t>
  </si>
  <si>
    <t>Sustituir los vehículos de tracción animal dedicados al transporte de cargas livianas  por el sistema de motocarros o  planes  de negocios productivos</t>
  </si>
  <si>
    <t>Servicios de apoyo financiero para la creación de empresas (Producto principal)</t>
  </si>
  <si>
    <t xml:space="preserve">Sustitución de vehículos de tracción animal dedicados al transporte de cargas livianas </t>
  </si>
  <si>
    <t>Vehículos de tracción animal dedicados al transporte de cargas livianas  sustituidos</t>
  </si>
  <si>
    <t>HEBER RICO ROYERO</t>
  </si>
  <si>
    <t>Escasos o insuficientes recursos financieros para apalancar los nuevos emprendimientos o planes de negocios, como altenativa  para la sustición de VTA dedicados al tansporte de cargas livianas</t>
  </si>
  <si>
    <t>Gestionar los  recursos financieros suficientes para apalancar los nuevos emprendimientos o planes de negocios, como altenativa  para la sustición de VTA dedicados al tansporte de cargas livianas</t>
  </si>
  <si>
    <t>Adquisición de Motocarros para promover e implementar alternativas de sustitución, a los conductores de vehiculos de tracción animal dedicados al transporte de cargas livianas en el Distrito de Cartagena de Indias</t>
  </si>
  <si>
    <t xml:space="preserve">Contratación directa (con ofertas) </t>
  </si>
  <si>
    <t>1.2.1.0.00-001 - ICLD
1.3.3.1.00-93- 001 RB ICLD</t>
  </si>
  <si>
    <t xml:space="preserve">• El DATT se encuentra realizando el análisis del sector y del mercado respectivo para proceder a la definición de los estudios y documentos previos necesarios para acceder a la publicación del proceso.
</t>
  </si>
  <si>
    <t xml:space="preserve">Control y regulación a la operación de vehículos de tracción animal dedicados al transporte de cargas livianas </t>
  </si>
  <si>
    <t xml:space="preserve">Operativos de control  y regulación realizados a la circulación  de vehículos de tracción animal </t>
  </si>
  <si>
    <t>Falta de logística y personal de apoyo para la realización de los operativos de control y regulación a la circulación de vehículos de tracción animal</t>
  </si>
  <si>
    <t xml:space="preserve">Dotar al organismo de tránsito de logística y contratar personal de apoyo para la realización de opefrativos de control y regulación a la circulación de vehículos de tracción animal </t>
  </si>
  <si>
    <t>Implementar un proceso de sustitución de  coches turísticos por el sistema de vehículos  eléctricos</t>
  </si>
  <si>
    <t>Servicio de gestión para el emprendimiento</t>
  </si>
  <si>
    <t>Sustitución de vehículos de tracción animal dedicados al servicio turístico</t>
  </si>
  <si>
    <t>Vehículos de tracción animal dedicados al servicio turístico sustituido</t>
  </si>
  <si>
    <t xml:space="preserve">Resistencia de los operadores  de coches turísticos al  cambio para el  nuevo sistema de vehículos o coches eléctricos 
</t>
  </si>
  <si>
    <t>Desarrollar mesas de trabajos para la  concertación  y socialización con el gremio de cocheros turísticos  para adoptar el nuevo sistema de vehículos o coches eléctricos</t>
  </si>
  <si>
    <t>Adquisición de coches eléctricos para promover e implementar alternativas de sustitución, a los conductores de vehiculos de tracción animal dedicados al servico turísticos  en el Distrito de Cartagena de Indias</t>
  </si>
  <si>
    <t xml:space="preserve">• El DATT en compañía de Corpoturismo y la unidad asesora de contratación del Distrito de Cartagena, indaga las variables más idóneas para la adquisición de las carrozas eléctricas, actualmente se cuenta con el certificado de disponibilidad presupuestal y se han adelantado los estudios y documentos técnicos desde la arista técnica y jurídica.
</t>
  </si>
  <si>
    <t>Control y regulación a los vehículos de tracción animal dedicados al servicio turístico</t>
  </si>
  <si>
    <t>Operativos de control y regulación realizados a la circulación de coches turísticos</t>
  </si>
  <si>
    <t>Falta de logística y personal de apoyo para la realización de los operativos de control y regulación a la circulación de vehículos de coches turísticos</t>
  </si>
  <si>
    <t>Dotar al organismo de tránsito de logística y contratar personal de apoyo para la realización de opefrativos de control y regulación a la circulación de coches turísticos</t>
  </si>
  <si>
    <t>Avance Proyecto Sustitución de vehículos de tracción animal dedicados al transporte de carga livianas y al servicio turístico en el Distrito de Cartagena de Indias</t>
  </si>
  <si>
    <t>Implementación de estrategias para el fortalecimiento institucional y financiero del Departamento Administrativo de Tránsito y Transporte en el Distrito de Cartagena de Indias</t>
  </si>
  <si>
    <t xml:space="preserve">Aumentar la  capacidad administrativa , financiera y operativa del DATT para atender los nuevos retos  que imponen el tránsito, el transporte y  la movilidad de la ciudad </t>
  </si>
  <si>
    <t>Dotar a la entidad de  logística necesaria para la prestación de servicio</t>
  </si>
  <si>
    <t>Sedes Dotadas ( Producto principal)</t>
  </si>
  <si>
    <t>Dotación de logística para la prestación de servicio de tránsito y transporte</t>
  </si>
  <si>
    <t>Vehículo adquirido para el servicio de la  Subdirección Operativa</t>
  </si>
  <si>
    <t>OSCAR GONZALEZ PRENS</t>
  </si>
  <si>
    <t>Valores artificialmente altos para la adquisición de logística , insumos y elementos para la dotación de las sedes del DATT</t>
  </si>
  <si>
    <t>Elaborar  estudios de mercado y del sector para la adquisición de logísticas ,bienes y servicios</t>
  </si>
  <si>
    <t>Adquisición de un vehículo para el servicio de la  Subdirección Operativa del DATT</t>
  </si>
  <si>
    <t>1.2.3.2.25-168 - MULTAS TRANSITO
1.3.3.5.01-95-079 RB RF PARTICIPACION IMPUESTO DE VEHICULO AUTOMOTOR
1.3.3.4.19-95-168 RB MULTAS DE TRANSITO Y TRANSPORTE
1.3.3.4.15-95-021 RB DERECHOS DE TRANSITO
1.3.3.4.15-93-021 RB DERECHOS DE TRANSITO</t>
  </si>
  <si>
    <t>La adquisición del vehículo se encuentra en gestión precontractual, el DATT está verificando las opciones disponibles en el mercado más acordes a la necesidad que se busca satisfacer.</t>
  </si>
  <si>
    <t>Motocicletas adquiridas con destino al cuerpo de agentes</t>
  </si>
  <si>
    <t>Adquisición de motocicletas con destino al cuerpo de agentes del DATT</t>
  </si>
  <si>
    <t>• La adquisición de motocicletas se encuentra en gestión precontractual, el DATT está verificando las opciones disponibles en el mercado más acordes a la necesidad que se busca satisfacer</t>
  </si>
  <si>
    <t>Equipos de computos adquiridos</t>
  </si>
  <si>
    <t>Adquisición de equipos de computos para la prestación del servicio del DATT</t>
  </si>
  <si>
    <t>• La adquisición de equipos de cómputo se encuentra en gestión precontractual, el DATT está verificando las opciones disponibles en el mercado más acordes a la necesidad que se busca satisfacer.</t>
  </si>
  <si>
    <t>Equipos y radios de comunicación adquiridos</t>
  </si>
  <si>
    <t>Adquisición de equipos y radios de comunicación para prestación del servico del DATT</t>
  </si>
  <si>
    <t>• La entidad se encuentra analizando el dispositivo de comunicación idóneo para la necesidad a satisfacer por lo que, se están realizando las respectivas pruebas y verificaciones en el mercado.</t>
  </si>
  <si>
    <t xml:space="preserve">Sede de Manga adecuada y mantenida
</t>
  </si>
  <si>
    <t>12/31//2025</t>
  </si>
  <si>
    <t xml:space="preserve">Servicios de mantenimiento y adecuaciones  locativas en la sede del DATT ubicada en el barrio manga de la ciudad de Cartagena, para mejoramiento de la gestión administrativa y operativa en la prestación del servicio 
</t>
  </si>
  <si>
    <t>• La entidad se encuentra construyendo los documentos precontractuales técnicos de conformidad a los puntos a intervenir de manera específica.</t>
  </si>
  <si>
    <t>Motocicletas mantenidas y en servicio</t>
  </si>
  <si>
    <t>Servicio de mantenimiento de motocicletas que conforman el parque automotor del DATT</t>
  </si>
  <si>
    <t>• De conformidad a la delegación para contratar existente en el distrito de Cartagena, el DATT remitió la necesidad a la dirección administrativa de apoyo logístico junto con el certificado de disponibilidad respectivo, además, realiza las gestiones pertinentes.</t>
  </si>
  <si>
    <t>Vehículos mantenidos y en servicio</t>
  </si>
  <si>
    <t>Servicio de mantenimiento de vehículos que conforman el parque automotor  del DATT</t>
  </si>
  <si>
    <t>Cámara lasser mantenida y en servicio</t>
  </si>
  <si>
    <t>Servicio de mantenimiento preventivo, correctivo y calibración de los dispositivos cámaras o radares láser marca kustom signals modelo laser cam 4 e insumos para su funcionamiento, de propiedad del DATT</t>
  </si>
  <si>
    <t>• El DATT está próximo a publicar el proceso de selección que permitirá escoger el contratista idóneo para realizar el mantenimiento respectivo, a pesar de esto, se puntualiza que (2) cámaras laser fueron mantenidas en la vigencia de 2024, por ende, a la fecha actual se encuentran en servicio y su mantenimiento está vige</t>
  </si>
  <si>
    <t>Alcohosensores mantenidos y en servicio</t>
  </si>
  <si>
    <t>Servicio de mantenimiento preventivo, correctivo y calibración de los alcoholímetros marca intoximeters as v xl y as iv y de los dispositivos e insumos para su funcionamiento, de propiedad del  DATT</t>
  </si>
  <si>
    <t>• El DATT está próximo a publicar el proceso de selección que permitirá escoger el contratista idóneo para realizar el mantenimiento respectivo, a pesar de esto, se puntualiza que (9) alcohosensores fueron mantenidos en la vigencia de 2024, por ende, a la fecha actual se encuentran en servicio y su mantenimiento está vigente</t>
  </si>
  <si>
    <t>Sistema para la asignación de turnos para trámites y servicios instalados</t>
  </si>
  <si>
    <t>Adquisición de un sistema de turno digital para mejorar el proceso de asignación de turnos, registros y control de los usuarios que ingresan al DATT</t>
  </si>
  <si>
    <t>• La adquisición de digiturnos se encuentra en gestión precontractual, el DATT está verificando las opciones disponibles en el mercado más acordes a la necesidad que se busca satisfacer</t>
  </si>
  <si>
    <t>Archivo general del DATT organizado</t>
  </si>
  <si>
    <t xml:space="preserve">Contratación de servcios profesionales , técnicos y de apoyo a la gestión que realiza el DATT para la  organización del archivo </t>
  </si>
  <si>
    <t>El archivo DATT en el primer trimestre del  presente año, tuvo un  avance parcial del 0,04, que equivale a un 4%, teniendo en cuenta que el personal de apoyo a la gestión de
 esta oficina el 90% es de OPS, y en ese periodo no tenían contratos firmados con la entidad</t>
  </si>
  <si>
    <t>Recuperar la  cartera morosa por concepto de multas y derechos de tránsito</t>
  </si>
  <si>
    <t>Recuperación de la cartera morosa</t>
  </si>
  <si>
    <t>Millones de pesos de la cartera mora recuperada por conceto de multas y derechos de tránsito</t>
  </si>
  <si>
    <t>Cambios en la normatividad vigente que impida continuar con el proceso de recuperación  de la cartera morosa</t>
  </si>
  <si>
    <t>Ajustar  los lineamientos estratégicos de acuerdo a la normatividad para el proceso de recuperación de la cartera morosa</t>
  </si>
  <si>
    <t>Contratación de servcios profesionales , técnicos y de apoyo a la gestión que realiza el DATT para la recucperación de la cartera morosa, organización del archivo y atención al usuario</t>
  </si>
  <si>
    <t xml:space="preserve">Esta gestión es desarrollada desde la oficina de cobro coactivo del DATT, aplicando estrategias para recuperar la cartera morosa por concepto de multas de tránsito y derechos de tránsito correspondiente a vigencias 2024 y anteriores. </t>
  </si>
  <si>
    <t xml:space="preserve">Diseñar y actualizar un  portafolio virtual  para oferta, gestión y realización  de  trámites y servicios </t>
  </si>
  <si>
    <t xml:space="preserve">Diseño y actualización de portafolio virtual  </t>
  </si>
  <si>
    <t>0,25 Portafolio virtual de trámites y servicios diseñado y actualizado</t>
  </si>
  <si>
    <t xml:space="preserve">Escasos recursos financieros para la adquisiciónde nuevas tecnologías para el diseño, actualización y funcionamiento  del portafolio virtual de trámites y servicios  </t>
  </si>
  <si>
    <t xml:space="preserve">Gestionar los recursos financieros para la adquisiciónde nuevas tecnologías para el diseño, actualización y funcionamiento  del portafolio virtual de trámites y servicios  </t>
  </si>
  <si>
    <t xml:space="preserve">Contratación de servcios profesionales , técnicos y de apoyo a la gestión que realiza el DATT para el diseño y actualización del portafolio virtual  </t>
  </si>
  <si>
    <t>Actualización y mantenimiento de la plataforma tecnológica virtual para la información y la gestión de trámites.</t>
  </si>
  <si>
    <t>Plataforma tecnológica virtual para la información y la gestión de trámites actualizada y mantenida</t>
  </si>
  <si>
    <t>Contratar los servicios para la actualización y mantenimiento de la plataforma tecnológica virtual para la información y la gestión de trámites en el Departamento Administrativo de Tránsito y Transporte DATT</t>
  </si>
  <si>
    <t>Avance Proyecto Implementación de estrategias para el fortalecimiento institucional y financiero del Departamento Administrativo de Tránsito y Transporte en el Distrito de Cartagena de Indias</t>
  </si>
  <si>
    <t>Implementación de un sistema de monitoreo, control y fiscalización electrónica del tránsito en el Distrito de Cartagena de Indias</t>
  </si>
  <si>
    <t>Aumentar la regulación, monitoreo  y control del tránsito en el Distrito de Cartagena de Indias</t>
  </si>
  <si>
    <t>Implementar un sistema de fiscalización electrónica para la regulación, monitoreo y control del tránsito</t>
  </si>
  <si>
    <t>Servicio de apoyo tecnológico para la seguridad ciudadana en las vías (producto principal)</t>
  </si>
  <si>
    <t xml:space="preserve">Actualización de los estudios técnicos  y diseños para el sistema de fiscalización electrónica </t>
  </si>
  <si>
    <t xml:space="preserve">Estudios y diseños para el sistema de fiscalización electrónica revisados y actualizados 
</t>
  </si>
  <si>
    <t>JESUS RIVAS GUZMAN</t>
  </si>
  <si>
    <t>Agentes no  revestidos de  autoridad para ejercer control y regulación del transito</t>
  </si>
  <si>
    <t>Contratar personal capacitados para 
ejecer la labor de control y 
regulación de l tránsito</t>
  </si>
  <si>
    <t xml:space="preserve">Contratar los servicios profesionales , técnico y apoyo a la gestión que realiza el DATT para la revisión, actualización de los estudios y diseños para el sistema de fiscalización electrónica 
</t>
  </si>
  <si>
    <t>1.2.3.2.25-168 - MULTAS TRANSITO Y TRANSPORTE</t>
  </si>
  <si>
    <t>Identificación y aprobación de puntos críticos para implementación del sistema de fiscalización electrónica</t>
  </si>
  <si>
    <t xml:space="preserve"> Punto crítico para implementación del sistema de fiscalización electrónica identificado y aprobado</t>
  </si>
  <si>
    <t>El sistema de 
fiscalización electrónica a 
implementar no cumple con la 
normatividad vigente</t>
  </si>
  <si>
    <t>Revisar con antelación que el sistema de fiscalización electrónica a implementar cumple con la normatividad vigente</t>
  </si>
  <si>
    <t xml:space="preserve">Contratar los servicios profesionales , técnico y apoyo a la gestión que realiza el DATT para la identifficación y aprobación de puntos críticos para implementación del sistema de fiscalización electrónica </t>
  </si>
  <si>
    <t xml:space="preserve">Puesta en marcha del sistema de fiscalización electrónica </t>
  </si>
  <si>
    <t>Puntos de la ciudad con sistema de monitoreo, control y fiscalización electrónica del tránsito instalados</t>
  </si>
  <si>
    <t xml:space="preserve">Cámaras y equipos de foto detección adquiridos ,sin el cumplimiento de las especificaciones tecnicas requeridas </t>
  </si>
  <si>
    <t xml:space="preserve">Realizar una revisión y auditoria  a las cámaras y equipos de foto detección , para verificar que cumplen con las especificaciones tecnicas requeridas </t>
  </si>
  <si>
    <t>Contratar los servicios profesionales , técnico y apoyo a la gestión que realiza el DATT para la instalación de puntos de la ciudad con sistema de monitoreo, control y fiscalización electrónica del tránsito</t>
  </si>
  <si>
    <t>Avance Proyecto Implementación de un sistema de monitoreo, control y fiscalización electrónica del tránsito en el Distrito de Cartagena de Indias</t>
  </si>
  <si>
    <t>Fecha de corte :30   de JUNIO de 2025</t>
  </si>
  <si>
    <t>REPORTE EJECUCION PRESUPUESTAL (COMPROMISOS)</t>
  </si>
  <si>
    <t xml:space="preserve">% EJECUCION COMPROMISOS </t>
  </si>
  <si>
    <t>REPORTE EJECUCION PRESUPUESTAL (OBLIGACIONES)</t>
  </si>
  <si>
    <t xml:space="preserve">% EJECUCION OBLIGACIONES </t>
  </si>
  <si>
    <t>AVANCE PROYECTOS DEL DEPARTAMENTO ADMINISTRATIVO DE TRANSITO Y TRANSPORTE A JUNIO 30 DE  2025</t>
  </si>
  <si>
    <t>EJECUCIÓN PRESUPUESTAL DEL DEPARTAMENTO ADMINISTRATIVO DE TRANSITO Y TRANSPORTE A JUNIO 30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</si>
  <si>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</si>
  <si>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</si>
  <si>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</si>
  <si>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</si>
  <si>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</si>
  <si>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</si>
  <si>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</si>
  <si>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</si>
  <si>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</si>
  <si>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</si>
  <si>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</si>
  <si>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</si>
  <si>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</si>
  <si>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</si>
  <si>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</si>
  <si>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</si>
  <si>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</si>
  <si>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</si>
  <si>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</si>
  <si>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</si>
  <si>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</si>
  <si>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</si>
  <si>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Licitación pública</t>
  </si>
  <si>
    <t>Presupuesto de entidad nacional</t>
  </si>
  <si>
    <t>Regalías</t>
  </si>
  <si>
    <t>Concurso de méritos con precalificación</t>
  </si>
  <si>
    <t>Recursos de crédito</t>
  </si>
  <si>
    <t>Concurso de méritos abierto</t>
  </si>
  <si>
    <t>SGP</t>
  </si>
  <si>
    <t>No Aplica</t>
  </si>
  <si>
    <t>Selección Abreviada de Menor Cuantia sin Manifestacion de Interés</t>
  </si>
  <si>
    <t>Selección abreviada subasta inversa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</si>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</sst>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quot;$&quot;\ #,##0.00"/>
  </numFmts>
  <fonts count="6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6"/>
      <color theme="1"/>
      <name val="Arial"/>
      <family val="2"/>
    </font>
    <font>
      <sz val="8"/>
      <color theme="1"/>
      <name val="Arial"/>
      <family val="2"/>
    </font>
    <font>
      <b/>
      <sz val="8"/>
      <name val="Arial"/>
      <family val="2"/>
    </font>
    <font>
      <sz val="8"/>
      <color theme="1"/>
      <name val="Aptos Narrow"/>
      <family val="2"/>
      <scheme val="minor"/>
    </font>
    <font>
      <sz val="8"/>
      <name val="Arial"/>
      <family val="2"/>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sz val="11"/>
      <color theme="0"/>
      <name val="Aptos Narrow"/>
      <family val="2"/>
      <scheme val="minor"/>
    </font>
    <font>
      <sz val="12"/>
      <name val="Book Antiqua"/>
      <family val="1"/>
    </font>
    <font>
      <sz val="11"/>
      <color indexed="8"/>
      <name val="Calibri"/>
      <family val="2"/>
    </font>
    <font>
      <sz val="11"/>
      <color rgb="FF9C6500"/>
      <name val="Aptos Narrow"/>
      <family val="2"/>
      <scheme val="minor"/>
    </font>
    <font>
      <sz val="12"/>
      <color indexed="81"/>
      <name val="Tahoma"/>
      <family val="2"/>
    </font>
    <font>
      <b/>
      <sz val="14"/>
      <color theme="1"/>
      <name val="Arial"/>
      <family val="2"/>
    </font>
    <font>
      <b/>
      <sz val="14"/>
      <color theme="1"/>
      <name val="Aptos Narrow"/>
      <family val="2"/>
      <scheme val="minor"/>
    </font>
    <font>
      <sz val="10"/>
      <color rgb="FF000000"/>
      <name val="Times New Roman"/>
      <family val="1"/>
    </font>
    <font>
      <b/>
      <sz val="11"/>
      <name val="Aptos"/>
      <family val="2"/>
    </font>
    <font>
      <sz val="11"/>
      <color theme="1"/>
      <name val="Aptos Narrow"/>
      <scheme val="minor"/>
    </font>
    <font>
      <b/>
      <sz val="16"/>
      <color theme="1"/>
      <name val="Aptos Narrow"/>
      <scheme val="minor"/>
    </font>
    <font>
      <b/>
      <sz val="20"/>
      <color theme="1"/>
      <name val="Tahoma"/>
      <family val="2"/>
    </font>
    <font>
      <sz val="11"/>
      <color rgb="FF000000"/>
      <name val="Aptos Narrow"/>
      <scheme val="minor"/>
    </font>
    <font>
      <sz val="11"/>
      <name val="Aptos Narrow"/>
      <scheme val="minor"/>
    </font>
    <font>
      <sz val="11"/>
      <color theme="1" tint="4.9989318521683403E-2"/>
      <name val="Aptos Narrow"/>
      <scheme val="minor"/>
    </font>
    <font>
      <sz val="11"/>
      <color rgb="FFFF0000"/>
      <name val="Aptos Narrow"/>
      <scheme val="minor"/>
    </font>
    <font>
      <sz val="14"/>
      <color theme="1"/>
      <name val="Arial"/>
      <family val="2"/>
    </font>
    <font>
      <b/>
      <sz val="9"/>
      <color rgb="FF000000"/>
      <name val="Tahoma"/>
      <family val="2"/>
    </font>
    <font>
      <sz val="9"/>
      <color rgb="FF000000"/>
      <name val="Tahoma"/>
      <family val="2"/>
    </font>
    <font>
      <b/>
      <sz val="11"/>
      <color theme="1"/>
      <name val="Aptos Narrow"/>
      <scheme val="minor"/>
    </font>
    <font>
      <b/>
      <sz val="11"/>
      <color theme="4"/>
      <name val="Aptos Narrow"/>
      <scheme val="minor"/>
    </font>
    <font>
      <b/>
      <sz val="11"/>
      <name val="Aptos Narrow"/>
      <scheme val="minor"/>
    </font>
    <font>
      <b/>
      <sz val="11"/>
      <color theme="1" tint="4.9989318521683403E-2"/>
      <name val="Aptos Narrow"/>
      <scheme val="minor"/>
    </font>
    <font>
      <b/>
      <sz val="11"/>
      <color rgb="FFFF0000"/>
      <name val="Aptos Narrow"/>
      <scheme val="minor"/>
    </font>
  </fonts>
  <fills count="48">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3" tint="0.89999084444715716"/>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00B050"/>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2" tint="-0.24997711111789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style="thin">
        <color rgb="FF000000"/>
      </left>
      <right/>
      <top style="medium">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rgb="FF000000"/>
      </right>
      <top style="medium">
        <color indexed="64"/>
      </top>
      <bottom style="thin">
        <color rgb="FF000000"/>
      </bottom>
      <diagonal/>
    </border>
    <border>
      <left style="medium">
        <color indexed="64"/>
      </left>
      <right style="thin">
        <color indexed="64"/>
      </right>
      <top/>
      <bottom style="thin">
        <color indexed="64"/>
      </bottom>
      <diagonal/>
    </border>
    <border>
      <left style="medium">
        <color rgb="FF000000"/>
      </left>
      <right style="thin">
        <color rgb="FF000000"/>
      </right>
      <top style="medium">
        <color rgb="FF000000"/>
      </top>
      <bottom/>
      <diagonal/>
    </border>
    <border>
      <left style="thin">
        <color rgb="FF000000"/>
      </left>
      <right/>
      <top/>
      <bottom style="thin">
        <color rgb="FF000000"/>
      </bottom>
      <diagonal/>
    </border>
    <border>
      <left/>
      <right style="thin">
        <color indexed="64"/>
      </right>
      <top style="thin">
        <color rgb="FF000000"/>
      </top>
      <bottom style="thin">
        <color rgb="FF000000"/>
      </bottom>
      <diagonal/>
    </border>
    <border>
      <left style="thin">
        <color rgb="FF000000"/>
      </left>
      <right style="thin">
        <color rgb="FF000000"/>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000000"/>
      </bottom>
      <diagonal/>
    </border>
    <border>
      <left/>
      <right style="thin">
        <color rgb="FF000000"/>
      </right>
      <top style="thin">
        <color indexed="64"/>
      </top>
      <bottom/>
      <diagonal/>
    </border>
    <border>
      <left style="thin">
        <color rgb="FF000000"/>
      </left>
      <right/>
      <top style="medium">
        <color rgb="FF000000"/>
      </top>
      <bottom/>
      <diagonal/>
    </border>
    <border>
      <left/>
      <right style="thin">
        <color rgb="FF000000"/>
      </right>
      <top style="medium">
        <color indexed="64"/>
      </top>
      <bottom/>
      <diagonal/>
    </border>
  </borders>
  <cellStyleXfs count="307">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3" fillId="6" borderId="0" applyNumberFormat="0" applyBorder="0" applyProtection="0">
      <alignment horizontal="center" vertical="center"/>
    </xf>
    <xf numFmtId="49" fontId="14" fillId="0" borderId="0" applyFill="0" applyBorder="0" applyProtection="0">
      <alignment horizontal="left" vertical="center"/>
    </xf>
    <xf numFmtId="3" fontId="14" fillId="0" borderId="0" applyFill="0" applyBorder="0" applyProtection="0">
      <alignment horizontal="right" vertical="center"/>
    </xf>
    <xf numFmtId="0" fontId="24" fillId="0" borderId="0" applyNumberFormat="0" applyFill="0" applyBorder="0" applyAlignment="0" applyProtection="0"/>
    <xf numFmtId="0" fontId="25" fillId="0" borderId="18" applyNumberFormat="0" applyFill="0" applyAlignment="0" applyProtection="0"/>
    <xf numFmtId="0" fontId="26" fillId="0" borderId="19" applyNumberFormat="0" applyFill="0" applyAlignment="0" applyProtection="0"/>
    <xf numFmtId="0" fontId="27" fillId="0" borderId="20" applyNumberFormat="0" applyFill="0" applyAlignment="0" applyProtection="0"/>
    <xf numFmtId="0" fontId="27" fillId="0" borderId="0" applyNumberFormat="0" applyFill="0" applyBorder="0" applyAlignment="0" applyProtection="0"/>
    <xf numFmtId="0" fontId="28" fillId="7" borderId="0" applyNumberFormat="0" applyBorder="0" applyAlignment="0" applyProtection="0"/>
    <xf numFmtId="0" fontId="29" fillId="8" borderId="0" applyNumberFormat="0" applyBorder="0" applyAlignment="0" applyProtection="0"/>
    <xf numFmtId="0" fontId="30" fillId="10" borderId="21" applyNumberFormat="0" applyAlignment="0" applyProtection="0"/>
    <xf numFmtId="0" fontId="31" fillId="11" borderId="22" applyNumberFormat="0" applyAlignment="0" applyProtection="0"/>
    <xf numFmtId="0" fontId="32" fillId="11" borderId="21" applyNumberFormat="0" applyAlignment="0" applyProtection="0"/>
    <xf numFmtId="0" fontId="33" fillId="0" borderId="23" applyNumberFormat="0" applyFill="0" applyAlignment="0" applyProtection="0"/>
    <xf numFmtId="0" fontId="34" fillId="12" borderId="24" applyNumberFormat="0" applyAlignment="0" applyProtection="0"/>
    <xf numFmtId="0" fontId="35" fillId="0" borderId="0" applyNumberFormat="0" applyFill="0" applyBorder="0" applyAlignment="0" applyProtection="0"/>
    <xf numFmtId="0" fontId="1" fillId="13" borderId="25" applyNumberFormat="0" applyFont="0" applyAlignment="0" applyProtection="0"/>
    <xf numFmtId="0" fontId="36" fillId="0" borderId="0" applyNumberFormat="0" applyFill="0" applyBorder="0" applyAlignment="0" applyProtection="0"/>
    <xf numFmtId="0" fontId="15" fillId="0" borderId="26" applyNumberFormat="0" applyFill="0" applyAlignment="0" applyProtection="0"/>
    <xf numFmtId="0" fontId="37"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7"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7"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7"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38" fillId="0" borderId="0"/>
    <xf numFmtId="0" fontId="3" fillId="0" borderId="0"/>
    <xf numFmtId="0" fontId="39" fillId="0" borderId="0"/>
    <xf numFmtId="164" fontId="1" fillId="0" borderId="0" applyFont="0" applyFill="0" applyBorder="0" applyAlignment="0" applyProtection="0"/>
    <xf numFmtId="0" fontId="1" fillId="0" borderId="0"/>
    <xf numFmtId="165" fontId="1" fillId="0" borderId="0" applyFont="0" applyFill="0" applyBorder="0" applyAlignment="0" applyProtection="0"/>
    <xf numFmtId="164" fontId="1" fillId="0" borderId="0" applyFont="0" applyFill="0" applyBorder="0" applyAlignment="0" applyProtection="0"/>
    <xf numFmtId="9" fontId="39" fillId="0" borderId="0" applyFont="0" applyFill="0" applyBorder="0" applyAlignment="0" applyProtection="0"/>
    <xf numFmtId="165"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40" fillId="9"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7" fillId="25" borderId="0" applyNumberFormat="0" applyBorder="0" applyAlignment="0" applyProtection="0"/>
    <xf numFmtId="0" fontId="37" fillId="29" borderId="0" applyNumberFormat="0" applyBorder="0" applyAlignment="0" applyProtection="0"/>
    <xf numFmtId="0" fontId="37" fillId="33" borderId="0" applyNumberFormat="0" applyBorder="0" applyAlignment="0" applyProtection="0"/>
    <xf numFmtId="0" fontId="37" fillId="3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44" fillId="0" borderId="0"/>
  </cellStyleXfs>
  <cellXfs count="446">
    <xf numFmtId="0" fontId="0" fillId="0" borderId="0" xfId="0"/>
    <xf numFmtId="0" fontId="0" fillId="2" borderId="0" xfId="0" applyFill="1"/>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xf>
    <xf numFmtId="0" fontId="0" fillId="0" borderId="0" xfId="0" applyAlignment="1">
      <alignment vertical="center"/>
    </xf>
    <xf numFmtId="0" fontId="13" fillId="6" borderId="1" xfId="4" applyBorder="1" applyProtection="1">
      <alignment horizontal="center" vertical="center"/>
    </xf>
    <xf numFmtId="3" fontId="14" fillId="0" borderId="1" xfId="6" applyBorder="1" applyAlignment="1" applyProtection="1">
      <alignment horizontal="center" vertical="center"/>
    </xf>
    <xf numFmtId="49" fontId="14" fillId="0" borderId="1" xfId="5" applyBorder="1" applyProtection="1">
      <alignment horizontal="left" vertical="center"/>
    </xf>
    <xf numFmtId="0" fontId="17" fillId="0" borderId="0" xfId="0" applyFont="1" applyAlignment="1">
      <alignment horizontal="left"/>
    </xf>
    <xf numFmtId="0" fontId="17" fillId="0" borderId="0" xfId="0" applyFont="1" applyAlignment="1">
      <alignment horizontal="lef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7" fillId="4" borderId="1" xfId="0" applyFont="1" applyFill="1" applyBorder="1" applyAlignment="1">
      <alignment horizontal="left" vertical="center" wrapText="1"/>
    </xf>
    <xf numFmtId="0" fontId="17"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7" fillId="0" borderId="0" xfId="0" applyFont="1" applyAlignment="1">
      <alignment horizontal="left" vertical="center"/>
    </xf>
    <xf numFmtId="0" fontId="0" fillId="2" borderId="0" xfId="0" applyFill="1" applyAlignment="1">
      <alignment horizontal="center"/>
    </xf>
    <xf numFmtId="0" fontId="4" fillId="2" borderId="12" xfId="1" applyFont="1" applyFill="1" applyBorder="1" applyAlignment="1">
      <alignment horizontal="lef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49" fontId="14" fillId="0" borderId="1" xfId="5" applyBorder="1" applyAlignment="1" applyProtection="1">
      <alignment vertical="center" wrapText="1"/>
    </xf>
    <xf numFmtId="0" fontId="13" fillId="6" borderId="1" xfId="4" applyBorder="1" applyAlignment="1" applyProtection="1">
      <alignment vertical="center"/>
    </xf>
    <xf numFmtId="0" fontId="21" fillId="5" borderId="9" xfId="1" applyFont="1" applyFill="1" applyBorder="1" applyAlignment="1">
      <alignment horizontal="center" vertical="center"/>
    </xf>
    <xf numFmtId="0" fontId="21" fillId="5" borderId="10" xfId="1" applyFont="1" applyFill="1" applyBorder="1" applyAlignment="1">
      <alignment horizontal="center" vertical="center"/>
    </xf>
    <xf numFmtId="14" fontId="22" fillId="0" borderId="1" xfId="0" applyNumberFormat="1" applyFont="1" applyBorder="1" applyAlignment="1">
      <alignment horizontal="center" vertical="center"/>
    </xf>
    <xf numFmtId="0" fontId="23" fillId="0" borderId="1" xfId="1" applyFont="1" applyBorder="1" applyAlignment="1">
      <alignment horizontal="center" vertical="center"/>
    </xf>
    <xf numFmtId="14" fontId="23" fillId="0" borderId="1" xfId="1" applyNumberFormat="1" applyFont="1" applyBorder="1" applyAlignment="1">
      <alignment horizontal="center" vertical="center"/>
    </xf>
    <xf numFmtId="0" fontId="23" fillId="0" borderId="1" xfId="1" applyFont="1" applyBorder="1"/>
    <xf numFmtId="0" fontId="23" fillId="0" borderId="1" xfId="1" applyFont="1" applyBorder="1" applyAlignment="1">
      <alignment horizontal="center" wrapText="1"/>
    </xf>
    <xf numFmtId="0" fontId="21" fillId="5" borderId="1" xfId="1" applyFont="1" applyFill="1" applyBorder="1" applyAlignment="1">
      <alignment horizontal="center" vertical="center"/>
    </xf>
    <xf numFmtId="0" fontId="21" fillId="5" borderId="1" xfId="1" applyFont="1" applyFill="1" applyBorder="1" applyAlignment="1">
      <alignment vertical="center"/>
    </xf>
    <xf numFmtId="0" fontId="5" fillId="0" borderId="1" xfId="0" applyFont="1" applyBorder="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wrapText="1"/>
    </xf>
    <xf numFmtId="10" fontId="9" fillId="2" borderId="0" xfId="0" applyNumberFormat="1" applyFont="1" applyFill="1" applyAlignment="1">
      <alignment horizontal="center"/>
    </xf>
    <xf numFmtId="0" fontId="0" fillId="2" borderId="0" xfId="0" applyFill="1" applyAlignment="1">
      <alignment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40" borderId="1" xfId="0" applyFont="1" applyFill="1" applyBorder="1" applyAlignment="1">
      <alignment horizontal="center" vertical="center" wrapText="1"/>
    </xf>
    <xf numFmtId="0" fontId="45" fillId="42" borderId="1" xfId="0" applyFont="1" applyFill="1" applyBorder="1" applyAlignment="1">
      <alignment horizontal="center" vertical="center" wrapText="1"/>
    </xf>
    <xf numFmtId="0" fontId="0" fillId="2" borderId="1" xfId="0" applyFill="1" applyBorder="1" applyAlignment="1">
      <alignment horizontal="center" vertical="center"/>
    </xf>
    <xf numFmtId="0" fontId="42" fillId="2" borderId="1" xfId="1" applyFont="1" applyFill="1" applyBorder="1" applyAlignment="1">
      <alignment horizontal="left" vertical="center"/>
    </xf>
    <xf numFmtId="0" fontId="5" fillId="40" borderId="1" xfId="0" applyFont="1" applyFill="1" applyBorder="1" applyAlignment="1">
      <alignment horizontal="center" vertical="center"/>
    </xf>
    <xf numFmtId="0" fontId="5" fillId="39" borderId="1"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35" xfId="0" applyFill="1" applyBorder="1" applyAlignment="1">
      <alignment vertical="center" wrapText="1"/>
    </xf>
    <xf numFmtId="0" fontId="46" fillId="2" borderId="1" xfId="0" applyFont="1" applyFill="1" applyBorder="1" applyAlignment="1">
      <alignment horizontal="center" vertical="center" wrapText="1"/>
    </xf>
    <xf numFmtId="0" fontId="46" fillId="0" borderId="30" xfId="0" applyFont="1" applyBorder="1" applyAlignment="1">
      <alignment horizontal="center" vertical="center" wrapText="1"/>
    </xf>
    <xf numFmtId="0" fontId="46" fillId="0" borderId="30" xfId="0" applyFont="1" applyBorder="1" applyAlignment="1">
      <alignment vertical="center" wrapText="1"/>
    </xf>
    <xf numFmtId="0" fontId="46" fillId="0" borderId="30" xfId="0" applyFont="1" applyBorder="1" applyAlignment="1">
      <alignment horizontal="right" vertical="center" wrapText="1"/>
    </xf>
    <xf numFmtId="9" fontId="46" fillId="0" borderId="30" xfId="303" applyFont="1" applyFill="1" applyBorder="1" applyAlignment="1">
      <alignment horizontal="center" vertical="center"/>
    </xf>
    <xf numFmtId="0" fontId="46" fillId="0" borderId="30" xfId="0" applyFont="1" applyBorder="1" applyAlignment="1">
      <alignment horizontal="center" vertical="center"/>
    </xf>
    <xf numFmtId="0" fontId="49" fillId="0" borderId="53"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vertical="center"/>
    </xf>
    <xf numFmtId="0" fontId="49" fillId="0" borderId="36" xfId="0" applyFont="1" applyBorder="1" applyAlignment="1">
      <alignment horizontal="center" vertical="center"/>
    </xf>
    <xf numFmtId="0" fontId="49" fillId="0" borderId="41" xfId="0" applyFont="1" applyBorder="1" applyAlignment="1">
      <alignment horizontal="center" vertical="center"/>
    </xf>
    <xf numFmtId="0" fontId="51" fillId="2" borderId="33" xfId="305" applyNumberFormat="1" applyFont="1" applyFill="1" applyBorder="1" applyAlignment="1">
      <alignment horizontal="center" vertical="center"/>
    </xf>
    <xf numFmtId="0" fontId="51" fillId="2" borderId="33" xfId="0" applyFont="1" applyFill="1" applyBorder="1" applyAlignment="1">
      <alignment horizontal="center" vertical="center"/>
    </xf>
    <xf numFmtId="10" fontId="51" fillId="2" borderId="40" xfId="0" applyNumberFormat="1" applyFont="1" applyFill="1" applyBorder="1" applyAlignment="1">
      <alignment horizontal="center" vertical="center"/>
    </xf>
    <xf numFmtId="0" fontId="46" fillId="2" borderId="1" xfId="0" applyFont="1" applyFill="1" applyBorder="1"/>
    <xf numFmtId="9" fontId="46" fillId="2" borderId="1" xfId="303" applyFont="1" applyFill="1" applyBorder="1" applyAlignment="1">
      <alignment horizontal="center" vertical="center"/>
    </xf>
    <xf numFmtId="9" fontId="46" fillId="2" borderId="1" xfId="303" applyFont="1" applyFill="1" applyBorder="1" applyAlignment="1">
      <alignment horizontal="center" vertical="center" wrapText="1"/>
    </xf>
    <xf numFmtId="0" fontId="46" fillId="0" borderId="28" xfId="0" applyFont="1" applyBorder="1" applyAlignment="1">
      <alignment horizontal="center" vertical="center" wrapText="1"/>
    </xf>
    <xf numFmtId="0" fontId="46" fillId="0" borderId="28" xfId="0" applyFont="1" applyBorder="1" applyAlignment="1">
      <alignment vertical="center" wrapText="1"/>
    </xf>
    <xf numFmtId="0" fontId="46" fillId="0" borderId="28" xfId="0" applyFont="1" applyBorder="1" applyAlignment="1">
      <alignment horizontal="right" vertical="center" wrapText="1"/>
    </xf>
    <xf numFmtId="9" fontId="46" fillId="0" borderId="28" xfId="303" applyFont="1" applyFill="1" applyBorder="1" applyAlignment="1">
      <alignment horizontal="center" vertical="center"/>
    </xf>
    <xf numFmtId="0" fontId="46" fillId="0" borderId="28" xfId="0" applyFont="1" applyBorder="1" applyAlignment="1">
      <alignment horizontal="left" vertical="center"/>
    </xf>
    <xf numFmtId="0" fontId="49" fillId="0" borderId="28" xfId="0" applyFont="1" applyBorder="1" applyAlignment="1">
      <alignment horizontal="center" vertical="center"/>
    </xf>
    <xf numFmtId="0" fontId="49" fillId="0" borderId="30" xfId="0" applyFont="1" applyBorder="1" applyAlignment="1">
      <alignment horizontal="center" vertical="center"/>
    </xf>
    <xf numFmtId="0" fontId="50" fillId="0" borderId="30" xfId="0" applyFont="1" applyBorder="1" applyAlignment="1">
      <alignment horizontal="center" vertical="center"/>
    </xf>
    <xf numFmtId="0" fontId="49" fillId="0" borderId="29" xfId="0" applyFont="1" applyBorder="1" applyAlignment="1">
      <alignment horizontal="center" vertical="center"/>
    </xf>
    <xf numFmtId="0" fontId="51" fillId="2" borderId="1" xfId="0" applyFont="1" applyFill="1" applyBorder="1" applyAlignment="1">
      <alignment horizontal="center" vertical="center"/>
    </xf>
    <xf numFmtId="10" fontId="51" fillId="2" borderId="2" xfId="0" applyNumberFormat="1" applyFont="1" applyFill="1" applyBorder="1" applyAlignment="1">
      <alignment horizontal="center" vertical="center"/>
    </xf>
    <xf numFmtId="0" fontId="46" fillId="0" borderId="28" xfId="0" applyFont="1" applyBorder="1" applyAlignment="1">
      <alignment horizontal="center" vertical="center"/>
    </xf>
    <xf numFmtId="2" fontId="49" fillId="0" borderId="28" xfId="0" applyNumberFormat="1" applyFont="1" applyBorder="1" applyAlignment="1">
      <alignment horizontal="center" vertical="center"/>
    </xf>
    <xf numFmtId="0" fontId="46" fillId="0" borderId="30" xfId="0" applyFont="1" applyBorder="1" applyAlignment="1">
      <alignment horizontal="left" vertical="center"/>
    </xf>
    <xf numFmtId="0" fontId="46" fillId="0" borderId="28" xfId="0" applyFont="1" applyBorder="1" applyAlignment="1">
      <alignment horizontal="left" vertical="center" wrapText="1"/>
    </xf>
    <xf numFmtId="10" fontId="51" fillId="0" borderId="29" xfId="0" applyNumberFormat="1" applyFont="1" applyBorder="1" applyAlignment="1">
      <alignment horizontal="center" vertical="center"/>
    </xf>
    <xf numFmtId="0" fontId="51" fillId="0" borderId="1" xfId="0" applyFont="1" applyBorder="1" applyAlignment="1">
      <alignment horizontal="center" vertical="center"/>
    </xf>
    <xf numFmtId="4" fontId="50" fillId="0" borderId="1" xfId="0" applyNumberFormat="1" applyFont="1" applyBorder="1" applyAlignment="1">
      <alignment horizontal="center" vertical="center"/>
    </xf>
    <xf numFmtId="0" fontId="49" fillId="41" borderId="28" xfId="0" applyFont="1" applyFill="1" applyBorder="1" applyAlignment="1">
      <alignment horizontal="center" vertical="center"/>
    </xf>
    <xf numFmtId="0" fontId="51" fillId="2" borderId="30" xfId="0" applyFont="1" applyFill="1" applyBorder="1" applyAlignment="1">
      <alignment horizontal="center" vertical="center"/>
    </xf>
    <xf numFmtId="0" fontId="51" fillId="2" borderId="53" xfId="0" applyFont="1" applyFill="1" applyBorder="1" applyAlignment="1">
      <alignment horizontal="center" vertical="center"/>
    </xf>
    <xf numFmtId="44" fontId="49" fillId="0" borderId="28" xfId="304" applyFont="1" applyFill="1" applyBorder="1" applyAlignment="1">
      <alignment horizontal="center" vertical="center"/>
    </xf>
    <xf numFmtId="3" fontId="50" fillId="0" borderId="38" xfId="0" applyNumberFormat="1" applyFont="1" applyBorder="1" applyAlignment="1">
      <alignment horizontal="center" vertical="center"/>
    </xf>
    <xf numFmtId="3" fontId="50" fillId="0" borderId="1" xfId="0" applyNumberFormat="1" applyFont="1" applyBorder="1" applyAlignment="1">
      <alignment horizontal="center" vertical="center"/>
    </xf>
    <xf numFmtId="44" fontId="51" fillId="2" borderId="33" xfId="304" applyFont="1" applyFill="1" applyBorder="1" applyAlignment="1">
      <alignment horizontal="center" vertical="center"/>
    </xf>
    <xf numFmtId="44" fontId="51" fillId="2" borderId="28" xfId="304" applyFont="1" applyFill="1" applyBorder="1" applyAlignment="1">
      <alignment horizontal="center" vertical="center"/>
    </xf>
    <xf numFmtId="44" fontId="51" fillId="2" borderId="29" xfId="304" applyFont="1" applyFill="1" applyBorder="1" applyAlignment="1">
      <alignment horizontal="center" vertical="center"/>
    </xf>
    <xf numFmtId="10" fontId="51" fillId="2" borderId="53" xfId="0" applyNumberFormat="1" applyFont="1" applyFill="1" applyBorder="1" applyAlignment="1">
      <alignment horizontal="center" vertical="center"/>
    </xf>
    <xf numFmtId="0" fontId="46" fillId="0" borderId="31" xfId="0" applyFont="1" applyBorder="1" applyAlignment="1">
      <alignment vertical="center" wrapText="1"/>
    </xf>
    <xf numFmtId="0" fontId="46" fillId="0" borderId="31" xfId="0" applyFont="1" applyBorder="1" applyAlignment="1">
      <alignment horizontal="center" vertical="center" wrapText="1"/>
    </xf>
    <xf numFmtId="0" fontId="46" fillId="0" borderId="31" xfId="0" applyFont="1" applyBorder="1" applyAlignment="1">
      <alignment horizontal="right" vertical="center" wrapText="1"/>
    </xf>
    <xf numFmtId="9" fontId="46" fillId="0" borderId="31" xfId="303" applyFont="1" applyFill="1" applyBorder="1" applyAlignment="1">
      <alignment horizontal="center" vertical="center"/>
    </xf>
    <xf numFmtId="0" fontId="46" fillId="0" borderId="31" xfId="0" applyFont="1" applyBorder="1" applyAlignment="1">
      <alignment horizontal="center" vertical="center"/>
    </xf>
    <xf numFmtId="0" fontId="46" fillId="0" borderId="31" xfId="0" applyFont="1" applyBorder="1" applyAlignment="1">
      <alignment horizontal="left" vertical="center" wrapText="1"/>
    </xf>
    <xf numFmtId="0" fontId="49" fillId="0" borderId="31" xfId="0" applyFont="1" applyBorder="1" applyAlignment="1">
      <alignment horizontal="center" vertical="center"/>
    </xf>
    <xf numFmtId="0" fontId="49" fillId="0" borderId="38" xfId="0" applyFont="1" applyBorder="1" applyAlignment="1">
      <alignment horizontal="center" vertical="center"/>
    </xf>
    <xf numFmtId="0" fontId="51" fillId="2" borderId="31" xfId="0" applyFont="1" applyFill="1" applyBorder="1" applyAlignment="1">
      <alignment horizontal="center" vertical="center"/>
    </xf>
    <xf numFmtId="0" fontId="51" fillId="2" borderId="38" xfId="0" applyFont="1" applyFill="1" applyBorder="1" applyAlignment="1">
      <alignment horizontal="center" vertical="center"/>
    </xf>
    <xf numFmtId="0" fontId="50" fillId="0" borderId="28" xfId="0" applyFont="1" applyBorder="1" applyAlignment="1">
      <alignment horizontal="center" vertical="center" wrapText="1"/>
    </xf>
    <xf numFmtId="9" fontId="46" fillId="2" borderId="1" xfId="303" applyFont="1" applyFill="1" applyBorder="1" applyAlignment="1">
      <alignment horizontal="center"/>
    </xf>
    <xf numFmtId="0" fontId="46" fillId="2" borderId="1" xfId="0" applyFont="1" applyFill="1" applyBorder="1" applyAlignment="1">
      <alignment horizontal="center" vertical="center"/>
    </xf>
    <xf numFmtId="0" fontId="7" fillId="2" borderId="0" xfId="0" applyFont="1" applyFill="1" applyAlignment="1">
      <alignment horizontal="center" vertical="center"/>
    </xf>
    <xf numFmtId="10" fontId="51" fillId="0" borderId="53" xfId="0" applyNumberFormat="1" applyFont="1" applyBorder="1" applyAlignment="1">
      <alignment horizontal="center" vertical="center"/>
    </xf>
    <xf numFmtId="10" fontId="51" fillId="2" borderId="1" xfId="0" applyNumberFormat="1" applyFont="1" applyFill="1" applyBorder="1" applyAlignment="1">
      <alignment horizontal="center" vertical="center"/>
    </xf>
    <xf numFmtId="10" fontId="48" fillId="2" borderId="1" xfId="0" applyNumberFormat="1" applyFont="1" applyFill="1" applyBorder="1" applyAlignment="1">
      <alignment horizontal="center" vertical="center" wrapText="1"/>
    </xf>
    <xf numFmtId="10" fontId="46" fillId="2" borderId="1" xfId="303" applyNumberFormat="1" applyFont="1" applyFill="1" applyBorder="1" applyAlignment="1">
      <alignment horizontal="center" vertical="center"/>
    </xf>
    <xf numFmtId="10" fontId="48" fillId="2" borderId="58" xfId="0" applyNumberFormat="1" applyFont="1" applyFill="1" applyBorder="1" applyAlignment="1">
      <alignment horizontal="center" vertical="center" wrapText="1"/>
    </xf>
    <xf numFmtId="0" fontId="46" fillId="0" borderId="1" xfId="0" applyFont="1" applyBorder="1" applyAlignment="1">
      <alignment vertical="center" wrapText="1"/>
    </xf>
    <xf numFmtId="0" fontId="46" fillId="0" borderId="1" xfId="0" applyFont="1" applyBorder="1" applyAlignment="1">
      <alignment horizontal="center" vertical="center" wrapText="1"/>
    </xf>
    <xf numFmtId="0" fontId="46" fillId="0" borderId="1" xfId="0" applyFont="1" applyBorder="1" applyAlignment="1">
      <alignment horizontal="center" vertical="center"/>
    </xf>
    <xf numFmtId="0" fontId="46" fillId="0" borderId="1" xfId="0" applyFont="1" applyBorder="1"/>
    <xf numFmtId="0" fontId="50" fillId="2" borderId="1" xfId="0" applyFont="1" applyFill="1" applyBorder="1" applyAlignment="1">
      <alignment horizontal="center" vertical="center"/>
    </xf>
    <xf numFmtId="0" fontId="52" fillId="40" borderId="1" xfId="0" applyFont="1" applyFill="1" applyBorder="1" applyAlignment="1">
      <alignment horizontal="center" vertical="center"/>
    </xf>
    <xf numFmtId="0" fontId="52" fillId="40" borderId="1" xfId="0" applyFont="1" applyFill="1" applyBorder="1" applyAlignment="1">
      <alignment horizontal="center" vertical="center" wrapText="1"/>
    </xf>
    <xf numFmtId="0" fontId="46" fillId="0" borderId="33" xfId="0" applyFont="1" applyBorder="1" applyAlignment="1">
      <alignment horizontal="center" vertical="center" wrapText="1"/>
    </xf>
    <xf numFmtId="0" fontId="46" fillId="0" borderId="33" xfId="0" applyFont="1" applyBorder="1" applyAlignment="1">
      <alignment vertical="center" wrapText="1"/>
    </xf>
    <xf numFmtId="0" fontId="8" fillId="2" borderId="0" xfId="0" applyFont="1" applyFill="1"/>
    <xf numFmtId="0" fontId="43" fillId="2" borderId="3" xfId="0" applyFont="1" applyFill="1" applyBorder="1" applyAlignment="1">
      <alignment vertical="center" wrapText="1"/>
    </xf>
    <xf numFmtId="166" fontId="56" fillId="2" borderId="1" xfId="0" applyNumberFormat="1" applyFont="1" applyFill="1" applyBorder="1" applyAlignment="1">
      <alignment horizontal="center" vertical="center"/>
    </xf>
    <xf numFmtId="8" fontId="56" fillId="2" borderId="1" xfId="0" applyNumberFormat="1" applyFont="1" applyFill="1" applyBorder="1" applyAlignment="1">
      <alignment horizontal="center" vertical="center"/>
    </xf>
    <xf numFmtId="0" fontId="56" fillId="2" borderId="1" xfId="0" applyFont="1" applyFill="1" applyBorder="1" applyAlignment="1">
      <alignment horizontal="center" vertical="center"/>
    </xf>
    <xf numFmtId="10" fontId="56" fillId="0" borderId="0" xfId="303" applyNumberFormat="1" applyFont="1" applyAlignment="1">
      <alignment horizontal="center" vertical="center"/>
    </xf>
    <xf numFmtId="0" fontId="57" fillId="2" borderId="0" xfId="0" applyFont="1" applyFill="1" applyAlignment="1">
      <alignment horizontal="center" vertical="center" wrapText="1"/>
    </xf>
    <xf numFmtId="49" fontId="46" fillId="0" borderId="55" xfId="0" applyNumberFormat="1" applyFont="1" applyBorder="1" applyAlignment="1">
      <alignment horizontal="center" vertical="center" wrapText="1"/>
    </xf>
    <xf numFmtId="0" fontId="46" fillId="0" borderId="34" xfId="0" applyFont="1" applyBorder="1" applyAlignment="1">
      <alignment horizontal="center" vertical="center" wrapText="1"/>
    </xf>
    <xf numFmtId="10" fontId="46" fillId="2" borderId="1" xfId="303" applyNumberFormat="1" applyFont="1" applyFill="1" applyBorder="1" applyAlignment="1">
      <alignment horizontal="center" vertical="center" wrapText="1"/>
    </xf>
    <xf numFmtId="0" fontId="0" fillId="2" borderId="1" xfId="0" applyFill="1" applyBorder="1" applyAlignment="1">
      <alignment vertical="center" wrapText="1"/>
    </xf>
    <xf numFmtId="0" fontId="46" fillId="2" borderId="0" xfId="0" applyFont="1" applyFill="1"/>
    <xf numFmtId="0" fontId="46" fillId="0" borderId="0" xfId="0" applyFont="1"/>
    <xf numFmtId="0" fontId="58" fillId="0" borderId="33" xfId="0" applyFont="1" applyBorder="1" applyAlignment="1">
      <alignment horizontal="center" vertical="center" wrapText="1"/>
    </xf>
    <xf numFmtId="0" fontId="56" fillId="0" borderId="33" xfId="0" applyFont="1" applyBorder="1" applyAlignment="1">
      <alignment horizontal="center" vertical="center" wrapText="1"/>
    </xf>
    <xf numFmtId="0" fontId="59" fillId="0" borderId="33" xfId="0" applyFont="1" applyBorder="1" applyAlignment="1">
      <alignment horizontal="center" vertical="center" wrapText="1"/>
    </xf>
    <xf numFmtId="0" fontId="59" fillId="2" borderId="33" xfId="0" applyFont="1" applyFill="1" applyBorder="1" applyAlignment="1">
      <alignment horizontal="center" vertical="center" wrapText="1"/>
    </xf>
    <xf numFmtId="0" fontId="58" fillId="2" borderId="33" xfId="0" applyFont="1" applyFill="1" applyBorder="1" applyAlignment="1">
      <alignment horizontal="center" vertical="center" wrapText="1"/>
    </xf>
    <xf numFmtId="0" fontId="56" fillId="39" borderId="59" xfId="0" applyFont="1" applyFill="1" applyBorder="1" applyAlignment="1">
      <alignment horizontal="center" vertical="center" wrapText="1"/>
    </xf>
    <xf numFmtId="9" fontId="56" fillId="39" borderId="59" xfId="303" applyFont="1" applyFill="1" applyBorder="1" applyAlignment="1">
      <alignment horizontal="center" vertical="center" wrapText="1"/>
    </xf>
    <xf numFmtId="166" fontId="56" fillId="0" borderId="33" xfId="0" applyNumberFormat="1" applyFont="1" applyBorder="1" applyAlignment="1">
      <alignment horizontal="center" vertical="center" wrapText="1"/>
    </xf>
    <xf numFmtId="0" fontId="58" fillId="0" borderId="1" xfId="0" applyFont="1" applyBorder="1" applyAlignment="1">
      <alignment horizontal="center" vertical="center" wrapText="1"/>
    </xf>
    <xf numFmtId="0" fontId="46" fillId="0" borderId="0" xfId="0" applyFont="1" applyAlignment="1">
      <alignment horizontal="center" vertical="center"/>
    </xf>
    <xf numFmtId="9" fontId="46" fillId="0" borderId="1" xfId="303" applyFont="1" applyBorder="1" applyAlignment="1">
      <alignment horizontal="center" vertical="center"/>
    </xf>
    <xf numFmtId="9" fontId="46" fillId="0" borderId="0" xfId="303" applyFont="1" applyAlignment="1">
      <alignment horizontal="center" vertical="center"/>
    </xf>
    <xf numFmtId="9" fontId="46" fillId="0" borderId="0" xfId="0" applyNumberFormat="1" applyFont="1"/>
    <xf numFmtId="0" fontId="46" fillId="0" borderId="0" xfId="0" applyFont="1" applyAlignment="1">
      <alignment horizontal="center" wrapText="1"/>
    </xf>
    <xf numFmtId="0" fontId="46" fillId="0" borderId="0" xfId="0" applyFont="1" applyAlignment="1">
      <alignment wrapText="1"/>
    </xf>
    <xf numFmtId="1" fontId="46" fillId="0" borderId="0" xfId="0" applyNumberFormat="1" applyFont="1"/>
    <xf numFmtId="9" fontId="46" fillId="0" borderId="0" xfId="303" applyFont="1"/>
    <xf numFmtId="166" fontId="46" fillId="0" borderId="0" xfId="0" applyNumberFormat="1" applyFont="1"/>
    <xf numFmtId="10" fontId="46" fillId="0" borderId="0" xfId="303" applyNumberFormat="1" applyFont="1"/>
    <xf numFmtId="0" fontId="56" fillId="0" borderId="1" xfId="1" applyFont="1" applyBorder="1" applyAlignment="1">
      <alignment horizontal="center" vertical="center"/>
    </xf>
    <xf numFmtId="0" fontId="49" fillId="0" borderId="1" xfId="0" applyFont="1" applyBorder="1" applyAlignment="1">
      <alignment horizontal="center" vertical="center" wrapText="1"/>
    </xf>
    <xf numFmtId="9" fontId="46" fillId="0" borderId="1" xfId="303" applyFont="1" applyFill="1" applyBorder="1" applyAlignment="1">
      <alignment horizontal="center" vertical="center"/>
    </xf>
    <xf numFmtId="0" fontId="50" fillId="0" borderId="1" xfId="0" applyFont="1" applyBorder="1" applyAlignment="1">
      <alignment horizontal="center" vertical="center" wrapText="1"/>
    </xf>
    <xf numFmtId="0" fontId="46" fillId="0" borderId="50" xfId="0" applyFont="1" applyBorder="1" applyAlignment="1">
      <alignment horizontal="center" vertical="center" wrapText="1"/>
    </xf>
    <xf numFmtId="0" fontId="50" fillId="0" borderId="44" xfId="0" applyFont="1" applyBorder="1" applyAlignment="1">
      <alignment horizontal="center" vertical="center" wrapText="1"/>
    </xf>
    <xf numFmtId="0" fontId="46" fillId="0" borderId="7" xfId="0" applyFont="1" applyBorder="1" applyAlignment="1">
      <alignment horizontal="center" vertical="center"/>
    </xf>
    <xf numFmtId="10" fontId="56" fillId="0" borderId="7" xfId="303" applyNumberFormat="1" applyFont="1" applyBorder="1" applyAlignment="1">
      <alignment horizontal="center" vertical="center"/>
    </xf>
    <xf numFmtId="14" fontId="46" fillId="0" borderId="7" xfId="0" applyNumberFormat="1" applyFont="1" applyBorder="1" applyAlignment="1">
      <alignment horizontal="center" vertical="center"/>
    </xf>
    <xf numFmtId="3" fontId="50" fillId="0" borderId="50" xfId="0" applyNumberFormat="1" applyFont="1" applyBorder="1" applyAlignment="1">
      <alignment horizontal="center" vertical="center"/>
    </xf>
    <xf numFmtId="0" fontId="46" fillId="0" borderId="44" xfId="0" applyFont="1" applyBorder="1" applyAlignment="1">
      <alignment horizontal="center" vertical="center"/>
    </xf>
    <xf numFmtId="0" fontId="46" fillId="0" borderId="44" xfId="0" applyFont="1" applyBorder="1" applyAlignment="1">
      <alignment horizontal="center" vertical="center" wrapText="1"/>
    </xf>
    <xf numFmtId="0" fontId="46" fillId="0" borderId="45" xfId="0" applyFont="1" applyBorder="1" applyAlignment="1">
      <alignment horizontal="center" vertical="center" wrapText="1"/>
    </xf>
    <xf numFmtId="0" fontId="50" fillId="0" borderId="7" xfId="0" applyFont="1" applyBorder="1" applyAlignment="1">
      <alignment vertical="center" wrapText="1"/>
    </xf>
    <xf numFmtId="44" fontId="46" fillId="0" borderId="7" xfId="304" applyFont="1" applyBorder="1" applyAlignment="1">
      <alignment vertical="center" wrapText="1"/>
    </xf>
    <xf numFmtId="0" fontId="50" fillId="0" borderId="7" xfId="0" applyFont="1" applyBorder="1" applyAlignment="1">
      <alignment horizontal="center" vertical="center"/>
    </xf>
    <xf numFmtId="14" fontId="50" fillId="0" borderId="7" xfId="0" applyNumberFormat="1" applyFont="1" applyBorder="1" applyAlignment="1">
      <alignment horizontal="center" vertical="center"/>
    </xf>
    <xf numFmtId="166" fontId="46" fillId="0" borderId="1" xfId="0" applyNumberFormat="1" applyFont="1" applyBorder="1" applyAlignment="1">
      <alignment horizontal="center" vertical="center"/>
    </xf>
    <xf numFmtId="0" fontId="46" fillId="2" borderId="1" xfId="0" applyFont="1" applyFill="1" applyBorder="1" applyAlignment="1">
      <alignment vertical="center" wrapText="1"/>
    </xf>
    <xf numFmtId="0" fontId="46" fillId="0" borderId="27" xfId="0" applyFont="1" applyBorder="1" applyAlignment="1">
      <alignment horizontal="center" vertical="center" wrapText="1"/>
    </xf>
    <xf numFmtId="10" fontId="56" fillId="0" borderId="1" xfId="303" applyNumberFormat="1" applyFont="1" applyBorder="1" applyAlignment="1">
      <alignment horizontal="center" vertical="center"/>
    </xf>
    <xf numFmtId="14" fontId="46" fillId="0" borderId="1" xfId="0" applyNumberFormat="1" applyFont="1" applyBorder="1" applyAlignment="1">
      <alignment horizontal="center" vertical="center"/>
    </xf>
    <xf numFmtId="3" fontId="50" fillId="0" borderId="27" xfId="0" applyNumberFormat="1" applyFont="1" applyBorder="1" applyAlignment="1">
      <alignment horizontal="center" vertical="center"/>
    </xf>
    <xf numFmtId="0" fontId="46" fillId="0" borderId="29" xfId="0" applyFont="1" applyBorder="1" applyAlignment="1">
      <alignment horizontal="center" vertical="center" wrapText="1"/>
    </xf>
    <xf numFmtId="0" fontId="50" fillId="0" borderId="1" xfId="0" applyFont="1" applyBorder="1" applyAlignment="1">
      <alignment vertical="center" wrapText="1"/>
    </xf>
    <xf numFmtId="44" fontId="46" fillId="0" borderId="1" xfId="304" applyFont="1" applyBorder="1" applyAlignment="1">
      <alignment vertical="center"/>
    </xf>
    <xf numFmtId="14" fontId="50" fillId="0" borderId="1" xfId="0" applyNumberFormat="1" applyFont="1" applyBorder="1" applyAlignment="1">
      <alignment horizontal="center" vertical="center"/>
    </xf>
    <xf numFmtId="166" fontId="46" fillId="0" borderId="35" xfId="0" applyNumberFormat="1" applyFont="1" applyBorder="1" applyAlignment="1">
      <alignment horizontal="center" vertical="center"/>
    </xf>
    <xf numFmtId="0" fontId="46" fillId="0" borderId="1" xfId="0" applyFont="1" applyBorder="1" applyAlignment="1">
      <alignment vertical="center"/>
    </xf>
    <xf numFmtId="0" fontId="46" fillId="0" borderId="27" xfId="0" applyFont="1" applyBorder="1" applyAlignment="1">
      <alignment horizontal="center" vertical="center"/>
    </xf>
    <xf numFmtId="3" fontId="46" fillId="0" borderId="27" xfId="0" applyNumberFormat="1" applyFont="1" applyBorder="1" applyAlignment="1">
      <alignment horizontal="center" vertical="center"/>
    </xf>
    <xf numFmtId="0" fontId="46" fillId="0" borderId="29" xfId="0" applyFont="1" applyBorder="1" applyAlignment="1">
      <alignment horizontal="center" vertical="center"/>
    </xf>
    <xf numFmtId="2" fontId="50" fillId="0" borderId="1" xfId="0" applyNumberFormat="1" applyFont="1" applyBorder="1" applyAlignment="1">
      <alignment horizontal="center" vertical="center"/>
    </xf>
    <xf numFmtId="0" fontId="50" fillId="0" borderId="34" xfId="0" applyFont="1" applyBorder="1" applyAlignment="1">
      <alignment horizontal="center" vertical="center" wrapText="1"/>
    </xf>
    <xf numFmtId="0" fontId="46" fillId="0" borderId="42" xfId="0" applyFont="1" applyBorder="1" applyAlignment="1">
      <alignment horizontal="center" vertical="center" wrapText="1"/>
    </xf>
    <xf numFmtId="0" fontId="46" fillId="0" borderId="34" xfId="0" applyFont="1" applyBorder="1" applyAlignment="1">
      <alignment horizontal="center" vertical="center"/>
    </xf>
    <xf numFmtId="2" fontId="46" fillId="0" borderId="34" xfId="0" applyNumberFormat="1" applyFont="1" applyBorder="1" applyAlignment="1">
      <alignment horizontal="center" vertical="center"/>
    </xf>
    <xf numFmtId="10" fontId="56" fillId="0" borderId="34" xfId="303" applyNumberFormat="1" applyFont="1" applyBorder="1" applyAlignment="1">
      <alignment horizontal="center" vertical="center"/>
    </xf>
    <xf numFmtId="14" fontId="46" fillId="0" borderId="34" xfId="0" applyNumberFormat="1" applyFont="1" applyBorder="1" applyAlignment="1">
      <alignment horizontal="center" vertical="center"/>
    </xf>
    <xf numFmtId="3" fontId="46" fillId="0" borderId="42" xfId="0" applyNumberFormat="1" applyFont="1" applyBorder="1" applyAlignment="1">
      <alignment horizontal="center" vertical="center"/>
    </xf>
    <xf numFmtId="0" fontId="46" fillId="0" borderId="38" xfId="0" applyFont="1" applyBorder="1" applyAlignment="1">
      <alignment horizontal="center" vertical="center" wrapText="1"/>
    </xf>
    <xf numFmtId="0" fontId="50" fillId="0" borderId="34" xfId="0" applyFont="1" applyBorder="1" applyAlignment="1">
      <alignment vertical="center" wrapText="1"/>
    </xf>
    <xf numFmtId="44" fontId="46" fillId="0" borderId="34" xfId="304" applyFont="1" applyBorder="1" applyAlignment="1">
      <alignment vertical="center"/>
    </xf>
    <xf numFmtId="0" fontId="50" fillId="0" borderId="34" xfId="0" applyFont="1" applyBorder="1" applyAlignment="1">
      <alignment horizontal="center" vertical="center"/>
    </xf>
    <xf numFmtId="14" fontId="50" fillId="0" borderId="34" xfId="0" applyNumberFormat="1" applyFont="1" applyBorder="1" applyAlignment="1">
      <alignment horizontal="center" vertical="center"/>
    </xf>
    <xf numFmtId="166" fontId="46" fillId="0" borderId="34" xfId="0" applyNumberFormat="1" applyFont="1" applyBorder="1" applyAlignment="1">
      <alignment horizontal="center" vertical="center"/>
    </xf>
    <xf numFmtId="166" fontId="46" fillId="0" borderId="33" xfId="0" applyNumberFormat="1" applyFont="1" applyBorder="1" applyAlignment="1">
      <alignment horizontal="center" vertical="center"/>
    </xf>
    <xf numFmtId="9" fontId="56" fillId="2" borderId="1" xfId="303" applyFont="1" applyFill="1" applyBorder="1" applyAlignment="1">
      <alignment horizontal="center" vertical="center" wrapText="1"/>
    </xf>
    <xf numFmtId="3" fontId="46" fillId="2" borderId="1" xfId="0" applyNumberFormat="1" applyFont="1" applyFill="1" applyBorder="1" applyAlignment="1">
      <alignment horizontal="center" vertical="center"/>
    </xf>
    <xf numFmtId="0" fontId="50" fillId="0" borderId="15" xfId="0" applyFont="1" applyBorder="1" applyAlignment="1">
      <alignment horizontal="center" vertical="center" wrapText="1"/>
    </xf>
    <xf numFmtId="0" fontId="50" fillId="0" borderId="33" xfId="0" applyFont="1" applyBorder="1" applyAlignment="1">
      <alignment horizontal="center" vertical="center" wrapText="1"/>
    </xf>
    <xf numFmtId="0" fontId="46" fillId="0" borderId="33" xfId="0" applyFont="1" applyBorder="1" applyAlignment="1">
      <alignment horizontal="center" vertical="center"/>
    </xf>
    <xf numFmtId="10" fontId="56" fillId="0" borderId="33" xfId="303" applyNumberFormat="1" applyFont="1" applyBorder="1" applyAlignment="1">
      <alignment horizontal="center" vertical="center"/>
    </xf>
    <xf numFmtId="14" fontId="46" fillId="0" borderId="33" xfId="0" applyNumberFormat="1" applyFont="1" applyBorder="1" applyAlignment="1">
      <alignment horizontal="center" vertical="center"/>
    </xf>
    <xf numFmtId="3" fontId="46" fillId="0" borderId="33" xfId="0" applyNumberFormat="1" applyFont="1" applyBorder="1" applyAlignment="1">
      <alignment horizontal="center" vertical="center"/>
    </xf>
    <xf numFmtId="0" fontId="46" fillId="0" borderId="40" xfId="0" applyFont="1" applyBorder="1" applyAlignment="1">
      <alignment horizontal="center" vertical="center" wrapText="1"/>
    </xf>
    <xf numFmtId="0" fontId="50" fillId="0" borderId="33" xfId="0" applyFont="1" applyBorder="1" applyAlignment="1">
      <alignment horizontal="center" vertical="center"/>
    </xf>
    <xf numFmtId="14" fontId="50" fillId="0" borderId="33" xfId="0" applyNumberFormat="1" applyFont="1" applyBorder="1" applyAlignment="1">
      <alignment horizontal="center" vertical="center"/>
    </xf>
    <xf numFmtId="0" fontId="46" fillId="2" borderId="33" xfId="0" applyFont="1" applyFill="1" applyBorder="1" applyAlignment="1">
      <alignment vertical="center" wrapText="1"/>
    </xf>
    <xf numFmtId="0" fontId="50" fillId="0" borderId="4" xfId="0" applyFont="1" applyBorder="1" applyAlignment="1">
      <alignment horizontal="center" vertical="center" wrapText="1"/>
    </xf>
    <xf numFmtId="3" fontId="46" fillId="0" borderId="1" xfId="0" applyNumberFormat="1" applyFont="1" applyBorder="1" applyAlignment="1">
      <alignment horizontal="center" vertical="center"/>
    </xf>
    <xf numFmtId="0" fontId="50" fillId="0" borderId="12" xfId="0" applyFont="1" applyBorder="1" applyAlignment="1">
      <alignment horizontal="center" vertical="center" wrapText="1"/>
    </xf>
    <xf numFmtId="0" fontId="46" fillId="0" borderId="43" xfId="0" applyFont="1" applyBorder="1" applyAlignment="1">
      <alignment horizontal="center" vertical="center" wrapText="1"/>
    </xf>
    <xf numFmtId="0" fontId="56" fillId="0" borderId="33" xfId="0" applyFont="1" applyBorder="1" applyAlignment="1">
      <alignment horizontal="center" vertical="center"/>
    </xf>
    <xf numFmtId="0" fontId="46" fillId="0" borderId="35" xfId="0" applyFont="1" applyBorder="1" applyAlignment="1">
      <alignment horizontal="center" vertical="center"/>
    </xf>
    <xf numFmtId="166" fontId="46" fillId="0" borderId="1" xfId="0" applyNumberFormat="1" applyFont="1" applyBorder="1" applyAlignment="1">
      <alignment horizontal="center" vertical="center" wrapText="1"/>
    </xf>
    <xf numFmtId="0" fontId="46" fillId="0" borderId="4" xfId="0" applyFont="1" applyBorder="1" applyAlignment="1">
      <alignment horizontal="center" vertical="center" wrapText="1"/>
    </xf>
    <xf numFmtId="0" fontId="50" fillId="43" borderId="10" xfId="0" applyFont="1" applyFill="1" applyBorder="1" applyAlignment="1">
      <alignment horizontal="center" vertical="center" wrapText="1"/>
    </xf>
    <xf numFmtId="44" fontId="46" fillId="0" borderId="33" xfId="304" applyFont="1" applyBorder="1" applyAlignment="1">
      <alignment vertical="center" wrapText="1"/>
    </xf>
    <xf numFmtId="0" fontId="46" fillId="0" borderId="46" xfId="0" applyFont="1" applyBorder="1" applyAlignment="1">
      <alignment horizontal="center" vertical="center" wrapText="1"/>
    </xf>
    <xf numFmtId="0" fontId="50" fillId="0" borderId="7" xfId="0" applyFont="1" applyBorder="1" applyAlignment="1">
      <alignment horizontal="center" vertical="center" wrapText="1"/>
    </xf>
    <xf numFmtId="2" fontId="46" fillId="0" borderId="1" xfId="0" applyNumberFormat="1" applyFont="1" applyBorder="1" applyAlignment="1">
      <alignment horizontal="center" vertical="center"/>
    </xf>
    <xf numFmtId="0" fontId="50" fillId="0" borderId="10" xfId="0" applyFont="1" applyBorder="1" applyAlignment="1">
      <alignment horizontal="center" vertical="center" wrapText="1"/>
    </xf>
    <xf numFmtId="3" fontId="46" fillId="0" borderId="34" xfId="0" applyNumberFormat="1" applyFont="1" applyBorder="1" applyAlignment="1">
      <alignment horizontal="center" vertical="center"/>
    </xf>
    <xf numFmtId="0" fontId="50" fillId="0" borderId="33" xfId="0" applyFont="1" applyBorder="1" applyAlignment="1">
      <alignment vertical="center" wrapText="1"/>
    </xf>
    <xf numFmtId="0" fontId="50" fillId="0" borderId="48" xfId="0" applyFont="1" applyBorder="1" applyAlignment="1">
      <alignment horizontal="center" vertical="center" wrapText="1"/>
    </xf>
    <xf numFmtId="0" fontId="46" fillId="0" borderId="15" xfId="0" applyFont="1" applyBorder="1" applyAlignment="1">
      <alignment horizontal="center" vertical="center"/>
    </xf>
    <xf numFmtId="10" fontId="56" fillId="0" borderId="4" xfId="303" applyNumberFormat="1" applyFont="1" applyBorder="1" applyAlignment="1">
      <alignment horizontal="center" vertical="center"/>
    </xf>
    <xf numFmtId="0" fontId="46" fillId="0" borderId="2" xfId="0" applyFont="1" applyBorder="1" applyAlignment="1">
      <alignment horizontal="center" vertical="center" wrapText="1"/>
    </xf>
    <xf numFmtId="0" fontId="46" fillId="0" borderId="4" xfId="0" applyFont="1" applyBorder="1" applyAlignment="1">
      <alignment horizontal="center" vertical="center"/>
    </xf>
    <xf numFmtId="0" fontId="50" fillId="0" borderId="1" xfId="0" applyFont="1" applyBorder="1"/>
    <xf numFmtId="0" fontId="46" fillId="43" borderId="4" xfId="0" applyFont="1" applyFill="1" applyBorder="1" applyAlignment="1">
      <alignment horizontal="center" vertical="center"/>
    </xf>
    <xf numFmtId="10" fontId="56" fillId="43" borderId="4" xfId="303" applyNumberFormat="1" applyFont="1" applyFill="1" applyBorder="1" applyAlignment="1">
      <alignment horizontal="center" vertical="center"/>
    </xf>
    <xf numFmtId="0" fontId="50" fillId="0" borderId="49" xfId="0" applyFont="1" applyBorder="1" applyAlignment="1">
      <alignment horizontal="center" vertical="center" wrapText="1"/>
    </xf>
    <xf numFmtId="0" fontId="46" fillId="0" borderId="12" xfId="0" applyFont="1" applyBorder="1" applyAlignment="1">
      <alignment horizontal="center" vertical="center"/>
    </xf>
    <xf numFmtId="10" fontId="56" fillId="0" borderId="12" xfId="303" applyNumberFormat="1" applyFont="1" applyBorder="1" applyAlignment="1">
      <alignment horizontal="center" vertical="center"/>
    </xf>
    <xf numFmtId="10" fontId="56" fillId="0" borderId="1" xfId="303" applyNumberFormat="1" applyFont="1" applyFill="1" applyBorder="1" applyAlignment="1">
      <alignment horizontal="center" vertical="center"/>
    </xf>
    <xf numFmtId="5" fontId="46" fillId="0" borderId="1" xfId="304" applyNumberFormat="1" applyFont="1" applyFill="1" applyBorder="1" applyAlignment="1">
      <alignment horizontal="center" vertical="center"/>
    </xf>
    <xf numFmtId="49" fontId="46" fillId="0" borderId="1" xfId="0" applyNumberFormat="1" applyFont="1" applyBorder="1" applyAlignment="1">
      <alignment horizontal="center" vertical="center" wrapText="1"/>
    </xf>
    <xf numFmtId="0" fontId="49" fillId="43" borderId="1" xfId="0" applyFont="1" applyFill="1" applyBorder="1" applyAlignment="1">
      <alignment horizontal="center" vertical="center" wrapText="1"/>
    </xf>
    <xf numFmtId="0" fontId="50" fillId="0" borderId="1" xfId="306" applyFont="1" applyBorder="1" applyAlignment="1">
      <alignment horizontal="center" vertical="center" wrapText="1"/>
    </xf>
    <xf numFmtId="0" fontId="46" fillId="2" borderId="0" xfId="0" applyFont="1" applyFill="1" applyAlignment="1">
      <alignment horizontal="center" vertical="center"/>
    </xf>
    <xf numFmtId="10" fontId="60" fillId="38" borderId="1" xfId="303" applyNumberFormat="1" applyFont="1" applyFill="1" applyBorder="1" applyAlignment="1">
      <alignment horizontal="center" vertical="center"/>
    </xf>
    <xf numFmtId="8" fontId="56" fillId="0" borderId="60" xfId="0" applyNumberFormat="1" applyFont="1" applyBorder="1" applyAlignment="1">
      <alignment horizontal="center" vertical="center"/>
    </xf>
    <xf numFmtId="8" fontId="60" fillId="0" borderId="60" xfId="0" applyNumberFormat="1" applyFont="1" applyBorder="1" applyAlignment="1">
      <alignment horizontal="center" vertical="center"/>
    </xf>
    <xf numFmtId="10" fontId="60" fillId="2" borderId="60" xfId="303" applyNumberFormat="1" applyFont="1" applyFill="1" applyBorder="1" applyAlignment="1">
      <alignment horizontal="center" vertical="center"/>
    </xf>
    <xf numFmtId="10" fontId="60" fillId="0" borderId="0" xfId="303" applyNumberFormat="1" applyFont="1" applyFill="1" applyBorder="1" applyAlignment="1">
      <alignment horizontal="center" vertical="center"/>
    </xf>
    <xf numFmtId="49" fontId="46" fillId="0" borderId="1" xfId="0" applyNumberFormat="1" applyFont="1" applyBorder="1" applyAlignment="1">
      <alignment horizontal="center" vertical="center"/>
    </xf>
    <xf numFmtId="0" fontId="49" fillId="0" borderId="1" xfId="0" applyFont="1" applyBorder="1" applyAlignment="1">
      <alignment vertical="center" wrapText="1"/>
    </xf>
    <xf numFmtId="1" fontId="46" fillId="0" borderId="1" xfId="0" applyNumberFormat="1" applyFont="1" applyBorder="1" applyAlignment="1">
      <alignment horizontal="center" vertical="center"/>
    </xf>
    <xf numFmtId="49" fontId="46" fillId="2" borderId="33" xfId="0" applyNumberFormat="1" applyFont="1" applyFill="1" applyBorder="1" applyAlignment="1">
      <alignment horizontal="center" vertical="center"/>
    </xf>
    <xf numFmtId="49" fontId="46" fillId="2" borderId="1" xfId="0" applyNumberFormat="1" applyFont="1" applyFill="1" applyBorder="1" applyAlignment="1">
      <alignment horizontal="center" vertical="center"/>
    </xf>
    <xf numFmtId="0" fontId="46" fillId="2" borderId="34" xfId="0" applyFont="1" applyFill="1" applyBorder="1" applyAlignment="1">
      <alignment horizontal="center" vertical="center" wrapText="1"/>
    </xf>
    <xf numFmtId="0" fontId="50" fillId="2" borderId="1" xfId="0" applyFont="1" applyFill="1" applyBorder="1" applyAlignment="1">
      <alignment vertical="center" wrapText="1"/>
    </xf>
    <xf numFmtId="1" fontId="46" fillId="0" borderId="33" xfId="0" applyNumberFormat="1" applyFont="1" applyBorder="1" applyAlignment="1">
      <alignment horizontal="center" vertical="center"/>
    </xf>
    <xf numFmtId="49" fontId="46" fillId="2" borderId="33" xfId="0" applyNumberFormat="1" applyFont="1" applyFill="1" applyBorder="1" applyAlignment="1">
      <alignment horizontal="center" vertical="center" wrapText="1"/>
    </xf>
    <xf numFmtId="1" fontId="46" fillId="0" borderId="33" xfId="0" applyNumberFormat="1" applyFont="1" applyBorder="1" applyAlignment="1">
      <alignment horizontal="center" vertical="center" wrapText="1"/>
    </xf>
    <xf numFmtId="1" fontId="46" fillId="0" borderId="1" xfId="0" applyNumberFormat="1" applyFont="1" applyBorder="1" applyAlignment="1">
      <alignment horizontal="center" vertical="center" wrapText="1"/>
    </xf>
    <xf numFmtId="49" fontId="46" fillId="0" borderId="33" xfId="0" applyNumberFormat="1" applyFont="1" applyBorder="1" applyAlignment="1">
      <alignment horizontal="center" vertical="center" wrapText="1"/>
    </xf>
    <xf numFmtId="49" fontId="46" fillId="0" borderId="33" xfId="0" applyNumberFormat="1" applyFont="1" applyBorder="1" applyAlignment="1">
      <alignment vertical="center" wrapText="1"/>
    </xf>
    <xf numFmtId="49" fontId="46" fillId="0" borderId="1" xfId="0" applyNumberFormat="1" applyFont="1" applyBorder="1" applyAlignment="1">
      <alignment vertical="center" wrapText="1"/>
    </xf>
    <xf numFmtId="2" fontId="46" fillId="0" borderId="1" xfId="0" applyNumberFormat="1" applyFont="1" applyBorder="1" applyAlignment="1">
      <alignment vertical="center" wrapText="1"/>
    </xf>
    <xf numFmtId="0" fontId="46" fillId="0" borderId="15" xfId="0" applyFont="1" applyBorder="1" applyAlignment="1">
      <alignment vertical="center" wrapText="1"/>
    </xf>
    <xf numFmtId="0" fontId="46" fillId="0" borderId="4" xfId="0" applyFont="1" applyBorder="1" applyAlignment="1">
      <alignment vertical="center" wrapText="1"/>
    </xf>
    <xf numFmtId="0" fontId="46" fillId="0" borderId="13" xfId="0" applyFont="1" applyBorder="1" applyAlignment="1">
      <alignment vertical="center" wrapText="1"/>
    </xf>
    <xf numFmtId="0" fontId="46" fillId="0" borderId="2" xfId="0" applyFont="1" applyBorder="1" applyAlignment="1">
      <alignment vertical="center" wrapText="1"/>
    </xf>
    <xf numFmtId="49" fontId="46" fillId="0" borderId="51" xfId="0" applyNumberFormat="1" applyFont="1" applyBorder="1" applyAlignment="1">
      <alignment horizontal="center" vertical="center"/>
    </xf>
    <xf numFmtId="0" fontId="50" fillId="43" borderId="1" xfId="0" applyFont="1" applyFill="1" applyBorder="1" applyAlignment="1">
      <alignment vertical="center" wrapText="1"/>
    </xf>
    <xf numFmtId="0" fontId="7" fillId="0" borderId="1" xfId="0" applyFont="1" applyBorder="1" applyAlignment="1">
      <alignment vertical="center" wrapText="1"/>
    </xf>
    <xf numFmtId="0" fontId="46" fillId="0" borderId="43" xfId="0" applyFont="1" applyBorder="1" applyAlignment="1">
      <alignment vertical="center" wrapText="1"/>
    </xf>
    <xf numFmtId="0" fontId="46" fillId="0" borderId="62" xfId="0" applyFont="1" applyBorder="1" applyAlignment="1">
      <alignment horizontal="center" vertical="center" wrapText="1"/>
    </xf>
    <xf numFmtId="0" fontId="46" fillId="0" borderId="39" xfId="0" applyFont="1" applyBorder="1" applyAlignment="1">
      <alignment horizontal="center" vertical="center" wrapText="1"/>
    </xf>
    <xf numFmtId="49" fontId="46" fillId="0" borderId="63" xfId="0" applyNumberFormat="1" applyFont="1" applyBorder="1" applyAlignment="1">
      <alignment horizontal="center" vertical="center" wrapText="1"/>
    </xf>
    <xf numFmtId="0" fontId="7" fillId="0" borderId="52" xfId="0" applyFont="1" applyBorder="1" applyAlignment="1">
      <alignment vertical="center" wrapText="1"/>
    </xf>
    <xf numFmtId="0" fontId="7" fillId="0" borderId="37" xfId="0" applyFont="1" applyBorder="1" applyAlignment="1">
      <alignment vertical="center" wrapText="1"/>
    </xf>
    <xf numFmtId="0" fontId="46" fillId="0" borderId="37" xfId="0" applyFont="1" applyBorder="1" applyAlignment="1">
      <alignment vertical="center" wrapText="1"/>
    </xf>
    <xf numFmtId="0" fontId="46" fillId="0" borderId="64" xfId="0" applyFont="1" applyBorder="1" applyAlignment="1">
      <alignment vertical="center" wrapText="1"/>
    </xf>
    <xf numFmtId="0" fontId="46" fillId="0" borderId="65" xfId="0" applyFont="1" applyBorder="1" applyAlignment="1">
      <alignment vertical="center" wrapText="1"/>
    </xf>
    <xf numFmtId="0" fontId="46" fillId="0" borderId="27" xfId="0" applyFont="1" applyBorder="1" applyAlignment="1">
      <alignment vertical="center" wrapText="1"/>
    </xf>
    <xf numFmtId="0" fontId="0" fillId="2" borderId="34" xfId="0" applyFill="1" applyBorder="1" applyAlignment="1">
      <alignment horizontal="center" vertical="center"/>
    </xf>
    <xf numFmtId="0" fontId="46" fillId="0" borderId="42" xfId="0" applyFont="1" applyBorder="1" applyAlignment="1">
      <alignment vertical="center" wrapText="1"/>
    </xf>
    <xf numFmtId="0" fontId="17" fillId="2"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7" fillId="2" borderId="1" xfId="0" applyFont="1" applyFill="1" applyBorder="1" applyAlignment="1">
      <alignment horizontal="left" vertical="center"/>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2"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left"/>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7" fillId="0" borderId="3" xfId="0" applyFont="1" applyBorder="1" applyAlignment="1">
      <alignment horizontal="center"/>
    </xf>
    <xf numFmtId="0" fontId="4" fillId="3" borderId="1" xfId="0" applyFont="1" applyFill="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47" fillId="46" borderId="11" xfId="0" applyFont="1" applyFill="1" applyBorder="1" applyAlignment="1">
      <alignment horizontal="center" vertical="center" wrapText="1"/>
    </xf>
    <xf numFmtId="0" fontId="47" fillId="46" borderId="5" xfId="0" applyFont="1" applyFill="1" applyBorder="1" applyAlignment="1">
      <alignment horizontal="center" vertical="center" wrapText="1"/>
    </xf>
    <xf numFmtId="0" fontId="47" fillId="46" borderId="3" xfId="0" applyFont="1" applyFill="1" applyBorder="1" applyAlignment="1">
      <alignment horizontal="center" vertical="center" wrapText="1"/>
    </xf>
    <xf numFmtId="0" fontId="47" fillId="46" borderId="2" xfId="0" applyFont="1" applyFill="1" applyBorder="1" applyAlignment="1">
      <alignment horizontal="center" vertical="center" wrapText="1"/>
    </xf>
    <xf numFmtId="0" fontId="47" fillId="47" borderId="56" xfId="0" applyFont="1" applyFill="1" applyBorder="1" applyAlignment="1">
      <alignment horizontal="center" vertical="center" wrapText="1"/>
    </xf>
    <xf numFmtId="0" fontId="47" fillId="47" borderId="57"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6" borderId="1" xfId="0" applyFont="1" applyFill="1" applyBorder="1" applyAlignment="1">
      <alignment horizontal="center" vertical="center"/>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4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40" borderId="1" xfId="0" applyFont="1" applyFill="1" applyBorder="1" applyAlignment="1">
      <alignment horizontal="center" vertical="center"/>
    </xf>
    <xf numFmtId="0" fontId="5" fillId="44" borderId="1" xfId="0" applyFont="1" applyFill="1" applyBorder="1" applyAlignment="1">
      <alignment horizontal="center" vertical="center"/>
    </xf>
    <xf numFmtId="0" fontId="5" fillId="45" borderId="1" xfId="0" applyFont="1" applyFill="1" applyBorder="1" applyAlignment="1">
      <alignment horizontal="center" vertical="center"/>
    </xf>
    <xf numFmtId="0" fontId="42" fillId="2" borderId="2" xfId="0" applyFont="1" applyFill="1" applyBorder="1" applyAlignment="1">
      <alignment horizontal="center" vertical="center" wrapText="1"/>
    </xf>
    <xf numFmtId="0" fontId="42" fillId="2" borderId="3" xfId="0" applyFont="1" applyFill="1" applyBorder="1" applyAlignment="1">
      <alignment horizontal="center" vertical="center" wrapText="1"/>
    </xf>
    <xf numFmtId="0" fontId="42" fillId="2" borderId="4"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3" fillId="2" borderId="4" xfId="0" applyFont="1" applyFill="1" applyBorder="1" applyAlignment="1">
      <alignment horizontal="center" vertical="center" wrapText="1"/>
    </xf>
    <xf numFmtId="0" fontId="53" fillId="2" borderId="11" xfId="0" applyFont="1" applyFill="1" applyBorder="1" applyAlignment="1">
      <alignment horizontal="center"/>
    </xf>
    <xf numFmtId="0" fontId="53" fillId="2" borderId="12" xfId="0" applyFont="1" applyFill="1" applyBorder="1" applyAlignment="1">
      <alignment horizontal="center"/>
    </xf>
    <xf numFmtId="0" fontId="53" fillId="2" borderId="16" xfId="0" applyFont="1" applyFill="1" applyBorder="1" applyAlignment="1">
      <alignment horizontal="center"/>
    </xf>
    <xf numFmtId="0" fontId="53" fillId="2" borderId="17" xfId="0" applyFont="1" applyFill="1" applyBorder="1" applyAlignment="1">
      <alignment horizontal="center"/>
    </xf>
    <xf numFmtId="0" fontId="53" fillId="2" borderId="13" xfId="0" applyFont="1" applyFill="1" applyBorder="1" applyAlignment="1">
      <alignment horizontal="center"/>
    </xf>
    <xf numFmtId="0" fontId="53" fillId="2" borderId="15" xfId="0" applyFont="1" applyFill="1" applyBorder="1" applyAlignment="1">
      <alignment horizontal="center"/>
    </xf>
    <xf numFmtId="0" fontId="5" fillId="2" borderId="5"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5" xfId="0" applyFont="1" applyFill="1" applyBorder="1" applyAlignment="1">
      <alignment horizontal="center" vertical="center"/>
    </xf>
    <xf numFmtId="0" fontId="46" fillId="0" borderId="34" xfId="0" applyFont="1" applyBorder="1" applyAlignment="1">
      <alignment horizontal="center" vertical="center" wrapText="1"/>
    </xf>
    <xf numFmtId="0" fontId="46" fillId="0" borderId="35" xfId="0" applyFont="1" applyBorder="1" applyAlignment="1">
      <alignment horizontal="center" vertical="center" wrapText="1"/>
    </xf>
    <xf numFmtId="0" fontId="46" fillId="0" borderId="33" xfId="0" applyFont="1" applyBorder="1" applyAlignment="1">
      <alignment horizontal="center" vertical="center" wrapText="1"/>
    </xf>
    <xf numFmtId="0" fontId="60" fillId="0" borderId="56" xfId="0" applyFont="1" applyBorder="1" applyAlignment="1">
      <alignment horizontal="center" vertical="center" wrapText="1"/>
    </xf>
    <xf numFmtId="0" fontId="60" fillId="0" borderId="57" xfId="0" applyFont="1" applyBorder="1" applyAlignment="1">
      <alignment horizontal="center" vertical="center" wrapText="1"/>
    </xf>
    <xf numFmtId="0" fontId="60" fillId="0" borderId="61" xfId="0" applyFont="1" applyBorder="1" applyAlignment="1">
      <alignment horizontal="center" vertical="center" wrapText="1"/>
    </xf>
    <xf numFmtId="10" fontId="46" fillId="0" borderId="34" xfId="303" applyNumberFormat="1" applyFont="1" applyBorder="1" applyAlignment="1">
      <alignment horizontal="center" vertical="center" wrapText="1"/>
    </xf>
    <xf numFmtId="10" fontId="46" fillId="0" borderId="35" xfId="303" applyNumberFormat="1" applyFont="1" applyBorder="1" applyAlignment="1">
      <alignment horizontal="center" vertical="center" wrapText="1"/>
    </xf>
    <xf numFmtId="10" fontId="46" fillId="0" borderId="33" xfId="303" applyNumberFormat="1" applyFont="1" applyBorder="1" applyAlignment="1">
      <alignment horizontal="center" vertical="center" wrapText="1"/>
    </xf>
    <xf numFmtId="44" fontId="46" fillId="0" borderId="34" xfId="304" applyFont="1" applyBorder="1" applyAlignment="1">
      <alignment horizontal="center" vertical="center" wrapText="1"/>
    </xf>
    <xf numFmtId="44" fontId="46" fillId="0" borderId="35" xfId="304" applyFont="1" applyBorder="1" applyAlignment="1">
      <alignment horizontal="center" vertical="center" wrapText="1"/>
    </xf>
    <xf numFmtId="44" fontId="46" fillId="0" borderId="33" xfId="304" applyFont="1" applyBorder="1" applyAlignment="1">
      <alignment horizontal="center" vertical="center" wrapText="1"/>
    </xf>
    <xf numFmtId="0" fontId="46" fillId="0" borderId="34" xfId="0" applyFont="1" applyBorder="1" applyAlignment="1">
      <alignment horizontal="center" vertical="center"/>
    </xf>
    <xf numFmtId="0" fontId="46" fillId="0" borderId="33" xfId="0" applyFont="1" applyBorder="1" applyAlignment="1">
      <alignment horizontal="center" vertical="center"/>
    </xf>
    <xf numFmtId="9" fontId="46" fillId="0" borderId="34" xfId="303" applyFont="1" applyBorder="1" applyAlignment="1">
      <alignment horizontal="center" vertical="center" wrapText="1"/>
    </xf>
    <xf numFmtId="9" fontId="46" fillId="0" borderId="35" xfId="303" applyFont="1" applyBorder="1" applyAlignment="1">
      <alignment horizontal="center" vertical="center" wrapText="1"/>
    </xf>
    <xf numFmtId="9" fontId="46" fillId="0" borderId="33" xfId="303" applyFont="1" applyBorder="1" applyAlignment="1">
      <alignment horizontal="center" vertical="center" wrapText="1"/>
    </xf>
    <xf numFmtId="10" fontId="46" fillId="0" borderId="1" xfId="303" applyNumberFormat="1" applyFont="1" applyBorder="1" applyAlignment="1">
      <alignment horizontal="center" vertical="center" wrapText="1"/>
    </xf>
    <xf numFmtId="10" fontId="46" fillId="0" borderId="47" xfId="303" applyNumberFormat="1" applyFont="1" applyBorder="1" applyAlignment="1">
      <alignment horizontal="center" vertical="center"/>
    </xf>
    <xf numFmtId="10" fontId="46" fillId="0" borderId="35" xfId="303" applyNumberFormat="1" applyFont="1" applyBorder="1" applyAlignment="1">
      <alignment horizontal="center" vertical="center"/>
    </xf>
    <xf numFmtId="10" fontId="46" fillId="0" borderId="33" xfId="303" applyNumberFormat="1" applyFont="1" applyBorder="1" applyAlignment="1">
      <alignment horizontal="center" vertical="center"/>
    </xf>
    <xf numFmtId="10" fontId="46" fillId="0" borderId="34" xfId="303" applyNumberFormat="1" applyFont="1" applyBorder="1" applyAlignment="1">
      <alignment horizontal="center" vertical="center"/>
    </xf>
    <xf numFmtId="44" fontId="46" fillId="0" borderId="1" xfId="304" applyFont="1" applyBorder="1" applyAlignment="1">
      <alignment horizontal="center" vertical="center" wrapText="1"/>
    </xf>
    <xf numFmtId="0" fontId="46" fillId="0" borderId="1" xfId="0" applyFont="1" applyBorder="1" applyAlignment="1">
      <alignment horizontal="center" vertical="center" wrapText="1"/>
    </xf>
    <xf numFmtId="166" fontId="46" fillId="0" borderId="34" xfId="0" applyNumberFormat="1" applyFont="1" applyBorder="1" applyAlignment="1">
      <alignment horizontal="center" vertical="center"/>
    </xf>
    <xf numFmtId="166" fontId="46" fillId="0" borderId="35" xfId="0" applyNumberFormat="1" applyFont="1" applyBorder="1" applyAlignment="1">
      <alignment horizontal="center" vertical="center"/>
    </xf>
    <xf numFmtId="166" fontId="46" fillId="0" borderId="33" xfId="0" applyNumberFormat="1" applyFont="1" applyBorder="1" applyAlignment="1">
      <alignment horizontal="center" vertical="center"/>
    </xf>
    <xf numFmtId="0" fontId="46" fillId="0" borderId="7" xfId="0" applyFont="1" applyBorder="1" applyAlignment="1">
      <alignment horizontal="center" vertical="center" wrapText="1"/>
    </xf>
    <xf numFmtId="0" fontId="46" fillId="0" borderId="1" xfId="0" applyFont="1" applyBorder="1" applyAlignment="1">
      <alignment horizontal="center" vertical="center"/>
    </xf>
    <xf numFmtId="0" fontId="50" fillId="0" borderId="35" xfId="0" applyFont="1" applyBorder="1" applyAlignment="1">
      <alignment horizontal="center" vertical="center" wrapText="1"/>
    </xf>
    <xf numFmtId="0" fontId="50" fillId="0" borderId="33" xfId="0" applyFont="1" applyBorder="1" applyAlignment="1">
      <alignment horizontal="center" vertical="center" wrapText="1"/>
    </xf>
    <xf numFmtId="0" fontId="46" fillId="0" borderId="35" xfId="0" applyFont="1" applyBorder="1" applyAlignment="1">
      <alignment horizontal="center" vertical="center"/>
    </xf>
    <xf numFmtId="166" fontId="46" fillId="0" borderId="47" xfId="0" applyNumberFormat="1" applyFont="1" applyBorder="1" applyAlignment="1">
      <alignment horizontal="center" vertical="center"/>
    </xf>
    <xf numFmtId="9" fontId="46" fillId="0" borderId="1" xfId="303" applyFont="1" applyFill="1" applyBorder="1" applyAlignment="1">
      <alignment horizontal="center" vertical="center"/>
    </xf>
    <xf numFmtId="166" fontId="46" fillId="0" borderId="34" xfId="0" applyNumberFormat="1" applyFont="1" applyBorder="1" applyAlignment="1">
      <alignment horizontal="center" vertical="center" wrapText="1"/>
    </xf>
    <xf numFmtId="166" fontId="46" fillId="0" borderId="35" xfId="0" applyNumberFormat="1" applyFont="1" applyBorder="1" applyAlignment="1">
      <alignment horizontal="center" vertical="center" wrapText="1"/>
    </xf>
    <xf numFmtId="166" fontId="46" fillId="0" borderId="33" xfId="0" applyNumberFormat="1" applyFont="1" applyBorder="1" applyAlignment="1">
      <alignment horizontal="center" vertical="center" wrapText="1"/>
    </xf>
    <xf numFmtId="9" fontId="46" fillId="0" borderId="34" xfId="303" applyFont="1" applyFill="1" applyBorder="1" applyAlignment="1">
      <alignment horizontal="center" vertical="center"/>
    </xf>
    <xf numFmtId="0" fontId="60" fillId="2" borderId="29" xfId="0" applyFont="1" applyFill="1" applyBorder="1" applyAlignment="1">
      <alignment horizontal="center" vertical="center"/>
    </xf>
    <xf numFmtId="0" fontId="60" fillId="2" borderId="39" xfId="0" applyFont="1" applyFill="1" applyBorder="1" applyAlignment="1">
      <alignment horizontal="center" vertical="center"/>
    </xf>
    <xf numFmtId="0" fontId="60" fillId="2" borderId="54" xfId="0" applyFont="1" applyFill="1" applyBorder="1" applyAlignment="1">
      <alignment horizontal="center" vertical="center"/>
    </xf>
    <xf numFmtId="0" fontId="49" fillId="0" borderId="34" xfId="0" applyFont="1" applyBorder="1" applyAlignment="1">
      <alignment horizontal="center" vertical="center" wrapText="1"/>
    </xf>
    <xf numFmtId="0" fontId="49" fillId="0" borderId="33" xfId="0" applyFont="1" applyBorder="1" applyAlignment="1">
      <alignment horizontal="center" vertical="center" wrapText="1"/>
    </xf>
    <xf numFmtId="0" fontId="56" fillId="46" borderId="2" xfId="0" applyFont="1" applyFill="1" applyBorder="1" applyAlignment="1">
      <alignment horizontal="center" vertical="center" wrapText="1"/>
    </xf>
    <xf numFmtId="0" fontId="56" fillId="46" borderId="3" xfId="0" applyFont="1" applyFill="1" applyBorder="1" applyAlignment="1">
      <alignment horizontal="center" vertical="center" wrapText="1"/>
    </xf>
    <xf numFmtId="0" fontId="56" fillId="46" borderId="4" xfId="0" applyFont="1" applyFill="1" applyBorder="1" applyAlignment="1">
      <alignment horizontal="center" vertical="center" wrapText="1"/>
    </xf>
    <xf numFmtId="0" fontId="50" fillId="0" borderId="34" xfId="0" applyFont="1" applyBorder="1" applyAlignment="1">
      <alignment horizontal="center" vertical="center" wrapText="1"/>
    </xf>
    <xf numFmtId="166" fontId="46" fillId="0" borderId="1" xfId="0" applyNumberFormat="1" applyFont="1" applyBorder="1" applyAlignment="1">
      <alignment horizontal="center" vertical="center"/>
    </xf>
    <xf numFmtId="0" fontId="50" fillId="0" borderId="1" xfId="0" applyFont="1" applyBorder="1" applyAlignment="1">
      <alignment horizontal="center" vertical="center"/>
    </xf>
    <xf numFmtId="14" fontId="50" fillId="0" borderId="1" xfId="0" applyNumberFormat="1" applyFont="1" applyBorder="1" applyAlignment="1">
      <alignment horizontal="center" vertical="center"/>
    </xf>
    <xf numFmtId="0" fontId="50" fillId="0" borderId="34" xfId="0" applyFont="1" applyBorder="1" applyAlignment="1">
      <alignment horizontal="center" vertical="center"/>
    </xf>
    <xf numFmtId="0" fontId="50" fillId="0" borderId="33" xfId="0" applyFont="1" applyBorder="1" applyAlignment="1">
      <alignment horizontal="center" vertical="center"/>
    </xf>
    <xf numFmtId="14" fontId="50" fillId="0" borderId="34" xfId="0" applyNumberFormat="1" applyFont="1" applyBorder="1" applyAlignment="1">
      <alignment horizontal="center" vertical="center"/>
    </xf>
    <xf numFmtId="14" fontId="50" fillId="0" borderId="35" xfId="0" applyNumberFormat="1" applyFont="1" applyBorder="1" applyAlignment="1">
      <alignment horizontal="center" vertical="center"/>
    </xf>
    <xf numFmtId="14" fontId="50" fillId="0" borderId="33" xfId="0" applyNumberFormat="1" applyFont="1" applyBorder="1" applyAlignment="1">
      <alignment horizontal="center" vertical="center"/>
    </xf>
    <xf numFmtId="0" fontId="50" fillId="0" borderId="1" xfId="0" applyFont="1" applyBorder="1" applyAlignment="1">
      <alignment horizontal="center" vertical="center" wrapText="1"/>
    </xf>
    <xf numFmtId="10" fontId="56" fillId="0" borderId="34" xfId="303" applyNumberFormat="1" applyFont="1" applyBorder="1" applyAlignment="1">
      <alignment horizontal="center" vertical="center" wrapText="1"/>
    </xf>
    <xf numFmtId="10" fontId="56" fillId="0" borderId="35" xfId="303" applyNumberFormat="1" applyFont="1" applyBorder="1" applyAlignment="1">
      <alignment horizontal="center" vertical="center" wrapText="1"/>
    </xf>
    <xf numFmtId="10" fontId="56" fillId="0" borderId="33" xfId="303" applyNumberFormat="1" applyFont="1" applyBorder="1" applyAlignment="1">
      <alignment horizontal="center" vertical="center" wrapText="1"/>
    </xf>
    <xf numFmtId="9" fontId="46" fillId="0" borderId="33" xfId="303" applyFont="1" applyFill="1" applyBorder="1" applyAlignment="1">
      <alignment horizontal="center" vertical="center"/>
    </xf>
    <xf numFmtId="0" fontId="56" fillId="2" borderId="1" xfId="0" applyFont="1" applyFill="1" applyBorder="1" applyAlignment="1">
      <alignment horizontal="center" vertical="center" wrapText="1"/>
    </xf>
    <xf numFmtId="0" fontId="56" fillId="2" borderId="2" xfId="0" applyFont="1" applyFill="1" applyBorder="1" applyAlignment="1">
      <alignment horizontal="center" vertical="center" wrapText="1"/>
    </xf>
    <xf numFmtId="0" fontId="56" fillId="2" borderId="4" xfId="0" applyFont="1" applyFill="1" applyBorder="1" applyAlignment="1">
      <alignment horizontal="center" vertical="center" wrapText="1"/>
    </xf>
    <xf numFmtId="0" fontId="46" fillId="0" borderId="31" xfId="0" applyFont="1" applyBorder="1" applyAlignment="1">
      <alignment horizontal="center" vertical="center" wrapText="1"/>
    </xf>
    <xf numFmtId="0" fontId="46" fillId="0" borderId="32" xfId="0" applyFont="1" applyBorder="1" applyAlignment="1">
      <alignment horizontal="center" vertical="center" wrapText="1"/>
    </xf>
    <xf numFmtId="0" fontId="50" fillId="0" borderId="4" xfId="0" applyFont="1" applyBorder="1" applyAlignment="1">
      <alignment horizontal="center" vertical="center" wrapText="1"/>
    </xf>
    <xf numFmtId="9" fontId="46" fillId="0" borderId="1" xfId="303" applyFont="1" applyBorder="1" applyAlignment="1">
      <alignment horizontal="center" vertical="center"/>
    </xf>
    <xf numFmtId="0" fontId="49" fillId="0" borderId="1" xfId="0" applyFont="1" applyBorder="1" applyAlignment="1">
      <alignment horizontal="center" vertical="center" wrapText="1"/>
    </xf>
    <xf numFmtId="0" fontId="46" fillId="0" borderId="40"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1" xfId="0" applyFont="1" applyBorder="1" applyAlignment="1">
      <alignment horizontal="center"/>
    </xf>
    <xf numFmtId="0" fontId="56" fillId="2" borderId="1" xfId="0" applyFont="1" applyFill="1" applyBorder="1" applyAlignment="1">
      <alignment horizontal="center" vertical="center"/>
    </xf>
    <xf numFmtId="0" fontId="56" fillId="2" borderId="11" xfId="0" applyFont="1" applyFill="1" applyBorder="1" applyAlignment="1">
      <alignment horizontal="center" vertical="center" wrapText="1"/>
    </xf>
    <xf numFmtId="0" fontId="56" fillId="2" borderId="5" xfId="0" applyFont="1" applyFill="1" applyBorder="1" applyAlignment="1">
      <alignment horizontal="center" vertical="center" wrapText="1"/>
    </xf>
    <xf numFmtId="0" fontId="56" fillId="2" borderId="13" xfId="0" applyFont="1" applyFill="1" applyBorder="1" applyAlignment="1">
      <alignment horizontal="center" vertical="center" wrapText="1"/>
    </xf>
    <xf numFmtId="0" fontId="56" fillId="2" borderId="14" xfId="0" applyFont="1" applyFill="1" applyBorder="1" applyAlignment="1">
      <alignment horizontal="center" vertical="center" wrapText="1"/>
    </xf>
    <xf numFmtId="0" fontId="56" fillId="0" borderId="5" xfId="0" applyFont="1" applyBorder="1" applyAlignment="1">
      <alignment horizontal="center" vertical="center"/>
    </xf>
    <xf numFmtId="0" fontId="56" fillId="0" borderId="12" xfId="0" applyFont="1" applyBorder="1" applyAlignment="1">
      <alignment horizontal="center" vertical="center"/>
    </xf>
    <xf numFmtId="0" fontId="56" fillId="0" borderId="14" xfId="0" applyFont="1" applyBorder="1" applyAlignment="1">
      <alignment horizontal="center" vertical="center"/>
    </xf>
    <xf numFmtId="0" fontId="56" fillId="0" borderId="15" xfId="0" applyFont="1" applyBorder="1" applyAlignment="1">
      <alignment horizontal="center" vertical="center"/>
    </xf>
    <xf numFmtId="0" fontId="56" fillId="2" borderId="16" xfId="0" applyFont="1" applyFill="1" applyBorder="1" applyAlignment="1">
      <alignment horizontal="center" vertical="center" wrapText="1"/>
    </xf>
    <xf numFmtId="0" fontId="56" fillId="2" borderId="0" xfId="0" applyFont="1" applyFill="1" applyAlignment="1">
      <alignment horizontal="center" vertical="center" wrapText="1"/>
    </xf>
    <xf numFmtId="0" fontId="23" fillId="0" borderId="1" xfId="1" applyFont="1" applyBorder="1" applyAlignment="1">
      <alignment horizontal="center" wrapText="1"/>
    </xf>
    <xf numFmtId="0" fontId="21" fillId="5" borderId="6" xfId="1" applyFont="1" applyFill="1" applyBorder="1" applyAlignment="1">
      <alignment horizontal="center" vertical="center"/>
    </xf>
    <xf numFmtId="0" fontId="21" fillId="5" borderId="7" xfId="1" applyFont="1" applyFill="1" applyBorder="1" applyAlignment="1">
      <alignment horizontal="center" vertical="center"/>
    </xf>
    <xf numFmtId="0" fontId="21" fillId="5" borderId="8" xfId="1" applyFont="1" applyFill="1" applyBorder="1" applyAlignment="1">
      <alignment horizontal="center" vertical="center"/>
    </xf>
    <xf numFmtId="0" fontId="21" fillId="5" borderId="1" xfId="1" applyFont="1" applyFill="1" applyBorder="1" applyAlignment="1">
      <alignment horizontal="center" vertical="center"/>
    </xf>
    <xf numFmtId="0" fontId="23" fillId="0" borderId="1" xfId="1" applyFont="1" applyBorder="1" applyAlignment="1">
      <alignment horizontal="center" vertical="center" wrapText="1"/>
    </xf>
    <xf numFmtId="0" fontId="21" fillId="5" borderId="2" xfId="1" applyFont="1" applyFill="1" applyBorder="1" applyAlignment="1">
      <alignment horizontal="center" vertical="center"/>
    </xf>
    <xf numFmtId="0" fontId="21" fillId="5" borderId="3" xfId="1" applyFont="1" applyFill="1" applyBorder="1" applyAlignment="1">
      <alignment horizontal="center" vertical="center"/>
    </xf>
    <xf numFmtId="0" fontId="21" fillId="5" borderId="4" xfId="1" applyFont="1" applyFill="1" applyBorder="1" applyAlignment="1">
      <alignment horizontal="center" vertical="center"/>
    </xf>
    <xf numFmtId="0" fontId="23" fillId="0" borderId="1" xfId="1" applyFont="1" applyBorder="1" applyAlignment="1">
      <alignment horizontal="center" vertical="center"/>
    </xf>
  </cellXfs>
  <cellStyles count="307">
    <cellStyle name="20% - Énfasis1" xfId="24" builtinId="30" customBuiltin="1"/>
    <cellStyle name="20% - Énfasis2" xfId="27" builtinId="34" customBuiltin="1"/>
    <cellStyle name="20% - Énfasis3" xfId="30" builtinId="38" customBuiltin="1"/>
    <cellStyle name="20% - Énfasis4" xfId="33" builtinId="42" customBuiltin="1"/>
    <cellStyle name="20% - Énfasis5" xfId="36" builtinId="46" customBuiltin="1"/>
    <cellStyle name="20% - Énfasis6" xfId="39" builtinId="50" customBuiltin="1"/>
    <cellStyle name="40% - Énfasis1" xfId="25" builtinId="31" customBuiltin="1"/>
    <cellStyle name="40% - Énfasis2" xfId="28" builtinId="35" customBuiltin="1"/>
    <cellStyle name="40% - Énfasis3" xfId="31" builtinId="39" customBuiltin="1"/>
    <cellStyle name="40% - Énfasis4" xfId="34" builtinId="43" customBuiltin="1"/>
    <cellStyle name="40% - Énfasis5" xfId="37" builtinId="47" customBuiltin="1"/>
    <cellStyle name="40% - Énfasis6" xfId="40" builtinId="51" customBuiltin="1"/>
    <cellStyle name="60% - Énfasis1 2" xfId="196" xr:uid="{00000000-0005-0000-0000-00000C000000}"/>
    <cellStyle name="60% - Énfasis2 2" xfId="197" xr:uid="{00000000-0005-0000-0000-00000D000000}"/>
    <cellStyle name="60% - Énfasis3 2" xfId="198" xr:uid="{00000000-0005-0000-0000-00000E000000}"/>
    <cellStyle name="60% - Énfasis4 2" xfId="199" xr:uid="{00000000-0005-0000-0000-00000F000000}"/>
    <cellStyle name="60% - Énfasis5 2" xfId="200" xr:uid="{00000000-0005-0000-0000-000010000000}"/>
    <cellStyle name="60% - Énfasis6 2" xfId="201" xr:uid="{00000000-0005-0000-0000-000011000000}"/>
    <cellStyle name="BodyStyle" xfId="5" xr:uid="{00000000-0005-0000-0000-000012000000}"/>
    <cellStyle name="Bueno" xfId="12" builtinId="26" customBuiltin="1"/>
    <cellStyle name="Cálculo" xfId="16" builtinId="22" customBuiltin="1"/>
    <cellStyle name="Celda de comprobación" xfId="18" builtinId="23" customBuiltin="1"/>
    <cellStyle name="Celda vinculada" xfId="17" builtinId="24" customBuiltin="1"/>
    <cellStyle name="Encabezado 1" xfId="8" builtinId="16" customBuiltin="1"/>
    <cellStyle name="Encabezado 4" xfId="11" builtinId="19" customBuiltin="1"/>
    <cellStyle name="Énfasis1" xfId="23" builtinId="29" customBuiltin="1"/>
    <cellStyle name="Énfasis2" xfId="26" builtinId="33" customBuiltin="1"/>
    <cellStyle name="Énfasis3" xfId="29" builtinId="37" customBuiltin="1"/>
    <cellStyle name="Énfasis4" xfId="32" builtinId="41" customBuiltin="1"/>
    <cellStyle name="Énfasis5" xfId="35" builtinId="45" customBuiltin="1"/>
    <cellStyle name="Énfasis6" xfId="38" builtinId="49" customBuiltin="1"/>
    <cellStyle name="Entrada" xfId="14" builtinId="20" customBuiltin="1"/>
    <cellStyle name="HeaderStyle" xfId="4" xr:uid="{00000000-0005-0000-0000-000020000000}"/>
    <cellStyle name="Incorrecto" xfId="13" builtinId="27" customBuiltin="1"/>
    <cellStyle name="Millares" xfId="305" builtinId="3"/>
    <cellStyle name="Millares 10" xfId="41" xr:uid="{00000000-0005-0000-0000-000023000000}"/>
    <cellStyle name="Millares 2" xfId="3" xr:uid="{00000000-0005-0000-0000-000024000000}"/>
    <cellStyle name="Millares 2 2" xfId="130" xr:uid="{00000000-0005-0000-0000-000025000000}"/>
    <cellStyle name="Millares 2 2 2" xfId="209" xr:uid="{00000000-0005-0000-0000-000026000000}"/>
    <cellStyle name="Millares 2 2 2 2" xfId="227" xr:uid="{00000000-0005-0000-0000-000027000000}"/>
    <cellStyle name="Millares 2 2 2 2 2" xfId="299" xr:uid="{00000000-0005-0000-0000-000028000000}"/>
    <cellStyle name="Millares 2 2 2 2 3" xfId="263" xr:uid="{00000000-0005-0000-0000-000029000000}"/>
    <cellStyle name="Millares 2 2 2 3" xfId="281" xr:uid="{00000000-0005-0000-0000-00002A000000}"/>
    <cellStyle name="Millares 2 2 2 4" xfId="245" xr:uid="{00000000-0005-0000-0000-00002B000000}"/>
    <cellStyle name="Millares 2 2 3" xfId="218" xr:uid="{00000000-0005-0000-0000-00002C000000}"/>
    <cellStyle name="Millares 2 2 3 2" xfId="290" xr:uid="{00000000-0005-0000-0000-00002D000000}"/>
    <cellStyle name="Millares 2 2 3 3" xfId="254" xr:uid="{00000000-0005-0000-0000-00002E000000}"/>
    <cellStyle name="Millares 2 2 4" xfId="272" xr:uid="{00000000-0005-0000-0000-00002F000000}"/>
    <cellStyle name="Millares 2 2 5" xfId="236" xr:uid="{00000000-0005-0000-0000-000030000000}"/>
    <cellStyle name="Millares 2 3" xfId="202" xr:uid="{00000000-0005-0000-0000-000031000000}"/>
    <cellStyle name="Millares 2 3 2" xfId="211" xr:uid="{00000000-0005-0000-0000-000032000000}"/>
    <cellStyle name="Millares 2 3 2 2" xfId="229" xr:uid="{00000000-0005-0000-0000-000033000000}"/>
    <cellStyle name="Millares 2 3 2 2 2" xfId="301" xr:uid="{00000000-0005-0000-0000-000034000000}"/>
    <cellStyle name="Millares 2 3 2 2 3" xfId="265" xr:uid="{00000000-0005-0000-0000-000035000000}"/>
    <cellStyle name="Millares 2 3 2 3" xfId="283" xr:uid="{00000000-0005-0000-0000-000036000000}"/>
    <cellStyle name="Millares 2 3 2 4" xfId="247" xr:uid="{00000000-0005-0000-0000-000037000000}"/>
    <cellStyle name="Millares 2 3 3" xfId="220" xr:uid="{00000000-0005-0000-0000-000038000000}"/>
    <cellStyle name="Millares 2 3 3 2" xfId="292" xr:uid="{00000000-0005-0000-0000-000039000000}"/>
    <cellStyle name="Millares 2 3 3 3" xfId="256" xr:uid="{00000000-0005-0000-0000-00003A000000}"/>
    <cellStyle name="Millares 2 3 4" xfId="274" xr:uid="{00000000-0005-0000-0000-00003B000000}"/>
    <cellStyle name="Millares 2 3 5" xfId="238" xr:uid="{00000000-0005-0000-0000-00003C000000}"/>
    <cellStyle name="Millares 2 4" xfId="207" xr:uid="{00000000-0005-0000-0000-00003D000000}"/>
    <cellStyle name="Millares 2 4 2" xfId="225" xr:uid="{00000000-0005-0000-0000-00003E000000}"/>
    <cellStyle name="Millares 2 4 2 2" xfId="297" xr:uid="{00000000-0005-0000-0000-00003F000000}"/>
    <cellStyle name="Millares 2 4 2 3" xfId="261" xr:uid="{00000000-0005-0000-0000-000040000000}"/>
    <cellStyle name="Millares 2 4 3" xfId="279" xr:uid="{00000000-0005-0000-0000-000041000000}"/>
    <cellStyle name="Millares 2 4 4" xfId="243" xr:uid="{00000000-0005-0000-0000-000042000000}"/>
    <cellStyle name="Millares 2 5" xfId="216" xr:uid="{00000000-0005-0000-0000-000043000000}"/>
    <cellStyle name="Millares 2 5 2" xfId="288" xr:uid="{00000000-0005-0000-0000-000044000000}"/>
    <cellStyle name="Millares 2 5 3" xfId="252" xr:uid="{00000000-0005-0000-0000-000045000000}"/>
    <cellStyle name="Millares 2 6" xfId="270" xr:uid="{00000000-0005-0000-0000-000046000000}"/>
    <cellStyle name="Millares 2 7" xfId="234" xr:uid="{00000000-0005-0000-0000-000047000000}"/>
    <cellStyle name="Millares 2 8" xfId="59" xr:uid="{00000000-0005-0000-0000-000048000000}"/>
    <cellStyle name="Millares 3" xfId="124" xr:uid="{00000000-0005-0000-0000-000049000000}"/>
    <cellStyle name="Millares 3 2" xfId="208" xr:uid="{00000000-0005-0000-0000-00004A000000}"/>
    <cellStyle name="Millares 3 2 2" xfId="226" xr:uid="{00000000-0005-0000-0000-00004B000000}"/>
    <cellStyle name="Millares 3 2 2 2" xfId="298" xr:uid="{00000000-0005-0000-0000-00004C000000}"/>
    <cellStyle name="Millares 3 2 2 3" xfId="262" xr:uid="{00000000-0005-0000-0000-00004D000000}"/>
    <cellStyle name="Millares 3 2 3" xfId="280" xr:uid="{00000000-0005-0000-0000-00004E000000}"/>
    <cellStyle name="Millares 3 2 4" xfId="244" xr:uid="{00000000-0005-0000-0000-00004F000000}"/>
    <cellStyle name="Millares 3 3" xfId="217" xr:uid="{00000000-0005-0000-0000-000050000000}"/>
    <cellStyle name="Millares 3 3 2" xfId="289" xr:uid="{00000000-0005-0000-0000-000051000000}"/>
    <cellStyle name="Millares 3 3 3" xfId="253" xr:uid="{00000000-0005-0000-0000-000052000000}"/>
    <cellStyle name="Millares 3 4" xfId="271" xr:uid="{00000000-0005-0000-0000-000053000000}"/>
    <cellStyle name="Millares 3 5" xfId="235" xr:uid="{00000000-0005-0000-0000-000054000000}"/>
    <cellStyle name="Millares 4" xfId="194" xr:uid="{00000000-0005-0000-0000-000055000000}"/>
    <cellStyle name="Millares 4 2" xfId="210" xr:uid="{00000000-0005-0000-0000-000056000000}"/>
    <cellStyle name="Millares 4 2 2" xfId="228" xr:uid="{00000000-0005-0000-0000-000057000000}"/>
    <cellStyle name="Millares 4 2 2 2" xfId="300" xr:uid="{00000000-0005-0000-0000-000058000000}"/>
    <cellStyle name="Millares 4 2 2 3" xfId="264" xr:uid="{00000000-0005-0000-0000-000059000000}"/>
    <cellStyle name="Millares 4 2 3" xfId="282" xr:uid="{00000000-0005-0000-0000-00005A000000}"/>
    <cellStyle name="Millares 4 2 4" xfId="246" xr:uid="{00000000-0005-0000-0000-00005B000000}"/>
    <cellStyle name="Millares 4 3" xfId="219" xr:uid="{00000000-0005-0000-0000-00005C000000}"/>
    <cellStyle name="Millares 4 3 2" xfId="291" xr:uid="{00000000-0005-0000-0000-00005D000000}"/>
    <cellStyle name="Millares 4 3 3" xfId="255" xr:uid="{00000000-0005-0000-0000-00005E000000}"/>
    <cellStyle name="Millares 4 4" xfId="273" xr:uid="{00000000-0005-0000-0000-00005F000000}"/>
    <cellStyle name="Millares 4 5" xfId="237" xr:uid="{00000000-0005-0000-0000-000060000000}"/>
    <cellStyle name="Millares 5" xfId="206" xr:uid="{00000000-0005-0000-0000-000061000000}"/>
    <cellStyle name="Millares 5 2" xfId="224" xr:uid="{00000000-0005-0000-0000-000062000000}"/>
    <cellStyle name="Millares 5 2 2" xfId="296" xr:uid="{00000000-0005-0000-0000-000063000000}"/>
    <cellStyle name="Millares 5 2 3" xfId="260" xr:uid="{00000000-0005-0000-0000-000064000000}"/>
    <cellStyle name="Millares 5 3" xfId="278" xr:uid="{00000000-0005-0000-0000-000065000000}"/>
    <cellStyle name="Millares 5 4" xfId="242" xr:uid="{00000000-0005-0000-0000-000066000000}"/>
    <cellStyle name="Millares 6" xfId="215" xr:uid="{00000000-0005-0000-0000-000067000000}"/>
    <cellStyle name="Millares 6 2" xfId="287" xr:uid="{00000000-0005-0000-0000-000068000000}"/>
    <cellStyle name="Millares 6 3" xfId="251" xr:uid="{00000000-0005-0000-0000-000069000000}"/>
    <cellStyle name="Millares 7" xfId="269" xr:uid="{00000000-0005-0000-0000-00006A000000}"/>
    <cellStyle name="Millares 8" xfId="233" xr:uid="{00000000-0005-0000-0000-00006B000000}"/>
    <cellStyle name="Millares 9" xfId="53" xr:uid="{00000000-0005-0000-0000-00006C000000}"/>
    <cellStyle name="Moneda" xfId="304" builtinId="4"/>
    <cellStyle name="Moneda [0] 2" xfId="48" xr:uid="{00000000-0005-0000-0000-00006E000000}"/>
    <cellStyle name="Moneda [0] 2 2" xfId="55" xr:uid="{00000000-0005-0000-0000-00006F000000}"/>
    <cellStyle name="Moneda [0] 2 2 2" xfId="126" xr:uid="{00000000-0005-0000-0000-000070000000}"/>
    <cellStyle name="Moneda [0] 2 3" xfId="121" xr:uid="{00000000-0005-0000-0000-000071000000}"/>
    <cellStyle name="Moneda [0] 3" xfId="51" xr:uid="{00000000-0005-0000-0000-000072000000}"/>
    <cellStyle name="Moneda [0] 3 2" xfId="204" xr:uid="{00000000-0005-0000-0000-000073000000}"/>
    <cellStyle name="Moneda [0] 3 2 2" xfId="222" xr:uid="{00000000-0005-0000-0000-000074000000}"/>
    <cellStyle name="Moneda [0] 3 2 2 2" xfId="294" xr:uid="{00000000-0005-0000-0000-000075000000}"/>
    <cellStyle name="Moneda [0] 3 2 2 3" xfId="258" xr:uid="{00000000-0005-0000-0000-000076000000}"/>
    <cellStyle name="Moneda [0] 3 2 3" xfId="276" xr:uid="{00000000-0005-0000-0000-000077000000}"/>
    <cellStyle name="Moneda [0] 3 2 4" xfId="240" xr:uid="{00000000-0005-0000-0000-000078000000}"/>
    <cellStyle name="Moneda [0] 3 3" xfId="213" xr:uid="{00000000-0005-0000-0000-000079000000}"/>
    <cellStyle name="Moneda [0] 3 3 2" xfId="285" xr:uid="{00000000-0005-0000-0000-00007A000000}"/>
    <cellStyle name="Moneda [0] 3 3 3" xfId="249" xr:uid="{00000000-0005-0000-0000-00007B000000}"/>
    <cellStyle name="Moneda [0] 3 4" xfId="267" xr:uid="{00000000-0005-0000-0000-00007C000000}"/>
    <cellStyle name="Moneda [0] 3 5" xfId="231" xr:uid="{00000000-0005-0000-0000-00007D000000}"/>
    <cellStyle name="Moneda [0] 4" xfId="205" xr:uid="{00000000-0005-0000-0000-00007E000000}"/>
    <cellStyle name="Moneda [0] 4 2" xfId="223" xr:uid="{00000000-0005-0000-0000-00007F000000}"/>
    <cellStyle name="Moneda [0] 4 2 2" xfId="295" xr:uid="{00000000-0005-0000-0000-000080000000}"/>
    <cellStyle name="Moneda [0] 4 2 3" xfId="259" xr:uid="{00000000-0005-0000-0000-000081000000}"/>
    <cellStyle name="Moneda [0] 4 3" xfId="277" xr:uid="{00000000-0005-0000-0000-000082000000}"/>
    <cellStyle name="Moneda [0] 4 4" xfId="241" xr:uid="{00000000-0005-0000-0000-000083000000}"/>
    <cellStyle name="Moneda [0] 5" xfId="214" xr:uid="{00000000-0005-0000-0000-000084000000}"/>
    <cellStyle name="Moneda [0] 5 2" xfId="286" xr:uid="{00000000-0005-0000-0000-000085000000}"/>
    <cellStyle name="Moneda [0] 5 3" xfId="250" xr:uid="{00000000-0005-0000-0000-000086000000}"/>
    <cellStyle name="Moneda [0] 6" xfId="268" xr:uid="{00000000-0005-0000-0000-000087000000}"/>
    <cellStyle name="Moneda [0] 7" xfId="232" xr:uid="{00000000-0005-0000-0000-000088000000}"/>
    <cellStyle name="Moneda [0] 8" xfId="52" xr:uid="{00000000-0005-0000-0000-000089000000}"/>
    <cellStyle name="Moneda [0] 9" xfId="45" xr:uid="{00000000-0005-0000-0000-00008A000000}"/>
    <cellStyle name="Moneda 10" xfId="66" xr:uid="{00000000-0005-0000-0000-00008B000000}"/>
    <cellStyle name="Moneda 10 2" xfId="137" xr:uid="{00000000-0005-0000-0000-00008C000000}"/>
    <cellStyle name="Moneda 11" xfId="67" xr:uid="{00000000-0005-0000-0000-00008D000000}"/>
    <cellStyle name="Moneda 11 2" xfId="138" xr:uid="{00000000-0005-0000-0000-00008E000000}"/>
    <cellStyle name="Moneda 12" xfId="68" xr:uid="{00000000-0005-0000-0000-00008F000000}"/>
    <cellStyle name="Moneda 12 2" xfId="139" xr:uid="{00000000-0005-0000-0000-000090000000}"/>
    <cellStyle name="Moneda 13" xfId="69" xr:uid="{00000000-0005-0000-0000-000091000000}"/>
    <cellStyle name="Moneda 13 2" xfId="140" xr:uid="{00000000-0005-0000-0000-000092000000}"/>
    <cellStyle name="Moneda 14" xfId="70" xr:uid="{00000000-0005-0000-0000-000093000000}"/>
    <cellStyle name="Moneda 14 2" xfId="141" xr:uid="{00000000-0005-0000-0000-000094000000}"/>
    <cellStyle name="Moneda 15" xfId="71" xr:uid="{00000000-0005-0000-0000-000095000000}"/>
    <cellStyle name="Moneda 15 2" xfId="142" xr:uid="{00000000-0005-0000-0000-000096000000}"/>
    <cellStyle name="Moneda 16" xfId="72" xr:uid="{00000000-0005-0000-0000-000097000000}"/>
    <cellStyle name="Moneda 16 2" xfId="143" xr:uid="{00000000-0005-0000-0000-000098000000}"/>
    <cellStyle name="Moneda 17" xfId="73" xr:uid="{00000000-0005-0000-0000-000099000000}"/>
    <cellStyle name="Moneda 17 2" xfId="144" xr:uid="{00000000-0005-0000-0000-00009A000000}"/>
    <cellStyle name="Moneda 18" xfId="74" xr:uid="{00000000-0005-0000-0000-00009B000000}"/>
    <cellStyle name="Moneda 18 2" xfId="145" xr:uid="{00000000-0005-0000-0000-00009C000000}"/>
    <cellStyle name="Moneda 19" xfId="75" xr:uid="{00000000-0005-0000-0000-00009D000000}"/>
    <cellStyle name="Moneda 19 2" xfId="146" xr:uid="{00000000-0005-0000-0000-00009E000000}"/>
    <cellStyle name="Moneda 2" xfId="2" xr:uid="{00000000-0005-0000-0000-00009F000000}"/>
    <cellStyle name="Moneda 2 2" xfId="128" xr:uid="{00000000-0005-0000-0000-0000A0000000}"/>
    <cellStyle name="Moneda 2 3" xfId="57" xr:uid="{00000000-0005-0000-0000-0000A1000000}"/>
    <cellStyle name="Moneda 20" xfId="76" xr:uid="{00000000-0005-0000-0000-0000A2000000}"/>
    <cellStyle name="Moneda 20 2" xfId="147" xr:uid="{00000000-0005-0000-0000-0000A3000000}"/>
    <cellStyle name="Moneda 21" xfId="79" xr:uid="{00000000-0005-0000-0000-0000A4000000}"/>
    <cellStyle name="Moneda 21 2" xfId="150" xr:uid="{00000000-0005-0000-0000-0000A5000000}"/>
    <cellStyle name="Moneda 22" xfId="78" xr:uid="{00000000-0005-0000-0000-0000A6000000}"/>
    <cellStyle name="Moneda 22 2" xfId="149" xr:uid="{00000000-0005-0000-0000-0000A7000000}"/>
    <cellStyle name="Moneda 23" xfId="56" xr:uid="{00000000-0005-0000-0000-0000A8000000}"/>
    <cellStyle name="Moneda 23 2" xfId="127" xr:uid="{00000000-0005-0000-0000-0000A9000000}"/>
    <cellStyle name="Moneda 24" xfId="77" xr:uid="{00000000-0005-0000-0000-0000AA000000}"/>
    <cellStyle name="Moneda 24 2" xfId="148" xr:uid="{00000000-0005-0000-0000-0000AB000000}"/>
    <cellStyle name="Moneda 25" xfId="80" xr:uid="{00000000-0005-0000-0000-0000AC000000}"/>
    <cellStyle name="Moneda 25 2" xfId="151" xr:uid="{00000000-0005-0000-0000-0000AD000000}"/>
    <cellStyle name="Moneda 26" xfId="81" xr:uid="{00000000-0005-0000-0000-0000AE000000}"/>
    <cellStyle name="Moneda 26 2" xfId="152" xr:uid="{00000000-0005-0000-0000-0000AF000000}"/>
    <cellStyle name="Moneda 27" xfId="82" xr:uid="{00000000-0005-0000-0000-0000B0000000}"/>
    <cellStyle name="Moneda 27 2" xfId="153" xr:uid="{00000000-0005-0000-0000-0000B1000000}"/>
    <cellStyle name="Moneda 28" xfId="83" xr:uid="{00000000-0005-0000-0000-0000B2000000}"/>
    <cellStyle name="Moneda 28 2" xfId="154" xr:uid="{00000000-0005-0000-0000-0000B3000000}"/>
    <cellStyle name="Moneda 29" xfId="84" xr:uid="{00000000-0005-0000-0000-0000B4000000}"/>
    <cellStyle name="Moneda 29 2" xfId="155" xr:uid="{00000000-0005-0000-0000-0000B5000000}"/>
    <cellStyle name="Moneda 3" xfId="58" xr:uid="{00000000-0005-0000-0000-0000B6000000}"/>
    <cellStyle name="Moneda 3 2" xfId="129" xr:uid="{00000000-0005-0000-0000-0000B7000000}"/>
    <cellStyle name="Moneda 30" xfId="85" xr:uid="{00000000-0005-0000-0000-0000B8000000}"/>
    <cellStyle name="Moneda 30 2" xfId="156" xr:uid="{00000000-0005-0000-0000-0000B9000000}"/>
    <cellStyle name="Moneda 31" xfId="86" xr:uid="{00000000-0005-0000-0000-0000BA000000}"/>
    <cellStyle name="Moneda 31 2" xfId="157" xr:uid="{00000000-0005-0000-0000-0000BB000000}"/>
    <cellStyle name="Moneda 32" xfId="87" xr:uid="{00000000-0005-0000-0000-0000BC000000}"/>
    <cellStyle name="Moneda 32 2" xfId="158" xr:uid="{00000000-0005-0000-0000-0000BD000000}"/>
    <cellStyle name="Moneda 33" xfId="88" xr:uid="{00000000-0005-0000-0000-0000BE000000}"/>
    <cellStyle name="Moneda 33 2" xfId="159" xr:uid="{00000000-0005-0000-0000-0000BF000000}"/>
    <cellStyle name="Moneda 34" xfId="89" xr:uid="{00000000-0005-0000-0000-0000C0000000}"/>
    <cellStyle name="Moneda 34 2" xfId="160" xr:uid="{00000000-0005-0000-0000-0000C1000000}"/>
    <cellStyle name="Moneda 35" xfId="90" xr:uid="{00000000-0005-0000-0000-0000C2000000}"/>
    <cellStyle name="Moneda 35 2" xfId="161" xr:uid="{00000000-0005-0000-0000-0000C3000000}"/>
    <cellStyle name="Moneda 36" xfId="91" xr:uid="{00000000-0005-0000-0000-0000C4000000}"/>
    <cellStyle name="Moneda 36 2" xfId="162" xr:uid="{00000000-0005-0000-0000-0000C5000000}"/>
    <cellStyle name="Moneda 37" xfId="92" xr:uid="{00000000-0005-0000-0000-0000C6000000}"/>
    <cellStyle name="Moneda 37 2" xfId="163" xr:uid="{00000000-0005-0000-0000-0000C7000000}"/>
    <cellStyle name="Moneda 38" xfId="93" xr:uid="{00000000-0005-0000-0000-0000C8000000}"/>
    <cellStyle name="Moneda 38 2" xfId="164" xr:uid="{00000000-0005-0000-0000-0000C9000000}"/>
    <cellStyle name="Moneda 39" xfId="94" xr:uid="{00000000-0005-0000-0000-0000CA000000}"/>
    <cellStyle name="Moneda 39 2" xfId="165" xr:uid="{00000000-0005-0000-0000-0000CB000000}"/>
    <cellStyle name="Moneda 4" xfId="63" xr:uid="{00000000-0005-0000-0000-0000CC000000}"/>
    <cellStyle name="Moneda 4 2" xfId="134" xr:uid="{00000000-0005-0000-0000-0000CD000000}"/>
    <cellStyle name="Moneda 40" xfId="95" xr:uid="{00000000-0005-0000-0000-0000CE000000}"/>
    <cellStyle name="Moneda 40 2" xfId="166" xr:uid="{00000000-0005-0000-0000-0000CF000000}"/>
    <cellStyle name="Moneda 41" xfId="96" xr:uid="{00000000-0005-0000-0000-0000D0000000}"/>
    <cellStyle name="Moneda 41 2" xfId="167" xr:uid="{00000000-0005-0000-0000-0000D1000000}"/>
    <cellStyle name="Moneda 42" xfId="97" xr:uid="{00000000-0005-0000-0000-0000D2000000}"/>
    <cellStyle name="Moneda 42 2" xfId="168" xr:uid="{00000000-0005-0000-0000-0000D3000000}"/>
    <cellStyle name="Moneda 43" xfId="98" xr:uid="{00000000-0005-0000-0000-0000D4000000}"/>
    <cellStyle name="Moneda 43 2" xfId="169" xr:uid="{00000000-0005-0000-0000-0000D5000000}"/>
    <cellStyle name="Moneda 44" xfId="99" xr:uid="{00000000-0005-0000-0000-0000D6000000}"/>
    <cellStyle name="Moneda 44 2" xfId="170" xr:uid="{00000000-0005-0000-0000-0000D7000000}"/>
    <cellStyle name="Moneda 45" xfId="100" xr:uid="{00000000-0005-0000-0000-0000D8000000}"/>
    <cellStyle name="Moneda 45 2" xfId="171" xr:uid="{00000000-0005-0000-0000-0000D9000000}"/>
    <cellStyle name="Moneda 46" xfId="101" xr:uid="{00000000-0005-0000-0000-0000DA000000}"/>
    <cellStyle name="Moneda 46 2" xfId="172" xr:uid="{00000000-0005-0000-0000-0000DB000000}"/>
    <cellStyle name="Moneda 47" xfId="102" xr:uid="{00000000-0005-0000-0000-0000DC000000}"/>
    <cellStyle name="Moneda 47 2" xfId="173" xr:uid="{00000000-0005-0000-0000-0000DD000000}"/>
    <cellStyle name="Moneda 48" xfId="103" xr:uid="{00000000-0005-0000-0000-0000DE000000}"/>
    <cellStyle name="Moneda 48 2" xfId="174" xr:uid="{00000000-0005-0000-0000-0000DF000000}"/>
    <cellStyle name="Moneda 49" xfId="104" xr:uid="{00000000-0005-0000-0000-0000E0000000}"/>
    <cellStyle name="Moneda 49 2" xfId="175" xr:uid="{00000000-0005-0000-0000-0000E1000000}"/>
    <cellStyle name="Moneda 5" xfId="61" xr:uid="{00000000-0005-0000-0000-0000E2000000}"/>
    <cellStyle name="Moneda 5 2" xfId="132" xr:uid="{00000000-0005-0000-0000-0000E3000000}"/>
    <cellStyle name="Moneda 50" xfId="105" xr:uid="{00000000-0005-0000-0000-0000E4000000}"/>
    <cellStyle name="Moneda 50 2" xfId="176" xr:uid="{00000000-0005-0000-0000-0000E5000000}"/>
    <cellStyle name="Moneda 51" xfId="106" xr:uid="{00000000-0005-0000-0000-0000E6000000}"/>
    <cellStyle name="Moneda 51 2" xfId="177" xr:uid="{00000000-0005-0000-0000-0000E7000000}"/>
    <cellStyle name="Moneda 52" xfId="107" xr:uid="{00000000-0005-0000-0000-0000E8000000}"/>
    <cellStyle name="Moneda 52 2" xfId="178" xr:uid="{00000000-0005-0000-0000-0000E9000000}"/>
    <cellStyle name="Moneda 53" xfId="108" xr:uid="{00000000-0005-0000-0000-0000EA000000}"/>
    <cellStyle name="Moneda 53 2" xfId="179" xr:uid="{00000000-0005-0000-0000-0000EB000000}"/>
    <cellStyle name="Moneda 54" xfId="109" xr:uid="{00000000-0005-0000-0000-0000EC000000}"/>
    <cellStyle name="Moneda 54 2" xfId="180" xr:uid="{00000000-0005-0000-0000-0000ED000000}"/>
    <cellStyle name="Moneda 55" xfId="110" xr:uid="{00000000-0005-0000-0000-0000EE000000}"/>
    <cellStyle name="Moneda 55 2" xfId="181" xr:uid="{00000000-0005-0000-0000-0000EF000000}"/>
    <cellStyle name="Moneda 56" xfId="111" xr:uid="{00000000-0005-0000-0000-0000F0000000}"/>
    <cellStyle name="Moneda 56 2" xfId="182" xr:uid="{00000000-0005-0000-0000-0000F1000000}"/>
    <cellStyle name="Moneda 57" xfId="112" xr:uid="{00000000-0005-0000-0000-0000F2000000}"/>
    <cellStyle name="Moneda 57 2" xfId="183" xr:uid="{00000000-0005-0000-0000-0000F3000000}"/>
    <cellStyle name="Moneda 58" xfId="113" xr:uid="{00000000-0005-0000-0000-0000F4000000}"/>
    <cellStyle name="Moneda 58 2" xfId="184" xr:uid="{00000000-0005-0000-0000-0000F5000000}"/>
    <cellStyle name="Moneda 59" xfId="114" xr:uid="{00000000-0005-0000-0000-0000F6000000}"/>
    <cellStyle name="Moneda 59 2" xfId="185" xr:uid="{00000000-0005-0000-0000-0000F7000000}"/>
    <cellStyle name="Moneda 6" xfId="54" xr:uid="{00000000-0005-0000-0000-0000F8000000}"/>
    <cellStyle name="Moneda 6 2" xfId="125" xr:uid="{00000000-0005-0000-0000-0000F9000000}"/>
    <cellStyle name="Moneda 60" xfId="117" xr:uid="{00000000-0005-0000-0000-0000FA000000}"/>
    <cellStyle name="Moneda 60 2" xfId="188" xr:uid="{00000000-0005-0000-0000-0000FB000000}"/>
    <cellStyle name="Moneda 61" xfId="115" xr:uid="{00000000-0005-0000-0000-0000FC000000}"/>
    <cellStyle name="Moneda 61 2" xfId="186" xr:uid="{00000000-0005-0000-0000-0000FD000000}"/>
    <cellStyle name="Moneda 62" xfId="60" xr:uid="{00000000-0005-0000-0000-0000FE000000}"/>
    <cellStyle name="Moneda 62 2" xfId="131" xr:uid="{00000000-0005-0000-0000-0000FF000000}"/>
    <cellStyle name="Moneda 63" xfId="116" xr:uid="{00000000-0005-0000-0000-000000010000}"/>
    <cellStyle name="Moneda 63 2" xfId="187" xr:uid="{00000000-0005-0000-0000-000001010000}"/>
    <cellStyle name="Moneda 64" xfId="118" xr:uid="{00000000-0005-0000-0000-000002010000}"/>
    <cellStyle name="Moneda 64 2" xfId="189" xr:uid="{00000000-0005-0000-0000-000003010000}"/>
    <cellStyle name="Moneda 65" xfId="119" xr:uid="{00000000-0005-0000-0000-000004010000}"/>
    <cellStyle name="Moneda 65 2" xfId="190" xr:uid="{00000000-0005-0000-0000-000005010000}"/>
    <cellStyle name="Moneda 66" xfId="120" xr:uid="{00000000-0005-0000-0000-000006010000}"/>
    <cellStyle name="Moneda 66 2" xfId="191" xr:uid="{00000000-0005-0000-0000-000007010000}"/>
    <cellStyle name="Moneda 67" xfId="122" xr:uid="{00000000-0005-0000-0000-000008010000}"/>
    <cellStyle name="Moneda 68" xfId="123" xr:uid="{00000000-0005-0000-0000-000009010000}"/>
    <cellStyle name="Moneda 69" xfId="192" xr:uid="{00000000-0005-0000-0000-00000A010000}"/>
    <cellStyle name="Moneda 7" xfId="62" xr:uid="{00000000-0005-0000-0000-00000B010000}"/>
    <cellStyle name="Moneda 7 2" xfId="133" xr:uid="{00000000-0005-0000-0000-00000C010000}"/>
    <cellStyle name="Moneda 70" xfId="203" xr:uid="{00000000-0005-0000-0000-00000D010000}"/>
    <cellStyle name="Moneda 70 2" xfId="212" xr:uid="{00000000-0005-0000-0000-00000E010000}"/>
    <cellStyle name="Moneda 70 2 2" xfId="230" xr:uid="{00000000-0005-0000-0000-00000F010000}"/>
    <cellStyle name="Moneda 70 2 2 2" xfId="302" xr:uid="{00000000-0005-0000-0000-000010010000}"/>
    <cellStyle name="Moneda 70 2 2 3" xfId="266" xr:uid="{00000000-0005-0000-0000-000011010000}"/>
    <cellStyle name="Moneda 70 2 3" xfId="284" xr:uid="{00000000-0005-0000-0000-000012010000}"/>
    <cellStyle name="Moneda 70 2 4" xfId="248" xr:uid="{00000000-0005-0000-0000-000013010000}"/>
    <cellStyle name="Moneda 70 3" xfId="221" xr:uid="{00000000-0005-0000-0000-000014010000}"/>
    <cellStyle name="Moneda 70 3 2" xfId="293" xr:uid="{00000000-0005-0000-0000-000015010000}"/>
    <cellStyle name="Moneda 70 3 3" xfId="257" xr:uid="{00000000-0005-0000-0000-000016010000}"/>
    <cellStyle name="Moneda 70 4" xfId="275" xr:uid="{00000000-0005-0000-0000-000017010000}"/>
    <cellStyle name="Moneda 70 5" xfId="239" xr:uid="{00000000-0005-0000-0000-000018010000}"/>
    <cellStyle name="Moneda 71" xfId="50" xr:uid="{00000000-0005-0000-0000-000019010000}"/>
    <cellStyle name="Moneda 72" xfId="47" xr:uid="{00000000-0005-0000-0000-00001A010000}"/>
    <cellStyle name="Moneda 73" xfId="193" xr:uid="{00000000-0005-0000-0000-00001B010000}"/>
    <cellStyle name="Moneda 8" xfId="64" xr:uid="{00000000-0005-0000-0000-00001C010000}"/>
    <cellStyle name="Moneda 8 2" xfId="135" xr:uid="{00000000-0005-0000-0000-00001D010000}"/>
    <cellStyle name="Moneda 9" xfId="65" xr:uid="{00000000-0005-0000-0000-00001E010000}"/>
    <cellStyle name="Moneda 9 2" xfId="136" xr:uid="{00000000-0005-0000-0000-00001F010000}"/>
    <cellStyle name="Neutral 2" xfId="195" xr:uid="{00000000-0005-0000-0000-000020010000}"/>
    <cellStyle name="Normal" xfId="0" builtinId="0"/>
    <cellStyle name="Normal 2" xfId="1" xr:uid="{00000000-0005-0000-0000-000022010000}"/>
    <cellStyle name="Normal 2 2" xfId="44" xr:uid="{00000000-0005-0000-0000-000023010000}"/>
    <cellStyle name="Normal 2 2 2" xfId="43" xr:uid="{00000000-0005-0000-0000-000024010000}"/>
    <cellStyle name="Normal 3" xfId="42" xr:uid="{00000000-0005-0000-0000-000025010000}"/>
    <cellStyle name="Normal 4" xfId="46" xr:uid="{00000000-0005-0000-0000-000026010000}"/>
    <cellStyle name="Normal 5" xfId="306" xr:uid="{00000000-0005-0000-0000-000027010000}"/>
    <cellStyle name="Notas" xfId="20" builtinId="10" customBuiltin="1"/>
    <cellStyle name="Numeric" xfId="6" xr:uid="{00000000-0005-0000-0000-000029010000}"/>
    <cellStyle name="Porcentaje" xfId="303" builtinId="5"/>
    <cellStyle name="Porcentaje 2" xfId="49" xr:uid="{00000000-0005-0000-0000-00002B010000}"/>
    <cellStyle name="Salida" xfId="15" builtinId="21" customBuiltin="1"/>
    <cellStyle name="Texto de advertencia" xfId="19" builtinId="11" customBuiltin="1"/>
    <cellStyle name="Texto explicativo" xfId="21" builtinId="53" customBuiltin="1"/>
    <cellStyle name="Título" xfId="7" builtinId="15" customBuiltin="1"/>
    <cellStyle name="Título 2" xfId="9" builtinId="17" customBuiltin="1"/>
    <cellStyle name="Título 3" xfId="10" builtinId="18" customBuiltin="1"/>
    <cellStyle name="Total" xfId="22"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883104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8310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392566</xdr:colOff>
      <xdr:row>0</xdr:row>
      <xdr:rowOff>0</xdr:rowOff>
    </xdr:from>
    <xdr:ext cx="1274309" cy="857250"/>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oneCellAnchor>
    <xdr:from>
      <xdr:col>0</xdr:col>
      <xdr:colOff>392566</xdr:colOff>
      <xdr:row>0</xdr:row>
      <xdr:rowOff>0</xdr:rowOff>
    </xdr:from>
    <xdr:ext cx="1274309" cy="857250"/>
    <xdr:pic>
      <xdr:nvPicPr>
        <xdr:cNvPr id="3" name="Imagen 2">
          <a:extLst>
            <a:ext uri="{FF2B5EF4-FFF2-40B4-BE49-F238E27FC236}">
              <a16:creationId xmlns:a16="http://schemas.microsoft.com/office/drawing/2014/main" id="{6C52A8BA-F72B-4E60-86CB-67E7FA53AE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oneCellAnchor>
    <xdr:from>
      <xdr:col>0</xdr:col>
      <xdr:colOff>392566</xdr:colOff>
      <xdr:row>0</xdr:row>
      <xdr:rowOff>0</xdr:rowOff>
    </xdr:from>
    <xdr:ext cx="1274309" cy="857250"/>
    <xdr:pic>
      <xdr:nvPicPr>
        <xdr:cNvPr id="4" name="Imagen 3">
          <a:extLst>
            <a:ext uri="{FF2B5EF4-FFF2-40B4-BE49-F238E27FC236}">
              <a16:creationId xmlns:a16="http://schemas.microsoft.com/office/drawing/2014/main" id="{24516AA2-9E17-4CC2-923B-2B2885938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oneCellAnchor>
    <xdr:from>
      <xdr:col>0</xdr:col>
      <xdr:colOff>392566</xdr:colOff>
      <xdr:row>0</xdr:row>
      <xdr:rowOff>0</xdr:rowOff>
    </xdr:from>
    <xdr:ext cx="1274309" cy="857250"/>
    <xdr:pic>
      <xdr:nvPicPr>
        <xdr:cNvPr id="7" name="Imagen 6">
          <a:extLst>
            <a:ext uri="{FF2B5EF4-FFF2-40B4-BE49-F238E27FC236}">
              <a16:creationId xmlns:a16="http://schemas.microsoft.com/office/drawing/2014/main" id="{61A65710-7B81-47BA-95AF-24A926D5B7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2566" y="0"/>
          <a:ext cx="1274309" cy="8572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1195160</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95160"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80" zoomScaleNormal="80" workbookViewId="0">
      <selection activeCell="A19" sqref="A19:H19"/>
    </sheetView>
  </sheetViews>
  <sheetFormatPr baseColWidth="10" defaultColWidth="10.875" defaultRowHeight="15"/>
  <cols>
    <col min="1" max="1" width="34.125" style="18" customWidth="1"/>
    <col min="2" max="2" width="10.875" style="10"/>
    <col min="3" max="3" width="28.25" style="10" customWidth="1"/>
    <col min="4" max="4" width="21.25" style="10" customWidth="1"/>
    <col min="5" max="5" width="19.25" style="10" customWidth="1"/>
    <col min="6" max="6" width="27.25" style="10" customWidth="1"/>
    <col min="7" max="7" width="17.25" style="10" customWidth="1"/>
    <col min="8" max="8" width="27.25" style="10" customWidth="1"/>
    <col min="9" max="9" width="15.25" style="10" customWidth="1"/>
    <col min="10" max="10" width="17.875" style="10" customWidth="1"/>
    <col min="11" max="11" width="19.25" style="10" customWidth="1"/>
    <col min="12" max="12" width="25.25" style="10" customWidth="1"/>
    <col min="13" max="13" width="20.75" style="10" customWidth="1"/>
    <col min="14" max="15" width="10.875" style="10"/>
    <col min="16" max="16" width="16.75" style="10" customWidth="1"/>
    <col min="17" max="17" width="20.25" style="10" customWidth="1"/>
    <col min="18" max="18" width="18.75" style="10" customWidth="1"/>
    <col min="19" max="19" width="22.875" style="10" customWidth="1"/>
    <col min="20" max="20" width="22.125" style="10" customWidth="1"/>
    <col min="21" max="21" width="25.25" style="10" customWidth="1"/>
    <col min="22" max="22" width="21.125" style="10" customWidth="1"/>
    <col min="23" max="23" width="19.125" style="10" customWidth="1"/>
    <col min="24" max="24" width="17.25" style="10" customWidth="1"/>
    <col min="25" max="26" width="16.25" style="10" customWidth="1"/>
    <col min="27" max="27" width="28.75" style="10" customWidth="1"/>
    <col min="28" max="28" width="19.25" style="10" customWidth="1"/>
    <col min="29" max="29" width="21.125" style="10" customWidth="1"/>
    <col min="30" max="30" width="21.875" style="10" customWidth="1"/>
    <col min="31" max="31" width="25.25" style="10" customWidth="1"/>
    <col min="32" max="32" width="22.25" style="10" customWidth="1"/>
    <col min="33" max="33" width="29.75" style="10" customWidth="1"/>
    <col min="34" max="34" width="18.75" style="10" customWidth="1"/>
    <col min="35" max="35" width="18.25" style="10" customWidth="1"/>
    <col min="36" max="36" width="22.25" style="10" customWidth="1"/>
    <col min="37" max="16384" width="10.875" style="10"/>
  </cols>
  <sheetData>
    <row r="1" spans="1:50" ht="54.75" customHeight="1">
      <c r="A1" s="287" t="s">
        <v>0</v>
      </c>
      <c r="B1" s="287"/>
      <c r="C1" s="287"/>
      <c r="D1" s="287"/>
      <c r="E1" s="287"/>
      <c r="F1" s="287"/>
      <c r="G1" s="287"/>
      <c r="H1" s="287"/>
    </row>
    <row r="2" spans="1:50" ht="33" customHeight="1">
      <c r="A2" s="291" t="s">
        <v>1</v>
      </c>
      <c r="B2" s="291"/>
      <c r="C2" s="291"/>
      <c r="D2" s="291"/>
      <c r="E2" s="291"/>
      <c r="F2" s="291"/>
      <c r="G2" s="291"/>
      <c r="H2" s="291"/>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2</v>
      </c>
      <c r="B3" s="286" t="s">
        <v>3</v>
      </c>
      <c r="C3" s="286"/>
      <c r="D3" s="286"/>
      <c r="E3" s="286"/>
      <c r="F3" s="286"/>
      <c r="G3" s="286"/>
      <c r="H3" s="286"/>
    </row>
    <row r="4" spans="1:50" ht="48" customHeight="1">
      <c r="A4" s="14" t="s">
        <v>4</v>
      </c>
      <c r="B4" s="288" t="s">
        <v>5</v>
      </c>
      <c r="C4" s="289"/>
      <c r="D4" s="289"/>
      <c r="E4" s="289"/>
      <c r="F4" s="289"/>
      <c r="G4" s="289"/>
      <c r="H4" s="290"/>
    </row>
    <row r="5" spans="1:50" ht="31.5" customHeight="1">
      <c r="A5" s="14" t="s">
        <v>6</v>
      </c>
      <c r="B5" s="286" t="s">
        <v>7</v>
      </c>
      <c r="C5" s="286"/>
      <c r="D5" s="286"/>
      <c r="E5" s="286"/>
      <c r="F5" s="286"/>
      <c r="G5" s="286"/>
      <c r="H5" s="286"/>
    </row>
    <row r="6" spans="1:50" ht="40.5" customHeight="1">
      <c r="A6" s="14" t="s">
        <v>8</v>
      </c>
      <c r="B6" s="288" t="s">
        <v>9</v>
      </c>
      <c r="C6" s="289"/>
      <c r="D6" s="289"/>
      <c r="E6" s="289"/>
      <c r="F6" s="289"/>
      <c r="G6" s="289"/>
      <c r="H6" s="290"/>
    </row>
    <row r="7" spans="1:50" ht="41.1" customHeight="1">
      <c r="A7" s="14" t="s">
        <v>10</v>
      </c>
      <c r="B7" s="286" t="s">
        <v>11</v>
      </c>
      <c r="C7" s="286"/>
      <c r="D7" s="286"/>
      <c r="E7" s="286"/>
      <c r="F7" s="286"/>
      <c r="G7" s="286"/>
      <c r="H7" s="286"/>
    </row>
    <row r="8" spans="1:50" ht="48.95" customHeight="1">
      <c r="A8" s="14" t="s">
        <v>12</v>
      </c>
      <c r="B8" s="286" t="s">
        <v>13</v>
      </c>
      <c r="C8" s="286"/>
      <c r="D8" s="286"/>
      <c r="E8" s="286"/>
      <c r="F8" s="286"/>
      <c r="G8" s="286"/>
      <c r="H8" s="286"/>
    </row>
    <row r="9" spans="1:50" ht="48.95" customHeight="1">
      <c r="A9" s="14" t="s">
        <v>14</v>
      </c>
      <c r="B9" s="288" t="s">
        <v>15</v>
      </c>
      <c r="C9" s="289"/>
      <c r="D9" s="289"/>
      <c r="E9" s="289"/>
      <c r="F9" s="289"/>
      <c r="G9" s="289"/>
      <c r="H9" s="290"/>
    </row>
    <row r="10" spans="1:50" ht="30">
      <c r="A10" s="14" t="s">
        <v>16</v>
      </c>
      <c r="B10" s="286" t="s">
        <v>17</v>
      </c>
      <c r="C10" s="286"/>
      <c r="D10" s="286"/>
      <c r="E10" s="286"/>
      <c r="F10" s="286"/>
      <c r="G10" s="286"/>
      <c r="H10" s="286"/>
    </row>
    <row r="11" spans="1:50" ht="30">
      <c r="A11" s="14" t="s">
        <v>18</v>
      </c>
      <c r="B11" s="286" t="s">
        <v>19</v>
      </c>
      <c r="C11" s="286"/>
      <c r="D11" s="286"/>
      <c r="E11" s="286"/>
      <c r="F11" s="286"/>
      <c r="G11" s="286"/>
      <c r="H11" s="286"/>
    </row>
    <row r="12" spans="1:50" ht="33.950000000000003" customHeight="1">
      <c r="A12" s="14" t="s">
        <v>20</v>
      </c>
      <c r="B12" s="286" t="s">
        <v>21</v>
      </c>
      <c r="C12" s="286"/>
      <c r="D12" s="286"/>
      <c r="E12" s="286"/>
      <c r="F12" s="286"/>
      <c r="G12" s="286"/>
      <c r="H12" s="286"/>
    </row>
    <row r="13" spans="1:50" ht="30">
      <c r="A13" s="14" t="s">
        <v>22</v>
      </c>
      <c r="B13" s="286" t="s">
        <v>23</v>
      </c>
      <c r="C13" s="286"/>
      <c r="D13" s="286"/>
      <c r="E13" s="286"/>
      <c r="F13" s="286"/>
      <c r="G13" s="286"/>
      <c r="H13" s="286"/>
    </row>
    <row r="14" spans="1:50" ht="30">
      <c r="A14" s="14" t="s">
        <v>24</v>
      </c>
      <c r="B14" s="286" t="s">
        <v>25</v>
      </c>
      <c r="C14" s="286"/>
      <c r="D14" s="286"/>
      <c r="E14" s="286"/>
      <c r="F14" s="286"/>
      <c r="G14" s="286"/>
      <c r="H14" s="286"/>
    </row>
    <row r="15" spans="1:50" ht="44.1" customHeight="1">
      <c r="A15" s="14" t="s">
        <v>26</v>
      </c>
      <c r="B15" s="286" t="s">
        <v>27</v>
      </c>
      <c r="C15" s="286"/>
      <c r="D15" s="286"/>
      <c r="E15" s="286"/>
      <c r="F15" s="286"/>
      <c r="G15" s="286"/>
      <c r="H15" s="286"/>
    </row>
    <row r="16" spans="1:50" ht="60">
      <c r="A16" s="14" t="s">
        <v>28</v>
      </c>
      <c r="B16" s="286" t="s">
        <v>29</v>
      </c>
      <c r="C16" s="286"/>
      <c r="D16" s="286"/>
      <c r="E16" s="286"/>
      <c r="F16" s="286"/>
      <c r="G16" s="286"/>
      <c r="H16" s="286"/>
    </row>
    <row r="17" spans="1:8" ht="58.5" customHeight="1">
      <c r="A17" s="14" t="s">
        <v>30</v>
      </c>
      <c r="B17" s="286" t="s">
        <v>31</v>
      </c>
      <c r="C17" s="286"/>
      <c r="D17" s="286"/>
      <c r="E17" s="286"/>
      <c r="F17" s="286"/>
      <c r="G17" s="286"/>
      <c r="H17" s="286"/>
    </row>
    <row r="18" spans="1:8" ht="30">
      <c r="A18" s="14" t="s">
        <v>32</v>
      </c>
      <c r="B18" s="286" t="s">
        <v>33</v>
      </c>
      <c r="C18" s="286"/>
      <c r="D18" s="286"/>
      <c r="E18" s="286"/>
      <c r="F18" s="286"/>
      <c r="G18" s="286"/>
      <c r="H18" s="286"/>
    </row>
    <row r="19" spans="1:8" ht="30" customHeight="1">
      <c r="A19" s="293"/>
      <c r="B19" s="294"/>
      <c r="C19" s="294"/>
      <c r="D19" s="294"/>
      <c r="E19" s="294"/>
      <c r="F19" s="294"/>
      <c r="G19" s="294"/>
      <c r="H19" s="295"/>
    </row>
    <row r="20" spans="1:8" ht="37.5" customHeight="1">
      <c r="A20" s="291" t="s">
        <v>34</v>
      </c>
      <c r="B20" s="291"/>
      <c r="C20" s="291"/>
      <c r="D20" s="291"/>
      <c r="E20" s="291"/>
      <c r="F20" s="291"/>
      <c r="G20" s="291"/>
      <c r="H20" s="291"/>
    </row>
    <row r="21" spans="1:8" ht="117" customHeight="1">
      <c r="A21" s="296" t="s">
        <v>35</v>
      </c>
      <c r="B21" s="296"/>
      <c r="C21" s="296"/>
      <c r="D21" s="296"/>
      <c r="E21" s="296"/>
      <c r="F21" s="296"/>
      <c r="G21" s="296"/>
      <c r="H21" s="296"/>
    </row>
    <row r="22" spans="1:8" ht="117" customHeight="1">
      <c r="A22" s="14" t="s">
        <v>10</v>
      </c>
      <c r="B22" s="286" t="s">
        <v>11</v>
      </c>
      <c r="C22" s="286"/>
      <c r="D22" s="286"/>
      <c r="E22" s="286"/>
      <c r="F22" s="286"/>
      <c r="G22" s="286"/>
      <c r="H22" s="286"/>
    </row>
    <row r="23" spans="1:8" ht="167.1" customHeight="1">
      <c r="A23" s="14" t="s">
        <v>36</v>
      </c>
      <c r="B23" s="296" t="s">
        <v>37</v>
      </c>
      <c r="C23" s="296"/>
      <c r="D23" s="296"/>
      <c r="E23" s="296"/>
      <c r="F23" s="296"/>
      <c r="G23" s="296"/>
      <c r="H23" s="296"/>
    </row>
    <row r="24" spans="1:8" ht="69.75" customHeight="1">
      <c r="A24" s="14" t="s">
        <v>38</v>
      </c>
      <c r="B24" s="296" t="s">
        <v>39</v>
      </c>
      <c r="C24" s="296"/>
      <c r="D24" s="296"/>
      <c r="E24" s="296"/>
      <c r="F24" s="296"/>
      <c r="G24" s="296"/>
      <c r="H24" s="296"/>
    </row>
    <row r="25" spans="1:8" ht="60" customHeight="1">
      <c r="A25" s="14" t="s">
        <v>40</v>
      </c>
      <c r="B25" s="296" t="s">
        <v>41</v>
      </c>
      <c r="C25" s="296"/>
      <c r="D25" s="296"/>
      <c r="E25" s="296"/>
      <c r="F25" s="296"/>
      <c r="G25" s="296"/>
      <c r="H25" s="296"/>
    </row>
    <row r="26" spans="1:8" ht="24.75" customHeight="1">
      <c r="A26" s="15" t="s">
        <v>42</v>
      </c>
      <c r="B26" s="292" t="s">
        <v>43</v>
      </c>
      <c r="C26" s="292"/>
      <c r="D26" s="292"/>
      <c r="E26" s="292"/>
      <c r="F26" s="292"/>
      <c r="G26" s="292"/>
      <c r="H26" s="292"/>
    </row>
    <row r="27" spans="1:8" ht="26.25" customHeight="1">
      <c r="A27" s="15" t="s">
        <v>44</v>
      </c>
      <c r="B27" s="292" t="s">
        <v>45</v>
      </c>
      <c r="C27" s="292"/>
      <c r="D27" s="292"/>
      <c r="E27" s="292"/>
      <c r="F27" s="292"/>
      <c r="G27" s="292"/>
      <c r="H27" s="292"/>
    </row>
    <row r="28" spans="1:8" ht="53.25" customHeight="1">
      <c r="A28" s="14" t="s">
        <v>46</v>
      </c>
      <c r="B28" s="296" t="s">
        <v>47</v>
      </c>
      <c r="C28" s="296"/>
      <c r="D28" s="296"/>
      <c r="E28" s="296"/>
      <c r="F28" s="296"/>
      <c r="G28" s="296"/>
      <c r="H28" s="296"/>
    </row>
    <row r="29" spans="1:8" ht="45" customHeight="1">
      <c r="A29" s="14" t="s">
        <v>48</v>
      </c>
      <c r="B29" s="312" t="s">
        <v>49</v>
      </c>
      <c r="C29" s="313"/>
      <c r="D29" s="313"/>
      <c r="E29" s="313"/>
      <c r="F29" s="313"/>
      <c r="G29" s="313"/>
      <c r="H29" s="314"/>
    </row>
    <row r="30" spans="1:8" ht="45" customHeight="1">
      <c r="A30" s="14" t="s">
        <v>50</v>
      </c>
      <c r="B30" s="312" t="s">
        <v>51</v>
      </c>
      <c r="C30" s="313"/>
      <c r="D30" s="313"/>
      <c r="E30" s="313"/>
      <c r="F30" s="313"/>
      <c r="G30" s="313"/>
      <c r="H30" s="314"/>
    </row>
    <row r="31" spans="1:8" ht="45" customHeight="1">
      <c r="A31" s="14" t="s">
        <v>52</v>
      </c>
      <c r="B31" s="312" t="s">
        <v>53</v>
      </c>
      <c r="C31" s="313"/>
      <c r="D31" s="313"/>
      <c r="E31" s="313"/>
      <c r="F31" s="313"/>
      <c r="G31" s="313"/>
      <c r="H31" s="314"/>
    </row>
    <row r="32" spans="1:8" ht="33" customHeight="1">
      <c r="A32" s="15" t="s">
        <v>54</v>
      </c>
      <c r="B32" s="296" t="s">
        <v>55</v>
      </c>
      <c r="C32" s="296"/>
      <c r="D32" s="296"/>
      <c r="E32" s="296"/>
      <c r="F32" s="296"/>
      <c r="G32" s="296"/>
      <c r="H32" s="296"/>
    </row>
    <row r="33" spans="1:8" ht="39" customHeight="1">
      <c r="A33" s="14" t="s">
        <v>56</v>
      </c>
      <c r="B33" s="292" t="s">
        <v>57</v>
      </c>
      <c r="C33" s="292"/>
      <c r="D33" s="292"/>
      <c r="E33" s="292"/>
      <c r="F33" s="292"/>
      <c r="G33" s="292"/>
      <c r="H33" s="292"/>
    </row>
    <row r="34" spans="1:8" ht="39" customHeight="1">
      <c r="A34" s="291" t="s">
        <v>58</v>
      </c>
      <c r="B34" s="291"/>
      <c r="C34" s="291"/>
      <c r="D34" s="291"/>
      <c r="E34" s="291"/>
      <c r="F34" s="291"/>
      <c r="G34" s="291"/>
      <c r="H34" s="291"/>
    </row>
    <row r="35" spans="1:8" ht="79.5" customHeight="1">
      <c r="A35" s="288" t="s">
        <v>59</v>
      </c>
      <c r="B35" s="289"/>
      <c r="C35" s="289"/>
      <c r="D35" s="289"/>
      <c r="E35" s="289"/>
      <c r="F35" s="289"/>
      <c r="G35" s="289"/>
      <c r="H35" s="290"/>
    </row>
    <row r="36" spans="1:8" ht="33" customHeight="1">
      <c r="A36" s="14" t="s">
        <v>60</v>
      </c>
      <c r="B36" s="296" t="s">
        <v>61</v>
      </c>
      <c r="C36" s="296"/>
      <c r="D36" s="296"/>
      <c r="E36" s="296"/>
      <c r="F36" s="296"/>
      <c r="G36" s="296"/>
      <c r="H36" s="296"/>
    </row>
    <row r="37" spans="1:8" ht="33" customHeight="1">
      <c r="A37" s="14" t="s">
        <v>62</v>
      </c>
      <c r="B37" s="296" t="s">
        <v>63</v>
      </c>
      <c r="C37" s="296"/>
      <c r="D37" s="296"/>
      <c r="E37" s="296"/>
      <c r="F37" s="296"/>
      <c r="G37" s="296"/>
      <c r="H37" s="296"/>
    </row>
    <row r="38" spans="1:8" ht="33" customHeight="1">
      <c r="A38" s="21"/>
      <c r="B38" s="22"/>
      <c r="C38" s="22"/>
      <c r="D38" s="22"/>
      <c r="E38" s="22"/>
      <c r="F38" s="22"/>
      <c r="G38" s="22"/>
      <c r="H38" s="23"/>
    </row>
    <row r="39" spans="1:8" ht="34.5" customHeight="1">
      <c r="A39" s="291" t="s">
        <v>64</v>
      </c>
      <c r="B39" s="291"/>
      <c r="C39" s="291"/>
      <c r="D39" s="291"/>
      <c r="E39" s="291"/>
      <c r="F39" s="291"/>
      <c r="G39" s="291"/>
      <c r="H39" s="291"/>
    </row>
    <row r="40" spans="1:8" ht="34.5" customHeight="1">
      <c r="A40" s="14" t="s">
        <v>65</v>
      </c>
      <c r="B40" s="296" t="s">
        <v>66</v>
      </c>
      <c r="C40" s="296"/>
      <c r="D40" s="296"/>
      <c r="E40" s="296"/>
      <c r="F40" s="296"/>
      <c r="G40" s="296"/>
      <c r="H40" s="296"/>
    </row>
    <row r="41" spans="1:8" ht="29.25" customHeight="1">
      <c r="A41" s="14" t="s">
        <v>67</v>
      </c>
      <c r="B41" s="296" t="s">
        <v>68</v>
      </c>
      <c r="C41" s="296"/>
      <c r="D41" s="296"/>
      <c r="E41" s="296"/>
      <c r="F41" s="296"/>
      <c r="G41" s="296"/>
      <c r="H41" s="296"/>
    </row>
    <row r="42" spans="1:8" ht="42" customHeight="1">
      <c r="A42" s="14" t="s">
        <v>69</v>
      </c>
      <c r="B42" s="296" t="s">
        <v>70</v>
      </c>
      <c r="C42" s="296"/>
      <c r="D42" s="296"/>
      <c r="E42" s="296"/>
      <c r="F42" s="296"/>
      <c r="G42" s="296"/>
      <c r="H42" s="296"/>
    </row>
    <row r="43" spans="1:8" ht="42" customHeight="1">
      <c r="A43" s="14" t="s">
        <v>71</v>
      </c>
      <c r="B43" s="312" t="s">
        <v>72</v>
      </c>
      <c r="C43" s="313"/>
      <c r="D43" s="313"/>
      <c r="E43" s="313"/>
      <c r="F43" s="313"/>
      <c r="G43" s="313"/>
      <c r="H43" s="314"/>
    </row>
    <row r="44" spans="1:8" ht="42" customHeight="1">
      <c r="A44" s="14" t="s">
        <v>73</v>
      </c>
      <c r="B44" s="312" t="s">
        <v>74</v>
      </c>
      <c r="C44" s="313"/>
      <c r="D44" s="313"/>
      <c r="E44" s="313"/>
      <c r="F44" s="313"/>
      <c r="G44" s="313"/>
      <c r="H44" s="314"/>
    </row>
    <row r="45" spans="1:8" ht="42" customHeight="1">
      <c r="A45" s="14" t="s">
        <v>75</v>
      </c>
      <c r="B45" s="312" t="s">
        <v>76</v>
      </c>
      <c r="C45" s="313"/>
      <c r="D45" s="313"/>
      <c r="E45" s="313"/>
      <c r="F45" s="313"/>
      <c r="G45" s="313"/>
      <c r="H45" s="314"/>
    </row>
    <row r="46" spans="1:8" ht="86.1" customHeight="1">
      <c r="A46" s="16" t="s">
        <v>77</v>
      </c>
      <c r="B46" s="297" t="s">
        <v>78</v>
      </c>
      <c r="C46" s="297"/>
      <c r="D46" s="297"/>
      <c r="E46" s="297"/>
      <c r="F46" s="297"/>
      <c r="G46" s="297"/>
      <c r="H46" s="297"/>
    </row>
    <row r="47" spans="1:8" ht="39.75" customHeight="1">
      <c r="A47" s="16" t="s">
        <v>79</v>
      </c>
      <c r="B47" s="299" t="s">
        <v>80</v>
      </c>
      <c r="C47" s="300"/>
      <c r="D47" s="300"/>
      <c r="E47" s="300"/>
      <c r="F47" s="300"/>
      <c r="G47" s="300"/>
      <c r="H47" s="301"/>
    </row>
    <row r="48" spans="1:8" ht="31.5" customHeight="1">
      <c r="A48" s="16" t="s">
        <v>81</v>
      </c>
      <c r="B48" s="297" t="s">
        <v>82</v>
      </c>
      <c r="C48" s="297"/>
      <c r="D48" s="297"/>
      <c r="E48" s="297"/>
      <c r="F48" s="297"/>
      <c r="G48" s="297"/>
      <c r="H48" s="297"/>
    </row>
    <row r="49" spans="1:8" ht="30">
      <c r="A49" s="16" t="s">
        <v>83</v>
      </c>
      <c r="B49" s="297" t="s">
        <v>84</v>
      </c>
      <c r="C49" s="297"/>
      <c r="D49" s="297"/>
      <c r="E49" s="297"/>
      <c r="F49" s="297"/>
      <c r="G49" s="297"/>
      <c r="H49" s="297"/>
    </row>
    <row r="50" spans="1:8" ht="43.5" customHeight="1">
      <c r="A50" s="16" t="s">
        <v>85</v>
      </c>
      <c r="B50" s="297" t="s">
        <v>86</v>
      </c>
      <c r="C50" s="297"/>
      <c r="D50" s="297"/>
      <c r="E50" s="297"/>
      <c r="F50" s="297"/>
      <c r="G50" s="297"/>
      <c r="H50" s="297"/>
    </row>
    <row r="51" spans="1:8" ht="40.5" customHeight="1">
      <c r="A51" s="16" t="s">
        <v>87</v>
      </c>
      <c r="B51" s="297" t="s">
        <v>88</v>
      </c>
      <c r="C51" s="297"/>
      <c r="D51" s="297"/>
      <c r="E51" s="297"/>
      <c r="F51" s="297"/>
      <c r="G51" s="297"/>
      <c r="H51" s="297"/>
    </row>
    <row r="52" spans="1:8" ht="75.75" customHeight="1">
      <c r="A52" s="17" t="s">
        <v>89</v>
      </c>
      <c r="B52" s="298" t="s">
        <v>90</v>
      </c>
      <c r="C52" s="298"/>
      <c r="D52" s="298"/>
      <c r="E52" s="298"/>
      <c r="F52" s="298"/>
      <c r="G52" s="298"/>
      <c r="H52" s="298"/>
    </row>
    <row r="53" spans="1:8" ht="41.25" customHeight="1">
      <c r="A53" s="17" t="s">
        <v>91</v>
      </c>
      <c r="B53" s="298" t="s">
        <v>92</v>
      </c>
      <c r="C53" s="298"/>
      <c r="D53" s="298"/>
      <c r="E53" s="298"/>
      <c r="F53" s="298"/>
      <c r="G53" s="298"/>
      <c r="H53" s="298"/>
    </row>
    <row r="54" spans="1:8" ht="47.45" customHeight="1">
      <c r="A54" s="17" t="s">
        <v>93</v>
      </c>
      <c r="B54" s="298" t="s">
        <v>94</v>
      </c>
      <c r="C54" s="298"/>
      <c r="D54" s="298"/>
      <c r="E54" s="298"/>
      <c r="F54" s="298"/>
      <c r="G54" s="298"/>
      <c r="H54" s="298"/>
    </row>
    <row r="55" spans="1:8" ht="57.6" customHeight="1">
      <c r="A55" s="17" t="s">
        <v>95</v>
      </c>
      <c r="B55" s="298" t="s">
        <v>96</v>
      </c>
      <c r="C55" s="298"/>
      <c r="D55" s="298"/>
      <c r="E55" s="298"/>
      <c r="F55" s="298"/>
      <c r="G55" s="298"/>
      <c r="H55" s="298"/>
    </row>
    <row r="56" spans="1:8" ht="31.5" customHeight="1">
      <c r="A56" s="17" t="s">
        <v>97</v>
      </c>
      <c r="B56" s="298" t="s">
        <v>98</v>
      </c>
      <c r="C56" s="298"/>
      <c r="D56" s="298"/>
      <c r="E56" s="298"/>
      <c r="F56" s="298"/>
      <c r="G56" s="298"/>
      <c r="H56" s="298"/>
    </row>
    <row r="57" spans="1:8" ht="70.5" customHeight="1">
      <c r="A57" s="17" t="s">
        <v>99</v>
      </c>
      <c r="B57" s="298" t="s">
        <v>100</v>
      </c>
      <c r="C57" s="298"/>
      <c r="D57" s="298"/>
      <c r="E57" s="298"/>
      <c r="F57" s="298"/>
      <c r="G57" s="298"/>
      <c r="H57" s="298"/>
    </row>
    <row r="58" spans="1:8" ht="33.75" customHeight="1">
      <c r="A58" s="304"/>
      <c r="B58" s="304"/>
      <c r="C58" s="304"/>
      <c r="D58" s="304"/>
      <c r="E58" s="304"/>
      <c r="F58" s="304"/>
      <c r="G58" s="304"/>
      <c r="H58" s="305"/>
    </row>
    <row r="59" spans="1:8" ht="32.25" customHeight="1">
      <c r="A59" s="307" t="s">
        <v>101</v>
      </c>
      <c r="B59" s="307"/>
      <c r="C59" s="307"/>
      <c r="D59" s="307"/>
      <c r="E59" s="307"/>
      <c r="F59" s="307"/>
      <c r="G59" s="307"/>
      <c r="H59" s="307"/>
    </row>
    <row r="60" spans="1:8" ht="34.5" customHeight="1">
      <c r="A60" s="14" t="s">
        <v>102</v>
      </c>
      <c r="B60" s="302" t="s">
        <v>103</v>
      </c>
      <c r="C60" s="302"/>
      <c r="D60" s="302"/>
      <c r="E60" s="302"/>
      <c r="F60" s="302"/>
      <c r="G60" s="302"/>
      <c r="H60" s="302"/>
    </row>
    <row r="61" spans="1:8" ht="60" customHeight="1">
      <c r="A61" s="14" t="s">
        <v>104</v>
      </c>
      <c r="B61" s="311" t="s">
        <v>105</v>
      </c>
      <c r="C61" s="311"/>
      <c r="D61" s="311"/>
      <c r="E61" s="311"/>
      <c r="F61" s="311"/>
      <c r="G61" s="311"/>
      <c r="H61" s="311"/>
    </row>
    <row r="62" spans="1:8" ht="41.25" customHeight="1">
      <c r="A62" s="14" t="s">
        <v>106</v>
      </c>
      <c r="B62" s="308" t="s">
        <v>107</v>
      </c>
      <c r="C62" s="309"/>
      <c r="D62" s="309"/>
      <c r="E62" s="309"/>
      <c r="F62" s="309"/>
      <c r="G62" s="309"/>
      <c r="H62" s="310"/>
    </row>
    <row r="63" spans="1:8" ht="42" customHeight="1">
      <c r="A63" s="14" t="s">
        <v>108</v>
      </c>
      <c r="B63" s="296" t="s">
        <v>109</v>
      </c>
      <c r="C63" s="296"/>
      <c r="D63" s="296"/>
      <c r="E63" s="296"/>
      <c r="F63" s="296"/>
      <c r="G63" s="296"/>
      <c r="H63" s="296"/>
    </row>
    <row r="64" spans="1:8" ht="31.5" customHeight="1">
      <c r="A64" s="14" t="s">
        <v>110</v>
      </c>
      <c r="B64" s="302" t="s">
        <v>111</v>
      </c>
      <c r="C64" s="302"/>
      <c r="D64" s="302"/>
      <c r="E64" s="302"/>
      <c r="F64" s="302"/>
      <c r="G64" s="302"/>
      <c r="H64" s="302"/>
    </row>
    <row r="65" spans="1:8" ht="45.75" customHeight="1">
      <c r="A65" s="14" t="s">
        <v>112</v>
      </c>
      <c r="B65" s="302" t="s">
        <v>113</v>
      </c>
      <c r="C65" s="302"/>
      <c r="D65" s="302"/>
      <c r="E65" s="302"/>
      <c r="F65" s="302"/>
      <c r="G65" s="302"/>
      <c r="H65" s="302"/>
    </row>
    <row r="66" spans="1:8" ht="30.75" customHeight="1">
      <c r="A66" s="306"/>
      <c r="B66" s="306"/>
      <c r="C66" s="306"/>
      <c r="D66" s="306"/>
      <c r="E66" s="306"/>
      <c r="F66" s="306"/>
      <c r="G66" s="306"/>
      <c r="H66" s="306"/>
    </row>
    <row r="67" spans="1:8" ht="34.5" customHeight="1">
      <c r="A67" s="307" t="s">
        <v>114</v>
      </c>
      <c r="B67" s="307"/>
      <c r="C67" s="307"/>
      <c r="D67" s="307"/>
      <c r="E67" s="307"/>
      <c r="F67" s="307"/>
      <c r="G67" s="307"/>
      <c r="H67" s="307"/>
    </row>
    <row r="68" spans="1:8" ht="39.75" customHeight="1">
      <c r="A68" s="17" t="s">
        <v>115</v>
      </c>
      <c r="B68" s="302" t="s">
        <v>116</v>
      </c>
      <c r="C68" s="302"/>
      <c r="D68" s="302"/>
      <c r="E68" s="302"/>
      <c r="F68" s="302"/>
      <c r="G68" s="302"/>
      <c r="H68" s="302"/>
    </row>
    <row r="69" spans="1:8" ht="39.75" customHeight="1">
      <c r="A69" s="17" t="s">
        <v>117</v>
      </c>
      <c r="B69" s="302" t="s">
        <v>118</v>
      </c>
      <c r="C69" s="302"/>
      <c r="D69" s="302"/>
      <c r="E69" s="302"/>
      <c r="F69" s="302"/>
      <c r="G69" s="302"/>
      <c r="H69" s="302"/>
    </row>
    <row r="70" spans="1:8" ht="42" customHeight="1">
      <c r="A70" s="17" t="s">
        <v>119</v>
      </c>
      <c r="B70" s="298" t="s">
        <v>120</v>
      </c>
      <c r="C70" s="298"/>
      <c r="D70" s="298"/>
      <c r="E70" s="298"/>
      <c r="F70" s="298"/>
      <c r="G70" s="298"/>
      <c r="H70" s="298"/>
    </row>
    <row r="71" spans="1:8" ht="33.75" customHeight="1">
      <c r="A71" s="17" t="s">
        <v>121</v>
      </c>
      <c r="B71" s="302" t="s">
        <v>122</v>
      </c>
      <c r="C71" s="302"/>
      <c r="D71" s="302"/>
      <c r="E71" s="302"/>
      <c r="F71" s="302"/>
      <c r="G71" s="302"/>
      <c r="H71" s="302"/>
    </row>
    <row r="72" spans="1:8" ht="33" customHeight="1">
      <c r="A72" s="17" t="s">
        <v>123</v>
      </c>
      <c r="B72" s="302" t="s">
        <v>124</v>
      </c>
      <c r="C72" s="302"/>
      <c r="D72" s="302"/>
      <c r="E72" s="302"/>
      <c r="F72" s="302"/>
      <c r="G72" s="302"/>
      <c r="H72" s="302"/>
    </row>
    <row r="73" spans="1:8" ht="33.75" customHeight="1">
      <c r="A73" s="303"/>
      <c r="B73" s="303"/>
      <c r="C73" s="303"/>
      <c r="D73" s="303"/>
      <c r="E73" s="303"/>
      <c r="F73" s="303"/>
      <c r="G73" s="303"/>
      <c r="H73" s="303"/>
    </row>
    <row r="74" spans="1:8" ht="54.75" customHeight="1"/>
    <row r="76" spans="1:8" ht="134.44999999999999" customHeight="1"/>
    <row r="77" spans="1:8" ht="64.5" customHeight="1"/>
    <row r="78" spans="1:8" ht="49.5" customHeight="1"/>
    <row r="87" ht="40.5" customHeight="1"/>
  </sheetData>
  <mergeCells count="72">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 ref="B28:H28"/>
    <mergeCell ref="B32:H32"/>
    <mergeCell ref="A39:H39"/>
    <mergeCell ref="B40:H40"/>
    <mergeCell ref="B41:H41"/>
    <mergeCell ref="B29:H29"/>
    <mergeCell ref="B30:H30"/>
    <mergeCell ref="B31:H31"/>
    <mergeCell ref="B33:H33"/>
    <mergeCell ref="A34:H34"/>
    <mergeCell ref="B36:H36"/>
    <mergeCell ref="B37:H37"/>
    <mergeCell ref="A35:H35"/>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69:H69"/>
    <mergeCell ref="B68:H68"/>
    <mergeCell ref="B52:H52"/>
    <mergeCell ref="B53:H53"/>
    <mergeCell ref="B54:H54"/>
    <mergeCell ref="B42:H42"/>
    <mergeCell ref="B46:H46"/>
    <mergeCell ref="B50:H50"/>
    <mergeCell ref="B51:H51"/>
    <mergeCell ref="B55:H55"/>
    <mergeCell ref="B47:H47"/>
    <mergeCell ref="B27:H27"/>
    <mergeCell ref="A19:H19"/>
    <mergeCell ref="B16:H16"/>
    <mergeCell ref="B17:H17"/>
    <mergeCell ref="A20:H20"/>
    <mergeCell ref="B23:H23"/>
    <mergeCell ref="B24:H24"/>
    <mergeCell ref="B22:H22"/>
    <mergeCell ref="B8:H8"/>
    <mergeCell ref="A1:H1"/>
    <mergeCell ref="B5:H5"/>
    <mergeCell ref="B6:H6"/>
    <mergeCell ref="B7:H7"/>
    <mergeCell ref="A2:H2"/>
    <mergeCell ref="B3:H3"/>
    <mergeCell ref="B4:H4"/>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32"/>
  <sheetViews>
    <sheetView zoomScale="60" zoomScaleNormal="60" workbookViewId="0">
      <pane ySplit="8" topLeftCell="A9" activePane="bottomLeft" state="frozen"/>
      <selection activeCell="A6" sqref="A6"/>
      <selection pane="bottomLeft" activeCell="H26" sqref="H26"/>
    </sheetView>
  </sheetViews>
  <sheetFormatPr baseColWidth="10" defaultColWidth="11.25" defaultRowHeight="30" customHeight="1"/>
  <cols>
    <col min="1" max="1" width="22.125" style="1" customWidth="1"/>
    <col min="2" max="2" width="27.75" style="1" customWidth="1"/>
    <col min="3" max="3" width="22.25" style="1" customWidth="1"/>
    <col min="4" max="4" width="17.625" style="1" customWidth="1"/>
    <col min="5" max="5" width="28.75" style="1" customWidth="1"/>
    <col min="6" max="6" width="24.25" style="1" customWidth="1"/>
    <col min="7" max="7" width="19.375" style="1" customWidth="1"/>
    <col min="8" max="8" width="27.125" style="36" customWidth="1"/>
    <col min="9" max="9" width="27.75" style="36" customWidth="1"/>
    <col min="10" max="10" width="34.375" style="36" customWidth="1"/>
    <col min="11" max="11" width="36.25" style="37" customWidth="1"/>
    <col min="12" max="12" width="30.25" style="3" customWidth="1"/>
    <col min="13" max="13" width="26.875" style="3" customWidth="1"/>
    <col min="14" max="14" width="35.625" style="3" hidden="1" customWidth="1"/>
    <col min="15" max="15" width="23.875" style="4" hidden="1" customWidth="1"/>
    <col min="16" max="16" width="26.25" style="4" hidden="1" customWidth="1"/>
    <col min="17" max="19" width="31.75" style="5" hidden="1" customWidth="1"/>
    <col min="20" max="21" width="20.25" style="5" hidden="1" customWidth="1"/>
    <col min="22" max="22" width="22.25" style="5" hidden="1" customWidth="1"/>
    <col min="23" max="23" width="24.25" style="5" hidden="1" customWidth="1"/>
    <col min="24" max="26" width="19.625" style="38" customWidth="1"/>
    <col min="27" max="27" width="22.625" style="38" bestFit="1" customWidth="1"/>
    <col min="28" max="28" width="22.625" style="1" bestFit="1" customWidth="1"/>
    <col min="29" max="29" width="24.25" style="1" customWidth="1"/>
    <col min="30" max="30" width="23" style="39" customWidth="1"/>
    <col min="31" max="31" width="20.375" style="1" customWidth="1"/>
    <col min="32" max="32" width="29.75" style="1" customWidth="1"/>
    <col min="33" max="16384" width="11.25" style="1"/>
  </cols>
  <sheetData>
    <row r="1" spans="1:33" ht="30" hidden="1" customHeight="1">
      <c r="A1" s="323"/>
      <c r="B1" s="324"/>
      <c r="C1" s="329" t="s">
        <v>125</v>
      </c>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45" t="s">
        <v>126</v>
      </c>
    </row>
    <row r="2" spans="1:33" ht="30" hidden="1" customHeight="1">
      <c r="A2" s="325"/>
      <c r="B2" s="326"/>
      <c r="C2" s="329" t="s">
        <v>127</v>
      </c>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45" t="s">
        <v>128</v>
      </c>
    </row>
    <row r="3" spans="1:33" ht="30" hidden="1" customHeight="1">
      <c r="A3" s="325"/>
      <c r="B3" s="326"/>
      <c r="C3" s="329" t="s">
        <v>129</v>
      </c>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45" t="s">
        <v>130</v>
      </c>
    </row>
    <row r="4" spans="1:33" ht="30" hidden="1" customHeight="1">
      <c r="A4" s="327"/>
      <c r="B4" s="328"/>
      <c r="C4" s="329" t="s">
        <v>131</v>
      </c>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45" t="s">
        <v>132</v>
      </c>
    </row>
    <row r="5" spans="1:33" ht="30" hidden="1" customHeight="1">
      <c r="A5" s="330" t="s">
        <v>133</v>
      </c>
      <c r="B5" s="331"/>
      <c r="C5" s="329" t="s">
        <v>134</v>
      </c>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20"/>
    </row>
    <row r="6" spans="1:33" ht="15" hidden="1">
      <c r="A6" s="332"/>
      <c r="B6" s="333"/>
      <c r="C6" s="333"/>
      <c r="D6" s="333"/>
      <c r="E6" s="333"/>
      <c r="F6" s="333"/>
      <c r="G6" s="333"/>
      <c r="H6" s="333"/>
      <c r="I6" s="333"/>
      <c r="J6" s="333"/>
      <c r="K6" s="333"/>
      <c r="L6" s="333"/>
      <c r="M6" s="333"/>
      <c r="N6" s="333"/>
      <c r="O6" s="333"/>
      <c r="P6" s="333"/>
      <c r="Q6" s="333"/>
      <c r="R6" s="333"/>
      <c r="S6" s="333"/>
      <c r="T6" s="333"/>
      <c r="U6" s="333"/>
      <c r="V6" s="333"/>
      <c r="W6" s="333"/>
      <c r="X6" s="333"/>
      <c r="Y6" s="333"/>
      <c r="Z6" s="333"/>
      <c r="AA6" s="333"/>
      <c r="AB6" s="333"/>
      <c r="AC6" s="333"/>
      <c r="AD6" s="333"/>
      <c r="AE6" s="333"/>
      <c r="AF6" s="333"/>
    </row>
    <row r="7" spans="1:33" ht="28.5" hidden="1" customHeight="1">
      <c r="A7" s="334" t="s">
        <v>135</v>
      </c>
      <c r="B7" s="334"/>
      <c r="C7" s="334"/>
      <c r="D7" s="334"/>
      <c r="E7" s="334"/>
      <c r="F7" s="334"/>
      <c r="G7" s="334"/>
      <c r="H7" s="334"/>
      <c r="I7" s="334"/>
      <c r="J7" s="334"/>
      <c r="K7" s="334"/>
      <c r="L7" s="334"/>
      <c r="M7" s="334"/>
      <c r="N7" s="334"/>
      <c r="O7" s="334"/>
      <c r="P7" s="46"/>
      <c r="Q7" s="335" t="s">
        <v>136</v>
      </c>
      <c r="R7" s="335"/>
      <c r="S7" s="335"/>
      <c r="T7" s="336" t="s">
        <v>137</v>
      </c>
      <c r="U7" s="336"/>
      <c r="V7" s="336"/>
      <c r="W7" s="336"/>
      <c r="X7" s="336"/>
      <c r="Y7" s="321" t="s">
        <v>138</v>
      </c>
      <c r="Z7" s="321"/>
      <c r="AA7" s="321"/>
      <c r="AB7" s="321"/>
      <c r="AC7" s="322" t="s">
        <v>139</v>
      </c>
      <c r="AD7" s="322"/>
      <c r="AE7" s="322"/>
      <c r="AF7" s="322"/>
    </row>
    <row r="8" spans="1:33" s="2" customFormat="1" ht="64.5" customHeight="1">
      <c r="A8" s="40" t="s">
        <v>2</v>
      </c>
      <c r="B8" s="40" t="s">
        <v>4</v>
      </c>
      <c r="C8" s="40" t="s">
        <v>140</v>
      </c>
      <c r="D8" s="40" t="s">
        <v>141</v>
      </c>
      <c r="E8" s="40" t="s">
        <v>142</v>
      </c>
      <c r="F8" s="40" t="s">
        <v>143</v>
      </c>
      <c r="G8" s="40" t="s">
        <v>14</v>
      </c>
      <c r="H8" s="40" t="s">
        <v>16</v>
      </c>
      <c r="I8" s="40" t="s">
        <v>18</v>
      </c>
      <c r="J8" s="41" t="s">
        <v>144</v>
      </c>
      <c r="K8" s="40" t="s">
        <v>145</v>
      </c>
      <c r="L8" s="40" t="s">
        <v>146</v>
      </c>
      <c r="M8" s="40" t="s">
        <v>147</v>
      </c>
      <c r="N8" s="40" t="s">
        <v>28</v>
      </c>
      <c r="O8" s="40" t="s">
        <v>30</v>
      </c>
      <c r="P8" s="35" t="s">
        <v>148</v>
      </c>
      <c r="Q8" s="40" t="s">
        <v>149</v>
      </c>
      <c r="R8" s="35" t="s">
        <v>150</v>
      </c>
      <c r="S8" s="35" t="s">
        <v>151</v>
      </c>
      <c r="T8" s="40" t="s">
        <v>152</v>
      </c>
      <c r="U8" s="42" t="s">
        <v>153</v>
      </c>
      <c r="V8" s="35" t="s">
        <v>154</v>
      </c>
      <c r="W8" s="35" t="s">
        <v>155</v>
      </c>
      <c r="X8" s="42" t="s">
        <v>156</v>
      </c>
      <c r="Y8" s="47" t="s">
        <v>157</v>
      </c>
      <c r="Z8" s="47" t="s">
        <v>158</v>
      </c>
      <c r="AA8" s="47" t="s">
        <v>159</v>
      </c>
      <c r="AB8" s="47" t="s">
        <v>160</v>
      </c>
      <c r="AC8" s="43" t="s">
        <v>161</v>
      </c>
      <c r="AD8" s="43" t="s">
        <v>162</v>
      </c>
      <c r="AE8" s="43" t="s">
        <v>163</v>
      </c>
      <c r="AF8" s="43" t="s">
        <v>164</v>
      </c>
      <c r="AG8" s="48"/>
    </row>
    <row r="9" spans="1:33" s="108" customFormat="1" ht="65.099999999999994" customHeight="1">
      <c r="A9" s="273" t="s">
        <v>165</v>
      </c>
      <c r="B9" s="273" t="s">
        <v>166</v>
      </c>
      <c r="C9" s="114" t="s">
        <v>167</v>
      </c>
      <c r="D9" s="114" t="s">
        <v>168</v>
      </c>
      <c r="E9" s="275" t="s">
        <v>169</v>
      </c>
      <c r="F9" s="114" t="s">
        <v>170</v>
      </c>
      <c r="G9" s="277" t="s">
        <v>171</v>
      </c>
      <c r="H9" s="51" t="s">
        <v>172</v>
      </c>
      <c r="I9" s="51" t="s">
        <v>173</v>
      </c>
      <c r="J9" s="51" t="s">
        <v>174</v>
      </c>
      <c r="K9" s="51" t="s">
        <v>175</v>
      </c>
      <c r="L9" s="54">
        <v>0.25</v>
      </c>
      <c r="M9" s="55" t="s">
        <v>176</v>
      </c>
      <c r="N9" s="51" t="s">
        <v>177</v>
      </c>
      <c r="O9" s="56">
        <v>100000</v>
      </c>
      <c r="P9" s="57">
        <v>45062</v>
      </c>
      <c r="Q9" s="58">
        <v>21646</v>
      </c>
      <c r="R9" s="73">
        <v>21646</v>
      </c>
      <c r="S9" s="56">
        <v>11646</v>
      </c>
      <c r="T9" s="57">
        <v>45062</v>
      </c>
      <c r="U9" s="61">
        <f>+Y9+Z9+AA9+AB9</f>
        <v>25753</v>
      </c>
      <c r="V9" s="62"/>
      <c r="W9" s="62"/>
      <c r="X9" s="61">
        <f>+T9+U9+V9+W9</f>
        <v>70815</v>
      </c>
      <c r="Y9" s="62">
        <v>5568</v>
      </c>
      <c r="Z9" s="62">
        <v>20185</v>
      </c>
      <c r="AA9" s="63"/>
      <c r="AB9" s="107"/>
      <c r="AC9" s="112">
        <f>+IF((U9/Q9)&gt;100%,100%,(U9/Q9))*L9</f>
        <v>0.25</v>
      </c>
      <c r="AD9" s="132">
        <f>+IF(((X9)/O9)&gt;100%,100%,((X9)/O9))*L9</f>
        <v>0.17703749999999999</v>
      </c>
      <c r="AE9" s="112">
        <f>+IF(((U9)/Q9)&gt;100%,100%,((U9)/Q9))</f>
        <v>1</v>
      </c>
      <c r="AF9" s="112">
        <f>+IF(((X9)/O9)&gt;100%,100%,((X9))/O9)</f>
        <v>0.70814999999999995</v>
      </c>
    </row>
    <row r="10" spans="1:33" s="108" customFormat="1" ht="65.099999999999994" customHeight="1">
      <c r="A10" s="273" t="s">
        <v>165</v>
      </c>
      <c r="B10" s="273" t="s">
        <v>166</v>
      </c>
      <c r="C10" s="114" t="s">
        <v>167</v>
      </c>
      <c r="D10" s="114" t="s">
        <v>168</v>
      </c>
      <c r="E10" s="276" t="s">
        <v>178</v>
      </c>
      <c r="F10" s="114" t="s">
        <v>170</v>
      </c>
      <c r="G10" s="277" t="s">
        <v>171</v>
      </c>
      <c r="H10" s="67" t="s">
        <v>179</v>
      </c>
      <c r="I10" s="67" t="s">
        <v>173</v>
      </c>
      <c r="J10" s="67">
        <v>0</v>
      </c>
      <c r="K10" s="67" t="s">
        <v>180</v>
      </c>
      <c r="L10" s="70">
        <v>0.25</v>
      </c>
      <c r="M10" s="78" t="s">
        <v>176</v>
      </c>
      <c r="N10" s="78" t="s">
        <v>181</v>
      </c>
      <c r="O10" s="72">
        <v>400</v>
      </c>
      <c r="P10" s="73">
        <v>30</v>
      </c>
      <c r="Q10" s="74">
        <v>120</v>
      </c>
      <c r="R10" s="72">
        <v>125</v>
      </c>
      <c r="S10" s="75">
        <v>125</v>
      </c>
      <c r="T10" s="73">
        <v>30</v>
      </c>
      <c r="U10" s="61">
        <f t="shared" ref="U10:U24" si="0">+Y10+Z10+AA10+AB10</f>
        <v>45</v>
      </c>
      <c r="V10" s="62"/>
      <c r="W10" s="62"/>
      <c r="X10" s="61">
        <f t="shared" ref="X10:X24" si="1">+T10+U10+V10+W10</f>
        <v>75</v>
      </c>
      <c r="Y10" s="76">
        <v>0</v>
      </c>
      <c r="Z10" s="76">
        <v>45</v>
      </c>
      <c r="AA10" s="77"/>
      <c r="AB10" s="107"/>
      <c r="AC10" s="112">
        <f t="shared" ref="AC10:AC12" si="2">+IF((U10/Q10)&gt;100%,100%,(U10/Q10))*L10</f>
        <v>9.375E-2</v>
      </c>
      <c r="AD10" s="132">
        <f t="shared" ref="AD10:AD12" si="3">+IF(((X10)/O10)&gt;100%,100%,((X10)/O10))*L10</f>
        <v>4.6875E-2</v>
      </c>
      <c r="AE10" s="112">
        <f t="shared" ref="AE10:AE12" si="4">+IF(((U10)/Q10)&gt;100%,100%,((U10)/Q10))</f>
        <v>0.375</v>
      </c>
      <c r="AF10" s="112">
        <f t="shared" ref="AF10:AF12" si="5">+IF(((X10)/O10)&gt;100%,100%,((X10))/O10)</f>
        <v>0.1875</v>
      </c>
    </row>
    <row r="11" spans="1:33" s="108" customFormat="1" ht="65.099999999999994" customHeight="1">
      <c r="A11" s="273" t="s">
        <v>165</v>
      </c>
      <c r="B11" s="273" t="s">
        <v>166</v>
      </c>
      <c r="C11" s="114" t="s">
        <v>167</v>
      </c>
      <c r="D11" s="114" t="s">
        <v>168</v>
      </c>
      <c r="E11" s="276" t="s">
        <v>169</v>
      </c>
      <c r="F11" s="114" t="s">
        <v>170</v>
      </c>
      <c r="G11" s="277" t="s">
        <v>171</v>
      </c>
      <c r="H11" s="67" t="s">
        <v>182</v>
      </c>
      <c r="I11" s="67" t="s">
        <v>173</v>
      </c>
      <c r="J11" s="67" t="s">
        <v>183</v>
      </c>
      <c r="K11" s="67" t="s">
        <v>184</v>
      </c>
      <c r="L11" s="70">
        <v>0.25</v>
      </c>
      <c r="M11" s="78" t="s">
        <v>176</v>
      </c>
      <c r="N11" s="78" t="s">
        <v>185</v>
      </c>
      <c r="O11" s="72">
        <v>180</v>
      </c>
      <c r="P11" s="72">
        <v>20</v>
      </c>
      <c r="Q11" s="72">
        <v>50</v>
      </c>
      <c r="R11" s="72">
        <v>50</v>
      </c>
      <c r="S11" s="75">
        <v>60</v>
      </c>
      <c r="T11" s="72">
        <v>20</v>
      </c>
      <c r="U11" s="61">
        <f t="shared" si="0"/>
        <v>88</v>
      </c>
      <c r="V11" s="62"/>
      <c r="W11" s="62"/>
      <c r="X11" s="61">
        <f t="shared" si="1"/>
        <v>108</v>
      </c>
      <c r="Y11" s="76">
        <v>8</v>
      </c>
      <c r="Z11" s="76">
        <v>80</v>
      </c>
      <c r="AA11" s="77"/>
      <c r="AB11" s="107"/>
      <c r="AC11" s="112">
        <f t="shared" si="2"/>
        <v>0.25</v>
      </c>
      <c r="AD11" s="132">
        <f t="shared" si="3"/>
        <v>0.15</v>
      </c>
      <c r="AE11" s="112">
        <f t="shared" si="4"/>
        <v>1</v>
      </c>
      <c r="AF11" s="112">
        <f t="shared" si="5"/>
        <v>0.6</v>
      </c>
    </row>
    <row r="12" spans="1:33" s="108" customFormat="1" ht="65.099999999999994" customHeight="1">
      <c r="A12" s="273" t="s">
        <v>165</v>
      </c>
      <c r="B12" s="273" t="s">
        <v>166</v>
      </c>
      <c r="C12" s="114" t="s">
        <v>167</v>
      </c>
      <c r="D12" s="114" t="s">
        <v>168</v>
      </c>
      <c r="E12" s="276" t="s">
        <v>178</v>
      </c>
      <c r="F12" s="114" t="s">
        <v>170</v>
      </c>
      <c r="G12" s="277" t="s">
        <v>171</v>
      </c>
      <c r="H12" s="67" t="s">
        <v>186</v>
      </c>
      <c r="I12" s="67" t="s">
        <v>173</v>
      </c>
      <c r="J12" s="67" t="s">
        <v>187</v>
      </c>
      <c r="K12" s="105" t="s">
        <v>188</v>
      </c>
      <c r="L12" s="70">
        <v>0.25</v>
      </c>
      <c r="M12" s="78" t="s">
        <v>176</v>
      </c>
      <c r="N12" s="78" t="s">
        <v>189</v>
      </c>
      <c r="O12" s="72">
        <v>1</v>
      </c>
      <c r="P12" s="72">
        <v>0.25</v>
      </c>
      <c r="Q12" s="79">
        <v>0.25</v>
      </c>
      <c r="R12" s="72">
        <v>0.25</v>
      </c>
      <c r="S12" s="75">
        <v>0.25</v>
      </c>
      <c r="T12" s="72">
        <v>0.25</v>
      </c>
      <c r="U12" s="61">
        <f t="shared" si="0"/>
        <v>0.15000000000000002</v>
      </c>
      <c r="V12" s="62"/>
      <c r="W12" s="62"/>
      <c r="X12" s="61">
        <f t="shared" si="1"/>
        <v>0.4</v>
      </c>
      <c r="Y12" s="76">
        <v>0.05</v>
      </c>
      <c r="Z12" s="76">
        <v>0.1</v>
      </c>
      <c r="AA12" s="77"/>
      <c r="AB12" s="107"/>
      <c r="AC12" s="112">
        <f t="shared" si="2"/>
        <v>0.15000000000000002</v>
      </c>
      <c r="AD12" s="132">
        <f t="shared" si="3"/>
        <v>0.1</v>
      </c>
      <c r="AE12" s="112">
        <f t="shared" si="4"/>
        <v>0.60000000000000009</v>
      </c>
      <c r="AF12" s="112">
        <f t="shared" si="5"/>
        <v>0.4</v>
      </c>
    </row>
    <row r="13" spans="1:33" ht="65.099999999999994" customHeight="1" thickBot="1">
      <c r="A13" s="44"/>
      <c r="B13" s="49"/>
      <c r="C13" s="50"/>
      <c r="D13" s="50"/>
      <c r="E13" s="257"/>
      <c r="F13" s="318" t="s">
        <v>190</v>
      </c>
      <c r="G13" s="317"/>
      <c r="H13" s="317"/>
      <c r="I13" s="317"/>
      <c r="J13" s="317"/>
      <c r="K13" s="317"/>
      <c r="L13" s="317"/>
      <c r="M13" s="317"/>
      <c r="N13" s="317"/>
      <c r="O13" s="317"/>
      <c r="P13" s="317"/>
      <c r="Q13" s="317"/>
      <c r="R13" s="317"/>
      <c r="S13" s="317"/>
      <c r="T13" s="317"/>
      <c r="U13" s="317"/>
      <c r="V13" s="317"/>
      <c r="W13" s="317"/>
      <c r="X13" s="317"/>
      <c r="Y13" s="317"/>
      <c r="Z13" s="317"/>
      <c r="AA13" s="316"/>
      <c r="AB13" s="317"/>
      <c r="AC13" s="111">
        <f>SUM(AC9:AC12)</f>
        <v>0.74375000000000002</v>
      </c>
      <c r="AD13" s="111">
        <f>SUM(AD9:AD12)</f>
        <v>0.47391249999999996</v>
      </c>
      <c r="AE13" s="111">
        <f>+AVERAGE(AE9:AE12)</f>
        <v>0.74375000000000002</v>
      </c>
      <c r="AF13" s="111">
        <f>+AVERAGE(AF9:AF12)</f>
        <v>0.47391249999999996</v>
      </c>
    </row>
    <row r="14" spans="1:33" s="2" customFormat="1" ht="65.099999999999994" customHeight="1" thickBot="1">
      <c r="A14" s="278" t="s">
        <v>191</v>
      </c>
      <c r="B14" s="279" t="s">
        <v>192</v>
      </c>
      <c r="C14" s="280" t="s">
        <v>193</v>
      </c>
      <c r="D14" s="281" t="s">
        <v>194</v>
      </c>
      <c r="E14" s="114" t="s">
        <v>195</v>
      </c>
      <c r="F14" s="282" t="s">
        <v>196</v>
      </c>
      <c r="G14" s="130" t="s">
        <v>197</v>
      </c>
      <c r="H14" s="52" t="s">
        <v>198</v>
      </c>
      <c r="I14" s="51" t="s">
        <v>173</v>
      </c>
      <c r="J14" s="53" t="s">
        <v>199</v>
      </c>
      <c r="K14" s="52" t="s">
        <v>200</v>
      </c>
      <c r="L14" s="54">
        <v>0.1</v>
      </c>
      <c r="M14" s="55" t="s">
        <v>201</v>
      </c>
      <c r="N14" s="80" t="s">
        <v>202</v>
      </c>
      <c r="O14" s="73">
        <v>2289</v>
      </c>
      <c r="P14" s="73">
        <v>647</v>
      </c>
      <c r="Q14" s="73">
        <v>493</v>
      </c>
      <c r="R14" s="59">
        <v>570</v>
      </c>
      <c r="S14" s="60">
        <v>579</v>
      </c>
      <c r="T14" s="73">
        <v>647</v>
      </c>
      <c r="U14" s="61">
        <f t="shared" si="0"/>
        <v>391</v>
      </c>
      <c r="V14" s="62"/>
      <c r="W14" s="62"/>
      <c r="X14" s="61">
        <f t="shared" si="1"/>
        <v>1038</v>
      </c>
      <c r="Y14" s="62">
        <v>153</v>
      </c>
      <c r="Z14" s="62">
        <v>238</v>
      </c>
      <c r="AA14" s="110"/>
      <c r="AB14" s="64"/>
      <c r="AC14" s="65">
        <f t="shared" ref="AC14:AC24" si="6">+IF((U14/Q14)&gt;100%,100%,(U14/Q14))*L14</f>
        <v>7.9310344827586213E-2</v>
      </c>
      <c r="AD14" s="66">
        <f t="shared" ref="AD14:AD24" si="7">+IF(((X14)/O14)&gt;100%,100%,((X14)/O14))*L14</f>
        <v>4.5347313237221493E-2</v>
      </c>
      <c r="AE14" s="65">
        <f t="shared" ref="AE14:AE24" si="8">+IF(((U14)/Q14)&gt;100%,100%,((U14)/Q14))</f>
        <v>0.7931034482758621</v>
      </c>
      <c r="AF14" s="65">
        <f t="shared" ref="AF14:AF24" si="9">+IF(((X14)/O14)&gt;100%,100%,((X14))/O14)</f>
        <v>0.45347313237221493</v>
      </c>
    </row>
    <row r="15" spans="1:33" s="2" customFormat="1" ht="65.099999999999994" customHeight="1" thickBot="1">
      <c r="A15" s="273" t="s">
        <v>191</v>
      </c>
      <c r="B15" s="273" t="s">
        <v>192</v>
      </c>
      <c r="C15" s="114" t="s">
        <v>193</v>
      </c>
      <c r="D15" s="281" t="s">
        <v>194</v>
      </c>
      <c r="E15" s="270" t="s">
        <v>195</v>
      </c>
      <c r="F15" s="114" t="s">
        <v>196</v>
      </c>
      <c r="G15" s="243" t="s">
        <v>197</v>
      </c>
      <c r="H15" s="283" t="s">
        <v>203</v>
      </c>
      <c r="I15" s="67" t="s">
        <v>204</v>
      </c>
      <c r="J15" s="69" t="s">
        <v>205</v>
      </c>
      <c r="K15" s="68" t="s">
        <v>206</v>
      </c>
      <c r="L15" s="70">
        <v>0.1</v>
      </c>
      <c r="M15" s="78" t="s">
        <v>201</v>
      </c>
      <c r="N15" s="81" t="s">
        <v>207</v>
      </c>
      <c r="O15" s="72" t="s">
        <v>208</v>
      </c>
      <c r="P15" s="72">
        <v>19.61</v>
      </c>
      <c r="Q15" s="72">
        <v>70.39</v>
      </c>
      <c r="R15" s="72">
        <v>50</v>
      </c>
      <c r="S15" s="75">
        <v>50.58</v>
      </c>
      <c r="T15" s="72">
        <v>19.61</v>
      </c>
      <c r="U15" s="61">
        <f t="shared" si="0"/>
        <v>19</v>
      </c>
      <c r="V15" s="62"/>
      <c r="W15" s="62"/>
      <c r="X15" s="61">
        <f t="shared" si="1"/>
        <v>38.61</v>
      </c>
      <c r="Y15" s="76">
        <v>3</v>
      </c>
      <c r="Z15" s="76">
        <v>16</v>
      </c>
      <c r="AA15" s="109"/>
      <c r="AB15" s="64"/>
      <c r="AC15" s="65">
        <f t="shared" si="6"/>
        <v>2.699247052138088E-2</v>
      </c>
      <c r="AD15" s="66">
        <f t="shared" si="7"/>
        <v>2.0259208731241471E-2</v>
      </c>
      <c r="AE15" s="65">
        <f t="shared" si="8"/>
        <v>0.26992470521380879</v>
      </c>
      <c r="AF15" s="65">
        <f t="shared" si="9"/>
        <v>0.20259208731241471</v>
      </c>
    </row>
    <row r="16" spans="1:33" s="2" customFormat="1" ht="65.099999999999994" customHeight="1" thickBot="1">
      <c r="A16" s="273" t="s">
        <v>191</v>
      </c>
      <c r="B16" s="273" t="s">
        <v>192</v>
      </c>
      <c r="C16" s="114" t="s">
        <v>193</v>
      </c>
      <c r="D16" s="281" t="s">
        <v>194</v>
      </c>
      <c r="E16" s="270" t="s">
        <v>195</v>
      </c>
      <c r="F16" s="114" t="s">
        <v>196</v>
      </c>
      <c r="G16" s="243" t="s">
        <v>197</v>
      </c>
      <c r="H16" s="283" t="s">
        <v>209</v>
      </c>
      <c r="I16" s="67" t="s">
        <v>204</v>
      </c>
      <c r="J16" s="69" t="s">
        <v>210</v>
      </c>
      <c r="K16" s="68" t="s">
        <v>211</v>
      </c>
      <c r="L16" s="70">
        <v>0.05</v>
      </c>
      <c r="M16" s="78" t="s">
        <v>201</v>
      </c>
      <c r="N16" s="81" t="s">
        <v>212</v>
      </c>
      <c r="O16" s="72">
        <v>20</v>
      </c>
      <c r="P16" s="72">
        <v>0</v>
      </c>
      <c r="Q16" s="72">
        <v>10</v>
      </c>
      <c r="R16" s="72">
        <v>5</v>
      </c>
      <c r="S16" s="75">
        <v>5</v>
      </c>
      <c r="T16" s="72">
        <v>0</v>
      </c>
      <c r="U16" s="61">
        <f t="shared" si="0"/>
        <v>0</v>
      </c>
      <c r="V16" s="62"/>
      <c r="W16" s="62"/>
      <c r="X16" s="61">
        <f t="shared" si="1"/>
        <v>0</v>
      </c>
      <c r="Y16" s="76">
        <v>0</v>
      </c>
      <c r="Z16" s="76">
        <v>0</v>
      </c>
      <c r="AA16" s="82"/>
      <c r="AB16" s="64"/>
      <c r="AC16" s="65">
        <f t="shared" si="6"/>
        <v>0</v>
      </c>
      <c r="AD16" s="66">
        <f t="shared" si="7"/>
        <v>0</v>
      </c>
      <c r="AE16" s="65">
        <f t="shared" si="8"/>
        <v>0</v>
      </c>
      <c r="AF16" s="65">
        <f t="shared" si="9"/>
        <v>0</v>
      </c>
    </row>
    <row r="17" spans="1:32" s="2" customFormat="1" ht="65.099999999999994" customHeight="1" thickBot="1">
      <c r="A17" s="273" t="s">
        <v>191</v>
      </c>
      <c r="B17" s="273" t="s">
        <v>192</v>
      </c>
      <c r="C17" s="114" t="s">
        <v>193</v>
      </c>
      <c r="D17" s="281" t="s">
        <v>194</v>
      </c>
      <c r="E17" s="270" t="s">
        <v>195</v>
      </c>
      <c r="F17" s="114" t="s">
        <v>196</v>
      </c>
      <c r="G17" s="243" t="s">
        <v>197</v>
      </c>
      <c r="H17" s="283" t="s">
        <v>213</v>
      </c>
      <c r="I17" s="67" t="s">
        <v>173</v>
      </c>
      <c r="J17" s="69" t="s">
        <v>214</v>
      </c>
      <c r="K17" s="68" t="s">
        <v>215</v>
      </c>
      <c r="L17" s="70">
        <v>0.2</v>
      </c>
      <c r="M17" s="78" t="s">
        <v>201</v>
      </c>
      <c r="N17" s="71" t="s">
        <v>216</v>
      </c>
      <c r="O17" s="72">
        <v>1</v>
      </c>
      <c r="P17" s="72">
        <v>0.25</v>
      </c>
      <c r="Q17" s="72">
        <v>0.25</v>
      </c>
      <c r="R17" s="72">
        <v>0.25</v>
      </c>
      <c r="S17" s="75">
        <v>0.25</v>
      </c>
      <c r="T17" s="72">
        <v>0.25</v>
      </c>
      <c r="U17" s="61">
        <f t="shared" si="0"/>
        <v>0.16</v>
      </c>
      <c r="V17" s="62"/>
      <c r="W17" s="62"/>
      <c r="X17" s="61">
        <f t="shared" si="1"/>
        <v>0.41000000000000003</v>
      </c>
      <c r="Y17" s="83">
        <v>0.15</v>
      </c>
      <c r="Z17" s="84">
        <v>0.01</v>
      </c>
      <c r="AA17" s="82"/>
      <c r="AB17" s="64"/>
      <c r="AC17" s="65">
        <f t="shared" si="6"/>
        <v>0.128</v>
      </c>
      <c r="AD17" s="66">
        <f t="shared" si="7"/>
        <v>8.2000000000000017E-2</v>
      </c>
      <c r="AE17" s="65">
        <f t="shared" si="8"/>
        <v>0.64</v>
      </c>
      <c r="AF17" s="65">
        <f t="shared" si="9"/>
        <v>0.41000000000000003</v>
      </c>
    </row>
    <row r="18" spans="1:32" s="2" customFormat="1" ht="65.099999999999994" customHeight="1" thickBot="1">
      <c r="A18" s="273" t="s">
        <v>191</v>
      </c>
      <c r="B18" s="273" t="s">
        <v>192</v>
      </c>
      <c r="C18" s="114" t="s">
        <v>193</v>
      </c>
      <c r="D18" s="281" t="s">
        <v>194</v>
      </c>
      <c r="E18" s="270" t="s">
        <v>217</v>
      </c>
      <c r="F18" s="114" t="s">
        <v>196</v>
      </c>
      <c r="G18" s="243" t="s">
        <v>197</v>
      </c>
      <c r="H18" s="283" t="s">
        <v>218</v>
      </c>
      <c r="I18" s="67" t="s">
        <v>173</v>
      </c>
      <c r="J18" s="69" t="s">
        <v>219</v>
      </c>
      <c r="K18" s="68" t="s">
        <v>220</v>
      </c>
      <c r="L18" s="70">
        <v>0.1</v>
      </c>
      <c r="M18" s="78" t="s">
        <v>176</v>
      </c>
      <c r="N18" s="81" t="s">
        <v>221</v>
      </c>
      <c r="O18" s="72">
        <v>14</v>
      </c>
      <c r="P18" s="72">
        <v>1</v>
      </c>
      <c r="Q18" s="72">
        <v>5</v>
      </c>
      <c r="R18" s="72">
        <v>3</v>
      </c>
      <c r="S18" s="75">
        <v>5</v>
      </c>
      <c r="T18" s="72">
        <v>1</v>
      </c>
      <c r="U18" s="61">
        <f t="shared" si="0"/>
        <v>2</v>
      </c>
      <c r="V18" s="62"/>
      <c r="W18" s="62"/>
      <c r="X18" s="61">
        <f t="shared" si="1"/>
        <v>3</v>
      </c>
      <c r="Y18" s="76">
        <v>0</v>
      </c>
      <c r="Z18" s="76">
        <v>2</v>
      </c>
      <c r="AA18" s="82"/>
      <c r="AB18" s="64"/>
      <c r="AC18" s="65">
        <f t="shared" si="6"/>
        <v>4.0000000000000008E-2</v>
      </c>
      <c r="AD18" s="65">
        <f t="shared" si="7"/>
        <v>2.1428571428571429E-2</v>
      </c>
      <c r="AE18" s="65">
        <f t="shared" si="8"/>
        <v>0.4</v>
      </c>
      <c r="AF18" s="65">
        <f t="shared" si="9"/>
        <v>0.21428571428571427</v>
      </c>
    </row>
    <row r="19" spans="1:32" s="2" customFormat="1" ht="65.099999999999994" customHeight="1" thickBot="1">
      <c r="A19" s="273" t="s">
        <v>191</v>
      </c>
      <c r="B19" s="273" t="s">
        <v>192</v>
      </c>
      <c r="C19" s="114" t="s">
        <v>193</v>
      </c>
      <c r="D19" s="281" t="s">
        <v>194</v>
      </c>
      <c r="E19" s="270" t="s">
        <v>217</v>
      </c>
      <c r="F19" s="114" t="s">
        <v>196</v>
      </c>
      <c r="G19" s="243" t="s">
        <v>197</v>
      </c>
      <c r="H19" s="283" t="s">
        <v>222</v>
      </c>
      <c r="I19" s="67" t="s">
        <v>173</v>
      </c>
      <c r="J19" s="69" t="s">
        <v>223</v>
      </c>
      <c r="K19" s="68" t="s">
        <v>224</v>
      </c>
      <c r="L19" s="70">
        <v>0.05</v>
      </c>
      <c r="M19" s="78" t="s">
        <v>176</v>
      </c>
      <c r="N19" s="71" t="s">
        <v>225</v>
      </c>
      <c r="O19" s="72">
        <v>10</v>
      </c>
      <c r="P19" s="72">
        <v>3</v>
      </c>
      <c r="Q19" s="72">
        <v>2</v>
      </c>
      <c r="R19" s="72">
        <v>2</v>
      </c>
      <c r="S19" s="75">
        <v>3</v>
      </c>
      <c r="T19" s="72">
        <v>3</v>
      </c>
      <c r="U19" s="61">
        <f t="shared" si="0"/>
        <v>4</v>
      </c>
      <c r="V19" s="62"/>
      <c r="W19" s="62"/>
      <c r="X19" s="61">
        <f t="shared" si="1"/>
        <v>7</v>
      </c>
      <c r="Y19" s="76">
        <v>0</v>
      </c>
      <c r="Z19" s="76">
        <v>4</v>
      </c>
      <c r="AA19" s="82"/>
      <c r="AB19" s="64"/>
      <c r="AC19" s="65">
        <f t="shared" si="6"/>
        <v>0.05</v>
      </c>
      <c r="AD19" s="65">
        <f t="shared" si="7"/>
        <v>3.4999999999999996E-2</v>
      </c>
      <c r="AE19" s="65">
        <f t="shared" si="8"/>
        <v>1</v>
      </c>
      <c r="AF19" s="65">
        <f t="shared" si="9"/>
        <v>0.7</v>
      </c>
    </row>
    <row r="20" spans="1:32" s="2" customFormat="1" ht="65.099999999999994" customHeight="1" thickBot="1">
      <c r="A20" s="273" t="s">
        <v>191</v>
      </c>
      <c r="B20" s="273" t="s">
        <v>192</v>
      </c>
      <c r="C20" s="114" t="s">
        <v>193</v>
      </c>
      <c r="D20" s="281" t="s">
        <v>194</v>
      </c>
      <c r="E20" s="270" t="s">
        <v>226</v>
      </c>
      <c r="F20" s="114" t="s">
        <v>196</v>
      </c>
      <c r="G20" s="243" t="s">
        <v>197</v>
      </c>
      <c r="H20" s="283" t="s">
        <v>227</v>
      </c>
      <c r="I20" s="67" t="s">
        <v>173</v>
      </c>
      <c r="J20" s="69" t="s">
        <v>228</v>
      </c>
      <c r="K20" s="68" t="s">
        <v>229</v>
      </c>
      <c r="L20" s="70">
        <v>0.1</v>
      </c>
      <c r="M20" s="78" t="s">
        <v>176</v>
      </c>
      <c r="N20" s="81" t="s">
        <v>230</v>
      </c>
      <c r="O20" s="72">
        <v>18</v>
      </c>
      <c r="P20" s="72">
        <v>7</v>
      </c>
      <c r="Q20" s="72">
        <v>4</v>
      </c>
      <c r="R20" s="72">
        <v>4</v>
      </c>
      <c r="S20" s="75">
        <v>3</v>
      </c>
      <c r="T20" s="72">
        <v>7</v>
      </c>
      <c r="U20" s="61">
        <f t="shared" si="0"/>
        <v>4</v>
      </c>
      <c r="V20" s="62"/>
      <c r="W20" s="62"/>
      <c r="X20" s="61">
        <f t="shared" si="1"/>
        <v>11</v>
      </c>
      <c r="Y20" s="76">
        <v>3</v>
      </c>
      <c r="Z20" s="76">
        <v>1</v>
      </c>
      <c r="AA20" s="82"/>
      <c r="AB20" s="64"/>
      <c r="AC20" s="65">
        <f t="shared" si="6"/>
        <v>0.1</v>
      </c>
      <c r="AD20" s="66">
        <f t="shared" si="7"/>
        <v>6.1111111111111116E-2</v>
      </c>
      <c r="AE20" s="65">
        <f t="shared" si="8"/>
        <v>1</v>
      </c>
      <c r="AF20" s="65">
        <f t="shared" si="9"/>
        <v>0.61111111111111116</v>
      </c>
    </row>
    <row r="21" spans="1:32" s="2" customFormat="1" ht="65.099999999999994" customHeight="1" thickBot="1">
      <c r="A21" s="273" t="s">
        <v>191</v>
      </c>
      <c r="B21" s="273" t="s">
        <v>192</v>
      </c>
      <c r="C21" s="114" t="s">
        <v>193</v>
      </c>
      <c r="D21" s="281" t="s">
        <v>194</v>
      </c>
      <c r="E21" s="270" t="s">
        <v>226</v>
      </c>
      <c r="F21" s="114" t="s">
        <v>196</v>
      </c>
      <c r="G21" s="243" t="s">
        <v>197</v>
      </c>
      <c r="H21" s="283" t="s">
        <v>231</v>
      </c>
      <c r="I21" s="67" t="s">
        <v>173</v>
      </c>
      <c r="J21" s="69">
        <v>0</v>
      </c>
      <c r="K21" s="68" t="s">
        <v>232</v>
      </c>
      <c r="L21" s="70">
        <v>0.05</v>
      </c>
      <c r="M21" s="78" t="s">
        <v>176</v>
      </c>
      <c r="N21" s="81" t="s">
        <v>233</v>
      </c>
      <c r="O21" s="72">
        <v>1</v>
      </c>
      <c r="P21" s="72">
        <v>0.5</v>
      </c>
      <c r="Q21" s="72">
        <v>0.5</v>
      </c>
      <c r="R21" s="72" t="s">
        <v>234</v>
      </c>
      <c r="S21" s="75" t="s">
        <v>234</v>
      </c>
      <c r="T21" s="72">
        <v>0.5</v>
      </c>
      <c r="U21" s="61">
        <f t="shared" si="0"/>
        <v>0.3</v>
      </c>
      <c r="V21" s="62"/>
      <c r="W21" s="62"/>
      <c r="X21" s="61">
        <f t="shared" si="1"/>
        <v>0.8</v>
      </c>
      <c r="Y21" s="76">
        <v>0</v>
      </c>
      <c r="Z21" s="76">
        <v>0.3</v>
      </c>
      <c r="AA21" s="82"/>
      <c r="AB21" s="64"/>
      <c r="AC21" s="65">
        <f t="shared" si="6"/>
        <v>0.03</v>
      </c>
      <c r="AD21" s="65">
        <f t="shared" si="7"/>
        <v>4.0000000000000008E-2</v>
      </c>
      <c r="AE21" s="65">
        <f t="shared" si="8"/>
        <v>0.6</v>
      </c>
      <c r="AF21" s="65">
        <f t="shared" si="9"/>
        <v>0.8</v>
      </c>
    </row>
    <row r="22" spans="1:32" s="2" customFormat="1" ht="65.099999999999994" customHeight="1" thickBot="1">
      <c r="A22" s="273" t="s">
        <v>191</v>
      </c>
      <c r="B22" s="273" t="s">
        <v>192</v>
      </c>
      <c r="C22" s="114" t="s">
        <v>193</v>
      </c>
      <c r="D22" s="280" t="s">
        <v>194</v>
      </c>
      <c r="E22" s="210" t="s">
        <v>235</v>
      </c>
      <c r="F22" s="114" t="s">
        <v>196</v>
      </c>
      <c r="G22" s="243" t="s">
        <v>197</v>
      </c>
      <c r="H22" s="283" t="s">
        <v>236</v>
      </c>
      <c r="I22" s="67" t="s">
        <v>173</v>
      </c>
      <c r="J22" s="69">
        <v>0</v>
      </c>
      <c r="K22" s="68" t="s">
        <v>237</v>
      </c>
      <c r="L22" s="70">
        <v>0.05</v>
      </c>
      <c r="M22" s="78" t="s">
        <v>201</v>
      </c>
      <c r="N22" s="81" t="s">
        <v>238</v>
      </c>
      <c r="O22" s="72">
        <v>20</v>
      </c>
      <c r="P22" s="72">
        <v>0</v>
      </c>
      <c r="Q22" s="72">
        <v>5</v>
      </c>
      <c r="R22" s="72">
        <v>5</v>
      </c>
      <c r="S22" s="75">
        <v>10</v>
      </c>
      <c r="T22" s="72">
        <v>0</v>
      </c>
      <c r="U22" s="61">
        <f t="shared" si="0"/>
        <v>0</v>
      </c>
      <c r="V22" s="62"/>
      <c r="W22" s="62"/>
      <c r="X22" s="61">
        <f t="shared" si="1"/>
        <v>0</v>
      </c>
      <c r="Y22" s="76">
        <v>0</v>
      </c>
      <c r="Z22" s="76">
        <v>0</v>
      </c>
      <c r="AA22" s="82"/>
      <c r="AB22" s="64"/>
      <c r="AC22" s="65">
        <f t="shared" si="6"/>
        <v>0</v>
      </c>
      <c r="AD22" s="65">
        <f t="shared" si="7"/>
        <v>0</v>
      </c>
      <c r="AE22" s="65">
        <f t="shared" si="8"/>
        <v>0</v>
      </c>
      <c r="AF22" s="65">
        <f t="shared" si="9"/>
        <v>0</v>
      </c>
    </row>
    <row r="23" spans="1:32" s="2" customFormat="1" ht="65.099999999999994" customHeight="1" thickBot="1">
      <c r="A23" s="273" t="s">
        <v>191</v>
      </c>
      <c r="B23" s="273" t="s">
        <v>192</v>
      </c>
      <c r="C23" s="114" t="s">
        <v>193</v>
      </c>
      <c r="D23" s="281" t="s">
        <v>194</v>
      </c>
      <c r="E23" s="270" t="s">
        <v>239</v>
      </c>
      <c r="F23" s="114" t="s">
        <v>196</v>
      </c>
      <c r="G23" s="243" t="s">
        <v>197</v>
      </c>
      <c r="H23" s="283" t="s">
        <v>240</v>
      </c>
      <c r="I23" s="67" t="s">
        <v>173</v>
      </c>
      <c r="J23" s="69" t="s">
        <v>241</v>
      </c>
      <c r="K23" s="68" t="s">
        <v>242</v>
      </c>
      <c r="L23" s="70">
        <v>0.1</v>
      </c>
      <c r="M23" s="78" t="s">
        <v>201</v>
      </c>
      <c r="N23" s="71" t="s">
        <v>243</v>
      </c>
      <c r="O23" s="72">
        <v>119</v>
      </c>
      <c r="P23" s="72">
        <v>57</v>
      </c>
      <c r="Q23" s="72">
        <v>62</v>
      </c>
      <c r="R23" s="72" t="s">
        <v>234</v>
      </c>
      <c r="S23" s="75" t="s">
        <v>234</v>
      </c>
      <c r="T23" s="72">
        <v>57</v>
      </c>
      <c r="U23" s="61">
        <f t="shared" si="0"/>
        <v>0</v>
      </c>
      <c r="V23" s="62"/>
      <c r="W23" s="62"/>
      <c r="X23" s="61">
        <f t="shared" si="1"/>
        <v>57</v>
      </c>
      <c r="Y23" s="76">
        <v>0</v>
      </c>
      <c r="Z23" s="76">
        <v>0</v>
      </c>
      <c r="AA23" s="82"/>
      <c r="AB23" s="64"/>
      <c r="AC23" s="65">
        <f t="shared" si="6"/>
        <v>0</v>
      </c>
      <c r="AD23" s="65">
        <f t="shared" si="7"/>
        <v>4.789915966386555E-2</v>
      </c>
      <c r="AE23" s="65">
        <f t="shared" si="8"/>
        <v>0</v>
      </c>
      <c r="AF23" s="65">
        <f t="shared" si="9"/>
        <v>0.47899159663865548</v>
      </c>
    </row>
    <row r="24" spans="1:32" s="2" customFormat="1" ht="65.099999999999994" customHeight="1">
      <c r="A24" s="273" t="s">
        <v>191</v>
      </c>
      <c r="B24" s="273" t="s">
        <v>192</v>
      </c>
      <c r="C24" s="114" t="s">
        <v>193</v>
      </c>
      <c r="D24" s="281" t="s">
        <v>194</v>
      </c>
      <c r="E24" s="270" t="s">
        <v>239</v>
      </c>
      <c r="F24" s="114" t="s">
        <v>196</v>
      </c>
      <c r="G24" s="243" t="s">
        <v>197</v>
      </c>
      <c r="H24" s="283" t="s">
        <v>244</v>
      </c>
      <c r="I24" s="67" t="s">
        <v>173</v>
      </c>
      <c r="J24" s="69" t="s">
        <v>245</v>
      </c>
      <c r="K24" s="68" t="s">
        <v>246</v>
      </c>
      <c r="L24" s="70">
        <v>0.1</v>
      </c>
      <c r="M24" s="78" t="s">
        <v>201</v>
      </c>
      <c r="N24" s="71" t="s">
        <v>247</v>
      </c>
      <c r="O24" s="72">
        <v>60</v>
      </c>
      <c r="P24" s="72">
        <v>0</v>
      </c>
      <c r="Q24" s="85">
        <v>60</v>
      </c>
      <c r="R24" s="72" t="s">
        <v>234</v>
      </c>
      <c r="S24" s="75" t="s">
        <v>234</v>
      </c>
      <c r="T24" s="72">
        <v>0</v>
      </c>
      <c r="U24" s="61">
        <f t="shared" si="0"/>
        <v>0</v>
      </c>
      <c r="V24" s="62"/>
      <c r="W24" s="62"/>
      <c r="X24" s="61">
        <f t="shared" si="1"/>
        <v>0</v>
      </c>
      <c r="Y24" s="76">
        <v>0</v>
      </c>
      <c r="Z24" s="76">
        <v>0</v>
      </c>
      <c r="AA24" s="82"/>
      <c r="AB24" s="64"/>
      <c r="AC24" s="65">
        <f t="shared" si="6"/>
        <v>0</v>
      </c>
      <c r="AD24" s="65">
        <f t="shared" si="7"/>
        <v>0</v>
      </c>
      <c r="AE24" s="65">
        <f t="shared" si="8"/>
        <v>0</v>
      </c>
      <c r="AF24" s="65">
        <f t="shared" si="9"/>
        <v>0</v>
      </c>
    </row>
    <row r="25" spans="1:32" ht="65.099999999999994" customHeight="1" thickBot="1">
      <c r="A25" s="284"/>
      <c r="B25" s="49"/>
      <c r="C25" s="257"/>
      <c r="D25" s="257"/>
      <c r="E25" s="257"/>
      <c r="F25" s="315" t="s">
        <v>248</v>
      </c>
      <c r="G25" s="316"/>
      <c r="H25" s="317"/>
      <c r="I25" s="317"/>
      <c r="J25" s="317"/>
      <c r="K25" s="317"/>
      <c r="L25" s="317"/>
      <c r="M25" s="317"/>
      <c r="N25" s="317"/>
      <c r="O25" s="317"/>
      <c r="P25" s="317"/>
      <c r="Q25" s="317"/>
      <c r="R25" s="317"/>
      <c r="S25" s="317"/>
      <c r="T25" s="317"/>
      <c r="U25" s="317"/>
      <c r="V25" s="317"/>
      <c r="W25" s="317"/>
      <c r="X25" s="317"/>
      <c r="Y25" s="317"/>
      <c r="Z25" s="317"/>
      <c r="AA25" s="317"/>
      <c r="AB25" s="317"/>
      <c r="AC25" s="111">
        <f>SUM(AC14:AC24)</f>
        <v>0.4543028153489671</v>
      </c>
      <c r="AD25" s="111">
        <f t="shared" ref="AD25" si="10">SUM(AD14:AD24)</f>
        <v>0.3530453641720111</v>
      </c>
      <c r="AE25" s="111">
        <f>AVERAGE(AE14:AE24)</f>
        <v>0.42754801395360642</v>
      </c>
      <c r="AF25" s="111">
        <f>AVERAGE(AF14:AF24)</f>
        <v>0.3518594219745555</v>
      </c>
    </row>
    <row r="26" spans="1:32" s="2" customFormat="1" ht="65.099999999999994" customHeight="1">
      <c r="A26" s="273" t="s">
        <v>191</v>
      </c>
      <c r="B26" s="273" t="s">
        <v>249</v>
      </c>
      <c r="C26" s="114" t="s">
        <v>250</v>
      </c>
      <c r="D26" s="114" t="s">
        <v>251</v>
      </c>
      <c r="E26" s="114" t="s">
        <v>252</v>
      </c>
      <c r="F26" s="114" t="s">
        <v>253</v>
      </c>
      <c r="G26" s="265" t="s">
        <v>254</v>
      </c>
      <c r="H26" s="274" t="s">
        <v>255</v>
      </c>
      <c r="I26" s="51" t="s">
        <v>173</v>
      </c>
      <c r="J26" s="53" t="s">
        <v>256</v>
      </c>
      <c r="K26" s="52" t="s">
        <v>257</v>
      </c>
      <c r="L26" s="54">
        <v>0.3</v>
      </c>
      <c r="M26" s="55" t="s">
        <v>201</v>
      </c>
      <c r="N26" s="80" t="s">
        <v>258</v>
      </c>
      <c r="O26" s="73">
        <v>3</v>
      </c>
      <c r="P26" s="73">
        <v>0</v>
      </c>
      <c r="Q26" s="73">
        <v>1</v>
      </c>
      <c r="R26" s="59">
        <v>1</v>
      </c>
      <c r="S26" s="60">
        <v>1</v>
      </c>
      <c r="T26" s="73">
        <v>0</v>
      </c>
      <c r="U26" s="61">
        <f t="shared" ref="U26" si="11">+Y26+Z26+AA26+AB26</f>
        <v>0</v>
      </c>
      <c r="V26" s="62"/>
      <c r="W26" s="62"/>
      <c r="X26" s="61">
        <f t="shared" ref="X26" si="12">+T26+U26+V26+W26</f>
        <v>0</v>
      </c>
      <c r="Y26" s="86">
        <v>0</v>
      </c>
      <c r="Z26" s="87">
        <v>0</v>
      </c>
      <c r="AA26" s="63"/>
      <c r="AB26" s="64"/>
      <c r="AC26" s="106">
        <f t="shared" ref="AC26" si="13">+IF((U26/Q26)&gt;100%,100%,(U26/Q26))*L26</f>
        <v>0</v>
      </c>
      <c r="AD26" s="106">
        <f t="shared" ref="AD26" si="14">+IF(((X26)/O26)&gt;100%,100%,((X26)/O26))*L26</f>
        <v>0</v>
      </c>
      <c r="AE26" s="106">
        <f t="shared" ref="AE26" si="15">+IF(((U26)/Q26)&gt;100%,100%,((U26)/Q26))</f>
        <v>0</v>
      </c>
      <c r="AF26" s="106">
        <f t="shared" ref="AF26" si="16">+IF(((X26)/O26)&gt;100%,100%,((X26))/O26)</f>
        <v>0</v>
      </c>
    </row>
    <row r="27" spans="1:32" s="2" customFormat="1" ht="65.099999999999994" customHeight="1">
      <c r="A27" s="273" t="s">
        <v>191</v>
      </c>
      <c r="B27" s="273" t="s">
        <v>249</v>
      </c>
      <c r="C27" s="114" t="s">
        <v>250</v>
      </c>
      <c r="D27" s="114" t="s">
        <v>251</v>
      </c>
      <c r="E27" s="114" t="s">
        <v>252</v>
      </c>
      <c r="F27" s="114" t="s">
        <v>253</v>
      </c>
      <c r="G27" s="265" t="s">
        <v>254</v>
      </c>
      <c r="H27" s="283" t="s">
        <v>259</v>
      </c>
      <c r="I27" s="67" t="s">
        <v>260</v>
      </c>
      <c r="J27" s="69" t="s">
        <v>261</v>
      </c>
      <c r="K27" s="68" t="s">
        <v>262</v>
      </c>
      <c r="L27" s="70">
        <v>0.4</v>
      </c>
      <c r="M27" s="78" t="s">
        <v>176</v>
      </c>
      <c r="N27" s="71" t="s">
        <v>263</v>
      </c>
      <c r="O27" s="88">
        <f>117002*1000000</f>
        <v>117002000000</v>
      </c>
      <c r="P27" s="88">
        <v>11281392541.1</v>
      </c>
      <c r="Q27" s="88">
        <v>20000000000</v>
      </c>
      <c r="R27" s="89">
        <v>42860000000</v>
      </c>
      <c r="S27" s="90">
        <v>42861000000</v>
      </c>
      <c r="T27" s="88">
        <v>11281392541.1</v>
      </c>
      <c r="U27" s="91">
        <f t="shared" ref="U27:U28" si="17">+Y27+Z27+AA27+AB27</f>
        <v>5614000000</v>
      </c>
      <c r="V27" s="62"/>
      <c r="W27" s="62"/>
      <c r="X27" s="91">
        <f t="shared" ref="X27:X28" si="18">+T27+U27+V27+W27</f>
        <v>16895392541.1</v>
      </c>
      <c r="Y27" s="92">
        <v>1551000000</v>
      </c>
      <c r="Z27" s="93">
        <v>4063000000</v>
      </c>
      <c r="AA27" s="77"/>
      <c r="AB27" s="64"/>
      <c r="AC27" s="65">
        <f t="shared" ref="AC27:AC29" si="19">+IF((U27/Q27)&gt;100%,100%,(U27/Q27))*L27</f>
        <v>0.11228</v>
      </c>
      <c r="AD27" s="66">
        <f t="shared" ref="AD27:AD29" si="20">+IF(((X27)/O27)&gt;100%,100%,((X27)/O27))*L27</f>
        <v>5.7761038413360458E-2</v>
      </c>
      <c r="AE27" s="65">
        <f t="shared" ref="AE27:AE29" si="21">+IF(((U27)/Q27)&gt;100%,100%,((U27)/Q27))</f>
        <v>0.28070000000000001</v>
      </c>
      <c r="AF27" s="65">
        <f t="shared" ref="AF27:AF29" si="22">+IF(((X27)/O27)&gt;100%,100%,((X27))/O27)</f>
        <v>0.14440259603340114</v>
      </c>
    </row>
    <row r="28" spans="1:32" s="2" customFormat="1" ht="65.099999999999994" customHeight="1">
      <c r="A28" s="273" t="s">
        <v>191</v>
      </c>
      <c r="B28" s="273" t="s">
        <v>249</v>
      </c>
      <c r="C28" s="114" t="s">
        <v>250</v>
      </c>
      <c r="D28" s="114" t="s">
        <v>251</v>
      </c>
      <c r="E28" s="114" t="s">
        <v>252</v>
      </c>
      <c r="F28" s="114" t="s">
        <v>253</v>
      </c>
      <c r="G28" s="265" t="s">
        <v>254</v>
      </c>
      <c r="H28" s="283" t="s">
        <v>264</v>
      </c>
      <c r="I28" s="67" t="s">
        <v>173</v>
      </c>
      <c r="J28" s="69">
        <v>0</v>
      </c>
      <c r="K28" s="68" t="s">
        <v>265</v>
      </c>
      <c r="L28" s="70">
        <v>0.2</v>
      </c>
      <c r="M28" s="78" t="s">
        <v>176</v>
      </c>
      <c r="N28" s="71" t="s">
        <v>266</v>
      </c>
      <c r="O28" s="72">
        <v>1</v>
      </c>
      <c r="P28" s="72">
        <v>0.25</v>
      </c>
      <c r="Q28" s="72">
        <v>0.25</v>
      </c>
      <c r="R28" s="72">
        <v>0.25</v>
      </c>
      <c r="S28" s="72">
        <v>0.25</v>
      </c>
      <c r="T28" s="72">
        <v>0.25</v>
      </c>
      <c r="U28" s="61">
        <f t="shared" si="17"/>
        <v>0.25</v>
      </c>
      <c r="V28" s="62"/>
      <c r="W28" s="62"/>
      <c r="X28" s="61">
        <f t="shared" si="18"/>
        <v>0.5</v>
      </c>
      <c r="Y28" s="72">
        <v>0.04</v>
      </c>
      <c r="Z28" s="72">
        <v>0.21</v>
      </c>
      <c r="AA28" s="94"/>
      <c r="AB28" s="64"/>
      <c r="AC28" s="65">
        <f t="shared" si="19"/>
        <v>0.2</v>
      </c>
      <c r="AD28" s="65">
        <f t="shared" si="20"/>
        <v>0.1</v>
      </c>
      <c r="AE28" s="65">
        <f t="shared" si="21"/>
        <v>1</v>
      </c>
      <c r="AF28" s="65">
        <f t="shared" si="22"/>
        <v>0.5</v>
      </c>
    </row>
    <row r="29" spans="1:32" s="2" customFormat="1" ht="65.099999999999994" customHeight="1">
      <c r="A29" s="273" t="s">
        <v>191</v>
      </c>
      <c r="B29" s="273" t="s">
        <v>249</v>
      </c>
      <c r="C29" s="114" t="s">
        <v>250</v>
      </c>
      <c r="D29" s="114" t="s">
        <v>251</v>
      </c>
      <c r="E29" s="114" t="s">
        <v>252</v>
      </c>
      <c r="F29" s="114" t="s">
        <v>253</v>
      </c>
      <c r="G29" s="265" t="s">
        <v>254</v>
      </c>
      <c r="H29" s="285" t="s">
        <v>267</v>
      </c>
      <c r="I29" s="96" t="s">
        <v>173</v>
      </c>
      <c r="J29" s="97">
        <v>0</v>
      </c>
      <c r="K29" s="95" t="s">
        <v>268</v>
      </c>
      <c r="L29" s="98">
        <v>0.1</v>
      </c>
      <c r="M29" s="99" t="s">
        <v>176</v>
      </c>
      <c r="N29" s="100" t="s">
        <v>269</v>
      </c>
      <c r="O29" s="101">
        <v>30</v>
      </c>
      <c r="P29" s="101">
        <v>0</v>
      </c>
      <c r="Q29" s="101">
        <v>5</v>
      </c>
      <c r="R29" s="101">
        <v>10</v>
      </c>
      <c r="S29" s="102">
        <v>15</v>
      </c>
      <c r="T29" s="101">
        <v>0</v>
      </c>
      <c r="U29" s="61">
        <f t="shared" ref="U29" si="23">+Y29+Z29+AA29+AB29</f>
        <v>0</v>
      </c>
      <c r="V29" s="62"/>
      <c r="W29" s="62"/>
      <c r="X29" s="61">
        <f t="shared" ref="X29" si="24">+T29+U29+V29+W29</f>
        <v>0</v>
      </c>
      <c r="Y29" s="103">
        <v>0</v>
      </c>
      <c r="Z29" s="104">
        <v>0</v>
      </c>
      <c r="AA29" s="63"/>
      <c r="AB29" s="64"/>
      <c r="AC29" s="65">
        <f t="shared" si="19"/>
        <v>0</v>
      </c>
      <c r="AD29" s="65">
        <f t="shared" si="20"/>
        <v>0</v>
      </c>
      <c r="AE29" s="65">
        <f t="shared" si="21"/>
        <v>0</v>
      </c>
      <c r="AF29" s="65">
        <f t="shared" si="22"/>
        <v>0</v>
      </c>
    </row>
    <row r="30" spans="1:32" ht="65.099999999999994" customHeight="1">
      <c r="A30" s="44"/>
      <c r="B30" s="133"/>
      <c r="C30" s="50"/>
      <c r="D30" s="50"/>
      <c r="E30" s="50"/>
      <c r="F30" s="318" t="s">
        <v>270</v>
      </c>
      <c r="G30" s="317"/>
      <c r="H30" s="317"/>
      <c r="I30" s="317"/>
      <c r="J30" s="317"/>
      <c r="K30" s="317"/>
      <c r="L30" s="317"/>
      <c r="M30" s="317"/>
      <c r="N30" s="317"/>
      <c r="O30" s="317"/>
      <c r="P30" s="317"/>
      <c r="Q30" s="317"/>
      <c r="R30" s="317"/>
      <c r="S30" s="317"/>
      <c r="T30" s="317"/>
      <c r="U30" s="317"/>
      <c r="V30" s="317"/>
      <c r="W30" s="317"/>
      <c r="X30" s="317"/>
      <c r="Y30" s="317"/>
      <c r="Z30" s="317"/>
      <c r="AA30" s="317"/>
      <c r="AB30" s="317"/>
      <c r="AC30" s="111">
        <f>SUM(AC26:AC29)</f>
        <v>0.31228</v>
      </c>
      <c r="AD30" s="111">
        <f>SUM(AD26:AD29)</f>
        <v>0.15776103841336048</v>
      </c>
      <c r="AE30" s="111">
        <f>AVERAGE(AE26:AE29)</f>
        <v>0.32017499999999999</v>
      </c>
      <c r="AF30" s="111">
        <f>AVERAGE(AF26:AF29)</f>
        <v>0.16110064900835028</v>
      </c>
    </row>
    <row r="31" spans="1:32" ht="30" customHeight="1" thickBot="1"/>
    <row r="32" spans="1:32" ht="60" customHeight="1" thickBot="1">
      <c r="F32" s="319" t="s">
        <v>271</v>
      </c>
      <c r="G32" s="320"/>
      <c r="H32" s="320"/>
      <c r="I32" s="320"/>
      <c r="J32" s="320"/>
      <c r="K32" s="320"/>
      <c r="L32" s="320"/>
      <c r="M32" s="320"/>
      <c r="N32" s="320"/>
      <c r="O32" s="320"/>
      <c r="P32" s="320"/>
      <c r="Q32" s="320"/>
      <c r="R32" s="320"/>
      <c r="S32" s="320"/>
      <c r="T32" s="320"/>
      <c r="U32" s="320"/>
      <c r="V32" s="320"/>
      <c r="W32" s="320"/>
      <c r="X32" s="320" t="e">
        <f>AVERAGE(X13,X25,X30)</f>
        <v>#DIV/0!</v>
      </c>
      <c r="Y32" s="320" t="e">
        <f>AVERAGE(#REF!,#REF!,#REF!)</f>
        <v>#REF!</v>
      </c>
      <c r="Z32" s="320" t="e">
        <f>(#REF!+#REF!+#REF!)/3</f>
        <v>#REF!</v>
      </c>
      <c r="AA32" s="320">
        <f>+(AA13+AA25+AA30)/3</f>
        <v>0</v>
      </c>
      <c r="AB32" s="320"/>
      <c r="AC32" s="113">
        <f>+(AC13+AC25+AC30)/3</f>
        <v>0.50344427178298901</v>
      </c>
      <c r="AD32" s="113">
        <f t="shared" ref="AD32:AF32" si="25">+(AD13+AD25+AD30)/3</f>
        <v>0.32823963419512386</v>
      </c>
      <c r="AE32" s="113">
        <f t="shared" si="25"/>
        <v>0.49715767131786875</v>
      </c>
      <c r="AF32" s="113">
        <f t="shared" si="25"/>
        <v>0.32895752366096859</v>
      </c>
    </row>
  </sheetData>
  <mergeCells count="17">
    <mergeCell ref="A5:B5"/>
    <mergeCell ref="A6:AF6"/>
    <mergeCell ref="A7:O7"/>
    <mergeCell ref="C5:AE5"/>
    <mergeCell ref="Q7:S7"/>
    <mergeCell ref="T7:X7"/>
    <mergeCell ref="A1:B4"/>
    <mergeCell ref="C1:AE1"/>
    <mergeCell ref="C2:AE2"/>
    <mergeCell ref="C3:AE3"/>
    <mergeCell ref="C4:AE4"/>
    <mergeCell ref="F25:AB25"/>
    <mergeCell ref="F30:AB30"/>
    <mergeCell ref="F32:AB32"/>
    <mergeCell ref="Y7:AB7"/>
    <mergeCell ref="AC7:AF7"/>
    <mergeCell ref="F13:AB13"/>
  </mergeCells>
  <dataValidations count="3">
    <dataValidation type="list" allowBlank="1" showInputMessage="1" showErrorMessage="1" sqref="M31 M33:M291" xr:uid="{00000000-0002-0000-0100-000001000000}">
      <formula1>#REF!</formula1>
    </dataValidation>
    <dataValidation type="list" allowBlank="1" showErrorMessage="1" sqref="M9:M12 M14:M24 M26:M29" xr:uid="{00000000-0002-0000-0100-000000000000}">
      <formula1>$S$10:$S$11</formula1>
    </dataValidation>
    <dataValidation type="list" allowBlank="1" showInputMessage="1" showErrorMessage="1" sqref="M13 M25 M30 M32" xr:uid="{00000000-0002-0000-0100-000002000000}">
      <formula1>$S$11:$S$13</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zoomScale="50" zoomScaleNormal="50" workbookViewId="0">
      <selection activeCell="P10" sqref="P10"/>
    </sheetView>
  </sheetViews>
  <sheetFormatPr baseColWidth="10" defaultColWidth="11.375" defaultRowHeight="14.25"/>
  <cols>
    <col min="1" max="1" width="26.625" customWidth="1"/>
    <col min="2" max="2" width="30.75" customWidth="1"/>
    <col min="3" max="3" width="33.75" customWidth="1"/>
    <col min="4" max="4" width="32" customWidth="1"/>
    <col min="5" max="5" width="28.625" customWidth="1"/>
    <col min="6" max="6" width="32.375" customWidth="1"/>
    <col min="7" max="7" width="33.25" bestFit="1" customWidth="1"/>
    <col min="8" max="8" width="33.25" customWidth="1"/>
    <col min="9" max="9" width="34" bestFit="1" customWidth="1"/>
    <col min="10" max="10" width="30.25" customWidth="1"/>
    <col min="11" max="11" width="9.625" customWidth="1"/>
    <col min="12" max="12" width="14.25" customWidth="1"/>
    <col min="13" max="13" width="39.25" bestFit="1" customWidth="1"/>
    <col min="14" max="14" width="54.75" bestFit="1" customWidth="1"/>
    <col min="15" max="15" width="33.875" customWidth="1"/>
    <col min="17" max="17" width="0" hidden="1" customWidth="1"/>
  </cols>
  <sheetData>
    <row r="1" spans="1:14" s="123" customFormat="1" ht="18">
      <c r="A1" s="342"/>
      <c r="B1" s="343"/>
      <c r="C1" s="337" t="s">
        <v>125</v>
      </c>
      <c r="D1" s="338"/>
      <c r="E1" s="338"/>
      <c r="F1" s="338"/>
      <c r="G1" s="338"/>
      <c r="H1" s="338"/>
      <c r="I1" s="338"/>
      <c r="J1" s="338"/>
      <c r="K1" s="338"/>
      <c r="L1" s="338"/>
      <c r="M1" s="339"/>
      <c r="N1" s="45" t="s">
        <v>126</v>
      </c>
    </row>
    <row r="2" spans="1:14" s="123" customFormat="1" ht="18">
      <c r="A2" s="344"/>
      <c r="B2" s="345"/>
      <c r="C2" s="337" t="s">
        <v>127</v>
      </c>
      <c r="D2" s="338"/>
      <c r="E2" s="338"/>
      <c r="F2" s="338"/>
      <c r="G2" s="338"/>
      <c r="H2" s="338"/>
      <c r="I2" s="338"/>
      <c r="J2" s="338"/>
      <c r="K2" s="338"/>
      <c r="L2" s="338"/>
      <c r="M2" s="339"/>
      <c r="N2" s="45" t="s">
        <v>128</v>
      </c>
    </row>
    <row r="3" spans="1:14" s="123" customFormat="1" ht="18">
      <c r="A3" s="344"/>
      <c r="B3" s="345"/>
      <c r="C3" s="337" t="s">
        <v>129</v>
      </c>
      <c r="D3" s="338"/>
      <c r="E3" s="338"/>
      <c r="F3" s="338"/>
      <c r="G3" s="338"/>
      <c r="H3" s="338"/>
      <c r="I3" s="338"/>
      <c r="J3" s="338"/>
      <c r="K3" s="338"/>
      <c r="L3" s="338"/>
      <c r="M3" s="339"/>
      <c r="N3" s="45" t="s">
        <v>130</v>
      </c>
    </row>
    <row r="4" spans="1:14" s="123" customFormat="1" ht="18">
      <c r="A4" s="346"/>
      <c r="B4" s="347"/>
      <c r="C4" s="337" t="s">
        <v>131</v>
      </c>
      <c r="D4" s="338"/>
      <c r="E4" s="338"/>
      <c r="F4" s="338"/>
      <c r="G4" s="338"/>
      <c r="H4" s="338"/>
      <c r="I4" s="338"/>
      <c r="J4" s="338"/>
      <c r="K4" s="338"/>
      <c r="L4" s="338"/>
      <c r="M4" s="339"/>
      <c r="N4" s="45" t="s">
        <v>272</v>
      </c>
    </row>
    <row r="5" spans="1:14" s="123" customFormat="1" ht="26.25" customHeight="1">
      <c r="A5" s="340" t="s">
        <v>273</v>
      </c>
      <c r="B5" s="341"/>
      <c r="C5" s="337" t="s">
        <v>274</v>
      </c>
      <c r="D5" s="338"/>
      <c r="E5" s="338"/>
      <c r="F5" s="338"/>
      <c r="G5" s="338"/>
      <c r="H5" s="338"/>
      <c r="I5" s="338"/>
      <c r="J5" s="338"/>
      <c r="K5" s="338"/>
      <c r="L5" s="338"/>
      <c r="M5" s="339"/>
      <c r="N5" s="124"/>
    </row>
    <row r="6" spans="1:14" s="1" customFormat="1" ht="15" customHeight="1">
      <c r="A6" s="348" t="s">
        <v>275</v>
      </c>
      <c r="B6" s="348"/>
      <c r="C6" s="348"/>
      <c r="D6" s="348"/>
      <c r="E6" s="348"/>
      <c r="F6" s="348"/>
      <c r="G6" s="348"/>
      <c r="H6" s="348"/>
      <c r="I6" s="348"/>
      <c r="J6" s="348"/>
      <c r="K6" s="348"/>
      <c r="L6" s="348"/>
      <c r="M6" s="350" t="s">
        <v>276</v>
      </c>
      <c r="N6" s="351"/>
    </row>
    <row r="7" spans="1:14" s="1" customFormat="1" ht="21.75" customHeight="1">
      <c r="A7" s="349"/>
      <c r="B7" s="349"/>
      <c r="C7" s="349"/>
      <c r="D7" s="349"/>
      <c r="E7" s="349"/>
      <c r="F7" s="349"/>
      <c r="G7" s="349"/>
      <c r="H7" s="349"/>
      <c r="I7" s="349"/>
      <c r="J7" s="349"/>
      <c r="K7" s="349"/>
      <c r="L7" s="349"/>
      <c r="M7" s="352"/>
      <c r="N7" s="353"/>
    </row>
    <row r="8" spans="1:14" s="19" customFormat="1" ht="66.75" customHeight="1">
      <c r="A8" s="40" t="s">
        <v>10</v>
      </c>
      <c r="B8" s="40" t="s">
        <v>277</v>
      </c>
      <c r="C8" s="40" t="s">
        <v>278</v>
      </c>
      <c r="D8" s="40" t="s">
        <v>279</v>
      </c>
      <c r="E8" s="40" t="s">
        <v>42</v>
      </c>
      <c r="F8" s="40" t="s">
        <v>44</v>
      </c>
      <c r="G8" s="40" t="s">
        <v>46</v>
      </c>
      <c r="H8" s="40" t="s">
        <v>48</v>
      </c>
      <c r="I8" s="40" t="s">
        <v>50</v>
      </c>
      <c r="J8" s="40" t="s">
        <v>52</v>
      </c>
      <c r="K8" s="40" t="s">
        <v>280</v>
      </c>
      <c r="L8" s="40" t="s">
        <v>56</v>
      </c>
      <c r="M8" s="40" t="s">
        <v>60</v>
      </c>
      <c r="N8" s="40" t="s">
        <v>62</v>
      </c>
    </row>
    <row r="9" spans="1:14" ht="71.25" customHeight="1">
      <c r="A9" s="114" t="s">
        <v>169</v>
      </c>
      <c r="B9" s="354" t="s">
        <v>281</v>
      </c>
      <c r="C9" s="354" t="s">
        <v>282</v>
      </c>
      <c r="D9" s="354" t="s">
        <v>283</v>
      </c>
      <c r="E9" s="354" t="s">
        <v>284</v>
      </c>
      <c r="F9" s="354" t="s">
        <v>285</v>
      </c>
      <c r="G9" s="115" t="s">
        <v>286</v>
      </c>
      <c r="H9" s="115" t="s">
        <v>287</v>
      </c>
      <c r="I9" s="116" t="s">
        <v>288</v>
      </c>
      <c r="J9" s="116" t="s">
        <v>289</v>
      </c>
      <c r="K9" s="117"/>
      <c r="L9" s="50" t="s">
        <v>290</v>
      </c>
      <c r="M9" s="115" t="s">
        <v>291</v>
      </c>
      <c r="N9" s="115" t="s">
        <v>292</v>
      </c>
    </row>
    <row r="10" spans="1:14" ht="88.5" customHeight="1">
      <c r="A10" s="114" t="s">
        <v>178</v>
      </c>
      <c r="B10" s="355"/>
      <c r="C10" s="355"/>
      <c r="D10" s="356"/>
      <c r="E10" s="356"/>
      <c r="F10" s="356"/>
      <c r="G10" s="115" t="s">
        <v>293</v>
      </c>
      <c r="H10" s="115" t="s">
        <v>294</v>
      </c>
      <c r="I10" s="116" t="s">
        <v>288</v>
      </c>
      <c r="J10" s="116" t="s">
        <v>289</v>
      </c>
      <c r="K10" s="117"/>
      <c r="L10" s="118" t="s">
        <v>290</v>
      </c>
      <c r="M10" s="115" t="s">
        <v>291</v>
      </c>
      <c r="N10" s="115" t="s">
        <v>292</v>
      </c>
    </row>
    <row r="11" spans="1:14" ht="120.75" customHeight="1">
      <c r="A11" s="114" t="s">
        <v>195</v>
      </c>
      <c r="B11" s="355"/>
      <c r="C11" s="355"/>
      <c r="D11" s="115" t="s">
        <v>295</v>
      </c>
      <c r="E11" s="115" t="s">
        <v>296</v>
      </c>
      <c r="F11" s="115" t="s">
        <v>297</v>
      </c>
      <c r="G11" s="115" t="s">
        <v>298</v>
      </c>
      <c r="H11" s="115" t="s">
        <v>299</v>
      </c>
      <c r="I11" s="116" t="s">
        <v>300</v>
      </c>
      <c r="J11" s="116" t="s">
        <v>289</v>
      </c>
      <c r="K11" s="117"/>
      <c r="L11" s="50" t="s">
        <v>290</v>
      </c>
      <c r="M11" s="115" t="s">
        <v>301</v>
      </c>
      <c r="N11" s="115" t="s">
        <v>302</v>
      </c>
    </row>
    <row r="12" spans="1:14" ht="62.25" customHeight="1">
      <c r="A12" s="114" t="s">
        <v>217</v>
      </c>
      <c r="B12" s="355"/>
      <c r="C12" s="355"/>
      <c r="D12" s="354" t="s">
        <v>283</v>
      </c>
      <c r="E12" s="354" t="s">
        <v>303</v>
      </c>
      <c r="F12" s="354" t="s">
        <v>304</v>
      </c>
      <c r="G12" s="115" t="s">
        <v>305</v>
      </c>
      <c r="H12" s="115" t="s">
        <v>306</v>
      </c>
      <c r="I12" s="116" t="s">
        <v>288</v>
      </c>
      <c r="J12" s="116" t="s">
        <v>289</v>
      </c>
      <c r="K12" s="117"/>
      <c r="L12" s="50" t="s">
        <v>307</v>
      </c>
      <c r="M12" s="115" t="s">
        <v>308</v>
      </c>
      <c r="N12" s="115" t="s">
        <v>309</v>
      </c>
    </row>
    <row r="13" spans="1:14" ht="48.75" customHeight="1">
      <c r="A13" s="114" t="s">
        <v>226</v>
      </c>
      <c r="B13" s="355"/>
      <c r="C13" s="355"/>
      <c r="D13" s="355"/>
      <c r="E13" s="355"/>
      <c r="F13" s="355"/>
      <c r="G13" s="119" t="s">
        <v>310</v>
      </c>
      <c r="H13" s="119" t="s">
        <v>310</v>
      </c>
      <c r="I13" s="120" t="s">
        <v>311</v>
      </c>
      <c r="J13" s="116" t="s">
        <v>289</v>
      </c>
      <c r="K13" s="117"/>
      <c r="L13" s="50" t="s">
        <v>290</v>
      </c>
      <c r="M13" s="119" t="s">
        <v>310</v>
      </c>
      <c r="N13" s="119" t="s">
        <v>310</v>
      </c>
    </row>
    <row r="14" spans="1:14" ht="69.75" customHeight="1">
      <c r="A14" s="114" t="s">
        <v>235</v>
      </c>
      <c r="B14" s="355"/>
      <c r="C14" s="355"/>
      <c r="D14" s="355"/>
      <c r="E14" s="355"/>
      <c r="F14" s="355"/>
      <c r="G14" s="119" t="s">
        <v>310</v>
      </c>
      <c r="H14" s="119" t="s">
        <v>310</v>
      </c>
      <c r="I14" s="120" t="s">
        <v>311</v>
      </c>
      <c r="J14" s="116" t="s">
        <v>289</v>
      </c>
      <c r="K14" s="117"/>
      <c r="L14" s="50" t="s">
        <v>290</v>
      </c>
      <c r="M14" s="119" t="s">
        <v>310</v>
      </c>
      <c r="N14" s="119" t="s">
        <v>310</v>
      </c>
    </row>
    <row r="15" spans="1:14" ht="65.25" customHeight="1">
      <c r="A15" s="114" t="s">
        <v>239</v>
      </c>
      <c r="B15" s="355"/>
      <c r="C15" s="355"/>
      <c r="D15" s="356"/>
      <c r="E15" s="356"/>
      <c r="F15" s="356"/>
      <c r="G15" s="119" t="s">
        <v>310</v>
      </c>
      <c r="H15" s="119" t="s">
        <v>310</v>
      </c>
      <c r="I15" s="120" t="s">
        <v>311</v>
      </c>
      <c r="J15" s="116" t="s">
        <v>289</v>
      </c>
      <c r="K15" s="117"/>
      <c r="L15" s="50" t="s">
        <v>290</v>
      </c>
      <c r="M15" s="119" t="s">
        <v>310</v>
      </c>
      <c r="N15" s="119" t="s">
        <v>310</v>
      </c>
    </row>
    <row r="16" spans="1:14" ht="127.5" customHeight="1">
      <c r="A16" s="114" t="s">
        <v>252</v>
      </c>
      <c r="B16" s="355"/>
      <c r="C16" s="355"/>
      <c r="D16" s="115" t="s">
        <v>283</v>
      </c>
      <c r="E16" s="115" t="s">
        <v>312</v>
      </c>
      <c r="F16" s="114" t="s">
        <v>313</v>
      </c>
      <c r="G16" s="115" t="s">
        <v>314</v>
      </c>
      <c r="H16" s="50" t="s">
        <v>315</v>
      </c>
      <c r="I16" s="107" t="s">
        <v>288</v>
      </c>
      <c r="J16" s="116" t="s">
        <v>289</v>
      </c>
      <c r="K16" s="117"/>
      <c r="L16" s="50" t="s">
        <v>307</v>
      </c>
      <c r="M16" s="115" t="s">
        <v>316</v>
      </c>
      <c r="N16" s="50" t="s">
        <v>317</v>
      </c>
    </row>
    <row r="17" spans="1:14" ht="114">
      <c r="A17" s="114" t="s">
        <v>318</v>
      </c>
      <c r="B17" s="356"/>
      <c r="C17" s="356"/>
      <c r="D17" s="115" t="s">
        <v>283</v>
      </c>
      <c r="E17" s="121" t="s">
        <v>303</v>
      </c>
      <c r="F17" s="122" t="s">
        <v>304</v>
      </c>
      <c r="G17" s="119" t="s">
        <v>310</v>
      </c>
      <c r="H17" s="119" t="s">
        <v>310</v>
      </c>
      <c r="I17" s="119" t="s">
        <v>311</v>
      </c>
      <c r="J17" s="116" t="s">
        <v>289</v>
      </c>
      <c r="K17" s="117"/>
      <c r="L17" s="50" t="s">
        <v>290</v>
      </c>
      <c r="M17" s="119" t="s">
        <v>310</v>
      </c>
      <c r="N17" s="119" t="s">
        <v>310</v>
      </c>
    </row>
  </sheetData>
  <mergeCells count="17">
    <mergeCell ref="B9:B17"/>
    <mergeCell ref="C9:C17"/>
    <mergeCell ref="D9:D10"/>
    <mergeCell ref="E9:E10"/>
    <mergeCell ref="F9:F10"/>
    <mergeCell ref="D12:D15"/>
    <mergeCell ref="E12:E15"/>
    <mergeCell ref="F12:F15"/>
    <mergeCell ref="C5:M5"/>
    <mergeCell ref="A5:B5"/>
    <mergeCell ref="A1:B4"/>
    <mergeCell ref="A6:L7"/>
    <mergeCell ref="M6:N7"/>
    <mergeCell ref="C4:M4"/>
    <mergeCell ref="C3:M3"/>
    <mergeCell ref="C2:M2"/>
    <mergeCell ref="C1:M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147"/>
  <sheetViews>
    <sheetView tabSelected="1" topLeftCell="C1" zoomScale="60" zoomScaleNormal="60" workbookViewId="0">
      <pane ySplit="8" topLeftCell="A9" activePane="bottomLeft" state="frozen"/>
      <selection activeCell="A6" sqref="A6"/>
      <selection pane="bottomLeft" activeCell="I57" sqref="I57"/>
    </sheetView>
  </sheetViews>
  <sheetFormatPr baseColWidth="10" defaultColWidth="13" defaultRowHeight="14.25"/>
  <cols>
    <col min="1" max="1" width="25.625" style="135" customWidth="1"/>
    <col min="2" max="2" width="20.875" style="135" customWidth="1"/>
    <col min="3" max="3" width="18.875" style="135" customWidth="1"/>
    <col min="4" max="4" width="31" style="135" customWidth="1"/>
    <col min="5" max="5" width="26.875" style="135" customWidth="1"/>
    <col min="6" max="6" width="20.25" style="135" customWidth="1"/>
    <col min="7" max="7" width="24.75" style="135" customWidth="1"/>
    <col min="8" max="8" width="24.375" style="135" customWidth="1"/>
    <col min="9" max="9" width="21.875" style="135" customWidth="1"/>
    <col min="10" max="10" width="18.875" style="135" customWidth="1"/>
    <col min="11" max="11" width="34.875" style="135" customWidth="1"/>
    <col min="12" max="12" width="23.375" style="135" customWidth="1"/>
    <col min="13" max="13" width="30.125" style="135" customWidth="1"/>
    <col min="14" max="16" width="22.875" style="135" customWidth="1"/>
    <col min="17" max="17" width="20.375" style="135" bestFit="1" customWidth="1"/>
    <col min="18" max="18" width="22.375" style="135" bestFit="1" customWidth="1"/>
    <col min="19" max="20" width="22.875" style="135" customWidth="1"/>
    <col min="21" max="21" width="17.25" style="135" customWidth="1"/>
    <col min="22" max="22" width="19.125" style="135" customWidth="1"/>
    <col min="23" max="23" width="17.75" style="135" customWidth="1"/>
    <col min="24" max="24" width="20.625" style="135" customWidth="1"/>
    <col min="25" max="25" width="21.25" style="135" customWidth="1"/>
    <col min="26" max="26" width="23.25" style="135" customWidth="1"/>
    <col min="27" max="27" width="28.75" style="135" customWidth="1"/>
    <col min="28" max="28" width="31.375" style="135" customWidth="1"/>
    <col min="29" max="29" width="22" style="135" customWidth="1"/>
    <col min="30" max="30" width="44.625" style="135" customWidth="1"/>
    <col min="31" max="31" width="22" style="135" customWidth="1"/>
    <col min="32" max="32" width="20.125" style="135" customWidth="1"/>
    <col min="33" max="33" width="18.375" style="135" customWidth="1"/>
    <col min="34" max="34" width="22.125" style="135" customWidth="1"/>
    <col min="35" max="35" width="31.25" style="135" customWidth="1"/>
    <col min="36" max="36" width="30.375" style="135" customWidth="1"/>
    <col min="37" max="37" width="30.75" style="135" customWidth="1"/>
    <col min="38" max="40" width="20.625" style="135" customWidth="1"/>
    <col min="41" max="41" width="20.125" style="135" customWidth="1"/>
    <col min="42" max="42" width="31.375" style="135" customWidth="1"/>
    <col min="43" max="43" width="20.625" style="135" customWidth="1"/>
    <col min="44" max="44" width="24.625" style="135" customWidth="1"/>
    <col min="45" max="45" width="33.625" style="135" customWidth="1"/>
    <col min="46" max="46" width="42" style="135" customWidth="1"/>
    <col min="47" max="47" width="20.125" style="135" customWidth="1"/>
    <col min="48" max="48" width="43.75" style="135" customWidth="1"/>
    <col min="49" max="49" width="23.875" style="135" customWidth="1"/>
    <col min="50" max="57" width="20.125" style="135" customWidth="1"/>
    <col min="58" max="58" width="45.125" style="135" customWidth="1"/>
    <col min="59" max="16384" width="13" style="135"/>
  </cols>
  <sheetData>
    <row r="1" spans="1:58" s="134" customFormat="1" ht="31.5" hidden="1" customHeight="1">
      <c r="A1" s="414" t="s">
        <v>319</v>
      </c>
      <c r="B1" s="414"/>
      <c r="C1" s="414" t="s">
        <v>125</v>
      </c>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155" t="s">
        <v>126</v>
      </c>
    </row>
    <row r="2" spans="1:58" s="134" customFormat="1" ht="27.75" hidden="1" customHeight="1">
      <c r="A2" s="414"/>
      <c r="B2" s="414"/>
      <c r="C2" s="414" t="s">
        <v>127</v>
      </c>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155" t="s">
        <v>128</v>
      </c>
    </row>
    <row r="3" spans="1:58" s="134" customFormat="1" ht="27" hidden="1" customHeight="1">
      <c r="A3" s="414"/>
      <c r="B3" s="414"/>
      <c r="C3" s="414" t="s">
        <v>129</v>
      </c>
      <c r="D3" s="414"/>
      <c r="E3" s="414"/>
      <c r="F3" s="414"/>
      <c r="G3" s="414"/>
      <c r="H3" s="414"/>
      <c r="I3" s="414"/>
      <c r="J3" s="414"/>
      <c r="K3" s="414"/>
      <c r="L3" s="414"/>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155" t="s">
        <v>130</v>
      </c>
    </row>
    <row r="4" spans="1:58" s="134" customFormat="1" ht="25.5" hidden="1" customHeight="1">
      <c r="A4" s="415"/>
      <c r="B4" s="416"/>
      <c r="C4" s="414" t="s">
        <v>131</v>
      </c>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155" t="s">
        <v>320</v>
      </c>
    </row>
    <row r="5" spans="1:58" s="134" customFormat="1" ht="25.5" hidden="1" customHeight="1">
      <c r="A5" s="414" t="s">
        <v>273</v>
      </c>
      <c r="B5" s="414"/>
      <c r="C5" s="434" t="s">
        <v>274</v>
      </c>
      <c r="D5" s="435"/>
      <c r="E5" s="435"/>
      <c r="F5" s="435"/>
      <c r="G5" s="435"/>
      <c r="H5" s="435"/>
      <c r="I5" s="435"/>
      <c r="J5" s="435"/>
      <c r="K5" s="435"/>
      <c r="L5" s="435"/>
      <c r="M5" s="435"/>
      <c r="N5" s="435"/>
      <c r="O5" s="435"/>
      <c r="P5" s="435"/>
      <c r="Q5" s="435"/>
      <c r="R5" s="435"/>
      <c r="S5" s="435"/>
      <c r="T5" s="435"/>
      <c r="U5" s="435"/>
      <c r="V5" s="435"/>
      <c r="W5" s="435"/>
      <c r="X5" s="435"/>
      <c r="Y5" s="435"/>
      <c r="Z5" s="435"/>
      <c r="AA5" s="435"/>
      <c r="AB5" s="435"/>
      <c r="AC5" s="435"/>
      <c r="AD5" s="435"/>
      <c r="AE5" s="435"/>
      <c r="AF5" s="435"/>
      <c r="AG5" s="435"/>
      <c r="AH5" s="435"/>
      <c r="AI5" s="435"/>
      <c r="AJ5" s="435"/>
      <c r="AK5" s="435"/>
      <c r="AL5" s="435"/>
      <c r="AM5" s="435"/>
      <c r="AN5" s="435"/>
      <c r="AO5" s="435"/>
      <c r="AP5" s="435"/>
      <c r="AQ5" s="435"/>
      <c r="AR5" s="435"/>
      <c r="AS5" s="435"/>
      <c r="AT5" s="435"/>
      <c r="AU5" s="435"/>
      <c r="AV5" s="435"/>
      <c r="AW5" s="435"/>
      <c r="AX5" s="435"/>
      <c r="AY5" s="435"/>
      <c r="AZ5" s="435"/>
      <c r="BA5" s="435"/>
      <c r="BB5" s="435"/>
      <c r="BC5" s="435"/>
      <c r="BD5" s="435"/>
      <c r="BF5" s="64"/>
    </row>
    <row r="6" spans="1:58" ht="18" hidden="1" customHeight="1">
      <c r="A6" s="430" t="s">
        <v>321</v>
      </c>
      <c r="B6" s="430"/>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1"/>
      <c r="AC6" s="426" t="s">
        <v>322</v>
      </c>
      <c r="AD6" s="427"/>
      <c r="AE6" s="427"/>
      <c r="AF6" s="427"/>
      <c r="AG6" s="427"/>
      <c r="AH6" s="427"/>
      <c r="AI6" s="425" t="s">
        <v>323</v>
      </c>
      <c r="AJ6" s="425"/>
      <c r="AK6" s="425"/>
      <c r="AL6" s="425"/>
      <c r="AM6" s="425"/>
      <c r="AN6" s="425"/>
      <c r="AO6" s="425"/>
      <c r="AP6" s="425"/>
      <c r="AQ6" s="425"/>
      <c r="AR6" s="425"/>
      <c r="AS6" s="425"/>
      <c r="AT6" s="425"/>
      <c r="AU6" s="425"/>
      <c r="AV6" s="425"/>
      <c r="AW6" s="425"/>
      <c r="AX6" s="425"/>
      <c r="AY6" s="425"/>
      <c r="AZ6" s="425"/>
      <c r="BA6" s="425"/>
      <c r="BB6" s="425"/>
      <c r="BC6" s="425"/>
      <c r="BD6" s="425"/>
      <c r="BE6" s="425"/>
      <c r="BF6" s="424"/>
    </row>
    <row r="7" spans="1:58" ht="21" hidden="1" customHeight="1">
      <c r="A7" s="432"/>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3"/>
      <c r="AC7" s="428"/>
      <c r="AD7" s="429"/>
      <c r="AE7" s="429"/>
      <c r="AF7" s="429"/>
      <c r="AG7" s="429"/>
      <c r="AH7" s="429"/>
      <c r="AI7" s="425"/>
      <c r="AJ7" s="425"/>
      <c r="AK7" s="425"/>
      <c r="AL7" s="425"/>
      <c r="AM7" s="425"/>
      <c r="AN7" s="425"/>
      <c r="AO7" s="425"/>
      <c r="AP7" s="425"/>
      <c r="AQ7" s="425"/>
      <c r="AR7" s="425"/>
      <c r="AS7" s="425"/>
      <c r="AT7" s="425"/>
      <c r="AU7" s="425"/>
      <c r="AV7" s="425"/>
      <c r="AW7" s="425"/>
      <c r="AX7" s="425"/>
      <c r="AY7" s="425"/>
      <c r="AZ7" s="425"/>
      <c r="BA7" s="425"/>
      <c r="BB7" s="425"/>
      <c r="BC7" s="425"/>
      <c r="BD7" s="425"/>
      <c r="BE7" s="425"/>
      <c r="BF7" s="424"/>
    </row>
    <row r="8" spans="1:58" s="145" customFormat="1" ht="75.75" customHeight="1" thickBot="1">
      <c r="A8" s="136" t="s">
        <v>10</v>
      </c>
      <c r="B8" s="136" t="s">
        <v>143</v>
      </c>
      <c r="C8" s="136" t="s">
        <v>14</v>
      </c>
      <c r="D8" s="137" t="s">
        <v>324</v>
      </c>
      <c r="E8" s="137" t="s">
        <v>65</v>
      </c>
      <c r="F8" s="136" t="s">
        <v>67</v>
      </c>
      <c r="G8" s="137" t="s">
        <v>69</v>
      </c>
      <c r="H8" s="137" t="s">
        <v>325</v>
      </c>
      <c r="I8" s="137" t="s">
        <v>73</v>
      </c>
      <c r="J8" s="137" t="s">
        <v>326</v>
      </c>
      <c r="K8" s="138" t="s">
        <v>327</v>
      </c>
      <c r="L8" s="138" t="s">
        <v>79</v>
      </c>
      <c r="M8" s="139" t="s">
        <v>81</v>
      </c>
      <c r="N8" s="140" t="s">
        <v>328</v>
      </c>
      <c r="O8" s="141" t="s">
        <v>329</v>
      </c>
      <c r="P8" s="141" t="s">
        <v>330</v>
      </c>
      <c r="Q8" s="141" t="s">
        <v>331</v>
      </c>
      <c r="R8" s="141" t="s">
        <v>332</v>
      </c>
      <c r="S8" s="141" t="s">
        <v>333</v>
      </c>
      <c r="T8" s="142" t="s">
        <v>334</v>
      </c>
      <c r="U8" s="138" t="s">
        <v>335</v>
      </c>
      <c r="V8" s="138" t="s">
        <v>336</v>
      </c>
      <c r="W8" s="136" t="s">
        <v>89</v>
      </c>
      <c r="X8" s="140" t="s">
        <v>91</v>
      </c>
      <c r="Y8" s="136" t="s">
        <v>93</v>
      </c>
      <c r="Z8" s="136" t="s">
        <v>95</v>
      </c>
      <c r="AA8" s="136" t="s">
        <v>97</v>
      </c>
      <c r="AB8" s="136" t="s">
        <v>99</v>
      </c>
      <c r="AC8" s="137" t="s">
        <v>102</v>
      </c>
      <c r="AD8" s="137" t="s">
        <v>337</v>
      </c>
      <c r="AE8" s="143" t="s">
        <v>106</v>
      </c>
      <c r="AF8" s="137" t="s">
        <v>108</v>
      </c>
      <c r="AG8" s="137" t="s">
        <v>110</v>
      </c>
      <c r="AH8" s="137" t="s">
        <v>112</v>
      </c>
      <c r="AI8" s="136" t="s">
        <v>115</v>
      </c>
      <c r="AJ8" s="136" t="s">
        <v>338</v>
      </c>
      <c r="AK8" s="136" t="s">
        <v>339</v>
      </c>
      <c r="AL8" s="136" t="s">
        <v>340</v>
      </c>
      <c r="AM8" s="136" t="s">
        <v>341</v>
      </c>
      <c r="AN8" s="136" t="s">
        <v>119</v>
      </c>
      <c r="AO8" s="136" t="s">
        <v>121</v>
      </c>
      <c r="AP8" s="136" t="s">
        <v>342</v>
      </c>
      <c r="AQ8" s="136" t="s">
        <v>343</v>
      </c>
      <c r="AR8" s="136" t="s">
        <v>344</v>
      </c>
      <c r="AS8" s="136" t="s">
        <v>345</v>
      </c>
      <c r="AT8" s="136" t="s">
        <v>346</v>
      </c>
      <c r="AU8" s="136" t="s">
        <v>347</v>
      </c>
      <c r="AV8" s="136" t="s">
        <v>348</v>
      </c>
      <c r="AW8" s="136" t="s">
        <v>349</v>
      </c>
      <c r="AX8" s="144" t="s">
        <v>350</v>
      </c>
      <c r="AY8" s="144" t="s">
        <v>351</v>
      </c>
      <c r="AZ8" s="144" t="s">
        <v>352</v>
      </c>
      <c r="BA8" s="144" t="s">
        <v>353</v>
      </c>
      <c r="BB8" s="144" t="s">
        <v>354</v>
      </c>
      <c r="BC8" s="144" t="s">
        <v>355</v>
      </c>
      <c r="BD8" s="144" t="s">
        <v>356</v>
      </c>
      <c r="BE8" s="144" t="s">
        <v>357</v>
      </c>
      <c r="BF8" s="144" t="s">
        <v>358</v>
      </c>
    </row>
    <row r="9" spans="1:58" ht="65.099999999999994" customHeight="1">
      <c r="A9" s="114" t="s">
        <v>169</v>
      </c>
      <c r="B9" s="114" t="s">
        <v>170</v>
      </c>
      <c r="C9" s="252" t="s">
        <v>171</v>
      </c>
      <c r="D9" s="114" t="s">
        <v>175</v>
      </c>
      <c r="E9" s="253" t="s">
        <v>359</v>
      </c>
      <c r="F9" s="254">
        <v>2024130010055</v>
      </c>
      <c r="G9" s="114" t="s">
        <v>360</v>
      </c>
      <c r="H9" s="114" t="s">
        <v>361</v>
      </c>
      <c r="I9" s="114" t="s">
        <v>362</v>
      </c>
      <c r="J9" s="387">
        <v>0.25</v>
      </c>
      <c r="K9" s="158" t="s">
        <v>363</v>
      </c>
      <c r="L9" s="159" t="s">
        <v>364</v>
      </c>
      <c r="M9" s="160" t="s">
        <v>365</v>
      </c>
      <c r="N9" s="161">
        <v>21646</v>
      </c>
      <c r="O9" s="116">
        <v>5568</v>
      </c>
      <c r="P9" s="116">
        <v>20185</v>
      </c>
      <c r="Q9" s="116"/>
      <c r="R9" s="116"/>
      <c r="S9" s="116">
        <f>+O9+P9+Q9+R9</f>
        <v>25753</v>
      </c>
      <c r="T9" s="162">
        <v>1</v>
      </c>
      <c r="U9" s="163">
        <v>45689</v>
      </c>
      <c r="V9" s="163">
        <v>46011</v>
      </c>
      <c r="W9" s="161">
        <v>320</v>
      </c>
      <c r="X9" s="164">
        <v>30000</v>
      </c>
      <c r="Y9" s="165" t="s">
        <v>366</v>
      </c>
      <c r="Z9" s="166" t="s">
        <v>367</v>
      </c>
      <c r="AA9" s="166" t="s">
        <v>368</v>
      </c>
      <c r="AB9" s="167" t="s">
        <v>369</v>
      </c>
      <c r="AC9" s="161" t="s">
        <v>370</v>
      </c>
      <c r="AD9" s="168" t="s">
        <v>371</v>
      </c>
      <c r="AE9" s="169">
        <f>1360000000+332000000</f>
        <v>1692000000</v>
      </c>
      <c r="AF9" s="170" t="s">
        <v>372</v>
      </c>
      <c r="AG9" s="170" t="s">
        <v>373</v>
      </c>
      <c r="AH9" s="171">
        <v>45689</v>
      </c>
      <c r="AI9" s="401">
        <v>1852034871</v>
      </c>
      <c r="AJ9" s="386">
        <v>2984034871</v>
      </c>
      <c r="AK9" s="386">
        <v>2984034871</v>
      </c>
      <c r="AL9" s="386"/>
      <c r="AM9" s="386"/>
      <c r="AN9" s="381" t="s">
        <v>374</v>
      </c>
      <c r="AO9" s="377" t="s">
        <v>359</v>
      </c>
      <c r="AP9" s="363">
        <v>1184100000</v>
      </c>
      <c r="AQ9" s="372">
        <f>AP9/AJ9</f>
        <v>0.39681171674886906</v>
      </c>
      <c r="AR9" s="363">
        <v>0</v>
      </c>
      <c r="AS9" s="360">
        <f>AR9/AK9</f>
        <v>0</v>
      </c>
      <c r="AT9" s="363">
        <v>2244799997</v>
      </c>
      <c r="AU9" s="360">
        <f>AT9/AK9</f>
        <v>0.75227002834847234</v>
      </c>
      <c r="AV9" s="363">
        <v>618641007</v>
      </c>
      <c r="AW9" s="360">
        <f>+AV9/AJ9</f>
        <v>0.20731694961482908</v>
      </c>
      <c r="AX9" s="360"/>
      <c r="AY9" s="360"/>
      <c r="AZ9" s="360"/>
      <c r="BA9" s="360"/>
      <c r="BB9" s="360"/>
      <c r="BC9" s="360"/>
      <c r="BD9" s="360"/>
      <c r="BE9" s="371"/>
      <c r="BF9" s="173" t="s">
        <v>375</v>
      </c>
    </row>
    <row r="10" spans="1:58" ht="65.099999999999994" customHeight="1">
      <c r="A10" s="114" t="s">
        <v>169</v>
      </c>
      <c r="B10" s="114" t="s">
        <v>170</v>
      </c>
      <c r="C10" s="252" t="s">
        <v>171</v>
      </c>
      <c r="D10" s="114" t="s">
        <v>175</v>
      </c>
      <c r="E10" s="253" t="s">
        <v>359</v>
      </c>
      <c r="F10" s="254">
        <v>2024130010055</v>
      </c>
      <c r="G10" s="114" t="s">
        <v>360</v>
      </c>
      <c r="H10" s="114" t="s">
        <v>361</v>
      </c>
      <c r="I10" s="114" t="s">
        <v>362</v>
      </c>
      <c r="J10" s="387"/>
      <c r="K10" s="158" t="s">
        <v>376</v>
      </c>
      <c r="L10" s="174" t="s">
        <v>364</v>
      </c>
      <c r="M10" s="105" t="s">
        <v>377</v>
      </c>
      <c r="N10" s="116">
        <v>6</v>
      </c>
      <c r="O10" s="116">
        <v>0</v>
      </c>
      <c r="P10" s="116">
        <v>6</v>
      </c>
      <c r="Q10" s="116"/>
      <c r="R10" s="116"/>
      <c r="S10" s="116">
        <f t="shared" ref="S10:S16" si="0">+O10+P10+Q10+R10</f>
        <v>6</v>
      </c>
      <c r="T10" s="175">
        <f>+S10/N10</f>
        <v>1</v>
      </c>
      <c r="U10" s="176">
        <v>45689</v>
      </c>
      <c r="V10" s="176">
        <v>46011</v>
      </c>
      <c r="W10" s="116">
        <v>320</v>
      </c>
      <c r="X10" s="177">
        <v>1059626</v>
      </c>
      <c r="Y10" s="78" t="s">
        <v>366</v>
      </c>
      <c r="Z10" s="67" t="s">
        <v>367</v>
      </c>
      <c r="AA10" s="67" t="s">
        <v>378</v>
      </c>
      <c r="AB10" s="178" t="s">
        <v>379</v>
      </c>
      <c r="AC10" s="116" t="s">
        <v>370</v>
      </c>
      <c r="AD10" s="179" t="s">
        <v>380</v>
      </c>
      <c r="AE10" s="180">
        <f>200000000+62900000</f>
        <v>262900000</v>
      </c>
      <c r="AF10" s="58" t="s">
        <v>381</v>
      </c>
      <c r="AG10" s="58" t="s">
        <v>373</v>
      </c>
      <c r="AH10" s="181">
        <v>45717</v>
      </c>
      <c r="AI10" s="401"/>
      <c r="AJ10" s="379"/>
      <c r="AK10" s="379"/>
      <c r="AL10" s="379"/>
      <c r="AM10" s="379"/>
      <c r="AN10" s="382"/>
      <c r="AO10" s="377"/>
      <c r="AP10" s="364"/>
      <c r="AQ10" s="373"/>
      <c r="AR10" s="364"/>
      <c r="AS10" s="361"/>
      <c r="AT10" s="364"/>
      <c r="AU10" s="361"/>
      <c r="AV10" s="364"/>
      <c r="AW10" s="361"/>
      <c r="AX10" s="361"/>
      <c r="AY10" s="361"/>
      <c r="AZ10" s="361"/>
      <c r="BA10" s="361"/>
      <c r="BB10" s="361"/>
      <c r="BC10" s="361"/>
      <c r="BD10" s="361"/>
      <c r="BE10" s="371"/>
      <c r="BF10" s="183"/>
    </row>
    <row r="11" spans="1:58" ht="65.099999999999994" customHeight="1">
      <c r="A11" s="114" t="s">
        <v>178</v>
      </c>
      <c r="B11" s="114" t="s">
        <v>170</v>
      </c>
      <c r="C11" s="252" t="s">
        <v>171</v>
      </c>
      <c r="D11" s="114" t="s">
        <v>180</v>
      </c>
      <c r="E11" s="253" t="s">
        <v>359</v>
      </c>
      <c r="F11" s="254">
        <v>2024130010055</v>
      </c>
      <c r="G11" s="114" t="s">
        <v>360</v>
      </c>
      <c r="H11" s="114" t="s">
        <v>382</v>
      </c>
      <c r="I11" s="114" t="s">
        <v>383</v>
      </c>
      <c r="J11" s="387">
        <v>0.25</v>
      </c>
      <c r="K11" s="158" t="s">
        <v>384</v>
      </c>
      <c r="L11" s="184" t="s">
        <v>385</v>
      </c>
      <c r="M11" s="158" t="s">
        <v>386</v>
      </c>
      <c r="N11" s="58">
        <v>1</v>
      </c>
      <c r="O11" s="58">
        <v>0</v>
      </c>
      <c r="P11" s="58">
        <v>1</v>
      </c>
      <c r="Q11" s="58"/>
      <c r="R11" s="58"/>
      <c r="S11" s="116">
        <f t="shared" si="0"/>
        <v>1</v>
      </c>
      <c r="T11" s="175">
        <f t="shared" ref="T11:T16" si="1">+S11/N11</f>
        <v>1</v>
      </c>
      <c r="U11" s="176">
        <v>45689</v>
      </c>
      <c r="V11" s="176">
        <v>45777</v>
      </c>
      <c r="W11" s="116">
        <v>90</v>
      </c>
      <c r="X11" s="185">
        <v>125</v>
      </c>
      <c r="Y11" s="78" t="s">
        <v>366</v>
      </c>
      <c r="Z11" s="67" t="s">
        <v>367</v>
      </c>
      <c r="AA11" s="78" t="s">
        <v>364</v>
      </c>
      <c r="AB11" s="186" t="s">
        <v>364</v>
      </c>
      <c r="AC11" s="116" t="s">
        <v>370</v>
      </c>
      <c r="AD11" s="179" t="s">
        <v>387</v>
      </c>
      <c r="AE11" s="180">
        <f>50000000+100000000</f>
        <v>150000000</v>
      </c>
      <c r="AF11" s="58" t="s">
        <v>372</v>
      </c>
      <c r="AG11" s="58" t="s">
        <v>373</v>
      </c>
      <c r="AH11" s="181">
        <v>45717</v>
      </c>
      <c r="AI11" s="401"/>
      <c r="AJ11" s="379"/>
      <c r="AK11" s="379"/>
      <c r="AL11" s="379"/>
      <c r="AM11" s="379"/>
      <c r="AN11" s="382"/>
      <c r="AO11" s="377"/>
      <c r="AP11" s="364"/>
      <c r="AQ11" s="373"/>
      <c r="AR11" s="364"/>
      <c r="AS11" s="361"/>
      <c r="AT11" s="364"/>
      <c r="AU11" s="361"/>
      <c r="AV11" s="364"/>
      <c r="AW11" s="361"/>
      <c r="AX11" s="361"/>
      <c r="AY11" s="361"/>
      <c r="AZ11" s="361"/>
      <c r="BA11" s="361"/>
      <c r="BB11" s="361"/>
      <c r="BC11" s="361"/>
      <c r="BD11" s="361"/>
      <c r="BE11" s="371"/>
      <c r="BF11" s="183"/>
    </row>
    <row r="12" spans="1:58" ht="65.099999999999994" customHeight="1">
      <c r="A12" s="114" t="s">
        <v>178</v>
      </c>
      <c r="B12" s="114" t="s">
        <v>170</v>
      </c>
      <c r="C12" s="252" t="s">
        <v>171</v>
      </c>
      <c r="D12" s="114" t="s">
        <v>180</v>
      </c>
      <c r="E12" s="253" t="s">
        <v>359</v>
      </c>
      <c r="F12" s="254">
        <v>2024130010055</v>
      </c>
      <c r="G12" s="114" t="s">
        <v>360</v>
      </c>
      <c r="H12" s="114" t="s">
        <v>382</v>
      </c>
      <c r="I12" s="114" t="s">
        <v>383</v>
      </c>
      <c r="J12" s="387"/>
      <c r="K12" s="158" t="s">
        <v>388</v>
      </c>
      <c r="L12" s="184" t="s">
        <v>385</v>
      </c>
      <c r="M12" s="158" t="s">
        <v>389</v>
      </c>
      <c r="N12" s="116">
        <v>120</v>
      </c>
      <c r="O12" s="116">
        <v>0</v>
      </c>
      <c r="P12" s="116">
        <v>45</v>
      </c>
      <c r="Q12" s="116"/>
      <c r="R12" s="116"/>
      <c r="S12" s="116">
        <f t="shared" si="0"/>
        <v>45</v>
      </c>
      <c r="T12" s="175">
        <f t="shared" si="1"/>
        <v>0.375</v>
      </c>
      <c r="U12" s="176">
        <v>45689</v>
      </c>
      <c r="V12" s="176">
        <v>46011</v>
      </c>
      <c r="W12" s="116">
        <v>320</v>
      </c>
      <c r="X12" s="185">
        <v>125</v>
      </c>
      <c r="Y12" s="78" t="s">
        <v>366</v>
      </c>
      <c r="Z12" s="67" t="s">
        <v>367</v>
      </c>
      <c r="AA12" s="78" t="s">
        <v>364</v>
      </c>
      <c r="AB12" s="186" t="s">
        <v>364</v>
      </c>
      <c r="AC12" s="116" t="s">
        <v>370</v>
      </c>
      <c r="AD12" s="179" t="s">
        <v>390</v>
      </c>
      <c r="AE12" s="180">
        <f>50000000+200000000</f>
        <v>250000000</v>
      </c>
      <c r="AF12" s="58" t="s">
        <v>372</v>
      </c>
      <c r="AG12" s="58" t="s">
        <v>373</v>
      </c>
      <c r="AH12" s="181">
        <v>45717</v>
      </c>
      <c r="AI12" s="401"/>
      <c r="AJ12" s="379"/>
      <c r="AK12" s="379"/>
      <c r="AL12" s="379"/>
      <c r="AM12" s="379"/>
      <c r="AN12" s="382"/>
      <c r="AO12" s="377"/>
      <c r="AP12" s="364"/>
      <c r="AQ12" s="373"/>
      <c r="AR12" s="364"/>
      <c r="AS12" s="361"/>
      <c r="AT12" s="364"/>
      <c r="AU12" s="361"/>
      <c r="AV12" s="364"/>
      <c r="AW12" s="361"/>
      <c r="AX12" s="361"/>
      <c r="AY12" s="361"/>
      <c r="AZ12" s="361"/>
      <c r="BA12" s="361"/>
      <c r="BB12" s="361"/>
      <c r="BC12" s="361"/>
      <c r="BD12" s="361"/>
      <c r="BE12" s="371"/>
      <c r="BF12" s="183"/>
    </row>
    <row r="13" spans="1:58" ht="65.099999999999994" customHeight="1">
      <c r="A13" s="114" t="s">
        <v>169</v>
      </c>
      <c r="B13" s="114" t="s">
        <v>170</v>
      </c>
      <c r="C13" s="252" t="s">
        <v>171</v>
      </c>
      <c r="D13" s="114" t="s">
        <v>184</v>
      </c>
      <c r="E13" s="253" t="s">
        <v>359</v>
      </c>
      <c r="F13" s="254">
        <v>2024130010055</v>
      </c>
      <c r="G13" s="114" t="s">
        <v>360</v>
      </c>
      <c r="H13" s="114" t="s">
        <v>391</v>
      </c>
      <c r="I13" s="114" t="s">
        <v>392</v>
      </c>
      <c r="J13" s="387">
        <v>0.25</v>
      </c>
      <c r="K13" s="158" t="s">
        <v>393</v>
      </c>
      <c r="L13" s="174" t="s">
        <v>364</v>
      </c>
      <c r="M13" s="158" t="s">
        <v>394</v>
      </c>
      <c r="N13" s="116">
        <v>1</v>
      </c>
      <c r="O13" s="116">
        <v>0</v>
      </c>
      <c r="P13" s="116">
        <v>1</v>
      </c>
      <c r="Q13" s="116"/>
      <c r="R13" s="116"/>
      <c r="S13" s="116">
        <f t="shared" si="0"/>
        <v>1</v>
      </c>
      <c r="T13" s="175">
        <f t="shared" si="1"/>
        <v>1</v>
      </c>
      <c r="U13" s="176">
        <v>45689</v>
      </c>
      <c r="V13" s="176">
        <v>45777</v>
      </c>
      <c r="W13" s="116">
        <v>90</v>
      </c>
      <c r="X13" s="185">
        <v>1059626</v>
      </c>
      <c r="Y13" s="78" t="s">
        <v>366</v>
      </c>
      <c r="Z13" s="67" t="s">
        <v>367</v>
      </c>
      <c r="AA13" s="78" t="s">
        <v>364</v>
      </c>
      <c r="AB13" s="186" t="s">
        <v>364</v>
      </c>
      <c r="AC13" s="116" t="s">
        <v>370</v>
      </c>
      <c r="AD13" s="179" t="s">
        <v>395</v>
      </c>
      <c r="AE13" s="180">
        <f>82034871+40000000</f>
        <v>122034871</v>
      </c>
      <c r="AF13" s="58" t="s">
        <v>381</v>
      </c>
      <c r="AG13" s="58" t="s">
        <v>373</v>
      </c>
      <c r="AH13" s="181">
        <v>45717</v>
      </c>
      <c r="AI13" s="401"/>
      <c r="AJ13" s="379"/>
      <c r="AK13" s="379"/>
      <c r="AL13" s="379"/>
      <c r="AM13" s="379"/>
      <c r="AN13" s="382"/>
      <c r="AO13" s="377"/>
      <c r="AP13" s="364"/>
      <c r="AQ13" s="373"/>
      <c r="AR13" s="364"/>
      <c r="AS13" s="361"/>
      <c r="AT13" s="364"/>
      <c r="AU13" s="361"/>
      <c r="AV13" s="364"/>
      <c r="AW13" s="361"/>
      <c r="AX13" s="361"/>
      <c r="AY13" s="361"/>
      <c r="AZ13" s="361"/>
      <c r="BA13" s="361"/>
      <c r="BB13" s="361"/>
      <c r="BC13" s="361"/>
      <c r="BD13" s="361"/>
      <c r="BE13" s="371"/>
      <c r="BF13" s="183"/>
    </row>
    <row r="14" spans="1:58" ht="65.099999999999994" customHeight="1">
      <c r="A14" s="114" t="s">
        <v>169</v>
      </c>
      <c r="B14" s="114" t="s">
        <v>170</v>
      </c>
      <c r="C14" s="252" t="s">
        <v>171</v>
      </c>
      <c r="D14" s="114" t="s">
        <v>184</v>
      </c>
      <c r="E14" s="253" t="s">
        <v>359</v>
      </c>
      <c r="F14" s="254">
        <v>2024130010055</v>
      </c>
      <c r="G14" s="114" t="s">
        <v>360</v>
      </c>
      <c r="H14" s="114" t="s">
        <v>391</v>
      </c>
      <c r="I14" s="114" t="s">
        <v>392</v>
      </c>
      <c r="J14" s="387"/>
      <c r="K14" s="158" t="s">
        <v>396</v>
      </c>
      <c r="L14" s="174" t="s">
        <v>364</v>
      </c>
      <c r="M14" s="158" t="s">
        <v>182</v>
      </c>
      <c r="N14" s="116">
        <v>50</v>
      </c>
      <c r="O14" s="116">
        <v>8</v>
      </c>
      <c r="P14" s="116">
        <v>80</v>
      </c>
      <c r="Q14" s="116"/>
      <c r="R14" s="116"/>
      <c r="S14" s="116">
        <f t="shared" si="0"/>
        <v>88</v>
      </c>
      <c r="T14" s="175">
        <v>1</v>
      </c>
      <c r="U14" s="176">
        <v>45689</v>
      </c>
      <c r="V14" s="176">
        <v>46011</v>
      </c>
      <c r="W14" s="116">
        <v>320</v>
      </c>
      <c r="X14" s="185">
        <v>1059626</v>
      </c>
      <c r="Y14" s="78" t="s">
        <v>366</v>
      </c>
      <c r="Z14" s="67" t="s">
        <v>367</v>
      </c>
      <c r="AA14" s="78" t="s">
        <v>364</v>
      </c>
      <c r="AB14" s="186" t="s">
        <v>364</v>
      </c>
      <c r="AC14" s="116" t="s">
        <v>370</v>
      </c>
      <c r="AD14" s="179" t="s">
        <v>397</v>
      </c>
      <c r="AE14" s="180">
        <f>50000000+200000000</f>
        <v>250000000</v>
      </c>
      <c r="AF14" s="58" t="s">
        <v>372</v>
      </c>
      <c r="AG14" s="58" t="s">
        <v>373</v>
      </c>
      <c r="AH14" s="181">
        <v>45717</v>
      </c>
      <c r="AI14" s="401"/>
      <c r="AJ14" s="379"/>
      <c r="AK14" s="379"/>
      <c r="AL14" s="379"/>
      <c r="AM14" s="379"/>
      <c r="AN14" s="382"/>
      <c r="AO14" s="377"/>
      <c r="AP14" s="364"/>
      <c r="AQ14" s="373"/>
      <c r="AR14" s="364"/>
      <c r="AS14" s="361"/>
      <c r="AT14" s="364"/>
      <c r="AU14" s="361"/>
      <c r="AV14" s="364"/>
      <c r="AW14" s="361"/>
      <c r="AX14" s="361"/>
      <c r="AY14" s="361"/>
      <c r="AZ14" s="361"/>
      <c r="BA14" s="361"/>
      <c r="BB14" s="361"/>
      <c r="BC14" s="361"/>
      <c r="BD14" s="361"/>
      <c r="BE14" s="371"/>
      <c r="BF14" s="173" t="s">
        <v>398</v>
      </c>
    </row>
    <row r="15" spans="1:58" ht="65.099999999999994" customHeight="1">
      <c r="A15" s="114" t="s">
        <v>178</v>
      </c>
      <c r="B15" s="114" t="s">
        <v>170</v>
      </c>
      <c r="C15" s="252" t="s">
        <v>171</v>
      </c>
      <c r="D15" s="114" t="s">
        <v>188</v>
      </c>
      <c r="E15" s="253" t="s">
        <v>359</v>
      </c>
      <c r="F15" s="254">
        <v>2024130010055</v>
      </c>
      <c r="G15" s="114" t="s">
        <v>360</v>
      </c>
      <c r="H15" s="114" t="s">
        <v>399</v>
      </c>
      <c r="I15" s="114" t="s">
        <v>400</v>
      </c>
      <c r="J15" s="387">
        <v>0.25</v>
      </c>
      <c r="K15" s="158" t="s">
        <v>401</v>
      </c>
      <c r="L15" s="174" t="s">
        <v>364</v>
      </c>
      <c r="M15" s="158" t="s">
        <v>402</v>
      </c>
      <c r="N15" s="58">
        <v>1</v>
      </c>
      <c r="O15" s="58">
        <v>0.05</v>
      </c>
      <c r="P15" s="187">
        <v>0.1</v>
      </c>
      <c r="Q15" s="58"/>
      <c r="R15" s="58"/>
      <c r="S15" s="116">
        <f t="shared" si="0"/>
        <v>0.15000000000000002</v>
      </c>
      <c r="T15" s="175">
        <f t="shared" si="1"/>
        <v>0.15000000000000002</v>
      </c>
      <c r="U15" s="176">
        <v>45689</v>
      </c>
      <c r="V15" s="176">
        <v>45777</v>
      </c>
      <c r="W15" s="116">
        <v>90</v>
      </c>
      <c r="X15" s="185">
        <v>1059626</v>
      </c>
      <c r="Y15" s="78" t="s">
        <v>366</v>
      </c>
      <c r="Z15" s="67" t="s">
        <v>367</v>
      </c>
      <c r="AA15" s="78" t="s">
        <v>364</v>
      </c>
      <c r="AB15" s="186" t="s">
        <v>364</v>
      </c>
      <c r="AC15" s="116" t="s">
        <v>370</v>
      </c>
      <c r="AD15" s="179" t="s">
        <v>403</v>
      </c>
      <c r="AE15" s="180">
        <v>30000000</v>
      </c>
      <c r="AF15" s="58" t="s">
        <v>372</v>
      </c>
      <c r="AG15" s="58" t="s">
        <v>373</v>
      </c>
      <c r="AH15" s="181">
        <v>45717</v>
      </c>
      <c r="AI15" s="401"/>
      <c r="AJ15" s="379"/>
      <c r="AK15" s="379"/>
      <c r="AL15" s="379"/>
      <c r="AM15" s="379"/>
      <c r="AN15" s="382"/>
      <c r="AO15" s="377"/>
      <c r="AP15" s="364"/>
      <c r="AQ15" s="373"/>
      <c r="AR15" s="364"/>
      <c r="AS15" s="361"/>
      <c r="AT15" s="364"/>
      <c r="AU15" s="361"/>
      <c r="AV15" s="364"/>
      <c r="AW15" s="361"/>
      <c r="AX15" s="361"/>
      <c r="AY15" s="361"/>
      <c r="AZ15" s="361"/>
      <c r="BA15" s="361"/>
      <c r="BB15" s="361"/>
      <c r="BC15" s="361"/>
      <c r="BD15" s="361"/>
      <c r="BE15" s="371"/>
      <c r="BF15" s="173" t="s">
        <v>404</v>
      </c>
    </row>
    <row r="16" spans="1:58" ht="65.099999999999994" customHeight="1">
      <c r="A16" s="114" t="s">
        <v>178</v>
      </c>
      <c r="B16" s="114" t="s">
        <v>170</v>
      </c>
      <c r="C16" s="252" t="s">
        <v>171</v>
      </c>
      <c r="D16" s="114" t="s">
        <v>188</v>
      </c>
      <c r="E16" s="253" t="s">
        <v>359</v>
      </c>
      <c r="F16" s="254">
        <v>2024130010055</v>
      </c>
      <c r="G16" s="114" t="s">
        <v>360</v>
      </c>
      <c r="H16" s="114" t="s">
        <v>399</v>
      </c>
      <c r="I16" s="114" t="s">
        <v>400</v>
      </c>
      <c r="J16" s="391"/>
      <c r="K16" s="188" t="s">
        <v>405</v>
      </c>
      <c r="L16" s="189" t="s">
        <v>364</v>
      </c>
      <c r="M16" s="188" t="s">
        <v>406</v>
      </c>
      <c r="N16" s="190">
        <v>0.25</v>
      </c>
      <c r="O16" s="190">
        <v>0.05</v>
      </c>
      <c r="P16" s="191">
        <v>0.1</v>
      </c>
      <c r="Q16" s="190"/>
      <c r="R16" s="190"/>
      <c r="S16" s="116">
        <f t="shared" si="0"/>
        <v>0.15000000000000002</v>
      </c>
      <c r="T16" s="192">
        <f t="shared" si="1"/>
        <v>0.60000000000000009</v>
      </c>
      <c r="U16" s="193">
        <v>45689</v>
      </c>
      <c r="V16" s="193">
        <v>46011</v>
      </c>
      <c r="W16" s="190">
        <v>320</v>
      </c>
      <c r="X16" s="194">
        <v>1059626</v>
      </c>
      <c r="Y16" s="99" t="s">
        <v>366</v>
      </c>
      <c r="Z16" s="96" t="s">
        <v>367</v>
      </c>
      <c r="AA16" s="96" t="s">
        <v>407</v>
      </c>
      <c r="AB16" s="195" t="s">
        <v>408</v>
      </c>
      <c r="AC16" s="190" t="s">
        <v>370</v>
      </c>
      <c r="AD16" s="196" t="s">
        <v>403</v>
      </c>
      <c r="AE16" s="197">
        <f>30000000+197100000</f>
        <v>227100000</v>
      </c>
      <c r="AF16" s="198" t="s">
        <v>372</v>
      </c>
      <c r="AG16" s="198" t="s">
        <v>373</v>
      </c>
      <c r="AH16" s="199">
        <v>45717</v>
      </c>
      <c r="AI16" s="378"/>
      <c r="AJ16" s="380"/>
      <c r="AK16" s="380"/>
      <c r="AL16" s="380"/>
      <c r="AM16" s="380"/>
      <c r="AN16" s="366"/>
      <c r="AO16" s="354"/>
      <c r="AP16" s="364"/>
      <c r="AQ16" s="373"/>
      <c r="AR16" s="364"/>
      <c r="AS16" s="361"/>
      <c r="AT16" s="365"/>
      <c r="AU16" s="362"/>
      <c r="AV16" s="365"/>
      <c r="AW16" s="362"/>
      <c r="AX16" s="362"/>
      <c r="AY16" s="362"/>
      <c r="AZ16" s="362"/>
      <c r="BA16" s="362"/>
      <c r="BB16" s="362"/>
      <c r="BC16" s="362"/>
      <c r="BD16" s="362"/>
      <c r="BE16" s="371"/>
      <c r="BF16" s="183"/>
    </row>
    <row r="17" spans="1:58" s="145" customFormat="1" ht="65.099999999999994" customHeight="1">
      <c r="A17" s="397"/>
      <c r="B17" s="398"/>
      <c r="C17" s="398"/>
      <c r="D17" s="398"/>
      <c r="E17" s="398" t="s">
        <v>409</v>
      </c>
      <c r="F17" s="398"/>
      <c r="G17" s="398"/>
      <c r="H17" s="398"/>
      <c r="I17" s="398"/>
      <c r="J17" s="398"/>
      <c r="K17" s="398"/>
      <c r="L17" s="398"/>
      <c r="M17" s="398"/>
      <c r="N17" s="398"/>
      <c r="O17" s="398"/>
      <c r="P17" s="398"/>
      <c r="Q17" s="398"/>
      <c r="R17" s="398"/>
      <c r="S17" s="399"/>
      <c r="T17" s="202">
        <f>AVERAGE(T9:T16)</f>
        <v>0.765625</v>
      </c>
      <c r="U17" s="116"/>
      <c r="V17" s="116"/>
      <c r="W17" s="116"/>
      <c r="X17" s="203"/>
      <c r="Y17" s="116"/>
      <c r="Z17" s="116"/>
      <c r="AA17" s="115"/>
      <c r="AB17" s="115"/>
      <c r="AC17" s="116"/>
      <c r="AD17" s="116"/>
      <c r="AE17" s="125"/>
      <c r="AF17" s="116"/>
      <c r="AG17" s="116"/>
      <c r="AH17" s="116"/>
      <c r="AI17" s="126"/>
      <c r="AJ17" s="126"/>
      <c r="AK17" s="127"/>
      <c r="AL17" s="127"/>
      <c r="AM17" s="127"/>
      <c r="AN17" s="127"/>
      <c r="AO17" s="50"/>
      <c r="AP17" s="126">
        <f>+AP9</f>
        <v>1184100000</v>
      </c>
      <c r="AQ17" s="146"/>
      <c r="AR17" s="126">
        <f>+AR9</f>
        <v>0</v>
      </c>
      <c r="AS17" s="116"/>
      <c r="AT17" s="126">
        <f>+AT9</f>
        <v>2244799997</v>
      </c>
      <c r="AU17" s="128">
        <f t="shared" ref="AU17:AW17" si="2">+AU9</f>
        <v>0.75227002834847234</v>
      </c>
      <c r="AV17" s="126">
        <f t="shared" si="2"/>
        <v>618641007</v>
      </c>
      <c r="AW17" s="128">
        <f t="shared" si="2"/>
        <v>0.20731694961482908</v>
      </c>
      <c r="AX17" s="126"/>
      <c r="AZ17" s="126"/>
      <c r="BB17" s="126"/>
      <c r="BD17" s="126"/>
      <c r="BE17" s="116"/>
      <c r="BF17" s="116"/>
    </row>
    <row r="18" spans="1:58" ht="65.099999999999994" customHeight="1">
      <c r="A18" s="213" t="s">
        <v>195</v>
      </c>
      <c r="B18" s="213" t="s">
        <v>196</v>
      </c>
      <c r="C18" s="255" t="s">
        <v>197</v>
      </c>
      <c r="D18" s="173" t="s">
        <v>200</v>
      </c>
      <c r="E18" s="122" t="s">
        <v>410</v>
      </c>
      <c r="F18" s="259">
        <v>2024130010049</v>
      </c>
      <c r="G18" s="122" t="s">
        <v>411</v>
      </c>
      <c r="H18" s="122" t="s">
        <v>412</v>
      </c>
      <c r="I18" s="122" t="s">
        <v>413</v>
      </c>
      <c r="J18" s="413">
        <v>0.1</v>
      </c>
      <c r="K18" s="204" t="s">
        <v>414</v>
      </c>
      <c r="L18" s="51" t="s">
        <v>364</v>
      </c>
      <c r="M18" s="205" t="s">
        <v>415</v>
      </c>
      <c r="N18" s="206">
        <v>493</v>
      </c>
      <c r="O18" s="206">
        <v>153</v>
      </c>
      <c r="P18" s="206">
        <v>238</v>
      </c>
      <c r="Q18" s="206"/>
      <c r="R18" s="206"/>
      <c r="S18" s="206">
        <f>+O18+P18+Q18+R18</f>
        <v>391</v>
      </c>
      <c r="T18" s="207">
        <f>+S18/N18</f>
        <v>0.7931034482758621</v>
      </c>
      <c r="U18" s="208">
        <v>45748</v>
      </c>
      <c r="V18" s="208">
        <v>46022</v>
      </c>
      <c r="W18" s="206">
        <v>270</v>
      </c>
      <c r="X18" s="209">
        <v>1059626</v>
      </c>
      <c r="Y18" s="206" t="s">
        <v>366</v>
      </c>
      <c r="Z18" s="121" t="s">
        <v>416</v>
      </c>
      <c r="AA18" s="418" t="s">
        <v>417</v>
      </c>
      <c r="AB18" s="422" t="s">
        <v>418</v>
      </c>
      <c r="AC18" s="206" t="s">
        <v>370</v>
      </c>
      <c r="AD18" s="205" t="s">
        <v>419</v>
      </c>
      <c r="AE18" s="201">
        <v>240000000</v>
      </c>
      <c r="AF18" s="205" t="s">
        <v>372</v>
      </c>
      <c r="AG18" s="211" t="s">
        <v>373</v>
      </c>
      <c r="AH18" s="212">
        <v>45748</v>
      </c>
      <c r="AI18" s="379">
        <v>3712826368</v>
      </c>
      <c r="AJ18" s="378">
        <v>3978760776</v>
      </c>
      <c r="AK18" s="378">
        <v>3978760776</v>
      </c>
      <c r="AL18" s="378"/>
      <c r="AM18" s="378"/>
      <c r="AN18" s="383" t="s">
        <v>420</v>
      </c>
      <c r="AO18" s="356" t="s">
        <v>410</v>
      </c>
      <c r="AP18" s="365">
        <v>1459236789.01</v>
      </c>
      <c r="AQ18" s="373">
        <f>AP18/AK18</f>
        <v>0.36675660366719165</v>
      </c>
      <c r="AR18" s="365">
        <v>34690194</v>
      </c>
      <c r="AS18" s="362">
        <f>AR18/AK18</f>
        <v>8.7188438694912884E-3</v>
      </c>
      <c r="AT18" s="363">
        <v>3671529581</v>
      </c>
      <c r="AU18" s="360">
        <f>+AT18/AK18</f>
        <v>0.92278218965733561</v>
      </c>
      <c r="AV18" s="363">
        <v>1512013194.8599999</v>
      </c>
      <c r="AW18" s="368">
        <f>+AV18/AK18</f>
        <v>0.38002113722958847</v>
      </c>
      <c r="AX18" s="360"/>
      <c r="AY18" s="360"/>
      <c r="AZ18" s="360"/>
      <c r="BA18" s="360"/>
      <c r="BB18" s="360"/>
      <c r="BC18" s="360"/>
      <c r="BD18" s="360"/>
      <c r="BE18" s="361"/>
      <c r="BF18" s="213" t="s">
        <v>421</v>
      </c>
    </row>
    <row r="19" spans="1:58" ht="65.099999999999994" customHeight="1">
      <c r="A19" s="213" t="s">
        <v>195</v>
      </c>
      <c r="B19" s="213" t="s">
        <v>196</v>
      </c>
      <c r="C19" s="255" t="s">
        <v>197</v>
      </c>
      <c r="D19" s="173" t="s">
        <v>200</v>
      </c>
      <c r="E19" s="122" t="s">
        <v>410</v>
      </c>
      <c r="F19" s="259">
        <v>2024130010049</v>
      </c>
      <c r="G19" s="122" t="s">
        <v>411</v>
      </c>
      <c r="H19" s="122" t="s">
        <v>412</v>
      </c>
      <c r="I19" s="122" t="s">
        <v>413</v>
      </c>
      <c r="J19" s="387"/>
      <c r="K19" s="214" t="s">
        <v>422</v>
      </c>
      <c r="L19" s="67" t="s">
        <v>364</v>
      </c>
      <c r="M19" s="158" t="s">
        <v>423</v>
      </c>
      <c r="N19" s="116">
        <v>493</v>
      </c>
      <c r="O19" s="116">
        <v>153</v>
      </c>
      <c r="P19" s="116">
        <v>238</v>
      </c>
      <c r="Q19" s="116"/>
      <c r="R19" s="116"/>
      <c r="S19" s="206">
        <f t="shared" ref="S19:S29" si="3">+O19+P19+Q19+R19</f>
        <v>391</v>
      </c>
      <c r="T19" s="175">
        <f t="shared" ref="T19:T24" si="4">+S19/N19</f>
        <v>0.7931034482758621</v>
      </c>
      <c r="U19" s="176">
        <v>45748</v>
      </c>
      <c r="V19" s="176">
        <v>46022</v>
      </c>
      <c r="W19" s="116">
        <v>270</v>
      </c>
      <c r="X19" s="215">
        <v>1059626</v>
      </c>
      <c r="Y19" s="116" t="s">
        <v>366</v>
      </c>
      <c r="Z19" s="115" t="s">
        <v>416</v>
      </c>
      <c r="AA19" s="423"/>
      <c r="AB19" s="423"/>
      <c r="AC19" s="55" t="s">
        <v>370</v>
      </c>
      <c r="AD19" s="158" t="s">
        <v>424</v>
      </c>
      <c r="AE19" s="172">
        <v>800000000</v>
      </c>
      <c r="AF19" s="158" t="s">
        <v>425</v>
      </c>
      <c r="AG19" s="58" t="s">
        <v>373</v>
      </c>
      <c r="AH19" s="181">
        <v>45748</v>
      </c>
      <c r="AI19" s="379"/>
      <c r="AJ19" s="379"/>
      <c r="AK19" s="379"/>
      <c r="AL19" s="379"/>
      <c r="AM19" s="379"/>
      <c r="AN19" s="383"/>
      <c r="AO19" s="377"/>
      <c r="AP19" s="376"/>
      <c r="AQ19" s="373"/>
      <c r="AR19" s="376"/>
      <c r="AS19" s="371"/>
      <c r="AT19" s="364"/>
      <c r="AU19" s="361"/>
      <c r="AV19" s="364"/>
      <c r="AW19" s="369"/>
      <c r="AX19" s="361"/>
      <c r="AY19" s="361"/>
      <c r="AZ19" s="361"/>
      <c r="BA19" s="361"/>
      <c r="BB19" s="361"/>
      <c r="BC19" s="361"/>
      <c r="BD19" s="361"/>
      <c r="BE19" s="361"/>
      <c r="BF19" s="173" t="s">
        <v>421</v>
      </c>
    </row>
    <row r="20" spans="1:58" ht="65.099999999999994" customHeight="1">
      <c r="A20" s="213" t="s">
        <v>195</v>
      </c>
      <c r="B20" s="213" t="s">
        <v>196</v>
      </c>
      <c r="C20" s="255" t="s">
        <v>197</v>
      </c>
      <c r="D20" s="258" t="s">
        <v>206</v>
      </c>
      <c r="E20" s="122" t="s">
        <v>410</v>
      </c>
      <c r="F20" s="259">
        <v>2024130010049</v>
      </c>
      <c r="G20" s="122" t="s">
        <v>411</v>
      </c>
      <c r="H20" s="114" t="s">
        <v>426</v>
      </c>
      <c r="I20" s="114" t="s">
        <v>427</v>
      </c>
      <c r="J20" s="387">
        <v>0.1</v>
      </c>
      <c r="K20" s="419" t="s">
        <v>428</v>
      </c>
      <c r="L20" s="67" t="s">
        <v>364</v>
      </c>
      <c r="M20" s="158" t="s">
        <v>429</v>
      </c>
      <c r="N20" s="116">
        <v>70.39</v>
      </c>
      <c r="O20" s="116">
        <v>3</v>
      </c>
      <c r="P20" s="116">
        <v>16</v>
      </c>
      <c r="Q20" s="116"/>
      <c r="R20" s="116"/>
      <c r="S20" s="206">
        <f t="shared" si="3"/>
        <v>19</v>
      </c>
      <c r="T20" s="175">
        <f t="shared" si="4"/>
        <v>0.26992470521380879</v>
      </c>
      <c r="U20" s="176">
        <v>45748</v>
      </c>
      <c r="V20" s="176">
        <v>46022</v>
      </c>
      <c r="W20" s="116">
        <v>270</v>
      </c>
      <c r="X20" s="215">
        <v>1059626</v>
      </c>
      <c r="Y20" s="116" t="s">
        <v>366</v>
      </c>
      <c r="Z20" s="115" t="s">
        <v>416</v>
      </c>
      <c r="AA20" s="417" t="s">
        <v>430</v>
      </c>
      <c r="AB20" s="417" t="s">
        <v>431</v>
      </c>
      <c r="AC20" s="78" t="s">
        <v>370</v>
      </c>
      <c r="AD20" s="409" t="s">
        <v>432</v>
      </c>
      <c r="AE20" s="401">
        <v>130000000</v>
      </c>
      <c r="AF20" s="400" t="s">
        <v>372</v>
      </c>
      <c r="AG20" s="402" t="s">
        <v>373</v>
      </c>
      <c r="AH20" s="406">
        <v>45748</v>
      </c>
      <c r="AI20" s="379"/>
      <c r="AJ20" s="379"/>
      <c r="AK20" s="379"/>
      <c r="AL20" s="379"/>
      <c r="AM20" s="379"/>
      <c r="AN20" s="383"/>
      <c r="AO20" s="377"/>
      <c r="AP20" s="376"/>
      <c r="AQ20" s="373"/>
      <c r="AR20" s="376"/>
      <c r="AS20" s="371"/>
      <c r="AT20" s="364"/>
      <c r="AU20" s="361"/>
      <c r="AV20" s="364"/>
      <c r="AW20" s="369"/>
      <c r="AX20" s="361"/>
      <c r="AY20" s="361"/>
      <c r="AZ20" s="361"/>
      <c r="BA20" s="361"/>
      <c r="BB20" s="361"/>
      <c r="BC20" s="361"/>
      <c r="BD20" s="361"/>
      <c r="BE20" s="361"/>
      <c r="BF20" s="173" t="s">
        <v>421</v>
      </c>
    </row>
    <row r="21" spans="1:58" ht="65.099999999999994" customHeight="1">
      <c r="A21" s="213" t="s">
        <v>195</v>
      </c>
      <c r="B21" s="213" t="s">
        <v>196</v>
      </c>
      <c r="C21" s="255" t="s">
        <v>197</v>
      </c>
      <c r="D21" s="258" t="s">
        <v>206</v>
      </c>
      <c r="E21" s="122" t="s">
        <v>410</v>
      </c>
      <c r="F21" s="259">
        <v>2024130010049</v>
      </c>
      <c r="G21" s="122" t="s">
        <v>411</v>
      </c>
      <c r="H21" s="114" t="s">
        <v>426</v>
      </c>
      <c r="I21" s="114" t="s">
        <v>427</v>
      </c>
      <c r="J21" s="387"/>
      <c r="K21" s="419"/>
      <c r="L21" s="67" t="s">
        <v>364</v>
      </c>
      <c r="M21" s="158" t="s">
        <v>433</v>
      </c>
      <c r="N21" s="116">
        <v>150</v>
      </c>
      <c r="O21" s="116">
        <v>47</v>
      </c>
      <c r="P21" s="116">
        <v>38</v>
      </c>
      <c r="Q21" s="116"/>
      <c r="R21" s="116"/>
      <c r="S21" s="206">
        <f t="shared" si="3"/>
        <v>85</v>
      </c>
      <c r="T21" s="175">
        <f t="shared" si="4"/>
        <v>0.56666666666666665</v>
      </c>
      <c r="U21" s="176">
        <v>45748</v>
      </c>
      <c r="V21" s="176">
        <v>46022</v>
      </c>
      <c r="W21" s="116">
        <v>270</v>
      </c>
      <c r="X21" s="215">
        <v>1059626</v>
      </c>
      <c r="Y21" s="116" t="s">
        <v>366</v>
      </c>
      <c r="Z21" s="115" t="s">
        <v>416</v>
      </c>
      <c r="AA21" s="418"/>
      <c r="AB21" s="418"/>
      <c r="AC21" s="78" t="s">
        <v>370</v>
      </c>
      <c r="AD21" s="409"/>
      <c r="AE21" s="401"/>
      <c r="AF21" s="383"/>
      <c r="AG21" s="402"/>
      <c r="AH21" s="407"/>
      <c r="AI21" s="379"/>
      <c r="AJ21" s="379"/>
      <c r="AK21" s="379"/>
      <c r="AL21" s="379"/>
      <c r="AM21" s="379"/>
      <c r="AN21" s="383"/>
      <c r="AO21" s="377"/>
      <c r="AP21" s="376"/>
      <c r="AQ21" s="373"/>
      <c r="AR21" s="376"/>
      <c r="AS21" s="371"/>
      <c r="AT21" s="364"/>
      <c r="AU21" s="361"/>
      <c r="AV21" s="364"/>
      <c r="AW21" s="369"/>
      <c r="AX21" s="361"/>
      <c r="AY21" s="361"/>
      <c r="AZ21" s="361"/>
      <c r="BA21" s="361"/>
      <c r="BB21" s="361"/>
      <c r="BC21" s="361"/>
      <c r="BD21" s="361"/>
      <c r="BE21" s="361"/>
      <c r="BF21" s="173" t="s">
        <v>421</v>
      </c>
    </row>
    <row r="22" spans="1:58" ht="65.099999999999994" customHeight="1">
      <c r="A22" s="213" t="s">
        <v>195</v>
      </c>
      <c r="B22" s="213" t="s">
        <v>196</v>
      </c>
      <c r="C22" s="255" t="s">
        <v>197</v>
      </c>
      <c r="D22" s="258" t="s">
        <v>206</v>
      </c>
      <c r="E22" s="122" t="s">
        <v>410</v>
      </c>
      <c r="F22" s="259">
        <v>2024130010049</v>
      </c>
      <c r="G22" s="122" t="s">
        <v>411</v>
      </c>
      <c r="H22" s="114" t="s">
        <v>426</v>
      </c>
      <c r="I22" s="114" t="s">
        <v>427</v>
      </c>
      <c r="J22" s="387"/>
      <c r="K22" s="419"/>
      <c r="L22" s="67" t="s">
        <v>364</v>
      </c>
      <c r="M22" s="158" t="s">
        <v>434</v>
      </c>
      <c r="N22" s="116">
        <v>40</v>
      </c>
      <c r="O22" s="116">
        <v>60</v>
      </c>
      <c r="P22" s="116">
        <v>0</v>
      </c>
      <c r="Q22" s="116"/>
      <c r="R22" s="116"/>
      <c r="S22" s="206">
        <f t="shared" si="3"/>
        <v>60</v>
      </c>
      <c r="T22" s="175">
        <v>1</v>
      </c>
      <c r="U22" s="176">
        <v>45748</v>
      </c>
      <c r="V22" s="176">
        <v>46022</v>
      </c>
      <c r="W22" s="116">
        <v>270</v>
      </c>
      <c r="X22" s="215">
        <v>1059626</v>
      </c>
      <c r="Y22" s="116" t="s">
        <v>366</v>
      </c>
      <c r="Z22" s="115" t="s">
        <v>416</v>
      </c>
      <c r="AA22" s="418"/>
      <c r="AB22" s="418"/>
      <c r="AC22" s="78" t="s">
        <v>370</v>
      </c>
      <c r="AD22" s="409"/>
      <c r="AE22" s="401"/>
      <c r="AF22" s="384"/>
      <c r="AG22" s="402"/>
      <c r="AH22" s="408"/>
      <c r="AI22" s="379"/>
      <c r="AJ22" s="379"/>
      <c r="AK22" s="379"/>
      <c r="AL22" s="379"/>
      <c r="AM22" s="379"/>
      <c r="AN22" s="383"/>
      <c r="AO22" s="377"/>
      <c r="AP22" s="376"/>
      <c r="AQ22" s="373"/>
      <c r="AR22" s="376"/>
      <c r="AS22" s="371"/>
      <c r="AT22" s="364"/>
      <c r="AU22" s="361"/>
      <c r="AV22" s="364"/>
      <c r="AW22" s="369"/>
      <c r="AX22" s="361"/>
      <c r="AY22" s="361"/>
      <c r="AZ22" s="361"/>
      <c r="BA22" s="361"/>
      <c r="BB22" s="361"/>
      <c r="BC22" s="361"/>
      <c r="BD22" s="361"/>
      <c r="BE22" s="361"/>
      <c r="BF22" s="173" t="s">
        <v>421</v>
      </c>
    </row>
    <row r="23" spans="1:58" ht="65.099999999999994" customHeight="1">
      <c r="A23" s="213" t="s">
        <v>195</v>
      </c>
      <c r="B23" s="213" t="s">
        <v>196</v>
      </c>
      <c r="C23" s="255" t="s">
        <v>197</v>
      </c>
      <c r="D23" s="258" t="s">
        <v>206</v>
      </c>
      <c r="E23" s="122" t="s">
        <v>410</v>
      </c>
      <c r="F23" s="259">
        <v>2024130010049</v>
      </c>
      <c r="G23" s="122" t="s">
        <v>411</v>
      </c>
      <c r="H23" s="114" t="s">
        <v>426</v>
      </c>
      <c r="I23" s="114" t="s">
        <v>427</v>
      </c>
      <c r="J23" s="387"/>
      <c r="K23" s="419" t="s">
        <v>435</v>
      </c>
      <c r="L23" s="67" t="s">
        <v>364</v>
      </c>
      <c r="M23" s="158" t="s">
        <v>436</v>
      </c>
      <c r="N23" s="116">
        <v>70.39</v>
      </c>
      <c r="O23" s="116">
        <v>3</v>
      </c>
      <c r="P23" s="116">
        <v>16</v>
      </c>
      <c r="Q23" s="116"/>
      <c r="R23" s="116"/>
      <c r="S23" s="206">
        <f t="shared" si="3"/>
        <v>19</v>
      </c>
      <c r="T23" s="175">
        <f t="shared" si="4"/>
        <v>0.26992470521380879</v>
      </c>
      <c r="U23" s="176">
        <v>45748</v>
      </c>
      <c r="V23" s="176">
        <v>46022</v>
      </c>
      <c r="W23" s="116">
        <v>270</v>
      </c>
      <c r="X23" s="215">
        <v>1059626</v>
      </c>
      <c r="Y23" s="116" t="s">
        <v>366</v>
      </c>
      <c r="Z23" s="115" t="s">
        <v>416</v>
      </c>
      <c r="AA23" s="418"/>
      <c r="AB23" s="418"/>
      <c r="AC23" s="78" t="s">
        <v>370</v>
      </c>
      <c r="AD23" s="409" t="s">
        <v>437</v>
      </c>
      <c r="AE23" s="401">
        <v>10000000</v>
      </c>
      <c r="AF23" s="400" t="s">
        <v>372</v>
      </c>
      <c r="AG23" s="402" t="s">
        <v>373</v>
      </c>
      <c r="AH23" s="406">
        <v>45748</v>
      </c>
      <c r="AI23" s="379"/>
      <c r="AJ23" s="379"/>
      <c r="AK23" s="379"/>
      <c r="AL23" s="379"/>
      <c r="AM23" s="379"/>
      <c r="AN23" s="383"/>
      <c r="AO23" s="377"/>
      <c r="AP23" s="376"/>
      <c r="AQ23" s="373"/>
      <c r="AR23" s="376"/>
      <c r="AS23" s="371"/>
      <c r="AT23" s="364"/>
      <c r="AU23" s="361"/>
      <c r="AV23" s="364"/>
      <c r="AW23" s="369"/>
      <c r="AX23" s="361"/>
      <c r="AY23" s="361"/>
      <c r="AZ23" s="361"/>
      <c r="BA23" s="361"/>
      <c r="BB23" s="361"/>
      <c r="BC23" s="361"/>
      <c r="BD23" s="361"/>
      <c r="BE23" s="361"/>
      <c r="BF23" s="173" t="s">
        <v>421</v>
      </c>
    </row>
    <row r="24" spans="1:58" ht="65.099999999999994" customHeight="1">
      <c r="A24" s="213" t="s">
        <v>195</v>
      </c>
      <c r="B24" s="213" t="s">
        <v>196</v>
      </c>
      <c r="C24" s="255" t="s">
        <v>197</v>
      </c>
      <c r="D24" s="258" t="s">
        <v>206</v>
      </c>
      <c r="E24" s="122" t="s">
        <v>410</v>
      </c>
      <c r="F24" s="259">
        <v>2024130010049</v>
      </c>
      <c r="G24" s="122" t="s">
        <v>411</v>
      </c>
      <c r="H24" s="114" t="s">
        <v>426</v>
      </c>
      <c r="I24" s="114" t="s">
        <v>427</v>
      </c>
      <c r="J24" s="387"/>
      <c r="K24" s="419"/>
      <c r="L24" s="67" t="s">
        <v>364</v>
      </c>
      <c r="M24" s="158" t="s">
        <v>438</v>
      </c>
      <c r="N24" s="116">
        <v>150</v>
      </c>
      <c r="O24" s="116">
        <v>47</v>
      </c>
      <c r="P24" s="116">
        <v>38</v>
      </c>
      <c r="Q24" s="116"/>
      <c r="R24" s="116"/>
      <c r="S24" s="206">
        <f t="shared" si="3"/>
        <v>85</v>
      </c>
      <c r="T24" s="175">
        <f t="shared" si="4"/>
        <v>0.56666666666666665</v>
      </c>
      <c r="U24" s="176">
        <v>45748</v>
      </c>
      <c r="V24" s="176">
        <v>46022</v>
      </c>
      <c r="W24" s="116">
        <v>270</v>
      </c>
      <c r="X24" s="215">
        <v>1059626</v>
      </c>
      <c r="Y24" s="116" t="s">
        <v>366</v>
      </c>
      <c r="Z24" s="115" t="s">
        <v>416</v>
      </c>
      <c r="AA24" s="418"/>
      <c r="AB24" s="418"/>
      <c r="AC24" s="78" t="s">
        <v>370</v>
      </c>
      <c r="AD24" s="409"/>
      <c r="AE24" s="401"/>
      <c r="AF24" s="383"/>
      <c r="AG24" s="402"/>
      <c r="AH24" s="407"/>
      <c r="AI24" s="379"/>
      <c r="AJ24" s="379"/>
      <c r="AK24" s="379"/>
      <c r="AL24" s="379"/>
      <c r="AM24" s="379"/>
      <c r="AN24" s="383"/>
      <c r="AO24" s="377"/>
      <c r="AP24" s="376"/>
      <c r="AQ24" s="373"/>
      <c r="AR24" s="376"/>
      <c r="AS24" s="371"/>
      <c r="AT24" s="364"/>
      <c r="AU24" s="361"/>
      <c r="AV24" s="364"/>
      <c r="AW24" s="369"/>
      <c r="AX24" s="361"/>
      <c r="AY24" s="361"/>
      <c r="AZ24" s="361"/>
      <c r="BA24" s="361"/>
      <c r="BB24" s="361"/>
      <c r="BC24" s="361"/>
      <c r="BD24" s="361"/>
      <c r="BE24" s="361"/>
      <c r="BF24" s="173" t="s">
        <v>421</v>
      </c>
    </row>
    <row r="25" spans="1:58" ht="65.099999999999994" customHeight="1">
      <c r="A25" s="213" t="s">
        <v>195</v>
      </c>
      <c r="B25" s="213" t="s">
        <v>196</v>
      </c>
      <c r="C25" s="255" t="s">
        <v>197</v>
      </c>
      <c r="D25" s="258" t="s">
        <v>206</v>
      </c>
      <c r="E25" s="122" t="s">
        <v>410</v>
      </c>
      <c r="F25" s="259">
        <v>2024130010049</v>
      </c>
      <c r="G25" s="122" t="s">
        <v>411</v>
      </c>
      <c r="H25" s="114" t="s">
        <v>426</v>
      </c>
      <c r="I25" s="114" t="s">
        <v>427</v>
      </c>
      <c r="J25" s="387"/>
      <c r="K25" s="419"/>
      <c r="L25" s="67" t="s">
        <v>364</v>
      </c>
      <c r="M25" s="158" t="s">
        <v>439</v>
      </c>
      <c r="N25" s="116">
        <v>40</v>
      </c>
      <c r="O25" s="116">
        <v>60</v>
      </c>
      <c r="P25" s="116">
        <v>0</v>
      </c>
      <c r="Q25" s="116"/>
      <c r="R25" s="116"/>
      <c r="S25" s="206">
        <f t="shared" si="3"/>
        <v>60</v>
      </c>
      <c r="T25" s="175">
        <v>1</v>
      </c>
      <c r="U25" s="176">
        <v>45748</v>
      </c>
      <c r="V25" s="176">
        <v>46022</v>
      </c>
      <c r="W25" s="116">
        <v>270</v>
      </c>
      <c r="X25" s="215">
        <v>1059626</v>
      </c>
      <c r="Y25" s="116" t="s">
        <v>366</v>
      </c>
      <c r="Z25" s="115" t="s">
        <v>416</v>
      </c>
      <c r="AA25" s="418"/>
      <c r="AB25" s="418"/>
      <c r="AC25" s="78" t="s">
        <v>370</v>
      </c>
      <c r="AD25" s="409"/>
      <c r="AE25" s="401"/>
      <c r="AF25" s="384"/>
      <c r="AG25" s="402"/>
      <c r="AH25" s="408"/>
      <c r="AI25" s="379"/>
      <c r="AJ25" s="379"/>
      <c r="AK25" s="379"/>
      <c r="AL25" s="379"/>
      <c r="AM25" s="379"/>
      <c r="AN25" s="383"/>
      <c r="AO25" s="377"/>
      <c r="AP25" s="376"/>
      <c r="AQ25" s="373"/>
      <c r="AR25" s="376"/>
      <c r="AS25" s="371"/>
      <c r="AT25" s="364"/>
      <c r="AU25" s="361"/>
      <c r="AV25" s="364"/>
      <c r="AW25" s="369"/>
      <c r="AX25" s="361"/>
      <c r="AY25" s="361"/>
      <c r="AZ25" s="361"/>
      <c r="BA25" s="361"/>
      <c r="BB25" s="361"/>
      <c r="BC25" s="361"/>
      <c r="BD25" s="361"/>
      <c r="BE25" s="361"/>
      <c r="BF25" s="173" t="s">
        <v>421</v>
      </c>
    </row>
    <row r="26" spans="1:58" ht="65.099999999999994" customHeight="1">
      <c r="A26" s="213" t="s">
        <v>195</v>
      </c>
      <c r="B26" s="213" t="s">
        <v>196</v>
      </c>
      <c r="C26" s="255" t="s">
        <v>197</v>
      </c>
      <c r="D26" s="258" t="s">
        <v>211</v>
      </c>
      <c r="E26" s="122" t="s">
        <v>410</v>
      </c>
      <c r="F26" s="259">
        <v>2024130010049</v>
      </c>
      <c r="G26" s="122" t="s">
        <v>411</v>
      </c>
      <c r="H26" s="114" t="s">
        <v>440</v>
      </c>
      <c r="I26" s="114" t="s">
        <v>441</v>
      </c>
      <c r="J26" s="387">
        <v>0.05</v>
      </c>
      <c r="K26" s="214" t="s">
        <v>442</v>
      </c>
      <c r="L26" s="67" t="s">
        <v>364</v>
      </c>
      <c r="M26" s="158" t="s">
        <v>443</v>
      </c>
      <c r="N26" s="116">
        <v>10</v>
      </c>
      <c r="O26" s="116">
        <v>0</v>
      </c>
      <c r="P26" s="116">
        <v>0</v>
      </c>
      <c r="Q26" s="116"/>
      <c r="R26" s="116"/>
      <c r="S26" s="206">
        <f t="shared" si="3"/>
        <v>0</v>
      </c>
      <c r="T26" s="175">
        <f>+S26/N26</f>
        <v>0</v>
      </c>
      <c r="U26" s="176">
        <v>45748</v>
      </c>
      <c r="V26" s="176">
        <v>46022</v>
      </c>
      <c r="W26" s="116">
        <v>270</v>
      </c>
      <c r="X26" s="215">
        <v>1059626</v>
      </c>
      <c r="Y26" s="116" t="s">
        <v>366</v>
      </c>
      <c r="Z26" s="115" t="s">
        <v>416</v>
      </c>
      <c r="AA26" s="418"/>
      <c r="AB26" s="418"/>
      <c r="AC26" s="78" t="s">
        <v>370</v>
      </c>
      <c r="AD26" s="158" t="s">
        <v>444</v>
      </c>
      <c r="AE26" s="172">
        <v>155000000</v>
      </c>
      <c r="AF26" s="158" t="s">
        <v>372</v>
      </c>
      <c r="AG26" s="58" t="s">
        <v>373</v>
      </c>
      <c r="AH26" s="181">
        <v>45748</v>
      </c>
      <c r="AI26" s="379"/>
      <c r="AJ26" s="379"/>
      <c r="AK26" s="379"/>
      <c r="AL26" s="379"/>
      <c r="AM26" s="379"/>
      <c r="AN26" s="383"/>
      <c r="AO26" s="377"/>
      <c r="AP26" s="376"/>
      <c r="AQ26" s="373"/>
      <c r="AR26" s="376"/>
      <c r="AS26" s="371"/>
      <c r="AT26" s="364"/>
      <c r="AU26" s="361"/>
      <c r="AV26" s="364"/>
      <c r="AW26" s="369"/>
      <c r="AX26" s="361"/>
      <c r="AY26" s="361"/>
      <c r="AZ26" s="361"/>
      <c r="BA26" s="361"/>
      <c r="BB26" s="361"/>
      <c r="BC26" s="361"/>
      <c r="BD26" s="361"/>
      <c r="BE26" s="361"/>
      <c r="BF26" s="183"/>
    </row>
    <row r="27" spans="1:58" ht="65.099999999999994" customHeight="1">
      <c r="A27" s="213" t="s">
        <v>195</v>
      </c>
      <c r="B27" s="213" t="s">
        <v>196</v>
      </c>
      <c r="C27" s="255" t="s">
        <v>197</v>
      </c>
      <c r="D27" s="258" t="s">
        <v>211</v>
      </c>
      <c r="E27" s="122" t="s">
        <v>410</v>
      </c>
      <c r="F27" s="259">
        <v>2024130010049</v>
      </c>
      <c r="G27" s="122" t="s">
        <v>411</v>
      </c>
      <c r="H27" s="114" t="s">
        <v>440</v>
      </c>
      <c r="I27" s="114" t="s">
        <v>441</v>
      </c>
      <c r="J27" s="387"/>
      <c r="K27" s="214" t="s">
        <v>445</v>
      </c>
      <c r="L27" s="67" t="s">
        <v>364</v>
      </c>
      <c r="M27" s="158" t="s">
        <v>446</v>
      </c>
      <c r="N27" s="116">
        <v>10</v>
      </c>
      <c r="O27" s="116">
        <v>0</v>
      </c>
      <c r="P27" s="116">
        <v>0</v>
      </c>
      <c r="Q27" s="116"/>
      <c r="R27" s="116"/>
      <c r="S27" s="206">
        <f t="shared" si="3"/>
        <v>0</v>
      </c>
      <c r="T27" s="175">
        <f>+S27/N27</f>
        <v>0</v>
      </c>
      <c r="U27" s="176">
        <v>45748</v>
      </c>
      <c r="V27" s="176">
        <v>46022</v>
      </c>
      <c r="W27" s="116">
        <v>270</v>
      </c>
      <c r="X27" s="215">
        <v>1059626</v>
      </c>
      <c r="Y27" s="116" t="s">
        <v>366</v>
      </c>
      <c r="Z27" s="115" t="s">
        <v>416</v>
      </c>
      <c r="AA27" s="418"/>
      <c r="AB27" s="418"/>
      <c r="AC27" s="78" t="s">
        <v>370</v>
      </c>
      <c r="AD27" s="158" t="s">
        <v>447</v>
      </c>
      <c r="AE27" s="172">
        <v>500000000</v>
      </c>
      <c r="AF27" s="158" t="s">
        <v>372</v>
      </c>
      <c r="AG27" s="58" t="s">
        <v>373</v>
      </c>
      <c r="AH27" s="181">
        <v>45748</v>
      </c>
      <c r="AI27" s="379"/>
      <c r="AJ27" s="379"/>
      <c r="AK27" s="379"/>
      <c r="AL27" s="379"/>
      <c r="AM27" s="379"/>
      <c r="AN27" s="383"/>
      <c r="AO27" s="377"/>
      <c r="AP27" s="376"/>
      <c r="AQ27" s="373"/>
      <c r="AR27" s="376"/>
      <c r="AS27" s="371"/>
      <c r="AT27" s="364"/>
      <c r="AU27" s="361"/>
      <c r="AV27" s="364"/>
      <c r="AW27" s="369"/>
      <c r="AX27" s="361"/>
      <c r="AY27" s="361"/>
      <c r="AZ27" s="361"/>
      <c r="BA27" s="361"/>
      <c r="BB27" s="361"/>
      <c r="BC27" s="361"/>
      <c r="BD27" s="361"/>
      <c r="BE27" s="361"/>
      <c r="BF27" s="183"/>
    </row>
    <row r="28" spans="1:58" ht="65.099999999999994" customHeight="1">
      <c r="A28" s="213" t="s">
        <v>195</v>
      </c>
      <c r="B28" s="213" t="s">
        <v>196</v>
      </c>
      <c r="C28" s="255" t="s">
        <v>197</v>
      </c>
      <c r="D28" s="258" t="s">
        <v>215</v>
      </c>
      <c r="E28" s="122" t="s">
        <v>410</v>
      </c>
      <c r="F28" s="259">
        <v>2024130010049</v>
      </c>
      <c r="G28" s="122" t="s">
        <v>411</v>
      </c>
      <c r="H28" s="114" t="s">
        <v>448</v>
      </c>
      <c r="I28" s="114" t="s">
        <v>449</v>
      </c>
      <c r="J28" s="387">
        <v>0.2</v>
      </c>
      <c r="K28" s="419" t="s">
        <v>450</v>
      </c>
      <c r="L28" s="67" t="s">
        <v>364</v>
      </c>
      <c r="M28" s="158" t="s">
        <v>451</v>
      </c>
      <c r="N28" s="116">
        <v>90</v>
      </c>
      <c r="O28" s="116">
        <v>25</v>
      </c>
      <c r="P28" s="116">
        <v>0</v>
      </c>
      <c r="Q28" s="116"/>
      <c r="R28" s="116"/>
      <c r="S28" s="206">
        <f t="shared" si="3"/>
        <v>25</v>
      </c>
      <c r="T28" s="175">
        <f>+S28/N28</f>
        <v>0.27777777777777779</v>
      </c>
      <c r="U28" s="176">
        <v>45748</v>
      </c>
      <c r="V28" s="176">
        <v>46022</v>
      </c>
      <c r="W28" s="116">
        <v>270</v>
      </c>
      <c r="X28" s="215">
        <v>1059626</v>
      </c>
      <c r="Y28" s="116" t="s">
        <v>366</v>
      </c>
      <c r="Z28" s="115" t="s">
        <v>416</v>
      </c>
      <c r="AA28" s="377" t="s">
        <v>452</v>
      </c>
      <c r="AB28" s="377" t="s">
        <v>453</v>
      </c>
      <c r="AC28" s="78" t="s">
        <v>370</v>
      </c>
      <c r="AD28" s="409">
        <v>45689</v>
      </c>
      <c r="AE28" s="401">
        <v>1877826368</v>
      </c>
      <c r="AF28" s="400" t="s">
        <v>454</v>
      </c>
      <c r="AG28" s="402" t="s">
        <v>373</v>
      </c>
      <c r="AH28" s="403">
        <v>45748</v>
      </c>
      <c r="AI28" s="379"/>
      <c r="AJ28" s="379"/>
      <c r="AK28" s="379"/>
      <c r="AL28" s="379"/>
      <c r="AM28" s="379"/>
      <c r="AN28" s="383"/>
      <c r="AO28" s="377"/>
      <c r="AP28" s="376"/>
      <c r="AQ28" s="373"/>
      <c r="AR28" s="376"/>
      <c r="AS28" s="371"/>
      <c r="AT28" s="364"/>
      <c r="AU28" s="361"/>
      <c r="AV28" s="364"/>
      <c r="AW28" s="369"/>
      <c r="AX28" s="361"/>
      <c r="AY28" s="361"/>
      <c r="AZ28" s="361"/>
      <c r="BA28" s="361"/>
      <c r="BB28" s="361"/>
      <c r="BC28" s="361"/>
      <c r="BD28" s="361"/>
      <c r="BE28" s="361"/>
      <c r="BF28" s="173" t="s">
        <v>421</v>
      </c>
    </row>
    <row r="29" spans="1:58" ht="65.099999999999994" customHeight="1">
      <c r="A29" s="213" t="s">
        <v>195</v>
      </c>
      <c r="B29" s="213" t="s">
        <v>196</v>
      </c>
      <c r="C29" s="255" t="s">
        <v>197</v>
      </c>
      <c r="D29" s="258" t="s">
        <v>215</v>
      </c>
      <c r="E29" s="122" t="s">
        <v>410</v>
      </c>
      <c r="F29" s="259">
        <v>2024130010049</v>
      </c>
      <c r="G29" s="122" t="s">
        <v>411</v>
      </c>
      <c r="H29" s="114" t="s">
        <v>448</v>
      </c>
      <c r="I29" s="114" t="s">
        <v>449</v>
      </c>
      <c r="J29" s="387"/>
      <c r="K29" s="419"/>
      <c r="L29" s="67" t="s">
        <v>364</v>
      </c>
      <c r="M29" s="158" t="s">
        <v>455</v>
      </c>
      <c r="N29" s="116">
        <v>0.25</v>
      </c>
      <c r="O29" s="116">
        <v>0.15</v>
      </c>
      <c r="P29" s="116">
        <v>0.1</v>
      </c>
      <c r="Q29" s="116"/>
      <c r="R29" s="116"/>
      <c r="S29" s="206">
        <f t="shared" si="3"/>
        <v>0.25</v>
      </c>
      <c r="T29" s="175">
        <f>+S29/N29</f>
        <v>1</v>
      </c>
      <c r="U29" s="176">
        <v>45748</v>
      </c>
      <c r="V29" s="176">
        <v>46022</v>
      </c>
      <c r="W29" s="116">
        <v>270</v>
      </c>
      <c r="X29" s="215">
        <v>1059626</v>
      </c>
      <c r="Y29" s="116" t="s">
        <v>366</v>
      </c>
      <c r="Z29" s="115" t="s">
        <v>416</v>
      </c>
      <c r="AA29" s="377"/>
      <c r="AB29" s="377"/>
      <c r="AC29" s="99" t="s">
        <v>370</v>
      </c>
      <c r="AD29" s="409"/>
      <c r="AE29" s="401"/>
      <c r="AF29" s="384"/>
      <c r="AG29" s="402"/>
      <c r="AH29" s="403"/>
      <c r="AI29" s="379"/>
      <c r="AJ29" s="379"/>
      <c r="AK29" s="379"/>
      <c r="AL29" s="379"/>
      <c r="AM29" s="379"/>
      <c r="AN29" s="383"/>
      <c r="AO29" s="377"/>
      <c r="AP29" s="376"/>
      <c r="AQ29" s="373"/>
      <c r="AR29" s="376"/>
      <c r="AS29" s="371"/>
      <c r="AT29" s="364"/>
      <c r="AU29" s="361"/>
      <c r="AV29" s="364"/>
      <c r="AW29" s="369"/>
      <c r="AX29" s="361"/>
      <c r="AY29" s="361"/>
      <c r="AZ29" s="361"/>
      <c r="BA29" s="361"/>
      <c r="BB29" s="361"/>
      <c r="BC29" s="361"/>
      <c r="BD29" s="361"/>
      <c r="BE29" s="361"/>
      <c r="BF29" s="173" t="s">
        <v>421</v>
      </c>
    </row>
    <row r="30" spans="1:58" ht="65.099999999999994" customHeight="1">
      <c r="A30" s="213" t="s">
        <v>195</v>
      </c>
      <c r="B30" s="213" t="s">
        <v>196</v>
      </c>
      <c r="C30" s="255" t="s">
        <v>197</v>
      </c>
      <c r="D30" s="258" t="s">
        <v>215</v>
      </c>
      <c r="E30" s="122" t="s">
        <v>410</v>
      </c>
      <c r="F30" s="259">
        <v>2024130010049</v>
      </c>
      <c r="G30" s="122" t="s">
        <v>411</v>
      </c>
      <c r="H30" s="114" t="s">
        <v>448</v>
      </c>
      <c r="I30" s="114" t="s">
        <v>449</v>
      </c>
      <c r="J30" s="391"/>
      <c r="K30" s="216" t="s">
        <v>456</v>
      </c>
      <c r="L30" s="195" t="s">
        <v>364</v>
      </c>
      <c r="M30" s="188" t="s">
        <v>457</v>
      </c>
      <c r="N30" s="190" t="s">
        <v>234</v>
      </c>
      <c r="O30" s="190" t="s">
        <v>234</v>
      </c>
      <c r="P30" s="190" t="s">
        <v>234</v>
      </c>
      <c r="Q30" s="190"/>
      <c r="R30" s="190"/>
      <c r="S30" s="206" t="s">
        <v>234</v>
      </c>
      <c r="T30" s="175" t="s">
        <v>290</v>
      </c>
      <c r="U30" s="116" t="s">
        <v>234</v>
      </c>
      <c r="V30" s="116" t="s">
        <v>234</v>
      </c>
      <c r="W30" s="116" t="s">
        <v>234</v>
      </c>
      <c r="X30" s="116" t="s">
        <v>234</v>
      </c>
      <c r="Y30" s="116" t="s">
        <v>234</v>
      </c>
      <c r="Z30" s="115" t="s">
        <v>416</v>
      </c>
      <c r="AA30" s="377"/>
      <c r="AB30" s="377"/>
      <c r="AC30" s="116" t="s">
        <v>234</v>
      </c>
      <c r="AD30" s="188" t="s">
        <v>234</v>
      </c>
      <c r="AE30" s="172" t="s">
        <v>234</v>
      </c>
      <c r="AF30" s="58" t="s">
        <v>234</v>
      </c>
      <c r="AG30" s="58" t="s">
        <v>234</v>
      </c>
      <c r="AH30" s="181" t="s">
        <v>234</v>
      </c>
      <c r="AI30" s="380"/>
      <c r="AJ30" s="380"/>
      <c r="AK30" s="380"/>
      <c r="AL30" s="380"/>
      <c r="AM30" s="380"/>
      <c r="AN30" s="384"/>
      <c r="AO30" s="377"/>
      <c r="AP30" s="376"/>
      <c r="AQ30" s="374"/>
      <c r="AR30" s="376"/>
      <c r="AS30" s="371"/>
      <c r="AT30" s="365"/>
      <c r="AU30" s="362"/>
      <c r="AV30" s="365"/>
      <c r="AW30" s="370"/>
      <c r="AX30" s="362"/>
      <c r="AY30" s="362"/>
      <c r="AZ30" s="362"/>
      <c r="BA30" s="362"/>
      <c r="BB30" s="362"/>
      <c r="BC30" s="362"/>
      <c r="BD30" s="362"/>
      <c r="BE30" s="362"/>
      <c r="BF30" s="183"/>
    </row>
    <row r="31" spans="1:58" s="145" customFormat="1" ht="65.099999999999994" customHeight="1">
      <c r="A31" s="397"/>
      <c r="B31" s="398"/>
      <c r="C31" s="398"/>
      <c r="D31" s="398"/>
      <c r="E31" s="398" t="s">
        <v>458</v>
      </c>
      <c r="F31" s="398"/>
      <c r="G31" s="398"/>
      <c r="H31" s="398"/>
      <c r="I31" s="398"/>
      <c r="J31" s="398"/>
      <c r="K31" s="398"/>
      <c r="L31" s="398"/>
      <c r="M31" s="398"/>
      <c r="N31" s="398"/>
      <c r="O31" s="398"/>
      <c r="P31" s="398"/>
      <c r="Q31" s="398"/>
      <c r="R31" s="398"/>
      <c r="S31" s="399"/>
      <c r="T31" s="202">
        <f>AVERAGE(T18:T30)</f>
        <v>0.54476395150753765</v>
      </c>
      <c r="U31" s="116"/>
      <c r="V31" s="116"/>
      <c r="W31" s="116"/>
      <c r="X31" s="203"/>
      <c r="Y31" s="116"/>
      <c r="Z31" s="116"/>
      <c r="AA31" s="115"/>
      <c r="AB31" s="115"/>
      <c r="AC31" s="116"/>
      <c r="AD31" s="116"/>
      <c r="AE31" s="125"/>
      <c r="AF31" s="116"/>
      <c r="AG31" s="116"/>
      <c r="AH31" s="116"/>
      <c r="AI31" s="126"/>
      <c r="AJ31" s="126"/>
      <c r="AK31" s="127"/>
      <c r="AL31" s="127"/>
      <c r="AM31" s="127"/>
      <c r="AN31" s="127"/>
      <c r="AO31" s="50"/>
      <c r="AP31" s="126">
        <f>+AP18</f>
        <v>1459236789.01</v>
      </c>
      <c r="AQ31" s="147"/>
      <c r="AR31" s="126">
        <f>+AR18</f>
        <v>34690194</v>
      </c>
      <c r="AT31" s="126">
        <f>+AT18</f>
        <v>3671529581</v>
      </c>
      <c r="AU31" s="128">
        <f t="shared" ref="AU31:AW31" si="5">+AU18</f>
        <v>0.92278218965733561</v>
      </c>
      <c r="AV31" s="126">
        <f t="shared" si="5"/>
        <v>1512013194.8599999</v>
      </c>
      <c r="AW31" s="128">
        <f t="shared" si="5"/>
        <v>0.38002113722958847</v>
      </c>
      <c r="AX31" s="126"/>
      <c r="AZ31" s="126"/>
      <c r="BB31" s="126"/>
      <c r="BD31" s="126"/>
    </row>
    <row r="32" spans="1:58" ht="65.099999999999994" customHeight="1">
      <c r="A32" s="173" t="s">
        <v>217</v>
      </c>
      <c r="B32" s="173" t="s">
        <v>196</v>
      </c>
      <c r="C32" s="260" t="s">
        <v>197</v>
      </c>
      <c r="D32" s="213" t="s">
        <v>220</v>
      </c>
      <c r="E32" s="122" t="s">
        <v>459</v>
      </c>
      <c r="F32" s="261">
        <v>2024130010054</v>
      </c>
      <c r="G32" s="122" t="s">
        <v>460</v>
      </c>
      <c r="H32" s="122" t="s">
        <v>461</v>
      </c>
      <c r="I32" s="122" t="s">
        <v>462</v>
      </c>
      <c r="J32" s="413">
        <v>0.1</v>
      </c>
      <c r="K32" s="205" t="s">
        <v>463</v>
      </c>
      <c r="L32" s="217" t="s">
        <v>364</v>
      </c>
      <c r="M32" s="205" t="s">
        <v>464</v>
      </c>
      <c r="N32" s="206">
        <v>5</v>
      </c>
      <c r="O32" s="206">
        <v>0</v>
      </c>
      <c r="P32" s="206">
        <v>2</v>
      </c>
      <c r="Q32" s="218"/>
      <c r="R32" s="218"/>
      <c r="S32" s="116">
        <f>+O32+P32+Q32+R32</f>
        <v>2</v>
      </c>
      <c r="T32" s="175">
        <f>+S32/N32</f>
        <v>0.4</v>
      </c>
      <c r="U32" s="176">
        <v>45717</v>
      </c>
      <c r="V32" s="176">
        <v>46011</v>
      </c>
      <c r="W32" s="116">
        <v>290</v>
      </c>
      <c r="X32" s="215">
        <v>1059626</v>
      </c>
      <c r="Y32" s="116" t="s">
        <v>366</v>
      </c>
      <c r="Z32" s="115" t="s">
        <v>465</v>
      </c>
      <c r="AA32" s="115" t="s">
        <v>466</v>
      </c>
      <c r="AB32" s="115" t="s">
        <v>467</v>
      </c>
      <c r="AC32" s="116" t="s">
        <v>370</v>
      </c>
      <c r="AD32" s="158" t="s">
        <v>468</v>
      </c>
      <c r="AE32" s="172">
        <v>150000000</v>
      </c>
      <c r="AF32" s="158" t="s">
        <v>372</v>
      </c>
      <c r="AG32" s="58" t="s">
        <v>373</v>
      </c>
      <c r="AH32" s="181">
        <v>45689</v>
      </c>
      <c r="AI32" s="378">
        <v>2146136502</v>
      </c>
      <c r="AJ32" s="378">
        <v>2071132200</v>
      </c>
      <c r="AK32" s="378">
        <v>2071132200</v>
      </c>
      <c r="AL32" s="378"/>
      <c r="AM32" s="378"/>
      <c r="AN32" s="354" t="s">
        <v>469</v>
      </c>
      <c r="AO32" s="377" t="s">
        <v>459</v>
      </c>
      <c r="AP32" s="376">
        <v>407000000</v>
      </c>
      <c r="AQ32" s="375">
        <f>AP32/AK32</f>
        <v>0.1965108745834766</v>
      </c>
      <c r="AR32" s="363">
        <v>0</v>
      </c>
      <c r="AS32" s="368">
        <f>AR32/AK32</f>
        <v>0</v>
      </c>
      <c r="AT32" s="363">
        <v>1715645351.6800001</v>
      </c>
      <c r="AU32" s="410">
        <f>+AT32/AK32</f>
        <v>0.82836110204843516</v>
      </c>
      <c r="AV32" s="363">
        <v>560502228.36000001</v>
      </c>
      <c r="AW32" s="410">
        <f>+AV32/AK32</f>
        <v>0.27062600270518705</v>
      </c>
      <c r="AX32" s="368"/>
      <c r="AY32" s="368"/>
      <c r="AZ32" s="368"/>
      <c r="BA32" s="368"/>
      <c r="BB32" s="368"/>
      <c r="BC32" s="368"/>
      <c r="BD32" s="368"/>
      <c r="BE32" s="368"/>
      <c r="BF32" s="114" t="s">
        <v>470</v>
      </c>
    </row>
    <row r="33" spans="1:58 16382:16382" ht="65.099999999999994" customHeight="1">
      <c r="A33" s="173" t="s">
        <v>217</v>
      </c>
      <c r="B33" s="173" t="s">
        <v>196</v>
      </c>
      <c r="C33" s="260" t="s">
        <v>197</v>
      </c>
      <c r="D33" s="213" t="s">
        <v>220</v>
      </c>
      <c r="E33" s="122" t="s">
        <v>459</v>
      </c>
      <c r="F33" s="261">
        <v>2024130010054</v>
      </c>
      <c r="G33" s="122" t="s">
        <v>460</v>
      </c>
      <c r="H33" s="122" t="s">
        <v>461</v>
      </c>
      <c r="I33" s="122" t="s">
        <v>462</v>
      </c>
      <c r="J33" s="387"/>
      <c r="K33" s="409" t="s">
        <v>471</v>
      </c>
      <c r="L33" s="174" t="s">
        <v>364</v>
      </c>
      <c r="M33" s="158" t="s">
        <v>472</v>
      </c>
      <c r="N33" s="116">
        <v>4</v>
      </c>
      <c r="O33" s="116">
        <v>0</v>
      </c>
      <c r="P33" s="116">
        <v>2</v>
      </c>
      <c r="Q33" s="116"/>
      <c r="R33" s="116"/>
      <c r="S33" s="116">
        <f t="shared" ref="S33:S37" si="6">+O33+P33+Q33+R33</f>
        <v>2</v>
      </c>
      <c r="T33" s="175">
        <f>+S33/N33</f>
        <v>0.5</v>
      </c>
      <c r="U33" s="176">
        <v>45717</v>
      </c>
      <c r="V33" s="176">
        <v>45991</v>
      </c>
      <c r="W33" s="116">
        <v>270</v>
      </c>
      <c r="X33" s="215">
        <v>1059626</v>
      </c>
      <c r="Y33" s="116" t="s">
        <v>366</v>
      </c>
      <c r="Z33" s="115" t="s">
        <v>465</v>
      </c>
      <c r="AA33" s="377" t="s">
        <v>473</v>
      </c>
      <c r="AB33" s="377" t="s">
        <v>474</v>
      </c>
      <c r="AC33" s="116" t="s">
        <v>370</v>
      </c>
      <c r="AD33" s="400" t="s">
        <v>475</v>
      </c>
      <c r="AE33" s="401">
        <v>246136502</v>
      </c>
      <c r="AF33" s="402" t="s">
        <v>372</v>
      </c>
      <c r="AG33" s="402" t="s">
        <v>373</v>
      </c>
      <c r="AH33" s="403">
        <v>45689</v>
      </c>
      <c r="AI33" s="379"/>
      <c r="AJ33" s="379"/>
      <c r="AK33" s="379"/>
      <c r="AL33" s="379"/>
      <c r="AM33" s="379"/>
      <c r="AN33" s="385"/>
      <c r="AO33" s="377"/>
      <c r="AP33" s="376"/>
      <c r="AQ33" s="373"/>
      <c r="AR33" s="364"/>
      <c r="AS33" s="369"/>
      <c r="AT33" s="364"/>
      <c r="AU33" s="411"/>
      <c r="AV33" s="364"/>
      <c r="AW33" s="411"/>
      <c r="AX33" s="369"/>
      <c r="AY33" s="369"/>
      <c r="AZ33" s="369"/>
      <c r="BA33" s="369"/>
      <c r="BB33" s="369"/>
      <c r="BC33" s="369"/>
      <c r="BD33" s="369"/>
      <c r="BE33" s="369"/>
      <c r="BF33" s="183"/>
    </row>
    <row r="34" spans="1:58 16382:16382" ht="65.099999999999994" customHeight="1">
      <c r="A34" s="173" t="s">
        <v>217</v>
      </c>
      <c r="B34" s="173" t="s">
        <v>196</v>
      </c>
      <c r="C34" s="260" t="s">
        <v>197</v>
      </c>
      <c r="D34" s="213" t="s">
        <v>220</v>
      </c>
      <c r="E34" s="122" t="s">
        <v>459</v>
      </c>
      <c r="F34" s="261">
        <v>2024130010054</v>
      </c>
      <c r="G34" s="122" t="s">
        <v>460</v>
      </c>
      <c r="H34" s="122" t="s">
        <v>461</v>
      </c>
      <c r="I34" s="122" t="s">
        <v>462</v>
      </c>
      <c r="J34" s="387"/>
      <c r="K34" s="409"/>
      <c r="L34" s="174" t="s">
        <v>364</v>
      </c>
      <c r="M34" s="158" t="s">
        <v>476</v>
      </c>
      <c r="N34" s="116">
        <v>5000</v>
      </c>
      <c r="O34" s="116">
        <v>0</v>
      </c>
      <c r="P34" s="116">
        <v>1067</v>
      </c>
      <c r="Q34" s="116"/>
      <c r="R34" s="116"/>
      <c r="S34" s="116">
        <f t="shared" si="6"/>
        <v>1067</v>
      </c>
      <c r="T34" s="175">
        <f>+S34/N34</f>
        <v>0.21340000000000001</v>
      </c>
      <c r="U34" s="176">
        <v>45717</v>
      </c>
      <c r="V34" s="176">
        <v>45991</v>
      </c>
      <c r="W34" s="116">
        <v>270</v>
      </c>
      <c r="X34" s="215">
        <v>1059626</v>
      </c>
      <c r="Y34" s="116" t="s">
        <v>366</v>
      </c>
      <c r="Z34" s="115" t="s">
        <v>465</v>
      </c>
      <c r="AA34" s="382"/>
      <c r="AB34" s="377"/>
      <c r="AC34" s="116" t="s">
        <v>477</v>
      </c>
      <c r="AD34" s="384"/>
      <c r="AE34" s="401"/>
      <c r="AF34" s="402"/>
      <c r="AG34" s="402"/>
      <c r="AH34" s="402"/>
      <c r="AI34" s="379"/>
      <c r="AJ34" s="379"/>
      <c r="AK34" s="379"/>
      <c r="AL34" s="379"/>
      <c r="AM34" s="379"/>
      <c r="AN34" s="385"/>
      <c r="AO34" s="377"/>
      <c r="AP34" s="376"/>
      <c r="AQ34" s="373"/>
      <c r="AR34" s="364"/>
      <c r="AS34" s="369"/>
      <c r="AT34" s="364"/>
      <c r="AU34" s="411"/>
      <c r="AV34" s="364"/>
      <c r="AW34" s="411"/>
      <c r="AX34" s="369"/>
      <c r="AY34" s="369"/>
      <c r="AZ34" s="369"/>
      <c r="BA34" s="369"/>
      <c r="BB34" s="369"/>
      <c r="BC34" s="369"/>
      <c r="BD34" s="369"/>
      <c r="BE34" s="369"/>
      <c r="BF34" s="183"/>
    </row>
    <row r="35" spans="1:58 16382:16382" ht="65.099999999999994" customHeight="1">
      <c r="A35" s="173" t="s">
        <v>217</v>
      </c>
      <c r="B35" s="173" t="s">
        <v>196</v>
      </c>
      <c r="C35" s="260" t="s">
        <v>197</v>
      </c>
      <c r="D35" s="173" t="s">
        <v>224</v>
      </c>
      <c r="E35" s="122" t="s">
        <v>459</v>
      </c>
      <c r="F35" s="261">
        <v>2024130010054</v>
      </c>
      <c r="G35" s="122" t="s">
        <v>460</v>
      </c>
      <c r="H35" s="114" t="s">
        <v>478</v>
      </c>
      <c r="I35" s="114" t="s">
        <v>479</v>
      </c>
      <c r="J35" s="387">
        <v>0.05</v>
      </c>
      <c r="K35" s="158" t="s">
        <v>480</v>
      </c>
      <c r="L35" s="189" t="s">
        <v>364</v>
      </c>
      <c r="M35" s="188" t="s">
        <v>481</v>
      </c>
      <c r="N35" s="116">
        <v>2</v>
      </c>
      <c r="O35" s="116">
        <v>0</v>
      </c>
      <c r="P35" s="116">
        <v>4</v>
      </c>
      <c r="Q35" s="116"/>
      <c r="R35" s="116"/>
      <c r="S35" s="116">
        <f t="shared" si="6"/>
        <v>4</v>
      </c>
      <c r="T35" s="175">
        <v>1</v>
      </c>
      <c r="U35" s="176">
        <v>45717</v>
      </c>
      <c r="V35" s="176">
        <v>46011</v>
      </c>
      <c r="W35" s="116">
        <v>290</v>
      </c>
      <c r="X35" s="215">
        <v>1059626</v>
      </c>
      <c r="Y35" s="116" t="s">
        <v>366</v>
      </c>
      <c r="Z35" s="115" t="s">
        <v>465</v>
      </c>
      <c r="AA35" s="115" t="s">
        <v>482</v>
      </c>
      <c r="AB35" s="115" t="s">
        <v>483</v>
      </c>
      <c r="AC35" s="116" t="s">
        <v>370</v>
      </c>
      <c r="AD35" s="220" t="s">
        <v>484</v>
      </c>
      <c r="AE35" s="220">
        <v>1700000000</v>
      </c>
      <c r="AF35" s="158" t="s">
        <v>425</v>
      </c>
      <c r="AG35" s="58" t="s">
        <v>373</v>
      </c>
      <c r="AH35" s="181">
        <v>45689</v>
      </c>
      <c r="AI35" s="379"/>
      <c r="AJ35" s="379"/>
      <c r="AK35" s="379"/>
      <c r="AL35" s="379"/>
      <c r="AM35" s="379"/>
      <c r="AN35" s="385"/>
      <c r="AO35" s="377"/>
      <c r="AP35" s="376"/>
      <c r="AQ35" s="373"/>
      <c r="AR35" s="364"/>
      <c r="AS35" s="369"/>
      <c r="AT35" s="364"/>
      <c r="AU35" s="411"/>
      <c r="AV35" s="364"/>
      <c r="AW35" s="411"/>
      <c r="AX35" s="369"/>
      <c r="AY35" s="369"/>
      <c r="AZ35" s="369"/>
      <c r="BA35" s="369"/>
      <c r="BB35" s="369"/>
      <c r="BC35" s="369"/>
      <c r="BD35" s="369"/>
      <c r="BE35" s="369"/>
      <c r="BF35" s="114" t="s">
        <v>485</v>
      </c>
    </row>
    <row r="36" spans="1:58 16382:16382" ht="65.099999999999994" customHeight="1">
      <c r="A36" s="173" t="s">
        <v>217</v>
      </c>
      <c r="B36" s="173" t="s">
        <v>196</v>
      </c>
      <c r="C36" s="260" t="s">
        <v>197</v>
      </c>
      <c r="D36" s="173" t="s">
        <v>224</v>
      </c>
      <c r="E36" s="122" t="s">
        <v>459</v>
      </c>
      <c r="F36" s="261">
        <v>2024130010054</v>
      </c>
      <c r="G36" s="122" t="s">
        <v>460</v>
      </c>
      <c r="H36" s="114" t="s">
        <v>478</v>
      </c>
      <c r="I36" s="114" t="s">
        <v>479</v>
      </c>
      <c r="J36" s="387"/>
      <c r="K36" s="400" t="s">
        <v>486</v>
      </c>
      <c r="L36" s="221" t="s">
        <v>364</v>
      </c>
      <c r="M36" s="158" t="s">
        <v>487</v>
      </c>
      <c r="N36" s="116">
        <v>1</v>
      </c>
      <c r="O36" s="116">
        <v>0</v>
      </c>
      <c r="P36" s="116">
        <v>0</v>
      </c>
      <c r="Q36" s="116"/>
      <c r="R36" s="116"/>
      <c r="S36" s="116">
        <f t="shared" si="6"/>
        <v>0</v>
      </c>
      <c r="T36" s="175">
        <f>+S36/N36</f>
        <v>0</v>
      </c>
      <c r="U36" s="176">
        <v>45748</v>
      </c>
      <c r="V36" s="176">
        <v>46011</v>
      </c>
      <c r="W36" s="116">
        <v>260</v>
      </c>
      <c r="X36" s="215">
        <v>1059626</v>
      </c>
      <c r="Y36" s="116" t="s">
        <v>366</v>
      </c>
      <c r="Z36" s="115" t="s">
        <v>465</v>
      </c>
      <c r="AA36" s="115" t="s">
        <v>488</v>
      </c>
      <c r="AB36" s="115" t="s">
        <v>489</v>
      </c>
      <c r="AC36" s="116" t="s">
        <v>370</v>
      </c>
      <c r="AD36" s="158" t="s">
        <v>490</v>
      </c>
      <c r="AE36" s="172">
        <v>50000000</v>
      </c>
      <c r="AF36" s="158" t="s">
        <v>372</v>
      </c>
      <c r="AG36" s="58" t="s">
        <v>373</v>
      </c>
      <c r="AH36" s="181">
        <v>45689</v>
      </c>
      <c r="AI36" s="380"/>
      <c r="AJ36" s="380"/>
      <c r="AK36" s="380"/>
      <c r="AL36" s="380"/>
      <c r="AM36" s="380"/>
      <c r="AN36" s="367"/>
      <c r="AO36" s="377"/>
      <c r="AP36" s="376"/>
      <c r="AQ36" s="374"/>
      <c r="AR36" s="364"/>
      <c r="AS36" s="369"/>
      <c r="AT36" s="364"/>
      <c r="AU36" s="411"/>
      <c r="AV36" s="364"/>
      <c r="AW36" s="411"/>
      <c r="AX36" s="369"/>
      <c r="AY36" s="369"/>
      <c r="AZ36" s="369"/>
      <c r="BA36" s="369"/>
      <c r="BB36" s="369"/>
      <c r="BC36" s="369"/>
      <c r="BD36" s="369"/>
      <c r="BE36" s="369"/>
      <c r="BF36" s="114" t="s">
        <v>491</v>
      </c>
    </row>
    <row r="37" spans="1:58 16382:16382" ht="65.099999999999994" customHeight="1">
      <c r="A37" s="173" t="s">
        <v>217</v>
      </c>
      <c r="B37" s="173" t="s">
        <v>196</v>
      </c>
      <c r="C37" s="260" t="s">
        <v>197</v>
      </c>
      <c r="D37" s="173" t="s">
        <v>224</v>
      </c>
      <c r="E37" s="122" t="s">
        <v>459</v>
      </c>
      <c r="F37" s="261">
        <v>2024130010054</v>
      </c>
      <c r="G37" s="122" t="s">
        <v>460</v>
      </c>
      <c r="H37" s="114" t="s">
        <v>478</v>
      </c>
      <c r="I37" s="114" t="s">
        <v>479</v>
      </c>
      <c r="J37" s="387"/>
      <c r="K37" s="384"/>
      <c r="L37" s="221" t="s">
        <v>364</v>
      </c>
      <c r="M37" s="222" t="s">
        <v>492</v>
      </c>
      <c r="N37" s="116">
        <v>0</v>
      </c>
      <c r="O37" s="116">
        <v>0</v>
      </c>
      <c r="P37" s="116">
        <v>0</v>
      </c>
      <c r="Q37" s="116"/>
      <c r="R37" s="116"/>
      <c r="S37" s="116">
        <f t="shared" si="6"/>
        <v>0</v>
      </c>
      <c r="T37" s="175" t="s">
        <v>290</v>
      </c>
      <c r="U37" s="176"/>
      <c r="V37" s="176"/>
      <c r="W37" s="116"/>
      <c r="X37" s="215"/>
      <c r="Y37" s="116"/>
      <c r="Z37" s="115"/>
      <c r="AA37" s="115"/>
      <c r="AB37" s="115"/>
      <c r="AC37" s="116"/>
      <c r="AD37" s="205"/>
      <c r="AE37" s="172"/>
      <c r="AF37" s="158"/>
      <c r="AG37" s="58"/>
      <c r="AH37" s="181"/>
      <c r="AI37" s="182"/>
      <c r="AJ37" s="182"/>
      <c r="AK37" s="182"/>
      <c r="AL37" s="182"/>
      <c r="AM37" s="182"/>
      <c r="AN37" s="219"/>
      <c r="AO37" s="115"/>
      <c r="AP37" s="223"/>
      <c r="AQ37" s="182"/>
      <c r="AR37" s="365"/>
      <c r="AS37" s="370"/>
      <c r="AT37" s="365"/>
      <c r="AU37" s="412"/>
      <c r="AV37" s="365"/>
      <c r="AW37" s="412"/>
      <c r="AX37" s="370"/>
      <c r="AY37" s="370"/>
      <c r="AZ37" s="370"/>
      <c r="BA37" s="370"/>
      <c r="BB37" s="370"/>
      <c r="BC37" s="370"/>
      <c r="BD37" s="370"/>
      <c r="BE37" s="370"/>
      <c r="BF37" s="114"/>
    </row>
    <row r="38" spans="1:58 16382:16382" s="145" customFormat="1" ht="65.099999999999994" customHeight="1" thickBot="1">
      <c r="A38" s="397"/>
      <c r="B38" s="398"/>
      <c r="C38" s="398"/>
      <c r="D38" s="398"/>
      <c r="E38" s="398" t="s">
        <v>493</v>
      </c>
      <c r="F38" s="398"/>
      <c r="G38" s="398"/>
      <c r="H38" s="398"/>
      <c r="I38" s="398"/>
      <c r="J38" s="398"/>
      <c r="K38" s="398"/>
      <c r="L38" s="398"/>
      <c r="M38" s="398"/>
      <c r="N38" s="398"/>
      <c r="O38" s="398"/>
      <c r="P38" s="398"/>
      <c r="Q38" s="398"/>
      <c r="R38" s="398"/>
      <c r="S38" s="399"/>
      <c r="T38" s="202">
        <f>AVERAGE(T32:T37)</f>
        <v>0.42268</v>
      </c>
      <c r="U38" s="116"/>
      <c r="V38" s="116"/>
      <c r="W38" s="116"/>
      <c r="X38" s="203"/>
      <c r="Y38" s="116"/>
      <c r="Z38" s="116"/>
      <c r="AA38" s="115"/>
      <c r="AB38" s="115"/>
      <c r="AC38" s="116"/>
      <c r="AD38" s="116"/>
      <c r="AE38" s="125"/>
      <c r="AF38" s="116"/>
      <c r="AG38" s="116"/>
      <c r="AH38" s="116"/>
      <c r="AI38" s="126"/>
      <c r="AJ38" s="126"/>
      <c r="AK38" s="127"/>
      <c r="AL38" s="127"/>
      <c r="AM38" s="127"/>
      <c r="AN38" s="127"/>
      <c r="AO38" s="50"/>
      <c r="AP38" s="126">
        <f>+AP32</f>
        <v>407000000</v>
      </c>
      <c r="AQ38" s="147"/>
      <c r="AR38" s="126">
        <f>+AR32</f>
        <v>0</v>
      </c>
      <c r="AT38" s="126">
        <f>+AT32</f>
        <v>1715645351.6800001</v>
      </c>
      <c r="AU38" s="128">
        <f t="shared" ref="AU38:AW38" si="7">+AU32</f>
        <v>0.82836110204843516</v>
      </c>
      <c r="AV38" s="126">
        <f t="shared" si="7"/>
        <v>560502228.36000001</v>
      </c>
      <c r="AW38" s="128">
        <f t="shared" si="7"/>
        <v>0.27062600270518705</v>
      </c>
      <c r="AX38" s="126"/>
      <c r="AZ38" s="126"/>
      <c r="BB38" s="126"/>
      <c r="BD38" s="126"/>
    </row>
    <row r="39" spans="1:58 16382:16382" ht="65.099999999999994" customHeight="1">
      <c r="A39" s="264" t="s">
        <v>226</v>
      </c>
      <c r="B39" s="264" t="s">
        <v>196</v>
      </c>
      <c r="C39" s="263" t="s">
        <v>197</v>
      </c>
      <c r="D39" s="122" t="s">
        <v>229</v>
      </c>
      <c r="E39" s="267" t="s">
        <v>494</v>
      </c>
      <c r="F39" s="261">
        <v>2024130010053</v>
      </c>
      <c r="G39" s="122" t="s">
        <v>495</v>
      </c>
      <c r="H39" s="122" t="s">
        <v>496</v>
      </c>
      <c r="I39" s="122" t="s">
        <v>497</v>
      </c>
      <c r="J39" s="413">
        <v>0.1</v>
      </c>
      <c r="K39" s="205" t="s">
        <v>498</v>
      </c>
      <c r="L39" s="224" t="s">
        <v>364</v>
      </c>
      <c r="M39" s="205" t="s">
        <v>499</v>
      </c>
      <c r="N39" s="206">
        <v>4</v>
      </c>
      <c r="O39" s="206">
        <v>3</v>
      </c>
      <c r="P39" s="206">
        <v>1</v>
      </c>
      <c r="Q39" s="206"/>
      <c r="R39" s="206"/>
      <c r="S39" s="206">
        <f>+O39+P39+Q39+R39</f>
        <v>4</v>
      </c>
      <c r="T39" s="207">
        <f>+S39/N39</f>
        <v>1</v>
      </c>
      <c r="U39" s="208">
        <v>45717</v>
      </c>
      <c r="V39" s="208">
        <v>46011</v>
      </c>
      <c r="W39" s="206">
        <v>290</v>
      </c>
      <c r="X39" s="215">
        <v>1059626</v>
      </c>
      <c r="Y39" s="116" t="s">
        <v>366</v>
      </c>
      <c r="Z39" s="115" t="s">
        <v>500</v>
      </c>
      <c r="AA39" s="115" t="s">
        <v>501</v>
      </c>
      <c r="AB39" s="115" t="s">
        <v>502</v>
      </c>
      <c r="AC39" s="116" t="s">
        <v>370</v>
      </c>
      <c r="AD39" s="225" t="s">
        <v>503</v>
      </c>
      <c r="AE39" s="172">
        <v>160930106</v>
      </c>
      <c r="AF39" s="158" t="s">
        <v>372</v>
      </c>
      <c r="AG39" s="58" t="s">
        <v>373</v>
      </c>
      <c r="AH39" s="181">
        <v>45689</v>
      </c>
      <c r="AI39" s="401">
        <v>390930106</v>
      </c>
      <c r="AJ39" s="378"/>
      <c r="AK39" s="378">
        <v>200000000</v>
      </c>
      <c r="AL39" s="378"/>
      <c r="AM39" s="378"/>
      <c r="AN39" s="377" t="s">
        <v>504</v>
      </c>
      <c r="AO39" s="377" t="s">
        <v>494</v>
      </c>
      <c r="AP39" s="363">
        <v>66500000</v>
      </c>
      <c r="AQ39" s="375">
        <f>AP39/AK39</f>
        <v>0.33250000000000002</v>
      </c>
      <c r="AR39" s="363">
        <v>0</v>
      </c>
      <c r="AS39" s="360">
        <f>AR39/AK39</f>
        <v>0</v>
      </c>
      <c r="AT39" s="363">
        <v>86500000</v>
      </c>
      <c r="AU39" s="360">
        <f>+AT39/AK39</f>
        <v>0.4325</v>
      </c>
      <c r="AV39" s="363">
        <v>35100000</v>
      </c>
      <c r="AW39" s="360">
        <f>+AV39/AK39</f>
        <v>0.17549999999999999</v>
      </c>
      <c r="AX39" s="360"/>
      <c r="AY39" s="360"/>
      <c r="AZ39" s="360"/>
      <c r="BA39" s="360"/>
      <c r="BB39" s="360"/>
      <c r="BC39" s="360"/>
      <c r="BD39" s="360"/>
      <c r="BE39" s="360"/>
      <c r="BF39" s="173" t="s">
        <v>505</v>
      </c>
    </row>
    <row r="40" spans="1:58 16382:16382" ht="65.099999999999994" customHeight="1">
      <c r="A40" s="264" t="s">
        <v>226</v>
      </c>
      <c r="B40" s="264" t="s">
        <v>196</v>
      </c>
      <c r="C40" s="263" t="s">
        <v>197</v>
      </c>
      <c r="D40" s="122" t="s">
        <v>229</v>
      </c>
      <c r="E40" s="267" t="s">
        <v>494</v>
      </c>
      <c r="F40" s="261">
        <v>2024130010053</v>
      </c>
      <c r="G40" s="122" t="s">
        <v>495</v>
      </c>
      <c r="H40" s="122" t="s">
        <v>496</v>
      </c>
      <c r="I40" s="122" t="s">
        <v>497</v>
      </c>
      <c r="J40" s="387"/>
      <c r="K40" s="409" t="s">
        <v>506</v>
      </c>
      <c r="L40" s="189" t="s">
        <v>364</v>
      </c>
      <c r="M40" s="158" t="s">
        <v>507</v>
      </c>
      <c r="N40" s="116">
        <v>150</v>
      </c>
      <c r="O40" s="116">
        <v>20</v>
      </c>
      <c r="P40" s="116">
        <v>58</v>
      </c>
      <c r="Q40" s="116"/>
      <c r="R40" s="116"/>
      <c r="S40" s="206">
        <f t="shared" ref="S40:S43" si="8">+O40+P40+Q40+R40</f>
        <v>78</v>
      </c>
      <c r="T40" s="175">
        <f>+S40/N40</f>
        <v>0.52</v>
      </c>
      <c r="U40" s="176">
        <v>45689</v>
      </c>
      <c r="V40" s="176">
        <v>46011</v>
      </c>
      <c r="W40" s="116">
        <v>320</v>
      </c>
      <c r="X40" s="215">
        <v>1059626</v>
      </c>
      <c r="Y40" s="116" t="s">
        <v>366</v>
      </c>
      <c r="Z40" s="115" t="s">
        <v>500</v>
      </c>
      <c r="AA40" s="116" t="s">
        <v>364</v>
      </c>
      <c r="AB40" s="116" t="s">
        <v>364</v>
      </c>
      <c r="AC40" s="382" t="s">
        <v>370</v>
      </c>
      <c r="AD40" s="354" t="s">
        <v>508</v>
      </c>
      <c r="AE40" s="378">
        <v>130000000</v>
      </c>
      <c r="AF40" s="404" t="s">
        <v>372</v>
      </c>
      <c r="AG40" s="404" t="s">
        <v>373</v>
      </c>
      <c r="AH40" s="406">
        <v>45717</v>
      </c>
      <c r="AI40" s="401"/>
      <c r="AJ40" s="379"/>
      <c r="AK40" s="379"/>
      <c r="AL40" s="379"/>
      <c r="AM40" s="379"/>
      <c r="AN40" s="382"/>
      <c r="AO40" s="377"/>
      <c r="AP40" s="364"/>
      <c r="AQ40" s="373"/>
      <c r="AR40" s="364"/>
      <c r="AS40" s="361"/>
      <c r="AT40" s="364"/>
      <c r="AU40" s="361"/>
      <c r="AV40" s="364"/>
      <c r="AW40" s="361"/>
      <c r="AX40" s="361"/>
      <c r="AY40" s="361"/>
      <c r="AZ40" s="361"/>
      <c r="BA40" s="361"/>
      <c r="BB40" s="361"/>
      <c r="BC40" s="361"/>
      <c r="BD40" s="361"/>
      <c r="BE40" s="361"/>
      <c r="BF40" s="114" t="s">
        <v>509</v>
      </c>
    </row>
    <row r="41" spans="1:58 16382:16382" ht="65.099999999999994" customHeight="1">
      <c r="A41" s="264" t="s">
        <v>226</v>
      </c>
      <c r="B41" s="264" t="s">
        <v>196</v>
      </c>
      <c r="C41" s="263" t="s">
        <v>197</v>
      </c>
      <c r="D41" s="122" t="s">
        <v>229</v>
      </c>
      <c r="E41" s="267" t="s">
        <v>494</v>
      </c>
      <c r="F41" s="261">
        <v>2024130010053</v>
      </c>
      <c r="G41" s="122" t="s">
        <v>495</v>
      </c>
      <c r="H41" s="122" t="s">
        <v>496</v>
      </c>
      <c r="I41" s="122" t="s">
        <v>497</v>
      </c>
      <c r="J41" s="387"/>
      <c r="K41" s="409"/>
      <c r="L41" s="189" t="s">
        <v>364</v>
      </c>
      <c r="M41" s="158" t="s">
        <v>510</v>
      </c>
      <c r="N41" s="116">
        <v>4</v>
      </c>
      <c r="O41" s="116">
        <v>0</v>
      </c>
      <c r="P41" s="116">
        <v>0</v>
      </c>
      <c r="Q41" s="116"/>
      <c r="R41" s="116"/>
      <c r="S41" s="206">
        <f t="shared" si="8"/>
        <v>0</v>
      </c>
      <c r="T41" s="175">
        <f>+S41/N41</f>
        <v>0</v>
      </c>
      <c r="U41" s="176">
        <v>45748</v>
      </c>
      <c r="V41" s="176">
        <v>46011</v>
      </c>
      <c r="W41" s="116">
        <v>260</v>
      </c>
      <c r="X41" s="215">
        <v>1059626</v>
      </c>
      <c r="Y41" s="116" t="s">
        <v>366</v>
      </c>
      <c r="Z41" s="115" t="s">
        <v>500</v>
      </c>
      <c r="AA41" s="115" t="s">
        <v>511</v>
      </c>
      <c r="AB41" s="115" t="s">
        <v>512</v>
      </c>
      <c r="AC41" s="382"/>
      <c r="AD41" s="356"/>
      <c r="AE41" s="380"/>
      <c r="AF41" s="405"/>
      <c r="AG41" s="405"/>
      <c r="AH41" s="405"/>
      <c r="AI41" s="401"/>
      <c r="AJ41" s="379"/>
      <c r="AK41" s="379"/>
      <c r="AL41" s="379"/>
      <c r="AM41" s="379"/>
      <c r="AN41" s="382"/>
      <c r="AO41" s="377"/>
      <c r="AP41" s="364"/>
      <c r="AQ41" s="373"/>
      <c r="AR41" s="364"/>
      <c r="AS41" s="361"/>
      <c r="AT41" s="364"/>
      <c r="AU41" s="361"/>
      <c r="AV41" s="364"/>
      <c r="AW41" s="361"/>
      <c r="AX41" s="361"/>
      <c r="AY41" s="361"/>
      <c r="AZ41" s="361"/>
      <c r="BA41" s="361"/>
      <c r="BB41" s="361"/>
      <c r="BC41" s="361"/>
      <c r="BD41" s="361"/>
      <c r="BE41" s="361"/>
      <c r="BF41" s="114" t="s">
        <v>513</v>
      </c>
    </row>
    <row r="42" spans="1:58 16382:16382" ht="65.099999999999994" customHeight="1">
      <c r="A42" s="264" t="s">
        <v>226</v>
      </c>
      <c r="B42" s="264" t="s">
        <v>196</v>
      </c>
      <c r="C42" s="263" t="s">
        <v>197</v>
      </c>
      <c r="D42" s="266" t="s">
        <v>232</v>
      </c>
      <c r="E42" s="267" t="s">
        <v>494</v>
      </c>
      <c r="F42" s="261">
        <v>2024130010053</v>
      </c>
      <c r="G42" s="122" t="s">
        <v>495</v>
      </c>
      <c r="H42" s="114" t="s">
        <v>514</v>
      </c>
      <c r="I42" s="114" t="s">
        <v>515</v>
      </c>
      <c r="J42" s="387">
        <v>0.05</v>
      </c>
      <c r="K42" s="158" t="s">
        <v>516</v>
      </c>
      <c r="L42" s="189" t="s">
        <v>364</v>
      </c>
      <c r="M42" s="158" t="s">
        <v>517</v>
      </c>
      <c r="N42" s="226">
        <v>0.5</v>
      </c>
      <c r="O42" s="226">
        <v>0</v>
      </c>
      <c r="P42" s="226">
        <v>0.3</v>
      </c>
      <c r="Q42" s="226"/>
      <c r="R42" s="226"/>
      <c r="S42" s="206">
        <f t="shared" si="8"/>
        <v>0.3</v>
      </c>
      <c r="T42" s="175">
        <f>+S42/N42</f>
        <v>0.6</v>
      </c>
      <c r="U42" s="176">
        <v>45717</v>
      </c>
      <c r="V42" s="176">
        <v>45900</v>
      </c>
      <c r="W42" s="116">
        <v>180</v>
      </c>
      <c r="X42" s="215">
        <v>1059626</v>
      </c>
      <c r="Y42" s="116" t="s">
        <v>366</v>
      </c>
      <c r="Z42" s="115" t="s">
        <v>500</v>
      </c>
      <c r="AA42" s="115" t="s">
        <v>518</v>
      </c>
      <c r="AB42" s="115" t="s">
        <v>519</v>
      </c>
      <c r="AC42" s="116" t="s">
        <v>370</v>
      </c>
      <c r="AD42" s="158" t="s">
        <v>520</v>
      </c>
      <c r="AE42" s="172">
        <v>0</v>
      </c>
      <c r="AF42" s="158" t="s">
        <v>372</v>
      </c>
      <c r="AG42" s="58" t="s">
        <v>373</v>
      </c>
      <c r="AH42" s="181">
        <v>45717</v>
      </c>
      <c r="AI42" s="401"/>
      <c r="AJ42" s="379"/>
      <c r="AK42" s="379"/>
      <c r="AL42" s="379"/>
      <c r="AM42" s="379"/>
      <c r="AN42" s="382"/>
      <c r="AO42" s="377"/>
      <c r="AP42" s="364"/>
      <c r="AQ42" s="373"/>
      <c r="AR42" s="364"/>
      <c r="AS42" s="361"/>
      <c r="AT42" s="364"/>
      <c r="AU42" s="361"/>
      <c r="AV42" s="364"/>
      <c r="AW42" s="361"/>
      <c r="AX42" s="361"/>
      <c r="AY42" s="361"/>
      <c r="AZ42" s="361"/>
      <c r="BA42" s="361"/>
      <c r="BB42" s="361"/>
      <c r="BC42" s="361"/>
      <c r="BD42" s="361"/>
      <c r="BE42" s="361"/>
      <c r="BF42" s="114" t="s">
        <v>521</v>
      </c>
    </row>
    <row r="43" spans="1:58 16382:16382" ht="65.099999999999994" customHeight="1">
      <c r="A43" s="264" t="s">
        <v>226</v>
      </c>
      <c r="B43" s="264" t="s">
        <v>196</v>
      </c>
      <c r="C43" s="263" t="s">
        <v>197</v>
      </c>
      <c r="D43" s="266" t="s">
        <v>232</v>
      </c>
      <c r="E43" s="267" t="s">
        <v>494</v>
      </c>
      <c r="F43" s="261">
        <v>2024130010053</v>
      </c>
      <c r="G43" s="122" t="s">
        <v>495</v>
      </c>
      <c r="H43" s="114" t="s">
        <v>514</v>
      </c>
      <c r="I43" s="114" t="s">
        <v>515</v>
      </c>
      <c r="J43" s="391"/>
      <c r="K43" s="188" t="s">
        <v>522</v>
      </c>
      <c r="L43" s="189" t="s">
        <v>364</v>
      </c>
      <c r="M43" s="227" t="s">
        <v>523</v>
      </c>
      <c r="N43" s="190">
        <v>600</v>
      </c>
      <c r="O43" s="190">
        <v>160</v>
      </c>
      <c r="P43" s="190">
        <v>95</v>
      </c>
      <c r="Q43" s="190"/>
      <c r="R43" s="190"/>
      <c r="S43" s="206">
        <f t="shared" si="8"/>
        <v>255</v>
      </c>
      <c r="T43" s="192">
        <f>+S43/N43</f>
        <v>0.42499999999999999</v>
      </c>
      <c r="U43" s="193">
        <v>45689</v>
      </c>
      <c r="V43" s="193">
        <v>46022</v>
      </c>
      <c r="W43" s="190">
        <v>330</v>
      </c>
      <c r="X43" s="228">
        <v>1059626</v>
      </c>
      <c r="Y43" s="190" t="s">
        <v>366</v>
      </c>
      <c r="Z43" s="131" t="s">
        <v>500</v>
      </c>
      <c r="AA43" s="131" t="s">
        <v>524</v>
      </c>
      <c r="AB43" s="131" t="s">
        <v>525</v>
      </c>
      <c r="AC43" s="190" t="s">
        <v>370</v>
      </c>
      <c r="AD43" s="188" t="s">
        <v>526</v>
      </c>
      <c r="AE43" s="200">
        <v>100000000</v>
      </c>
      <c r="AF43" s="188" t="s">
        <v>372</v>
      </c>
      <c r="AG43" s="198" t="s">
        <v>373</v>
      </c>
      <c r="AH43" s="199">
        <v>45689</v>
      </c>
      <c r="AI43" s="401"/>
      <c r="AJ43" s="380"/>
      <c r="AK43" s="380"/>
      <c r="AL43" s="380"/>
      <c r="AM43" s="380"/>
      <c r="AN43" s="382"/>
      <c r="AO43" s="377"/>
      <c r="AP43" s="365"/>
      <c r="AQ43" s="374"/>
      <c r="AR43" s="365"/>
      <c r="AS43" s="362"/>
      <c r="AT43" s="365"/>
      <c r="AU43" s="362"/>
      <c r="AV43" s="365"/>
      <c r="AW43" s="362"/>
      <c r="AX43" s="362"/>
      <c r="AY43" s="362"/>
      <c r="AZ43" s="362"/>
      <c r="BA43" s="362"/>
      <c r="BB43" s="362"/>
      <c r="BC43" s="362"/>
      <c r="BD43" s="362"/>
      <c r="BE43" s="362"/>
      <c r="BF43" s="114" t="s">
        <v>527</v>
      </c>
    </row>
    <row r="44" spans="1:58 16382:16382" s="145" customFormat="1" ht="65.099999999999994" customHeight="1">
      <c r="A44" s="397"/>
      <c r="B44" s="398"/>
      <c r="C44" s="398"/>
      <c r="D44" s="398"/>
      <c r="E44" s="398" t="s">
        <v>528</v>
      </c>
      <c r="F44" s="398"/>
      <c r="G44" s="398"/>
      <c r="H44" s="398"/>
      <c r="I44" s="398"/>
      <c r="J44" s="398"/>
      <c r="K44" s="398"/>
      <c r="L44" s="398"/>
      <c r="M44" s="398"/>
      <c r="N44" s="398"/>
      <c r="O44" s="398"/>
      <c r="P44" s="398"/>
      <c r="Q44" s="398"/>
      <c r="R44" s="398"/>
      <c r="S44" s="399"/>
      <c r="T44" s="202">
        <f>AVERAGE(T39:T43)</f>
        <v>0.50900000000000001</v>
      </c>
      <c r="U44" s="116"/>
      <c r="V44" s="116"/>
      <c r="W44" s="116"/>
      <c r="X44" s="203"/>
      <c r="Y44" s="116"/>
      <c r="Z44" s="116"/>
      <c r="AA44" s="115"/>
      <c r="AB44" s="115"/>
      <c r="AC44" s="116"/>
      <c r="AD44" s="116"/>
      <c r="AE44" s="125"/>
      <c r="AF44" s="116"/>
      <c r="AG44" s="116"/>
      <c r="AH44" s="116"/>
      <c r="AI44" s="126"/>
      <c r="AJ44" s="126"/>
      <c r="AK44" s="127"/>
      <c r="AL44" s="127"/>
      <c r="AM44" s="127"/>
      <c r="AN44" s="127"/>
      <c r="AO44" s="50"/>
      <c r="AP44" s="126">
        <f>+AP39</f>
        <v>66500000</v>
      </c>
      <c r="AQ44" s="147"/>
      <c r="AR44" s="126">
        <f>+AR39</f>
        <v>0</v>
      </c>
      <c r="AT44" s="126">
        <f>+AT39</f>
        <v>86500000</v>
      </c>
      <c r="AU44" s="128">
        <f t="shared" ref="AU44:AW44" si="9">+AU39</f>
        <v>0.4325</v>
      </c>
      <c r="AV44" s="126">
        <f t="shared" si="9"/>
        <v>35100000</v>
      </c>
      <c r="AW44" s="128">
        <f t="shared" si="9"/>
        <v>0.17549999999999999</v>
      </c>
      <c r="AX44" s="126"/>
      <c r="AZ44" s="126"/>
      <c r="BB44" s="126"/>
      <c r="BD44" s="126"/>
    </row>
    <row r="45" spans="1:58 16382:16382" ht="65.099999999999994" customHeight="1">
      <c r="A45" s="173" t="s">
        <v>235</v>
      </c>
      <c r="B45" s="173" t="s">
        <v>196</v>
      </c>
      <c r="C45" s="256" t="s">
        <v>197</v>
      </c>
      <c r="D45" s="173" t="s">
        <v>237</v>
      </c>
      <c r="E45" s="114" t="s">
        <v>529</v>
      </c>
      <c r="F45" s="254">
        <v>202400000003118</v>
      </c>
      <c r="G45" s="114" t="s">
        <v>530</v>
      </c>
      <c r="H45" s="114" t="s">
        <v>531</v>
      </c>
      <c r="I45" s="114" t="s">
        <v>532</v>
      </c>
      <c r="J45" s="387">
        <v>0.05</v>
      </c>
      <c r="K45" s="205" t="s">
        <v>533</v>
      </c>
      <c r="L45" s="121" t="s">
        <v>364</v>
      </c>
      <c r="M45" s="205" t="s">
        <v>534</v>
      </c>
      <c r="N45" s="206">
        <v>5</v>
      </c>
      <c r="O45" s="206">
        <v>0</v>
      </c>
      <c r="P45" s="206">
        <v>0</v>
      </c>
      <c r="Q45" s="206"/>
      <c r="R45" s="206"/>
      <c r="S45" s="206">
        <f>+O45+P45+Q45+R45</f>
        <v>0</v>
      </c>
      <c r="T45" s="207">
        <f>+S45/N45</f>
        <v>0</v>
      </c>
      <c r="U45" s="176">
        <v>45809</v>
      </c>
      <c r="V45" s="176">
        <v>46011</v>
      </c>
      <c r="W45" s="116">
        <v>200</v>
      </c>
      <c r="X45" s="215">
        <v>1059626</v>
      </c>
      <c r="Y45" s="116" t="s">
        <v>366</v>
      </c>
      <c r="Z45" s="115" t="s">
        <v>535</v>
      </c>
      <c r="AA45" s="115" t="s">
        <v>536</v>
      </c>
      <c r="AB45" s="115" t="s">
        <v>537</v>
      </c>
      <c r="AC45" s="116" t="s">
        <v>370</v>
      </c>
      <c r="AD45" s="158" t="s">
        <v>538</v>
      </c>
      <c r="AE45" s="172">
        <v>0</v>
      </c>
      <c r="AF45" s="158" t="s">
        <v>372</v>
      </c>
      <c r="AG45" s="58" t="s">
        <v>373</v>
      </c>
      <c r="AH45" s="181">
        <v>45717</v>
      </c>
      <c r="AI45" s="378">
        <v>50000000</v>
      </c>
      <c r="AJ45" s="378">
        <v>50000000</v>
      </c>
      <c r="AK45" s="378">
        <v>50000000</v>
      </c>
      <c r="AL45" s="378"/>
      <c r="AM45" s="378"/>
      <c r="AN45" s="366" t="s">
        <v>539</v>
      </c>
      <c r="AO45" s="377" t="s">
        <v>529</v>
      </c>
      <c r="AP45" s="363">
        <v>0</v>
      </c>
      <c r="AQ45" s="375">
        <f>AP45/AK45</f>
        <v>0</v>
      </c>
      <c r="AR45" s="363">
        <v>0</v>
      </c>
      <c r="AS45" s="360">
        <f>AR45/AK45</f>
        <v>0</v>
      </c>
      <c r="AT45" s="363">
        <v>0</v>
      </c>
      <c r="AU45" s="360">
        <f>+AT45/AK45</f>
        <v>0</v>
      </c>
      <c r="AV45" s="363">
        <v>0</v>
      </c>
      <c r="AW45" s="360">
        <f>+AV45/AK45</f>
        <v>0</v>
      </c>
      <c r="AX45" s="360"/>
      <c r="AY45" s="360"/>
      <c r="AZ45" s="360"/>
      <c r="BA45" s="360"/>
      <c r="BB45" s="360"/>
      <c r="BC45" s="360"/>
      <c r="BD45" s="360"/>
      <c r="BE45" s="360"/>
      <c r="BF45" s="366"/>
      <c r="XFB45" s="360"/>
    </row>
    <row r="46" spans="1:58 16382:16382" ht="65.099999999999994" customHeight="1">
      <c r="A46" s="173" t="s">
        <v>235</v>
      </c>
      <c r="B46" s="173" t="s">
        <v>196</v>
      </c>
      <c r="C46" s="256" t="s">
        <v>197</v>
      </c>
      <c r="D46" s="173" t="s">
        <v>237</v>
      </c>
      <c r="E46" s="114" t="s">
        <v>529</v>
      </c>
      <c r="F46" s="254">
        <v>202400000003118</v>
      </c>
      <c r="G46" s="114" t="s">
        <v>530</v>
      </c>
      <c r="H46" s="114" t="s">
        <v>531</v>
      </c>
      <c r="I46" s="114" t="s">
        <v>532</v>
      </c>
      <c r="J46" s="391"/>
      <c r="K46" s="188" t="s">
        <v>540</v>
      </c>
      <c r="L46" s="131" t="s">
        <v>364</v>
      </c>
      <c r="M46" s="188" t="s">
        <v>541</v>
      </c>
      <c r="N46" s="190">
        <v>300</v>
      </c>
      <c r="O46" s="190">
        <v>0</v>
      </c>
      <c r="P46" s="219">
        <v>97</v>
      </c>
      <c r="Q46" s="219"/>
      <c r="R46" s="219"/>
      <c r="S46" s="206">
        <f>+O46+P46+Q46+R46</f>
        <v>97</v>
      </c>
      <c r="T46" s="207">
        <f>+S46/N46</f>
        <v>0.32333333333333331</v>
      </c>
      <c r="U46" s="176">
        <v>45689</v>
      </c>
      <c r="V46" s="176">
        <v>46022</v>
      </c>
      <c r="W46" s="116">
        <v>330</v>
      </c>
      <c r="X46" s="215">
        <v>1059626</v>
      </c>
      <c r="Y46" s="116" t="s">
        <v>366</v>
      </c>
      <c r="Z46" s="115" t="s">
        <v>535</v>
      </c>
      <c r="AA46" s="115" t="s">
        <v>542</v>
      </c>
      <c r="AB46" s="115" t="s">
        <v>543</v>
      </c>
      <c r="AC46" s="116" t="s">
        <v>370</v>
      </c>
      <c r="AD46" s="158" t="s">
        <v>544</v>
      </c>
      <c r="AE46" s="172">
        <v>50000000</v>
      </c>
      <c r="AF46" s="158" t="s">
        <v>372</v>
      </c>
      <c r="AG46" s="58" t="s">
        <v>373</v>
      </c>
      <c r="AH46" s="181">
        <v>45689</v>
      </c>
      <c r="AI46" s="380"/>
      <c r="AJ46" s="380"/>
      <c r="AK46" s="380"/>
      <c r="AL46" s="380"/>
      <c r="AM46" s="380"/>
      <c r="AN46" s="367"/>
      <c r="AO46" s="377"/>
      <c r="AP46" s="365"/>
      <c r="AQ46" s="374"/>
      <c r="AR46" s="365"/>
      <c r="AS46" s="362"/>
      <c r="AT46" s="365"/>
      <c r="AU46" s="362"/>
      <c r="AV46" s="365"/>
      <c r="AW46" s="362"/>
      <c r="AX46" s="362"/>
      <c r="AY46" s="362"/>
      <c r="AZ46" s="362"/>
      <c r="BA46" s="362"/>
      <c r="BB46" s="362"/>
      <c r="BC46" s="362"/>
      <c r="BD46" s="362"/>
      <c r="BE46" s="362"/>
      <c r="BF46" s="367"/>
      <c r="XFB46" s="360"/>
    </row>
    <row r="47" spans="1:58 16382:16382" s="145" customFormat="1" ht="65.099999999999994" customHeight="1" thickBot="1">
      <c r="A47" s="397"/>
      <c r="B47" s="398"/>
      <c r="C47" s="398"/>
      <c r="D47" s="398"/>
      <c r="E47" s="398" t="s">
        <v>545</v>
      </c>
      <c r="F47" s="398"/>
      <c r="G47" s="398"/>
      <c r="H47" s="398"/>
      <c r="I47" s="398"/>
      <c r="J47" s="398"/>
      <c r="K47" s="398"/>
      <c r="L47" s="398"/>
      <c r="M47" s="398"/>
      <c r="N47" s="398"/>
      <c r="O47" s="398"/>
      <c r="P47" s="398"/>
      <c r="Q47" s="398"/>
      <c r="R47" s="398"/>
      <c r="S47" s="399"/>
      <c r="T47" s="202">
        <f>AVERAGE(T45:T46)</f>
        <v>0.16166666666666665</v>
      </c>
      <c r="U47" s="116"/>
      <c r="V47" s="116"/>
      <c r="W47" s="116"/>
      <c r="X47" s="203"/>
      <c r="Y47" s="116"/>
      <c r="Z47" s="116"/>
      <c r="AA47" s="115"/>
      <c r="AB47" s="115"/>
      <c r="AC47" s="116"/>
      <c r="AD47" s="116"/>
      <c r="AE47" s="125"/>
      <c r="AF47" s="116"/>
      <c r="AG47" s="116"/>
      <c r="AH47" s="116"/>
      <c r="AI47" s="126"/>
      <c r="AJ47" s="126"/>
      <c r="AK47" s="127"/>
      <c r="AL47" s="127"/>
      <c r="AM47" s="127"/>
      <c r="AN47" s="127"/>
      <c r="AO47" s="50"/>
      <c r="AP47" s="126">
        <f>+AP45</f>
        <v>0</v>
      </c>
      <c r="AQ47" s="147"/>
      <c r="AR47" s="126">
        <f>+AR45</f>
        <v>0</v>
      </c>
      <c r="AT47" s="126">
        <f>+AT45</f>
        <v>0</v>
      </c>
      <c r="AU47" s="128">
        <f t="shared" ref="AU47:AW47" si="10">+AU45</f>
        <v>0</v>
      </c>
      <c r="AV47" s="126">
        <f t="shared" si="10"/>
        <v>0</v>
      </c>
      <c r="AW47" s="128">
        <f t="shared" si="10"/>
        <v>0</v>
      </c>
      <c r="AX47" s="126"/>
      <c r="AZ47" s="126"/>
      <c r="BB47" s="126"/>
      <c r="BD47" s="126"/>
    </row>
    <row r="48" spans="1:58 16382:16382" ht="65.099999999999994" customHeight="1" thickBot="1">
      <c r="A48" s="122" t="s">
        <v>239</v>
      </c>
      <c r="B48" s="269" t="s">
        <v>196</v>
      </c>
      <c r="C48" s="271" t="s">
        <v>197</v>
      </c>
      <c r="D48" s="168" t="s">
        <v>242</v>
      </c>
      <c r="E48" s="267" t="s">
        <v>546</v>
      </c>
      <c r="F48" s="261">
        <v>2024130010051</v>
      </c>
      <c r="G48" s="122" t="s">
        <v>547</v>
      </c>
      <c r="H48" s="122" t="s">
        <v>548</v>
      </c>
      <c r="I48" s="122" t="s">
        <v>549</v>
      </c>
      <c r="J48" s="413">
        <v>0.1</v>
      </c>
      <c r="K48" s="229" t="s">
        <v>550</v>
      </c>
      <c r="L48" s="205" t="s">
        <v>364</v>
      </c>
      <c r="M48" s="230" t="s">
        <v>551</v>
      </c>
      <c r="N48" s="231">
        <v>62</v>
      </c>
      <c r="O48" s="231">
        <v>0</v>
      </c>
      <c r="P48" s="231">
        <v>0</v>
      </c>
      <c r="Q48" s="231"/>
      <c r="R48" s="231"/>
      <c r="S48" s="231">
        <f>+O48</f>
        <v>0</v>
      </c>
      <c r="T48" s="232">
        <v>0</v>
      </c>
      <c r="U48" s="176">
        <v>45748</v>
      </c>
      <c r="V48" s="176">
        <v>45991</v>
      </c>
      <c r="W48" s="116">
        <v>240</v>
      </c>
      <c r="X48" s="215">
        <v>62</v>
      </c>
      <c r="Y48" s="116" t="s">
        <v>366</v>
      </c>
      <c r="Z48" s="115" t="s">
        <v>552</v>
      </c>
      <c r="AA48" s="115" t="s">
        <v>553</v>
      </c>
      <c r="AB48" s="233" t="s">
        <v>554</v>
      </c>
      <c r="AC48" s="116" t="s">
        <v>370</v>
      </c>
      <c r="AD48" s="115" t="s">
        <v>555</v>
      </c>
      <c r="AE48" s="172">
        <v>1500000000</v>
      </c>
      <c r="AF48" s="158" t="s">
        <v>556</v>
      </c>
      <c r="AG48" s="58" t="s">
        <v>373</v>
      </c>
      <c r="AH48" s="181">
        <v>45748</v>
      </c>
      <c r="AI48" s="401">
        <v>1500000000</v>
      </c>
      <c r="AJ48" s="378">
        <v>9354000000</v>
      </c>
      <c r="AK48" s="378">
        <v>9354000000</v>
      </c>
      <c r="AL48" s="378"/>
      <c r="AM48" s="378"/>
      <c r="AN48" s="377" t="s">
        <v>557</v>
      </c>
      <c r="AO48" s="377" t="s">
        <v>546</v>
      </c>
      <c r="AP48" s="363">
        <v>0</v>
      </c>
      <c r="AQ48" s="375">
        <f>AP48/AK48</f>
        <v>0</v>
      </c>
      <c r="AR48" s="363">
        <v>0</v>
      </c>
      <c r="AS48" s="360">
        <f>AR48/AK48</f>
        <v>0</v>
      </c>
      <c r="AT48" s="363">
        <v>9348045868</v>
      </c>
      <c r="AU48" s="360">
        <f>+AT48/AK48</f>
        <v>0.99936346675219156</v>
      </c>
      <c r="AV48" s="363">
        <v>0</v>
      </c>
      <c r="AW48" s="360">
        <f>+AV48/AK48</f>
        <v>0</v>
      </c>
      <c r="AX48" s="360"/>
      <c r="AY48" s="360"/>
      <c r="AZ48" s="360"/>
      <c r="BA48" s="360"/>
      <c r="BB48" s="360"/>
      <c r="BC48" s="360"/>
      <c r="BD48" s="360"/>
      <c r="BE48" s="360"/>
      <c r="BF48" s="114" t="s">
        <v>558</v>
      </c>
    </row>
    <row r="49" spans="1:58" ht="65.099999999999994" customHeight="1">
      <c r="A49" s="122" t="s">
        <v>239</v>
      </c>
      <c r="B49" s="269" t="s">
        <v>196</v>
      </c>
      <c r="C49" s="271" t="s">
        <v>197</v>
      </c>
      <c r="D49" s="168" t="s">
        <v>242</v>
      </c>
      <c r="E49" s="267" t="s">
        <v>546</v>
      </c>
      <c r="F49" s="261">
        <v>2024130010051</v>
      </c>
      <c r="G49" s="122" t="s">
        <v>547</v>
      </c>
      <c r="H49" s="122" t="s">
        <v>548</v>
      </c>
      <c r="I49" s="122" t="s">
        <v>549</v>
      </c>
      <c r="J49" s="387"/>
      <c r="K49" s="179" t="s">
        <v>559</v>
      </c>
      <c r="L49" s="158" t="s">
        <v>364</v>
      </c>
      <c r="M49" s="227" t="s">
        <v>560</v>
      </c>
      <c r="N49" s="234">
        <v>20</v>
      </c>
      <c r="O49" s="234">
        <v>0</v>
      </c>
      <c r="P49" s="234">
        <v>0</v>
      </c>
      <c r="Q49" s="234"/>
      <c r="R49" s="234"/>
      <c r="S49" s="234">
        <f>+O49+P49+Q49+R49</f>
        <v>0</v>
      </c>
      <c r="T49" s="232">
        <f>+S49/N49</f>
        <v>0</v>
      </c>
      <c r="U49" s="176">
        <v>45717</v>
      </c>
      <c r="V49" s="176">
        <v>45991</v>
      </c>
      <c r="W49" s="116">
        <v>270</v>
      </c>
      <c r="X49" s="215">
        <v>1059626</v>
      </c>
      <c r="Y49" s="116" t="s">
        <v>366</v>
      </c>
      <c r="Z49" s="115" t="s">
        <v>552</v>
      </c>
      <c r="AA49" s="115" t="s">
        <v>561</v>
      </c>
      <c r="AB49" s="233" t="s">
        <v>562</v>
      </c>
      <c r="AC49" s="116" t="s">
        <v>477</v>
      </c>
      <c r="AD49" s="117"/>
      <c r="AE49" s="172">
        <v>0</v>
      </c>
      <c r="AF49" s="235"/>
      <c r="AG49" s="58" t="s">
        <v>373</v>
      </c>
      <c r="AH49" s="58"/>
      <c r="AI49" s="401"/>
      <c r="AJ49" s="379"/>
      <c r="AK49" s="379"/>
      <c r="AL49" s="379"/>
      <c r="AM49" s="379"/>
      <c r="AN49" s="382"/>
      <c r="AO49" s="377"/>
      <c r="AP49" s="364"/>
      <c r="AQ49" s="373"/>
      <c r="AR49" s="364"/>
      <c r="AS49" s="361"/>
      <c r="AT49" s="364"/>
      <c r="AU49" s="361"/>
      <c r="AV49" s="364"/>
      <c r="AW49" s="361"/>
      <c r="AX49" s="361"/>
      <c r="AY49" s="361"/>
      <c r="AZ49" s="361"/>
      <c r="BA49" s="361"/>
      <c r="BB49" s="361"/>
      <c r="BC49" s="361"/>
      <c r="BD49" s="361"/>
      <c r="BE49" s="361"/>
      <c r="BF49" s="183"/>
    </row>
    <row r="50" spans="1:58" ht="65.099999999999994" customHeight="1">
      <c r="A50" s="122" t="s">
        <v>239</v>
      </c>
      <c r="B50" s="269" t="s">
        <v>196</v>
      </c>
      <c r="C50" s="271" t="s">
        <v>197</v>
      </c>
      <c r="D50" s="272" t="s">
        <v>246</v>
      </c>
      <c r="E50" s="267" t="s">
        <v>546</v>
      </c>
      <c r="F50" s="261">
        <v>2024130010051</v>
      </c>
      <c r="G50" s="122" t="s">
        <v>547</v>
      </c>
      <c r="H50" s="114" t="s">
        <v>563</v>
      </c>
      <c r="I50" s="114" t="s">
        <v>564</v>
      </c>
      <c r="J50" s="387">
        <v>0.1</v>
      </c>
      <c r="K50" s="179" t="s">
        <v>565</v>
      </c>
      <c r="L50" s="158" t="s">
        <v>364</v>
      </c>
      <c r="M50" s="222" t="s">
        <v>566</v>
      </c>
      <c r="N50" s="236">
        <v>60</v>
      </c>
      <c r="O50" s="236">
        <v>0</v>
      </c>
      <c r="P50" s="236">
        <v>0</v>
      </c>
      <c r="Q50" s="236"/>
      <c r="R50" s="236"/>
      <c r="S50" s="236">
        <f>+O50+P50+Q50+R50</f>
        <v>0</v>
      </c>
      <c r="T50" s="237">
        <f>+S50/N50</f>
        <v>0</v>
      </c>
      <c r="U50" s="176">
        <v>45809</v>
      </c>
      <c r="V50" s="176">
        <v>45991</v>
      </c>
      <c r="W50" s="116">
        <v>180</v>
      </c>
      <c r="X50" s="116">
        <v>20</v>
      </c>
      <c r="Y50" s="116" t="s">
        <v>366</v>
      </c>
      <c r="Z50" s="115" t="s">
        <v>552</v>
      </c>
      <c r="AA50" s="67" t="s">
        <v>567</v>
      </c>
      <c r="AB50" s="178" t="s">
        <v>568</v>
      </c>
      <c r="AC50" s="116" t="s">
        <v>370</v>
      </c>
      <c r="AD50" s="115" t="s">
        <v>569</v>
      </c>
      <c r="AE50" s="172">
        <v>7854000000</v>
      </c>
      <c r="AF50" s="158" t="s">
        <v>556</v>
      </c>
      <c r="AG50" s="58" t="s">
        <v>373</v>
      </c>
      <c r="AH50" s="181">
        <v>45809</v>
      </c>
      <c r="AI50" s="401"/>
      <c r="AJ50" s="379"/>
      <c r="AK50" s="379"/>
      <c r="AL50" s="379"/>
      <c r="AM50" s="379"/>
      <c r="AN50" s="382"/>
      <c r="AO50" s="377"/>
      <c r="AP50" s="364"/>
      <c r="AQ50" s="373"/>
      <c r="AR50" s="364"/>
      <c r="AS50" s="361"/>
      <c r="AT50" s="364"/>
      <c r="AU50" s="361"/>
      <c r="AV50" s="364"/>
      <c r="AW50" s="361"/>
      <c r="AX50" s="361"/>
      <c r="AY50" s="361"/>
      <c r="AZ50" s="361"/>
      <c r="BA50" s="361"/>
      <c r="BB50" s="361"/>
      <c r="BC50" s="361"/>
      <c r="BD50" s="361"/>
      <c r="BE50" s="361"/>
      <c r="BF50" s="114" t="s">
        <v>570</v>
      </c>
    </row>
    <row r="51" spans="1:58" ht="65.099999999999994" customHeight="1">
      <c r="A51" s="122" t="s">
        <v>239</v>
      </c>
      <c r="B51" s="269" t="s">
        <v>196</v>
      </c>
      <c r="C51" s="271" t="s">
        <v>197</v>
      </c>
      <c r="D51" s="272" t="s">
        <v>246</v>
      </c>
      <c r="E51" s="267" t="s">
        <v>546</v>
      </c>
      <c r="F51" s="261">
        <v>2024130010051</v>
      </c>
      <c r="G51" s="122" t="s">
        <v>547</v>
      </c>
      <c r="H51" s="114" t="s">
        <v>563</v>
      </c>
      <c r="I51" s="114" t="s">
        <v>564</v>
      </c>
      <c r="J51" s="391"/>
      <c r="K51" s="227" t="s">
        <v>571</v>
      </c>
      <c r="L51" s="188" t="s">
        <v>364</v>
      </c>
      <c r="M51" s="238" t="s">
        <v>572</v>
      </c>
      <c r="N51" s="239">
        <v>20</v>
      </c>
      <c r="O51" s="239">
        <v>0</v>
      </c>
      <c r="P51" s="239">
        <v>0</v>
      </c>
      <c r="Q51" s="239"/>
      <c r="R51" s="239"/>
      <c r="S51" s="239">
        <f>+O51+P51+Q51+R51</f>
        <v>0</v>
      </c>
      <c r="T51" s="240">
        <f>+S51/N51</f>
        <v>0</v>
      </c>
      <c r="U51" s="176">
        <v>45717</v>
      </c>
      <c r="V51" s="176">
        <v>45991</v>
      </c>
      <c r="W51" s="116">
        <v>270</v>
      </c>
      <c r="X51" s="215">
        <v>1059626</v>
      </c>
      <c r="Y51" s="116" t="s">
        <v>366</v>
      </c>
      <c r="Z51" s="115" t="s">
        <v>552</v>
      </c>
      <c r="AA51" s="115" t="s">
        <v>573</v>
      </c>
      <c r="AB51" s="233" t="s">
        <v>574</v>
      </c>
      <c r="AC51" s="116" t="s">
        <v>477</v>
      </c>
      <c r="AD51" s="117"/>
      <c r="AE51" s="172">
        <v>0</v>
      </c>
      <c r="AF51" s="235"/>
      <c r="AG51" s="58" t="s">
        <v>373</v>
      </c>
      <c r="AH51" s="58"/>
      <c r="AI51" s="401"/>
      <c r="AJ51" s="380"/>
      <c r="AK51" s="380"/>
      <c r="AL51" s="380"/>
      <c r="AM51" s="380"/>
      <c r="AN51" s="382"/>
      <c r="AO51" s="377"/>
      <c r="AP51" s="365"/>
      <c r="AQ51" s="374"/>
      <c r="AR51" s="365"/>
      <c r="AS51" s="362"/>
      <c r="AT51" s="365"/>
      <c r="AU51" s="362"/>
      <c r="AV51" s="365"/>
      <c r="AW51" s="362"/>
      <c r="AX51" s="362"/>
      <c r="AY51" s="362"/>
      <c r="AZ51" s="362"/>
      <c r="BA51" s="362"/>
      <c r="BB51" s="362"/>
      <c r="BC51" s="362"/>
      <c r="BD51" s="362"/>
      <c r="BE51" s="362"/>
      <c r="BF51" s="183"/>
    </row>
    <row r="52" spans="1:58" s="145" customFormat="1" ht="65.099999999999994" customHeight="1">
      <c r="A52" s="397"/>
      <c r="B52" s="398"/>
      <c r="C52" s="398"/>
      <c r="D52" s="398"/>
      <c r="E52" s="398" t="s">
        <v>575</v>
      </c>
      <c r="F52" s="398"/>
      <c r="G52" s="398"/>
      <c r="H52" s="398"/>
      <c r="I52" s="398"/>
      <c r="J52" s="398"/>
      <c r="K52" s="398"/>
      <c r="L52" s="398"/>
      <c r="M52" s="398"/>
      <c r="N52" s="398"/>
      <c r="O52" s="398"/>
      <c r="P52" s="398"/>
      <c r="Q52" s="398"/>
      <c r="R52" s="398"/>
      <c r="S52" s="399"/>
      <c r="T52" s="202">
        <f>AVERAGE(T48:T51)</f>
        <v>0</v>
      </c>
      <c r="U52" s="116"/>
      <c r="V52" s="116"/>
      <c r="W52" s="116"/>
      <c r="X52" s="203"/>
      <c r="Y52" s="116"/>
      <c r="Z52" s="116"/>
      <c r="AA52" s="115"/>
      <c r="AB52" s="115"/>
      <c r="AC52" s="116"/>
      <c r="AD52" s="116"/>
      <c r="AE52" s="125"/>
      <c r="AF52" s="116"/>
      <c r="AG52" s="116"/>
      <c r="AH52" s="116"/>
      <c r="AI52" s="126"/>
      <c r="AJ52" s="126"/>
      <c r="AK52" s="127"/>
      <c r="AL52" s="127"/>
      <c r="AM52" s="127"/>
      <c r="AN52" s="127"/>
      <c r="AO52" s="50"/>
      <c r="AP52" s="126">
        <f>+AP48</f>
        <v>0</v>
      </c>
      <c r="AQ52" s="147"/>
      <c r="AR52" s="126">
        <f>+AR48</f>
        <v>0</v>
      </c>
      <c r="AT52" s="126">
        <f>+AT48</f>
        <v>9348045868</v>
      </c>
      <c r="AU52" s="128">
        <f t="shared" ref="AU52:AW52" si="11">+AU48</f>
        <v>0.99936346675219156</v>
      </c>
      <c r="AV52" s="126">
        <f t="shared" si="11"/>
        <v>0</v>
      </c>
      <c r="AW52" s="128">
        <f t="shared" si="11"/>
        <v>0</v>
      </c>
      <c r="AX52" s="126"/>
      <c r="AZ52" s="126"/>
      <c r="BB52" s="126"/>
      <c r="BD52" s="126"/>
    </row>
    <row r="53" spans="1:58" ht="65.099999999999994" customHeight="1">
      <c r="A53" s="114" t="s">
        <v>252</v>
      </c>
      <c r="B53" s="114" t="s">
        <v>253</v>
      </c>
      <c r="C53" s="243" t="s">
        <v>254</v>
      </c>
      <c r="D53" s="114" t="s">
        <v>257</v>
      </c>
      <c r="E53" s="114" t="s">
        <v>576</v>
      </c>
      <c r="F53" s="262">
        <v>2024130010052</v>
      </c>
      <c r="G53" s="114" t="s">
        <v>577</v>
      </c>
      <c r="H53" s="114" t="s">
        <v>578</v>
      </c>
      <c r="I53" s="114" t="s">
        <v>579</v>
      </c>
      <c r="J53" s="420">
        <v>0.4</v>
      </c>
      <c r="K53" s="421" t="s">
        <v>580</v>
      </c>
      <c r="L53" s="158" t="s">
        <v>364</v>
      </c>
      <c r="M53" s="158" t="s">
        <v>581</v>
      </c>
      <c r="N53" s="116">
        <v>1</v>
      </c>
      <c r="O53" s="116">
        <v>0</v>
      </c>
      <c r="P53" s="116">
        <v>0</v>
      </c>
      <c r="Q53" s="116"/>
      <c r="R53" s="116"/>
      <c r="S53" s="116">
        <f>+O53+P53+Q53+R53</f>
        <v>0</v>
      </c>
      <c r="T53" s="175">
        <f>+S53/N53</f>
        <v>0</v>
      </c>
      <c r="U53" s="176">
        <v>45748</v>
      </c>
      <c r="V53" s="176">
        <v>45930</v>
      </c>
      <c r="W53" s="116">
        <v>180</v>
      </c>
      <c r="X53" s="215">
        <v>1059626</v>
      </c>
      <c r="Y53" s="116" t="s">
        <v>366</v>
      </c>
      <c r="Z53" s="115" t="s">
        <v>582</v>
      </c>
      <c r="AA53" s="377" t="s">
        <v>583</v>
      </c>
      <c r="AB53" s="377" t="s">
        <v>584</v>
      </c>
      <c r="AC53" s="116" t="s">
        <v>370</v>
      </c>
      <c r="AD53" s="115" t="s">
        <v>585</v>
      </c>
      <c r="AE53" s="172">
        <f>200000000+200000000</f>
        <v>400000000</v>
      </c>
      <c r="AF53" s="158" t="s">
        <v>556</v>
      </c>
      <c r="AG53" s="58" t="s">
        <v>373</v>
      </c>
      <c r="AH53" s="181">
        <v>45748</v>
      </c>
      <c r="AI53" s="388">
        <v>906037673</v>
      </c>
      <c r="AJ53" s="388">
        <v>4986804178.1599998</v>
      </c>
      <c r="AK53" s="388">
        <v>4986804178.1599998</v>
      </c>
      <c r="AL53" s="388"/>
      <c r="AM53" s="388"/>
      <c r="AN53" s="354" t="s">
        <v>586</v>
      </c>
      <c r="AO53" s="377" t="s">
        <v>576</v>
      </c>
      <c r="AP53" s="363">
        <v>676400000</v>
      </c>
      <c r="AQ53" s="360">
        <f>AP53/AK53</f>
        <v>0.13563797089974644</v>
      </c>
      <c r="AR53" s="363">
        <v>0</v>
      </c>
      <c r="AS53" s="360">
        <f>AR53/AK53</f>
        <v>0</v>
      </c>
      <c r="AT53" s="363">
        <v>1782273584</v>
      </c>
      <c r="AU53" s="360">
        <f>+AT53/AK53</f>
        <v>0.35739794873148845</v>
      </c>
      <c r="AV53" s="363">
        <v>559900000</v>
      </c>
      <c r="AW53" s="360">
        <f>+AV53/AK53</f>
        <v>0.11227631565163813</v>
      </c>
      <c r="AX53" s="360"/>
      <c r="AY53" s="360"/>
      <c r="AZ53" s="360"/>
      <c r="BA53" s="360"/>
      <c r="BB53" s="360"/>
      <c r="BC53" s="360"/>
      <c r="BD53" s="360"/>
      <c r="BE53" s="360"/>
      <c r="BF53" s="114" t="s">
        <v>587</v>
      </c>
    </row>
    <row r="54" spans="1:58" ht="65.099999999999994" customHeight="1">
      <c r="A54" s="114" t="s">
        <v>252</v>
      </c>
      <c r="B54" s="114" t="s">
        <v>253</v>
      </c>
      <c r="C54" s="243" t="s">
        <v>254</v>
      </c>
      <c r="D54" s="114" t="s">
        <v>257</v>
      </c>
      <c r="E54" s="114" t="s">
        <v>576</v>
      </c>
      <c r="F54" s="262">
        <v>2024130010052</v>
      </c>
      <c r="G54" s="114" t="s">
        <v>577</v>
      </c>
      <c r="H54" s="114" t="s">
        <v>578</v>
      </c>
      <c r="I54" s="114" t="s">
        <v>579</v>
      </c>
      <c r="J54" s="420"/>
      <c r="K54" s="421"/>
      <c r="L54" s="158" t="s">
        <v>364</v>
      </c>
      <c r="M54" s="158" t="s">
        <v>588</v>
      </c>
      <c r="N54" s="116">
        <v>10</v>
      </c>
      <c r="O54" s="116">
        <v>0</v>
      </c>
      <c r="P54" s="116">
        <v>0</v>
      </c>
      <c r="Q54" s="116"/>
      <c r="R54" s="116"/>
      <c r="S54" s="116">
        <f t="shared" ref="S54:S65" si="12">+O54+P54+Q54+R54</f>
        <v>0</v>
      </c>
      <c r="T54" s="175">
        <f t="shared" ref="T54:T66" si="13">+S54/N54</f>
        <v>0</v>
      </c>
      <c r="U54" s="176">
        <v>45748</v>
      </c>
      <c r="V54" s="176">
        <v>45930</v>
      </c>
      <c r="W54" s="116">
        <v>180</v>
      </c>
      <c r="X54" s="215">
        <v>1059626</v>
      </c>
      <c r="Y54" s="116" t="s">
        <v>366</v>
      </c>
      <c r="Z54" s="115" t="s">
        <v>582</v>
      </c>
      <c r="AA54" s="377"/>
      <c r="AB54" s="377"/>
      <c r="AC54" s="116" t="s">
        <v>370</v>
      </c>
      <c r="AD54" s="205" t="s">
        <v>589</v>
      </c>
      <c r="AE54" s="172">
        <v>0</v>
      </c>
      <c r="AF54" s="158" t="s">
        <v>556</v>
      </c>
      <c r="AG54" s="58" t="s">
        <v>373</v>
      </c>
      <c r="AH54" s="181">
        <v>45749</v>
      </c>
      <c r="AI54" s="389"/>
      <c r="AJ54" s="389"/>
      <c r="AK54" s="389"/>
      <c r="AL54" s="389"/>
      <c r="AM54" s="389"/>
      <c r="AN54" s="355"/>
      <c r="AO54" s="377"/>
      <c r="AP54" s="364"/>
      <c r="AQ54" s="361"/>
      <c r="AR54" s="364"/>
      <c r="AS54" s="361"/>
      <c r="AT54" s="364"/>
      <c r="AU54" s="361"/>
      <c r="AV54" s="364"/>
      <c r="AW54" s="361"/>
      <c r="AX54" s="361"/>
      <c r="AY54" s="361"/>
      <c r="AZ54" s="361"/>
      <c r="BA54" s="361"/>
      <c r="BB54" s="361"/>
      <c r="BC54" s="361"/>
      <c r="BD54" s="361"/>
      <c r="BE54" s="361"/>
      <c r="BF54" s="114" t="s">
        <v>590</v>
      </c>
    </row>
    <row r="55" spans="1:58" ht="65.099999999999994" customHeight="1">
      <c r="A55" s="114" t="s">
        <v>252</v>
      </c>
      <c r="B55" s="114" t="s">
        <v>253</v>
      </c>
      <c r="C55" s="243" t="s">
        <v>254</v>
      </c>
      <c r="D55" s="114" t="s">
        <v>257</v>
      </c>
      <c r="E55" s="114" t="s">
        <v>576</v>
      </c>
      <c r="F55" s="262">
        <v>2024130010052</v>
      </c>
      <c r="G55" s="114" t="s">
        <v>577</v>
      </c>
      <c r="H55" s="114" t="s">
        <v>578</v>
      </c>
      <c r="I55" s="114" t="s">
        <v>579</v>
      </c>
      <c r="J55" s="420"/>
      <c r="K55" s="421"/>
      <c r="L55" s="158" t="s">
        <v>364</v>
      </c>
      <c r="M55" s="158" t="s">
        <v>591</v>
      </c>
      <c r="N55" s="116">
        <v>15</v>
      </c>
      <c r="O55" s="116">
        <v>0</v>
      </c>
      <c r="P55" s="116">
        <v>14</v>
      </c>
      <c r="Q55" s="116"/>
      <c r="R55" s="116"/>
      <c r="S55" s="116">
        <f t="shared" si="12"/>
        <v>14</v>
      </c>
      <c r="T55" s="175">
        <f t="shared" si="13"/>
        <v>0.93333333333333335</v>
      </c>
      <c r="U55" s="176">
        <v>45748</v>
      </c>
      <c r="V55" s="176">
        <v>45930</v>
      </c>
      <c r="W55" s="116">
        <v>180</v>
      </c>
      <c r="X55" s="215">
        <v>1059626</v>
      </c>
      <c r="Y55" s="116" t="s">
        <v>366</v>
      </c>
      <c r="Z55" s="115" t="s">
        <v>582</v>
      </c>
      <c r="AA55" s="377"/>
      <c r="AB55" s="377"/>
      <c r="AC55" s="116" t="s">
        <v>370</v>
      </c>
      <c r="AD55" s="205" t="s">
        <v>592</v>
      </c>
      <c r="AE55" s="172">
        <v>250000000</v>
      </c>
      <c r="AF55" s="158" t="s">
        <v>556</v>
      </c>
      <c r="AG55" s="58" t="s">
        <v>373</v>
      </c>
      <c r="AH55" s="181">
        <v>45750</v>
      </c>
      <c r="AI55" s="389"/>
      <c r="AJ55" s="389"/>
      <c r="AK55" s="389"/>
      <c r="AL55" s="389"/>
      <c r="AM55" s="389"/>
      <c r="AN55" s="355"/>
      <c r="AO55" s="377"/>
      <c r="AP55" s="364"/>
      <c r="AQ55" s="361"/>
      <c r="AR55" s="364"/>
      <c r="AS55" s="361"/>
      <c r="AT55" s="364"/>
      <c r="AU55" s="361"/>
      <c r="AV55" s="364"/>
      <c r="AW55" s="361"/>
      <c r="AX55" s="361"/>
      <c r="AY55" s="361"/>
      <c r="AZ55" s="361"/>
      <c r="BA55" s="361"/>
      <c r="BB55" s="361"/>
      <c r="BC55" s="361"/>
      <c r="BD55" s="361"/>
      <c r="BE55" s="361"/>
      <c r="BF55" s="114" t="s">
        <v>593</v>
      </c>
    </row>
    <row r="56" spans="1:58" ht="65.099999999999994" customHeight="1">
      <c r="A56" s="114" t="s">
        <v>252</v>
      </c>
      <c r="B56" s="114" t="s">
        <v>253</v>
      </c>
      <c r="C56" s="243" t="s">
        <v>254</v>
      </c>
      <c r="D56" s="114" t="s">
        <v>257</v>
      </c>
      <c r="E56" s="114" t="s">
        <v>576</v>
      </c>
      <c r="F56" s="262">
        <v>2024130010052</v>
      </c>
      <c r="G56" s="114" t="s">
        <v>577</v>
      </c>
      <c r="H56" s="114" t="s">
        <v>578</v>
      </c>
      <c r="I56" s="114" t="s">
        <v>579</v>
      </c>
      <c r="J56" s="420"/>
      <c r="K56" s="421"/>
      <c r="L56" s="158" t="s">
        <v>364</v>
      </c>
      <c r="M56" s="158" t="s">
        <v>594</v>
      </c>
      <c r="N56" s="116">
        <v>150</v>
      </c>
      <c r="O56" s="116">
        <v>0</v>
      </c>
      <c r="P56" s="116">
        <v>150</v>
      </c>
      <c r="Q56" s="116"/>
      <c r="R56" s="116"/>
      <c r="S56" s="116">
        <f t="shared" si="12"/>
        <v>150</v>
      </c>
      <c r="T56" s="241">
        <f t="shared" si="13"/>
        <v>1</v>
      </c>
      <c r="U56" s="176">
        <v>45778</v>
      </c>
      <c r="V56" s="176">
        <v>45869</v>
      </c>
      <c r="W56" s="116">
        <v>90</v>
      </c>
      <c r="X56" s="215">
        <v>1059626</v>
      </c>
      <c r="Y56" s="116" t="s">
        <v>366</v>
      </c>
      <c r="Z56" s="115" t="s">
        <v>582</v>
      </c>
      <c r="AA56" s="377"/>
      <c r="AB56" s="377"/>
      <c r="AC56" s="116" t="s">
        <v>370</v>
      </c>
      <c r="AD56" s="205" t="s">
        <v>595</v>
      </c>
      <c r="AE56" s="172">
        <v>200000000</v>
      </c>
      <c r="AF56" s="158" t="s">
        <v>556</v>
      </c>
      <c r="AG56" s="58" t="s">
        <v>373</v>
      </c>
      <c r="AH56" s="181">
        <v>45778</v>
      </c>
      <c r="AI56" s="389"/>
      <c r="AJ56" s="389"/>
      <c r="AK56" s="389"/>
      <c r="AL56" s="389"/>
      <c r="AM56" s="389"/>
      <c r="AN56" s="355"/>
      <c r="AO56" s="377"/>
      <c r="AP56" s="364"/>
      <c r="AQ56" s="361"/>
      <c r="AR56" s="364"/>
      <c r="AS56" s="361"/>
      <c r="AT56" s="364"/>
      <c r="AU56" s="361"/>
      <c r="AV56" s="364"/>
      <c r="AW56" s="361"/>
      <c r="AX56" s="361"/>
      <c r="AY56" s="361"/>
      <c r="AZ56" s="361"/>
      <c r="BA56" s="361"/>
      <c r="BB56" s="361"/>
      <c r="BC56" s="361"/>
      <c r="BD56" s="361"/>
      <c r="BE56" s="361"/>
      <c r="BF56" s="114" t="s">
        <v>596</v>
      </c>
    </row>
    <row r="57" spans="1:58" ht="65.099999999999994" customHeight="1">
      <c r="A57" s="114" t="s">
        <v>252</v>
      </c>
      <c r="B57" s="114" t="s">
        <v>253</v>
      </c>
      <c r="C57" s="243" t="s">
        <v>254</v>
      </c>
      <c r="D57" s="114" t="s">
        <v>257</v>
      </c>
      <c r="E57" s="114" t="s">
        <v>576</v>
      </c>
      <c r="F57" s="262">
        <v>2024130010052</v>
      </c>
      <c r="G57" s="114" t="s">
        <v>577</v>
      </c>
      <c r="H57" s="114" t="s">
        <v>578</v>
      </c>
      <c r="I57" s="114" t="s">
        <v>579</v>
      </c>
      <c r="J57" s="420"/>
      <c r="K57" s="421"/>
      <c r="L57" s="158" t="s">
        <v>364</v>
      </c>
      <c r="M57" s="115" t="s">
        <v>597</v>
      </c>
      <c r="N57" s="116">
        <v>1</v>
      </c>
      <c r="O57" s="116">
        <v>0</v>
      </c>
      <c r="P57" s="116">
        <v>0</v>
      </c>
      <c r="Q57" s="116"/>
      <c r="R57" s="116"/>
      <c r="S57" s="116">
        <f t="shared" si="12"/>
        <v>0</v>
      </c>
      <c r="T57" s="175">
        <f t="shared" si="13"/>
        <v>0</v>
      </c>
      <c r="U57" s="176">
        <v>45748</v>
      </c>
      <c r="V57" s="116" t="s">
        <v>598</v>
      </c>
      <c r="W57" s="116">
        <v>270</v>
      </c>
      <c r="X57" s="215">
        <v>1059626</v>
      </c>
      <c r="Y57" s="116" t="s">
        <v>366</v>
      </c>
      <c r="Z57" s="115" t="s">
        <v>582</v>
      </c>
      <c r="AA57" s="377"/>
      <c r="AB57" s="377"/>
      <c r="AC57" s="116" t="s">
        <v>370</v>
      </c>
      <c r="AD57" s="115" t="s">
        <v>599</v>
      </c>
      <c r="AE57" s="172">
        <v>0</v>
      </c>
      <c r="AF57" s="158" t="s">
        <v>556</v>
      </c>
      <c r="AG57" s="58" t="s">
        <v>373</v>
      </c>
      <c r="AH57" s="181">
        <v>45751</v>
      </c>
      <c r="AI57" s="389"/>
      <c r="AJ57" s="389"/>
      <c r="AK57" s="389"/>
      <c r="AL57" s="389"/>
      <c r="AM57" s="389"/>
      <c r="AN57" s="355"/>
      <c r="AO57" s="377"/>
      <c r="AP57" s="364"/>
      <c r="AQ57" s="361"/>
      <c r="AR57" s="364"/>
      <c r="AS57" s="361"/>
      <c r="AT57" s="364"/>
      <c r="AU57" s="361"/>
      <c r="AV57" s="364"/>
      <c r="AW57" s="361"/>
      <c r="AX57" s="361"/>
      <c r="AY57" s="361"/>
      <c r="AZ57" s="361"/>
      <c r="BA57" s="361"/>
      <c r="BB57" s="361"/>
      <c r="BC57" s="361"/>
      <c r="BD57" s="361"/>
      <c r="BE57" s="361"/>
      <c r="BF57" s="114" t="s">
        <v>600</v>
      </c>
    </row>
    <row r="58" spans="1:58" ht="65.099999999999994" customHeight="1">
      <c r="A58" s="114" t="s">
        <v>252</v>
      </c>
      <c r="B58" s="114" t="s">
        <v>253</v>
      </c>
      <c r="C58" s="243" t="s">
        <v>254</v>
      </c>
      <c r="D58" s="114" t="s">
        <v>257</v>
      </c>
      <c r="E58" s="114" t="s">
        <v>576</v>
      </c>
      <c r="F58" s="262">
        <v>2024130010052</v>
      </c>
      <c r="G58" s="114" t="s">
        <v>577</v>
      </c>
      <c r="H58" s="114" t="s">
        <v>578</v>
      </c>
      <c r="I58" s="114" t="s">
        <v>579</v>
      </c>
      <c r="J58" s="420"/>
      <c r="K58" s="421"/>
      <c r="L58" s="158" t="s">
        <v>364</v>
      </c>
      <c r="M58" s="115" t="s">
        <v>601</v>
      </c>
      <c r="N58" s="116">
        <v>50</v>
      </c>
      <c r="O58" s="116">
        <v>0</v>
      </c>
      <c r="P58" s="116">
        <v>22</v>
      </c>
      <c r="Q58" s="116"/>
      <c r="R58" s="116"/>
      <c r="S58" s="116">
        <f t="shared" si="12"/>
        <v>22</v>
      </c>
      <c r="T58" s="175">
        <f t="shared" si="13"/>
        <v>0.44</v>
      </c>
      <c r="U58" s="176">
        <v>45748</v>
      </c>
      <c r="V58" s="176">
        <v>45930</v>
      </c>
      <c r="W58" s="116">
        <v>180</v>
      </c>
      <c r="X58" s="215">
        <v>1059626</v>
      </c>
      <c r="Y58" s="116" t="s">
        <v>366</v>
      </c>
      <c r="Z58" s="115" t="s">
        <v>582</v>
      </c>
      <c r="AA58" s="377"/>
      <c r="AB58" s="377"/>
      <c r="AC58" s="116" t="s">
        <v>370</v>
      </c>
      <c r="AD58" s="115" t="s">
        <v>602</v>
      </c>
      <c r="AE58" s="172">
        <v>0</v>
      </c>
      <c r="AF58" s="158" t="s">
        <v>556</v>
      </c>
      <c r="AG58" s="58" t="s">
        <v>373</v>
      </c>
      <c r="AH58" s="181">
        <v>45752</v>
      </c>
      <c r="AI58" s="389"/>
      <c r="AJ58" s="389"/>
      <c r="AK58" s="389"/>
      <c r="AL58" s="389"/>
      <c r="AM58" s="389"/>
      <c r="AN58" s="355"/>
      <c r="AO58" s="377"/>
      <c r="AP58" s="364"/>
      <c r="AQ58" s="361"/>
      <c r="AR58" s="364"/>
      <c r="AS58" s="361"/>
      <c r="AT58" s="364"/>
      <c r="AU58" s="361"/>
      <c r="AV58" s="364"/>
      <c r="AW58" s="361"/>
      <c r="AX58" s="361"/>
      <c r="AY58" s="361"/>
      <c r="AZ58" s="361"/>
      <c r="BA58" s="361"/>
      <c r="BB58" s="361"/>
      <c r="BC58" s="361"/>
      <c r="BD58" s="361"/>
      <c r="BE58" s="361"/>
      <c r="BF58" s="114" t="s">
        <v>603</v>
      </c>
    </row>
    <row r="59" spans="1:58" ht="65.099999999999994" customHeight="1">
      <c r="A59" s="114" t="s">
        <v>252</v>
      </c>
      <c r="B59" s="114" t="s">
        <v>253</v>
      </c>
      <c r="C59" s="243" t="s">
        <v>254</v>
      </c>
      <c r="D59" s="114" t="s">
        <v>257</v>
      </c>
      <c r="E59" s="114" t="s">
        <v>576</v>
      </c>
      <c r="F59" s="262">
        <v>2024130010052</v>
      </c>
      <c r="G59" s="114" t="s">
        <v>577</v>
      </c>
      <c r="H59" s="114" t="s">
        <v>578</v>
      </c>
      <c r="I59" s="114" t="s">
        <v>579</v>
      </c>
      <c r="J59" s="420"/>
      <c r="K59" s="421"/>
      <c r="L59" s="158" t="s">
        <v>364</v>
      </c>
      <c r="M59" s="115" t="s">
        <v>604</v>
      </c>
      <c r="N59" s="116">
        <v>5</v>
      </c>
      <c r="O59" s="116">
        <v>0</v>
      </c>
      <c r="P59" s="116">
        <v>2</v>
      </c>
      <c r="Q59" s="116"/>
      <c r="R59" s="116"/>
      <c r="S59" s="116">
        <f t="shared" si="12"/>
        <v>2</v>
      </c>
      <c r="T59" s="175">
        <f t="shared" si="13"/>
        <v>0.4</v>
      </c>
      <c r="U59" s="176">
        <v>45748</v>
      </c>
      <c r="V59" s="176">
        <v>45930</v>
      </c>
      <c r="W59" s="116">
        <v>180</v>
      </c>
      <c r="X59" s="215">
        <v>1059626</v>
      </c>
      <c r="Y59" s="116" t="s">
        <v>366</v>
      </c>
      <c r="Z59" s="115" t="s">
        <v>582</v>
      </c>
      <c r="AA59" s="377"/>
      <c r="AB59" s="377"/>
      <c r="AC59" s="116" t="s">
        <v>370</v>
      </c>
      <c r="AD59" s="115" t="s">
        <v>605</v>
      </c>
      <c r="AE59" s="172">
        <v>0</v>
      </c>
      <c r="AF59" s="158" t="s">
        <v>556</v>
      </c>
      <c r="AG59" s="58" t="s">
        <v>373</v>
      </c>
      <c r="AH59" s="181">
        <v>45753</v>
      </c>
      <c r="AI59" s="389"/>
      <c r="AJ59" s="389"/>
      <c r="AK59" s="389"/>
      <c r="AL59" s="389"/>
      <c r="AM59" s="389"/>
      <c r="AN59" s="355"/>
      <c r="AO59" s="377"/>
      <c r="AP59" s="364"/>
      <c r="AQ59" s="361"/>
      <c r="AR59" s="364"/>
      <c r="AS59" s="361"/>
      <c r="AT59" s="364"/>
      <c r="AU59" s="361"/>
      <c r="AV59" s="364"/>
      <c r="AW59" s="361"/>
      <c r="AX59" s="361"/>
      <c r="AY59" s="361"/>
      <c r="AZ59" s="361"/>
      <c r="BA59" s="361"/>
      <c r="BB59" s="361"/>
      <c r="BC59" s="361"/>
      <c r="BD59" s="361"/>
      <c r="BE59" s="361"/>
      <c r="BF59" s="114" t="s">
        <v>603</v>
      </c>
    </row>
    <row r="60" spans="1:58" ht="65.099999999999994" customHeight="1">
      <c r="A60" s="114" t="s">
        <v>252</v>
      </c>
      <c r="B60" s="114" t="s">
        <v>253</v>
      </c>
      <c r="C60" s="243" t="s">
        <v>254</v>
      </c>
      <c r="D60" s="114" t="s">
        <v>257</v>
      </c>
      <c r="E60" s="114" t="s">
        <v>576</v>
      </c>
      <c r="F60" s="262">
        <v>2024130010052</v>
      </c>
      <c r="G60" s="114" t="s">
        <v>577</v>
      </c>
      <c r="H60" s="114" t="s">
        <v>578</v>
      </c>
      <c r="I60" s="114" t="s">
        <v>579</v>
      </c>
      <c r="J60" s="420"/>
      <c r="K60" s="421"/>
      <c r="L60" s="158" t="s">
        <v>364</v>
      </c>
      <c r="M60" s="115" t="s">
        <v>606</v>
      </c>
      <c r="N60" s="116">
        <v>3</v>
      </c>
      <c r="O60" s="116">
        <v>0</v>
      </c>
      <c r="P60" s="116">
        <v>0</v>
      </c>
      <c r="Q60" s="116"/>
      <c r="R60" s="116"/>
      <c r="S60" s="116">
        <f t="shared" si="12"/>
        <v>0</v>
      </c>
      <c r="T60" s="175">
        <f t="shared" si="13"/>
        <v>0</v>
      </c>
      <c r="U60" s="176">
        <v>45748</v>
      </c>
      <c r="V60" s="176">
        <v>45930</v>
      </c>
      <c r="W60" s="116">
        <v>180</v>
      </c>
      <c r="X60" s="215">
        <v>1059626</v>
      </c>
      <c r="Y60" s="116" t="s">
        <v>366</v>
      </c>
      <c r="Z60" s="115" t="s">
        <v>582</v>
      </c>
      <c r="AA60" s="377"/>
      <c r="AB60" s="377"/>
      <c r="AC60" s="116" t="s">
        <v>370</v>
      </c>
      <c r="AD60" s="68" t="s">
        <v>607</v>
      </c>
      <c r="AE60" s="172">
        <v>0</v>
      </c>
      <c r="AF60" s="158" t="s">
        <v>556</v>
      </c>
      <c r="AG60" s="58" t="s">
        <v>373</v>
      </c>
      <c r="AH60" s="181">
        <v>45754</v>
      </c>
      <c r="AI60" s="389"/>
      <c r="AJ60" s="389"/>
      <c r="AK60" s="389"/>
      <c r="AL60" s="389"/>
      <c r="AM60" s="389"/>
      <c r="AN60" s="355"/>
      <c r="AO60" s="377"/>
      <c r="AP60" s="364"/>
      <c r="AQ60" s="361"/>
      <c r="AR60" s="364"/>
      <c r="AS60" s="361"/>
      <c r="AT60" s="364"/>
      <c r="AU60" s="361"/>
      <c r="AV60" s="364"/>
      <c r="AW60" s="361"/>
      <c r="AX60" s="361"/>
      <c r="AY60" s="361"/>
      <c r="AZ60" s="361"/>
      <c r="BA60" s="361"/>
      <c r="BB60" s="361"/>
      <c r="BC60" s="361"/>
      <c r="BD60" s="361"/>
      <c r="BE60" s="361"/>
      <c r="BF60" s="114" t="s">
        <v>608</v>
      </c>
    </row>
    <row r="61" spans="1:58" ht="65.099999999999994" customHeight="1">
      <c r="A61" s="114" t="s">
        <v>252</v>
      </c>
      <c r="B61" s="114" t="s">
        <v>253</v>
      </c>
      <c r="C61" s="243" t="s">
        <v>254</v>
      </c>
      <c r="D61" s="114" t="s">
        <v>257</v>
      </c>
      <c r="E61" s="114" t="s">
        <v>576</v>
      </c>
      <c r="F61" s="262">
        <v>2024130010052</v>
      </c>
      <c r="G61" s="114" t="s">
        <v>577</v>
      </c>
      <c r="H61" s="114" t="s">
        <v>578</v>
      </c>
      <c r="I61" s="114" t="s">
        <v>579</v>
      </c>
      <c r="J61" s="420"/>
      <c r="K61" s="421"/>
      <c r="L61" s="158" t="s">
        <v>364</v>
      </c>
      <c r="M61" s="115" t="s">
        <v>609</v>
      </c>
      <c r="N61" s="116">
        <v>9</v>
      </c>
      <c r="O61" s="116">
        <v>0</v>
      </c>
      <c r="P61" s="116">
        <v>0</v>
      </c>
      <c r="Q61" s="116"/>
      <c r="R61" s="116"/>
      <c r="S61" s="116">
        <f t="shared" si="12"/>
        <v>0</v>
      </c>
      <c r="T61" s="175">
        <f t="shared" si="13"/>
        <v>0</v>
      </c>
      <c r="U61" s="176">
        <v>45748</v>
      </c>
      <c r="V61" s="176">
        <v>45930</v>
      </c>
      <c r="W61" s="116">
        <v>180</v>
      </c>
      <c r="X61" s="215">
        <v>1059626</v>
      </c>
      <c r="Y61" s="116" t="s">
        <v>366</v>
      </c>
      <c r="Z61" s="115" t="s">
        <v>582</v>
      </c>
      <c r="AA61" s="377"/>
      <c r="AB61" s="377"/>
      <c r="AC61" s="116" t="s">
        <v>370</v>
      </c>
      <c r="AD61" s="68" t="s">
        <v>610</v>
      </c>
      <c r="AE61" s="172">
        <v>100000000</v>
      </c>
      <c r="AF61" s="158" t="s">
        <v>556</v>
      </c>
      <c r="AG61" s="58" t="s">
        <v>373</v>
      </c>
      <c r="AH61" s="181">
        <v>45755</v>
      </c>
      <c r="AI61" s="389"/>
      <c r="AJ61" s="389"/>
      <c r="AK61" s="389"/>
      <c r="AL61" s="389"/>
      <c r="AM61" s="389"/>
      <c r="AN61" s="355"/>
      <c r="AO61" s="377"/>
      <c r="AP61" s="364"/>
      <c r="AQ61" s="361"/>
      <c r="AR61" s="364"/>
      <c r="AS61" s="361"/>
      <c r="AT61" s="364"/>
      <c r="AU61" s="361"/>
      <c r="AV61" s="364"/>
      <c r="AW61" s="361"/>
      <c r="AX61" s="361"/>
      <c r="AY61" s="361"/>
      <c r="AZ61" s="361"/>
      <c r="BA61" s="361"/>
      <c r="BB61" s="361"/>
      <c r="BC61" s="361"/>
      <c r="BD61" s="361"/>
      <c r="BE61" s="361"/>
      <c r="BF61" s="114" t="s">
        <v>611</v>
      </c>
    </row>
    <row r="62" spans="1:58" ht="65.099999999999994" customHeight="1">
      <c r="A62" s="114" t="s">
        <v>252</v>
      </c>
      <c r="B62" s="114" t="s">
        <v>253</v>
      </c>
      <c r="C62" s="243" t="s">
        <v>254</v>
      </c>
      <c r="D62" s="114" t="s">
        <v>257</v>
      </c>
      <c r="E62" s="114" t="s">
        <v>576</v>
      </c>
      <c r="F62" s="262">
        <v>2024130010052</v>
      </c>
      <c r="G62" s="114" t="s">
        <v>577</v>
      </c>
      <c r="H62" s="114" t="s">
        <v>578</v>
      </c>
      <c r="I62" s="114" t="s">
        <v>579</v>
      </c>
      <c r="J62" s="420"/>
      <c r="K62" s="421"/>
      <c r="L62" s="158" t="s">
        <v>364</v>
      </c>
      <c r="M62" s="115" t="s">
        <v>612</v>
      </c>
      <c r="N62" s="116">
        <v>1</v>
      </c>
      <c r="O62" s="116">
        <v>0</v>
      </c>
      <c r="P62" s="116">
        <v>0</v>
      </c>
      <c r="Q62" s="116"/>
      <c r="R62" s="116"/>
      <c r="S62" s="116">
        <f t="shared" si="12"/>
        <v>0</v>
      </c>
      <c r="T62" s="175">
        <f t="shared" si="13"/>
        <v>0</v>
      </c>
      <c r="U62" s="176">
        <v>45748</v>
      </c>
      <c r="V62" s="176">
        <v>45930</v>
      </c>
      <c r="W62" s="116">
        <v>180</v>
      </c>
      <c r="X62" s="215">
        <v>1059626</v>
      </c>
      <c r="Y62" s="116" t="s">
        <v>366</v>
      </c>
      <c r="Z62" s="115" t="s">
        <v>582</v>
      </c>
      <c r="AA62" s="377"/>
      <c r="AB62" s="377"/>
      <c r="AC62" s="116" t="s">
        <v>370</v>
      </c>
      <c r="AD62" s="67" t="s">
        <v>613</v>
      </c>
      <c r="AE62" s="172">
        <v>0</v>
      </c>
      <c r="AF62" s="158" t="s">
        <v>556</v>
      </c>
      <c r="AG62" s="58" t="s">
        <v>373</v>
      </c>
      <c r="AH62" s="181">
        <v>45756</v>
      </c>
      <c r="AI62" s="389"/>
      <c r="AJ62" s="389"/>
      <c r="AK62" s="389"/>
      <c r="AL62" s="389"/>
      <c r="AM62" s="389"/>
      <c r="AN62" s="355"/>
      <c r="AO62" s="377"/>
      <c r="AP62" s="364"/>
      <c r="AQ62" s="361"/>
      <c r="AR62" s="364"/>
      <c r="AS62" s="361"/>
      <c r="AT62" s="364"/>
      <c r="AU62" s="361"/>
      <c r="AV62" s="364"/>
      <c r="AW62" s="361"/>
      <c r="AX62" s="361"/>
      <c r="AY62" s="361"/>
      <c r="AZ62" s="361"/>
      <c r="BA62" s="361"/>
      <c r="BB62" s="361"/>
      <c r="BC62" s="361"/>
      <c r="BD62" s="361"/>
      <c r="BE62" s="361"/>
      <c r="BF62" s="114" t="s">
        <v>614</v>
      </c>
    </row>
    <row r="63" spans="1:58" ht="65.099999999999994" customHeight="1">
      <c r="A63" s="114" t="s">
        <v>252</v>
      </c>
      <c r="B63" s="114" t="s">
        <v>253</v>
      </c>
      <c r="C63" s="243" t="s">
        <v>254</v>
      </c>
      <c r="D63" s="114" t="s">
        <v>257</v>
      </c>
      <c r="E63" s="114" t="s">
        <v>576</v>
      </c>
      <c r="F63" s="262">
        <v>2024130010052</v>
      </c>
      <c r="G63" s="114" t="s">
        <v>577</v>
      </c>
      <c r="H63" s="114" t="s">
        <v>578</v>
      </c>
      <c r="I63" s="114" t="s">
        <v>579</v>
      </c>
      <c r="J63" s="420"/>
      <c r="K63" s="421"/>
      <c r="L63" s="158" t="s">
        <v>364</v>
      </c>
      <c r="M63" s="115" t="s">
        <v>615</v>
      </c>
      <c r="N63" s="116">
        <v>1</v>
      </c>
      <c r="O63" s="116">
        <v>0.04</v>
      </c>
      <c r="P63" s="116">
        <v>0.09</v>
      </c>
      <c r="Q63" s="116"/>
      <c r="R63" s="116"/>
      <c r="S63" s="116">
        <f t="shared" si="12"/>
        <v>0.13</v>
      </c>
      <c r="T63" s="175">
        <f t="shared" si="13"/>
        <v>0.13</v>
      </c>
      <c r="U63" s="176">
        <v>45689</v>
      </c>
      <c r="V63" s="176">
        <v>46011</v>
      </c>
      <c r="W63" s="116">
        <v>320</v>
      </c>
      <c r="X63" s="215">
        <v>1059626</v>
      </c>
      <c r="Y63" s="116" t="s">
        <v>366</v>
      </c>
      <c r="Z63" s="115" t="s">
        <v>582</v>
      </c>
      <c r="AA63" s="377"/>
      <c r="AB63" s="377"/>
      <c r="AC63" s="116" t="s">
        <v>370</v>
      </c>
      <c r="AD63" s="115" t="s">
        <v>616</v>
      </c>
      <c r="AE63" s="172">
        <v>0</v>
      </c>
      <c r="AF63" s="158" t="s">
        <v>556</v>
      </c>
      <c r="AG63" s="58" t="s">
        <v>373</v>
      </c>
      <c r="AH63" s="181">
        <v>45757</v>
      </c>
      <c r="AI63" s="389"/>
      <c r="AJ63" s="389"/>
      <c r="AK63" s="389"/>
      <c r="AL63" s="389"/>
      <c r="AM63" s="389"/>
      <c r="AN63" s="355"/>
      <c r="AO63" s="377"/>
      <c r="AP63" s="364"/>
      <c r="AQ63" s="361"/>
      <c r="AR63" s="364"/>
      <c r="AS63" s="361"/>
      <c r="AT63" s="364"/>
      <c r="AU63" s="361"/>
      <c r="AV63" s="364"/>
      <c r="AW63" s="361"/>
      <c r="AX63" s="361"/>
      <c r="AY63" s="361"/>
      <c r="AZ63" s="361"/>
      <c r="BA63" s="361"/>
      <c r="BB63" s="361"/>
      <c r="BC63" s="361"/>
      <c r="BD63" s="361"/>
      <c r="BE63" s="361"/>
      <c r="BF63" s="114" t="s">
        <v>617</v>
      </c>
    </row>
    <row r="64" spans="1:58" ht="65.099999999999994" customHeight="1">
      <c r="A64" s="114" t="s">
        <v>252</v>
      </c>
      <c r="B64" s="114" t="s">
        <v>253</v>
      </c>
      <c r="C64" s="243" t="s">
        <v>254</v>
      </c>
      <c r="D64" s="68" t="s">
        <v>262</v>
      </c>
      <c r="E64" s="114" t="s">
        <v>576</v>
      </c>
      <c r="F64" s="262">
        <v>2024130010052</v>
      </c>
      <c r="G64" s="114" t="s">
        <v>577</v>
      </c>
      <c r="H64" s="115" t="s">
        <v>618</v>
      </c>
      <c r="I64" s="115" t="s">
        <v>263</v>
      </c>
      <c r="J64" s="157">
        <v>0.3</v>
      </c>
      <c r="K64" s="158" t="s">
        <v>619</v>
      </c>
      <c r="L64" s="158" t="s">
        <v>364</v>
      </c>
      <c r="M64" s="158" t="s">
        <v>620</v>
      </c>
      <c r="N64" s="242">
        <v>20000</v>
      </c>
      <c r="O64" s="242">
        <v>1551</v>
      </c>
      <c r="P64" s="242">
        <v>4063</v>
      </c>
      <c r="Q64" s="242"/>
      <c r="R64" s="242"/>
      <c r="S64" s="116">
        <f t="shared" si="12"/>
        <v>5614</v>
      </c>
      <c r="T64" s="175">
        <f t="shared" si="13"/>
        <v>0.28070000000000001</v>
      </c>
      <c r="U64" s="176">
        <v>45689</v>
      </c>
      <c r="V64" s="176">
        <v>46022</v>
      </c>
      <c r="W64" s="116">
        <v>330</v>
      </c>
      <c r="X64" s="215">
        <v>1059626</v>
      </c>
      <c r="Y64" s="116" t="s">
        <v>366</v>
      </c>
      <c r="Z64" s="115" t="s">
        <v>582</v>
      </c>
      <c r="AA64" s="115" t="s">
        <v>621</v>
      </c>
      <c r="AB64" s="115" t="s">
        <v>622</v>
      </c>
      <c r="AC64" s="116" t="s">
        <v>370</v>
      </c>
      <c r="AD64" s="115" t="s">
        <v>623</v>
      </c>
      <c r="AE64" s="172">
        <f>706037673+898766505.16</f>
        <v>1604804178.1599998</v>
      </c>
      <c r="AF64" s="158" t="s">
        <v>372</v>
      </c>
      <c r="AG64" s="58" t="s">
        <v>373</v>
      </c>
      <c r="AH64" s="181">
        <v>45689</v>
      </c>
      <c r="AI64" s="389"/>
      <c r="AJ64" s="389"/>
      <c r="AK64" s="389"/>
      <c r="AL64" s="389"/>
      <c r="AM64" s="389"/>
      <c r="AN64" s="355"/>
      <c r="AO64" s="377"/>
      <c r="AP64" s="364"/>
      <c r="AQ64" s="361"/>
      <c r="AR64" s="364"/>
      <c r="AS64" s="361"/>
      <c r="AT64" s="364"/>
      <c r="AU64" s="361"/>
      <c r="AV64" s="364"/>
      <c r="AW64" s="361"/>
      <c r="AX64" s="361"/>
      <c r="AY64" s="361"/>
      <c r="AZ64" s="361"/>
      <c r="BA64" s="361"/>
      <c r="BB64" s="361"/>
      <c r="BC64" s="361"/>
      <c r="BD64" s="361"/>
      <c r="BE64" s="361"/>
      <c r="BF64" s="114" t="s">
        <v>624</v>
      </c>
    </row>
    <row r="65" spans="1:58" ht="65.099999999999994" customHeight="1">
      <c r="A65" s="114" t="s">
        <v>252</v>
      </c>
      <c r="B65" s="114" t="s">
        <v>253</v>
      </c>
      <c r="C65" s="243" t="s">
        <v>254</v>
      </c>
      <c r="D65" s="114" t="s">
        <v>265</v>
      </c>
      <c r="E65" s="114" t="s">
        <v>576</v>
      </c>
      <c r="F65" s="262">
        <v>2024130010052</v>
      </c>
      <c r="G65" s="114" t="s">
        <v>577</v>
      </c>
      <c r="H65" s="114" t="s">
        <v>625</v>
      </c>
      <c r="I65" s="115" t="s">
        <v>266</v>
      </c>
      <c r="J65" s="387">
        <v>0.1</v>
      </c>
      <c r="K65" s="156" t="s">
        <v>626</v>
      </c>
      <c r="L65" s="158" t="s">
        <v>364</v>
      </c>
      <c r="M65" s="115" t="s">
        <v>627</v>
      </c>
      <c r="N65" s="116">
        <v>0.25</v>
      </c>
      <c r="O65" s="116">
        <v>0.04</v>
      </c>
      <c r="P65" s="116">
        <v>0.21</v>
      </c>
      <c r="Q65" s="116"/>
      <c r="R65" s="116"/>
      <c r="S65" s="116">
        <f t="shared" si="12"/>
        <v>0.25</v>
      </c>
      <c r="T65" s="175">
        <f t="shared" si="13"/>
        <v>1</v>
      </c>
      <c r="U65" s="176">
        <v>45717</v>
      </c>
      <c r="V65" s="176">
        <v>45991</v>
      </c>
      <c r="W65" s="116">
        <v>270</v>
      </c>
      <c r="X65" s="215">
        <v>1059626</v>
      </c>
      <c r="Y65" s="116" t="s">
        <v>366</v>
      </c>
      <c r="Z65" s="115" t="s">
        <v>582</v>
      </c>
      <c r="AA65" s="395" t="s">
        <v>628</v>
      </c>
      <c r="AB65" s="395" t="s">
        <v>629</v>
      </c>
      <c r="AC65" s="116" t="s">
        <v>370</v>
      </c>
      <c r="AD65" s="115" t="s">
        <v>630</v>
      </c>
      <c r="AE65" s="172">
        <v>0</v>
      </c>
      <c r="AF65" s="158" t="s">
        <v>372</v>
      </c>
      <c r="AG65" s="58" t="s">
        <v>373</v>
      </c>
      <c r="AH65" s="181"/>
      <c r="AI65" s="389"/>
      <c r="AJ65" s="389"/>
      <c r="AK65" s="389"/>
      <c r="AL65" s="389"/>
      <c r="AM65" s="389"/>
      <c r="AN65" s="355"/>
      <c r="AO65" s="377"/>
      <c r="AP65" s="364"/>
      <c r="AQ65" s="361"/>
      <c r="AR65" s="364"/>
      <c r="AS65" s="361"/>
      <c r="AT65" s="364"/>
      <c r="AU65" s="361"/>
      <c r="AV65" s="364"/>
      <c r="AW65" s="361"/>
      <c r="AX65" s="361"/>
      <c r="AY65" s="361"/>
      <c r="AZ65" s="361"/>
      <c r="BA65" s="361"/>
      <c r="BB65" s="361"/>
      <c r="BC65" s="361"/>
      <c r="BD65" s="361"/>
      <c r="BE65" s="361"/>
      <c r="BF65" s="114"/>
    </row>
    <row r="66" spans="1:58" ht="65.099999999999994" customHeight="1">
      <c r="A66" s="114" t="s">
        <v>252</v>
      </c>
      <c r="B66" s="114" t="s">
        <v>253</v>
      </c>
      <c r="C66" s="243" t="s">
        <v>254</v>
      </c>
      <c r="D66" s="114" t="s">
        <v>265</v>
      </c>
      <c r="E66" s="114" t="s">
        <v>576</v>
      </c>
      <c r="F66" s="262">
        <v>2024130010052</v>
      </c>
      <c r="G66" s="114" t="s">
        <v>577</v>
      </c>
      <c r="H66" s="114" t="s">
        <v>625</v>
      </c>
      <c r="I66" s="115" t="s">
        <v>266</v>
      </c>
      <c r="J66" s="387"/>
      <c r="K66" s="156" t="s">
        <v>631</v>
      </c>
      <c r="L66" s="158" t="s">
        <v>364</v>
      </c>
      <c r="M66" s="244" t="s">
        <v>632</v>
      </c>
      <c r="N66" s="116">
        <v>1</v>
      </c>
      <c r="O66" s="116">
        <v>0</v>
      </c>
      <c r="P66" s="116">
        <v>0.5</v>
      </c>
      <c r="Q66" s="116"/>
      <c r="R66" s="116"/>
      <c r="S66" s="116">
        <f>+O66+P66+Q66+R66</f>
        <v>0.5</v>
      </c>
      <c r="T66" s="241">
        <f t="shared" si="13"/>
        <v>0.5</v>
      </c>
      <c r="U66" s="176">
        <v>45839</v>
      </c>
      <c r="V66" s="176">
        <v>46022</v>
      </c>
      <c r="W66" s="116">
        <v>180</v>
      </c>
      <c r="X66" s="215">
        <v>1059626</v>
      </c>
      <c r="Y66" s="234" t="s">
        <v>366</v>
      </c>
      <c r="Z66" s="115" t="s">
        <v>582</v>
      </c>
      <c r="AA66" s="396"/>
      <c r="AB66" s="396"/>
      <c r="AC66" s="116" t="s">
        <v>370</v>
      </c>
      <c r="AD66" s="115" t="s">
        <v>633</v>
      </c>
      <c r="AE66" s="172">
        <v>2432000000</v>
      </c>
      <c r="AF66" s="158" t="s">
        <v>556</v>
      </c>
      <c r="AG66" s="58" t="s">
        <v>373</v>
      </c>
      <c r="AH66" s="181">
        <v>45839</v>
      </c>
      <c r="AI66" s="390"/>
      <c r="AJ66" s="390"/>
      <c r="AK66" s="390"/>
      <c r="AL66" s="390"/>
      <c r="AM66" s="390"/>
      <c r="AN66" s="356"/>
      <c r="AO66" s="377"/>
      <c r="AP66" s="365"/>
      <c r="AQ66" s="362"/>
      <c r="AR66" s="365"/>
      <c r="AS66" s="362"/>
      <c r="AT66" s="365"/>
      <c r="AU66" s="362"/>
      <c r="AV66" s="365"/>
      <c r="AW66" s="362"/>
      <c r="AX66" s="362"/>
      <c r="AY66" s="362"/>
      <c r="AZ66" s="362"/>
      <c r="BA66" s="362"/>
      <c r="BB66" s="362"/>
      <c r="BC66" s="362"/>
      <c r="BD66" s="362"/>
      <c r="BE66" s="362"/>
      <c r="BF66" s="114"/>
    </row>
    <row r="67" spans="1:58" s="145" customFormat="1" ht="65.099999999999994" customHeight="1">
      <c r="A67" s="397"/>
      <c r="B67" s="398"/>
      <c r="C67" s="398"/>
      <c r="D67" s="398"/>
      <c r="E67" s="398" t="s">
        <v>634</v>
      </c>
      <c r="F67" s="398"/>
      <c r="G67" s="398"/>
      <c r="H67" s="398"/>
      <c r="I67" s="398"/>
      <c r="J67" s="398"/>
      <c r="K67" s="398"/>
      <c r="L67" s="398"/>
      <c r="M67" s="398"/>
      <c r="N67" s="398"/>
      <c r="O67" s="398"/>
      <c r="P67" s="398"/>
      <c r="Q67" s="398"/>
      <c r="R67" s="398"/>
      <c r="S67" s="399"/>
      <c r="T67" s="202">
        <f>AVERAGE(T53:T66)</f>
        <v>0.33457380952380955</v>
      </c>
      <c r="U67" s="116"/>
      <c r="V67" s="116"/>
      <c r="W67" s="116"/>
      <c r="X67" s="203"/>
      <c r="Y67" s="116"/>
      <c r="Z67" s="116"/>
      <c r="AA67" s="115"/>
      <c r="AB67" s="115"/>
      <c r="AC67" s="116"/>
      <c r="AD67" s="116"/>
      <c r="AE67" s="125"/>
      <c r="AF67" s="116"/>
      <c r="AG67" s="116"/>
      <c r="AH67" s="116"/>
      <c r="AI67" s="126"/>
      <c r="AJ67" s="126"/>
      <c r="AK67" s="127"/>
      <c r="AL67" s="127"/>
      <c r="AM67" s="127"/>
      <c r="AN67" s="127"/>
      <c r="AO67" s="50"/>
      <c r="AP67" s="126">
        <f>+AP53</f>
        <v>676400000</v>
      </c>
      <c r="AQ67" s="147"/>
      <c r="AR67" s="126">
        <f>+AR53</f>
        <v>0</v>
      </c>
      <c r="AT67" s="126">
        <f>+AT53</f>
        <v>1782273584</v>
      </c>
      <c r="AU67" s="128">
        <f t="shared" ref="AU67:AW67" si="14">+AU53</f>
        <v>0.35739794873148845</v>
      </c>
      <c r="AV67" s="126">
        <f t="shared" si="14"/>
        <v>559900000</v>
      </c>
      <c r="AW67" s="128">
        <f t="shared" si="14"/>
        <v>0.11227631565163813</v>
      </c>
      <c r="AX67" s="126"/>
      <c r="AZ67" s="126"/>
      <c r="BB67" s="126"/>
      <c r="BD67" s="126"/>
      <c r="BF67" s="116"/>
    </row>
    <row r="68" spans="1:58" ht="65.099999999999994" customHeight="1">
      <c r="A68" s="173" t="s">
        <v>318</v>
      </c>
      <c r="B68" s="173" t="s">
        <v>253</v>
      </c>
      <c r="C68" s="256" t="s">
        <v>254</v>
      </c>
      <c r="D68" s="173" t="s">
        <v>268</v>
      </c>
      <c r="E68" s="268" t="s">
        <v>635</v>
      </c>
      <c r="F68" s="254">
        <v>202400000003604</v>
      </c>
      <c r="G68" s="114" t="s">
        <v>636</v>
      </c>
      <c r="H68" s="114" t="s">
        <v>637</v>
      </c>
      <c r="I68" s="114" t="s">
        <v>638</v>
      </c>
      <c r="J68" s="387">
        <v>0.1</v>
      </c>
      <c r="K68" s="245" t="s">
        <v>639</v>
      </c>
      <c r="L68" s="158" t="s">
        <v>364</v>
      </c>
      <c r="M68" s="158" t="s">
        <v>640</v>
      </c>
      <c r="N68" s="116">
        <v>1</v>
      </c>
      <c r="O68" s="116">
        <v>0</v>
      </c>
      <c r="P68" s="116">
        <v>0</v>
      </c>
      <c r="Q68" s="116"/>
      <c r="R68" s="116"/>
      <c r="S68" s="116">
        <f>+O68+P68+Q68+R68</f>
        <v>0</v>
      </c>
      <c r="T68" s="175">
        <f>+S68/N68</f>
        <v>0</v>
      </c>
      <c r="U68" s="176">
        <v>45748</v>
      </c>
      <c r="V68" s="176">
        <v>45930</v>
      </c>
      <c r="W68" s="116">
        <v>180</v>
      </c>
      <c r="X68" s="215">
        <v>1059626</v>
      </c>
      <c r="Y68" s="234" t="s">
        <v>366</v>
      </c>
      <c r="Z68" s="116" t="s">
        <v>641</v>
      </c>
      <c r="AA68" s="115" t="s">
        <v>642</v>
      </c>
      <c r="AB68" s="115" t="s">
        <v>643</v>
      </c>
      <c r="AC68" s="116" t="s">
        <v>370</v>
      </c>
      <c r="AD68" s="158" t="s">
        <v>644</v>
      </c>
      <c r="AE68" s="172">
        <v>10000000</v>
      </c>
      <c r="AF68" s="158" t="s">
        <v>372</v>
      </c>
      <c r="AG68" s="58" t="s">
        <v>373</v>
      </c>
      <c r="AH68" s="181">
        <v>45748</v>
      </c>
      <c r="AI68" s="378">
        <v>50000000</v>
      </c>
      <c r="AJ68" s="378">
        <v>50000000</v>
      </c>
      <c r="AK68" s="378">
        <v>50000000</v>
      </c>
      <c r="AL68" s="378"/>
      <c r="AM68" s="378"/>
      <c r="AN68" s="354" t="s">
        <v>645</v>
      </c>
      <c r="AO68" s="377" t="s">
        <v>635</v>
      </c>
      <c r="AP68" s="363">
        <v>0</v>
      </c>
      <c r="AQ68" s="375">
        <f>AP68/AJ68</f>
        <v>0</v>
      </c>
      <c r="AR68" s="363">
        <v>0</v>
      </c>
      <c r="AS68" s="360">
        <f>AR68/AJ68</f>
        <v>0</v>
      </c>
      <c r="AT68" s="363">
        <v>0</v>
      </c>
      <c r="AU68" s="360">
        <f>+AT68/AK68</f>
        <v>0</v>
      </c>
      <c r="AV68" s="363">
        <v>0</v>
      </c>
      <c r="AW68" s="360">
        <f>+AV68/AK68</f>
        <v>0</v>
      </c>
      <c r="AX68" s="360"/>
      <c r="AY68" s="360"/>
      <c r="AZ68" s="360"/>
      <c r="BA68" s="360"/>
      <c r="BB68" s="360"/>
      <c r="BC68" s="360"/>
      <c r="BD68" s="360"/>
      <c r="BE68" s="360"/>
      <c r="BF68" s="354"/>
    </row>
    <row r="69" spans="1:58" ht="65.099999999999994" customHeight="1">
      <c r="A69" s="173" t="s">
        <v>318</v>
      </c>
      <c r="B69" s="173" t="s">
        <v>253</v>
      </c>
      <c r="C69" s="256" t="s">
        <v>254</v>
      </c>
      <c r="D69" s="173" t="s">
        <v>268</v>
      </c>
      <c r="E69" s="268" t="s">
        <v>635</v>
      </c>
      <c r="F69" s="254">
        <v>202400000003604</v>
      </c>
      <c r="G69" s="114" t="s">
        <v>636</v>
      </c>
      <c r="H69" s="114" t="s">
        <v>637</v>
      </c>
      <c r="I69" s="114" t="s">
        <v>638</v>
      </c>
      <c r="J69" s="387"/>
      <c r="K69" s="245" t="s">
        <v>646</v>
      </c>
      <c r="L69" s="158" t="s">
        <v>364</v>
      </c>
      <c r="M69" s="245" t="s">
        <v>647</v>
      </c>
      <c r="N69" s="116">
        <v>1</v>
      </c>
      <c r="O69" s="116">
        <v>0</v>
      </c>
      <c r="P69" s="116">
        <v>0</v>
      </c>
      <c r="Q69" s="116"/>
      <c r="R69" s="116"/>
      <c r="S69" s="116">
        <f t="shared" ref="S69:S70" si="15">+O69+P69+Q69+R69</f>
        <v>0</v>
      </c>
      <c r="T69" s="175">
        <f>+S69/N69</f>
        <v>0</v>
      </c>
      <c r="U69" s="176">
        <v>45748</v>
      </c>
      <c r="V69" s="176">
        <v>45991</v>
      </c>
      <c r="W69" s="116">
        <v>240</v>
      </c>
      <c r="X69" s="215">
        <v>1059626</v>
      </c>
      <c r="Y69" s="234" t="s">
        <v>366</v>
      </c>
      <c r="Z69" s="116" t="s">
        <v>641</v>
      </c>
      <c r="AA69" s="115" t="s">
        <v>648</v>
      </c>
      <c r="AB69" s="115" t="s">
        <v>649</v>
      </c>
      <c r="AC69" s="116" t="s">
        <v>370</v>
      </c>
      <c r="AD69" s="245" t="s">
        <v>650</v>
      </c>
      <c r="AE69" s="172">
        <v>10000000</v>
      </c>
      <c r="AF69" s="158" t="s">
        <v>372</v>
      </c>
      <c r="AG69" s="58" t="s">
        <v>373</v>
      </c>
      <c r="AH69" s="181">
        <v>45748</v>
      </c>
      <c r="AI69" s="379"/>
      <c r="AJ69" s="379"/>
      <c r="AK69" s="379"/>
      <c r="AL69" s="379"/>
      <c r="AM69" s="379"/>
      <c r="AN69" s="355"/>
      <c r="AO69" s="377"/>
      <c r="AP69" s="364"/>
      <c r="AQ69" s="373"/>
      <c r="AR69" s="364"/>
      <c r="AS69" s="361"/>
      <c r="AT69" s="364"/>
      <c r="AU69" s="361"/>
      <c r="AV69" s="364"/>
      <c r="AW69" s="361"/>
      <c r="AX69" s="361"/>
      <c r="AY69" s="361"/>
      <c r="AZ69" s="361"/>
      <c r="BA69" s="361"/>
      <c r="BB69" s="361"/>
      <c r="BC69" s="361"/>
      <c r="BD69" s="361"/>
      <c r="BE69" s="361"/>
      <c r="BF69" s="355"/>
    </row>
    <row r="70" spans="1:58" ht="65.099999999999994" customHeight="1">
      <c r="A70" s="173" t="s">
        <v>318</v>
      </c>
      <c r="B70" s="173" t="s">
        <v>253</v>
      </c>
      <c r="C70" s="256" t="s">
        <v>254</v>
      </c>
      <c r="D70" s="173" t="s">
        <v>268</v>
      </c>
      <c r="E70" s="268" t="s">
        <v>635</v>
      </c>
      <c r="F70" s="254">
        <v>202400000003604</v>
      </c>
      <c r="G70" s="114" t="s">
        <v>636</v>
      </c>
      <c r="H70" s="114" t="s">
        <v>637</v>
      </c>
      <c r="I70" s="114" t="s">
        <v>638</v>
      </c>
      <c r="J70" s="387"/>
      <c r="K70" s="245" t="s">
        <v>651</v>
      </c>
      <c r="L70" s="158" t="s">
        <v>364</v>
      </c>
      <c r="M70" s="158" t="s">
        <v>652</v>
      </c>
      <c r="N70" s="116">
        <v>5</v>
      </c>
      <c r="O70" s="116">
        <v>0</v>
      </c>
      <c r="P70" s="116">
        <v>0</v>
      </c>
      <c r="Q70" s="116"/>
      <c r="R70" s="116"/>
      <c r="S70" s="116">
        <f t="shared" si="15"/>
        <v>0</v>
      </c>
      <c r="T70" s="175">
        <f>+S70/N70</f>
        <v>0</v>
      </c>
      <c r="U70" s="176">
        <v>45748</v>
      </c>
      <c r="V70" s="176">
        <v>46011</v>
      </c>
      <c r="W70" s="116">
        <v>260</v>
      </c>
      <c r="X70" s="215">
        <v>1059626</v>
      </c>
      <c r="Y70" s="234" t="s">
        <v>366</v>
      </c>
      <c r="Z70" s="116" t="s">
        <v>641</v>
      </c>
      <c r="AA70" s="115" t="s">
        <v>653</v>
      </c>
      <c r="AB70" s="115" t="s">
        <v>654</v>
      </c>
      <c r="AC70" s="116" t="s">
        <v>370</v>
      </c>
      <c r="AD70" s="158" t="s">
        <v>655</v>
      </c>
      <c r="AE70" s="172">
        <v>30000000</v>
      </c>
      <c r="AF70" s="158" t="s">
        <v>372</v>
      </c>
      <c r="AG70" s="58" t="s">
        <v>373</v>
      </c>
      <c r="AH70" s="181">
        <v>45748</v>
      </c>
      <c r="AI70" s="380"/>
      <c r="AJ70" s="380"/>
      <c r="AK70" s="380"/>
      <c r="AL70" s="380"/>
      <c r="AM70" s="380"/>
      <c r="AN70" s="356"/>
      <c r="AO70" s="377"/>
      <c r="AP70" s="365"/>
      <c r="AQ70" s="374"/>
      <c r="AR70" s="365"/>
      <c r="AS70" s="362"/>
      <c r="AT70" s="365"/>
      <c r="AU70" s="362"/>
      <c r="AV70" s="365"/>
      <c r="AW70" s="362"/>
      <c r="AX70" s="362"/>
      <c r="AY70" s="362"/>
      <c r="AZ70" s="362"/>
      <c r="BA70" s="362"/>
      <c r="BB70" s="362"/>
      <c r="BC70" s="362"/>
      <c r="BD70" s="362"/>
      <c r="BE70" s="362"/>
      <c r="BF70" s="356"/>
    </row>
    <row r="71" spans="1:58" s="145" customFormat="1" ht="65.099999999999994" customHeight="1">
      <c r="A71" s="397"/>
      <c r="B71" s="398"/>
      <c r="C71" s="398"/>
      <c r="D71" s="398"/>
      <c r="E71" s="398" t="s">
        <v>656</v>
      </c>
      <c r="F71" s="398"/>
      <c r="G71" s="398"/>
      <c r="H71" s="398"/>
      <c r="I71" s="398"/>
      <c r="J71" s="398"/>
      <c r="K71" s="398"/>
      <c r="L71" s="398"/>
      <c r="M71" s="398"/>
      <c r="N71" s="398"/>
      <c r="O71" s="398"/>
      <c r="P71" s="398"/>
      <c r="Q71" s="398"/>
      <c r="R71" s="398"/>
      <c r="S71" s="399"/>
      <c r="T71" s="202">
        <f>AVERAGE(T68:T70)</f>
        <v>0</v>
      </c>
      <c r="U71" s="116"/>
      <c r="V71" s="116"/>
      <c r="W71" s="116"/>
      <c r="X71" s="203"/>
      <c r="Y71" s="116"/>
      <c r="Z71" s="116"/>
      <c r="AA71" s="115"/>
      <c r="AB71" s="115"/>
      <c r="AC71" s="116"/>
      <c r="AD71" s="116"/>
      <c r="AE71" s="125"/>
      <c r="AF71" s="116"/>
      <c r="AG71" s="116"/>
      <c r="AH71" s="116"/>
      <c r="AI71" s="116"/>
      <c r="AJ71" s="126"/>
      <c r="AK71" s="127"/>
      <c r="AL71" s="127"/>
      <c r="AM71" s="127"/>
      <c r="AN71" s="127"/>
      <c r="AO71" s="50"/>
      <c r="AP71" s="126">
        <f>+AP68</f>
        <v>0</v>
      </c>
      <c r="AQ71" s="146"/>
      <c r="AR71" s="126">
        <f>+AR68</f>
        <v>0</v>
      </c>
      <c r="AS71" s="116"/>
      <c r="AT71" s="126">
        <f>+AT68</f>
        <v>0</v>
      </c>
      <c r="AU71" s="116">
        <f t="shared" ref="AU71:AW71" si="16">+AU68</f>
        <v>0</v>
      </c>
      <c r="AV71" s="126">
        <f t="shared" si="16"/>
        <v>0</v>
      </c>
      <c r="AW71" s="116">
        <f t="shared" si="16"/>
        <v>0</v>
      </c>
      <c r="AX71" s="126"/>
      <c r="AY71" s="116"/>
      <c r="AZ71" s="126"/>
      <c r="BA71" s="116"/>
      <c r="BB71" s="126"/>
      <c r="BC71" s="116"/>
      <c r="BD71" s="126"/>
      <c r="BE71" s="116"/>
      <c r="BF71" s="116"/>
    </row>
    <row r="72" spans="1:58" ht="45" customHeight="1">
      <c r="A72" s="135" t="s">
        <v>657</v>
      </c>
      <c r="T72" s="148"/>
      <c r="AF72" s="149"/>
      <c r="AG72" s="150"/>
    </row>
    <row r="73" spans="1:58" ht="45" customHeight="1" thickBot="1">
      <c r="T73" s="148"/>
      <c r="AF73" s="149"/>
      <c r="AG73" s="150"/>
      <c r="AT73" s="129" t="s">
        <v>658</v>
      </c>
      <c r="AU73" s="129" t="s">
        <v>659</v>
      </c>
      <c r="AV73" s="129" t="s">
        <v>660</v>
      </c>
      <c r="AW73" s="129" t="s">
        <v>661</v>
      </c>
    </row>
    <row r="74" spans="1:58" s="246" customFormat="1" ht="101.25" customHeight="1" thickBot="1">
      <c r="E74" s="392" t="s">
        <v>662</v>
      </c>
      <c r="F74" s="393"/>
      <c r="G74" s="393"/>
      <c r="H74" s="393"/>
      <c r="I74" s="393"/>
      <c r="J74" s="393"/>
      <c r="K74" s="393"/>
      <c r="L74" s="393"/>
      <c r="M74" s="393"/>
      <c r="N74" s="393"/>
      <c r="O74" s="393"/>
      <c r="P74" s="393"/>
      <c r="Q74" s="393"/>
      <c r="R74" s="393"/>
      <c r="S74" s="394"/>
      <c r="T74" s="247">
        <f>+(+T17+T31+T38+T44+T47+T52+T67+T71)/8</f>
        <v>0.34228867846225175</v>
      </c>
      <c r="AE74" s="357" t="s">
        <v>663</v>
      </c>
      <c r="AF74" s="358"/>
      <c r="AG74" s="358"/>
      <c r="AH74" s="359"/>
      <c r="AI74" s="248">
        <f>SUM(AI9:AI70)</f>
        <v>10607965520</v>
      </c>
      <c r="AJ74" s="248">
        <f>+AJ68+AJ53+AJ48+AJ45+AJ39+AJ32+AJ18+AJ9</f>
        <v>23474732025.16</v>
      </c>
      <c r="AK74" s="248">
        <f>+AK68+AK53+AK48+AK45+AK39+AK32+AK18+AK9</f>
        <v>23674732025.16</v>
      </c>
      <c r="AT74" s="249">
        <f>+AT17+AT31+AT38+AT44+AT47+AT52+AT67+AT71</f>
        <v>18848794381.68</v>
      </c>
      <c r="AU74" s="250">
        <f>AT74/AK74</f>
        <v>0.79615660957212531</v>
      </c>
      <c r="AV74" s="249">
        <f>+AV17+AV31+AV38+AV44+AV47+AV52+AV67+AV71</f>
        <v>3286156430.2199998</v>
      </c>
      <c r="AW74" s="250">
        <f>+AV74/AK74</f>
        <v>0.13880437703487761</v>
      </c>
      <c r="AX74" s="251"/>
      <c r="AY74" s="251"/>
      <c r="AZ74" s="251"/>
      <c r="BA74" s="251"/>
      <c r="BB74" s="251"/>
      <c r="BC74" s="251"/>
      <c r="BD74" s="251"/>
      <c r="BE74" s="251"/>
    </row>
    <row r="75" spans="1:58">
      <c r="F75" s="151"/>
      <c r="J75" s="152"/>
      <c r="AE75" s="153"/>
      <c r="AI75" s="153"/>
      <c r="AJ75" s="153"/>
      <c r="AK75" s="153"/>
      <c r="AL75" s="153"/>
      <c r="AM75" s="153"/>
      <c r="AQ75" s="153"/>
    </row>
    <row r="76" spans="1:58">
      <c r="F76" s="151"/>
      <c r="J76" s="152"/>
      <c r="AE76" s="153"/>
      <c r="AI76" s="153"/>
      <c r="AJ76" s="153"/>
      <c r="AK76" s="153"/>
      <c r="AL76" s="153"/>
      <c r="AM76" s="153"/>
      <c r="AQ76" s="153"/>
      <c r="AW76" s="154"/>
    </row>
    <row r="77" spans="1:58">
      <c r="F77" s="151"/>
      <c r="J77" s="152"/>
      <c r="AE77" s="153"/>
      <c r="AI77" s="153"/>
      <c r="AJ77" s="153"/>
      <c r="AK77" s="153"/>
      <c r="AL77" s="153"/>
      <c r="AM77" s="153"/>
      <c r="AQ77" s="153"/>
    </row>
    <row r="78" spans="1:58">
      <c r="F78" s="151"/>
      <c r="J78" s="152"/>
      <c r="AE78" s="153"/>
      <c r="AI78" s="153"/>
      <c r="AJ78" s="153"/>
      <c r="AK78" s="153"/>
      <c r="AL78" s="153"/>
      <c r="AM78" s="153"/>
      <c r="AQ78" s="153"/>
    </row>
    <row r="79" spans="1:58">
      <c r="F79" s="151"/>
      <c r="J79" s="152"/>
      <c r="AE79" s="153"/>
      <c r="AI79" s="153"/>
      <c r="AJ79" s="153"/>
      <c r="AK79" s="153"/>
      <c r="AL79" s="153"/>
      <c r="AM79" s="153"/>
      <c r="AQ79" s="153"/>
    </row>
    <row r="80" spans="1:58">
      <c r="F80" s="151"/>
      <c r="J80" s="152"/>
      <c r="AE80" s="153"/>
      <c r="AI80" s="153"/>
      <c r="AJ80" s="153"/>
      <c r="AK80" s="153"/>
      <c r="AL80" s="153"/>
      <c r="AM80" s="153"/>
      <c r="AQ80" s="153"/>
    </row>
    <row r="81" spans="6:43">
      <c r="F81" s="151"/>
      <c r="J81" s="152"/>
      <c r="AE81" s="153"/>
      <c r="AI81" s="153"/>
      <c r="AJ81" s="153"/>
      <c r="AK81" s="153"/>
      <c r="AL81" s="153"/>
      <c r="AM81" s="153"/>
      <c r="AQ81" s="153"/>
    </row>
    <row r="82" spans="6:43">
      <c r="F82" s="151"/>
      <c r="J82" s="152"/>
      <c r="AE82" s="153"/>
      <c r="AI82" s="153"/>
      <c r="AJ82" s="153"/>
      <c r="AK82" s="153"/>
      <c r="AL82" s="153"/>
      <c r="AM82" s="153"/>
      <c r="AQ82" s="153"/>
    </row>
    <row r="83" spans="6:43">
      <c r="F83" s="151"/>
      <c r="J83" s="152"/>
      <c r="AE83" s="153"/>
      <c r="AI83" s="153"/>
      <c r="AJ83" s="153"/>
      <c r="AK83" s="153"/>
      <c r="AL83" s="153"/>
      <c r="AM83" s="153"/>
      <c r="AQ83" s="153"/>
    </row>
    <row r="84" spans="6:43">
      <c r="F84" s="151"/>
      <c r="J84" s="152"/>
      <c r="AE84" s="153"/>
      <c r="AI84" s="153"/>
      <c r="AJ84" s="153"/>
      <c r="AK84" s="153"/>
      <c r="AL84" s="153"/>
      <c r="AM84" s="153"/>
      <c r="AQ84" s="153"/>
    </row>
    <row r="85" spans="6:43">
      <c r="F85" s="151"/>
      <c r="J85" s="152"/>
      <c r="AE85" s="153"/>
      <c r="AI85" s="153"/>
      <c r="AJ85" s="153"/>
      <c r="AK85" s="153"/>
      <c r="AL85" s="153"/>
      <c r="AM85" s="153"/>
      <c r="AQ85" s="153"/>
    </row>
    <row r="86" spans="6:43">
      <c r="F86" s="151"/>
      <c r="J86" s="152"/>
      <c r="AE86" s="153"/>
      <c r="AI86" s="153"/>
      <c r="AJ86" s="153"/>
      <c r="AK86" s="153"/>
      <c r="AL86" s="153"/>
      <c r="AM86" s="153"/>
      <c r="AQ86" s="153"/>
    </row>
    <row r="87" spans="6:43">
      <c r="F87" s="151"/>
      <c r="J87" s="152"/>
      <c r="AE87" s="153"/>
      <c r="AI87" s="153"/>
      <c r="AJ87" s="153"/>
      <c r="AK87" s="153"/>
      <c r="AL87" s="153"/>
      <c r="AM87" s="153"/>
      <c r="AQ87" s="153"/>
    </row>
    <row r="88" spans="6:43">
      <c r="F88" s="151"/>
      <c r="J88" s="152"/>
      <c r="AE88" s="153"/>
      <c r="AI88" s="153"/>
      <c r="AJ88" s="153"/>
      <c r="AK88" s="153"/>
      <c r="AL88" s="153"/>
      <c r="AM88" s="153"/>
      <c r="AQ88" s="153"/>
    </row>
    <row r="89" spans="6:43">
      <c r="F89" s="151"/>
      <c r="J89" s="152"/>
      <c r="AE89" s="153"/>
      <c r="AI89" s="153"/>
      <c r="AJ89" s="153"/>
      <c r="AK89" s="153"/>
      <c r="AL89" s="153"/>
      <c r="AM89" s="153"/>
      <c r="AQ89" s="153"/>
    </row>
    <row r="90" spans="6:43">
      <c r="F90" s="151"/>
      <c r="J90" s="152"/>
      <c r="AE90" s="153"/>
      <c r="AI90" s="153"/>
      <c r="AJ90" s="153"/>
      <c r="AK90" s="153"/>
      <c r="AL90" s="153"/>
      <c r="AM90" s="153"/>
      <c r="AQ90" s="153"/>
    </row>
    <row r="91" spans="6:43">
      <c r="F91" s="151"/>
      <c r="J91" s="152"/>
      <c r="AE91" s="153"/>
      <c r="AI91" s="153"/>
      <c r="AJ91" s="153"/>
      <c r="AK91" s="153"/>
      <c r="AL91" s="153"/>
      <c r="AM91" s="153"/>
      <c r="AQ91" s="153"/>
    </row>
    <row r="92" spans="6:43">
      <c r="F92" s="151"/>
      <c r="J92" s="152"/>
      <c r="AE92" s="153"/>
      <c r="AI92" s="153"/>
      <c r="AJ92" s="153"/>
      <c r="AK92" s="153"/>
      <c r="AL92" s="153"/>
      <c r="AM92" s="153"/>
      <c r="AQ92" s="153"/>
    </row>
    <row r="93" spans="6:43">
      <c r="F93" s="151"/>
      <c r="J93" s="152"/>
      <c r="AE93" s="153"/>
      <c r="AI93" s="153"/>
      <c r="AJ93" s="153"/>
      <c r="AK93" s="153"/>
      <c r="AL93" s="153"/>
      <c r="AM93" s="153"/>
      <c r="AQ93" s="153"/>
    </row>
    <row r="94" spans="6:43">
      <c r="F94" s="151"/>
      <c r="J94" s="152"/>
      <c r="AE94" s="153"/>
      <c r="AI94" s="153"/>
      <c r="AJ94" s="153"/>
      <c r="AK94" s="153"/>
      <c r="AL94" s="153"/>
      <c r="AM94" s="153"/>
      <c r="AQ94" s="153"/>
    </row>
    <row r="95" spans="6:43">
      <c r="F95" s="151"/>
      <c r="J95" s="152"/>
      <c r="AE95" s="153"/>
      <c r="AI95" s="153"/>
      <c r="AJ95" s="153"/>
      <c r="AK95" s="153"/>
      <c r="AL95" s="153"/>
      <c r="AM95" s="153"/>
      <c r="AQ95" s="153"/>
    </row>
    <row r="96" spans="6:43">
      <c r="F96" s="151"/>
      <c r="J96" s="152"/>
      <c r="AE96" s="153"/>
      <c r="AI96" s="153"/>
      <c r="AJ96" s="153"/>
      <c r="AK96" s="153"/>
      <c r="AL96" s="153"/>
      <c r="AM96" s="153"/>
      <c r="AQ96" s="153"/>
    </row>
    <row r="97" spans="6:43">
      <c r="F97" s="151"/>
      <c r="J97" s="152"/>
      <c r="AE97" s="153"/>
      <c r="AI97" s="153"/>
      <c r="AJ97" s="153"/>
      <c r="AK97" s="153"/>
      <c r="AL97" s="153"/>
      <c r="AM97" s="153"/>
      <c r="AQ97" s="153"/>
    </row>
    <row r="98" spans="6:43">
      <c r="F98" s="151"/>
      <c r="J98" s="152"/>
      <c r="AE98" s="153"/>
      <c r="AI98" s="153"/>
      <c r="AJ98" s="153"/>
      <c r="AK98" s="153"/>
      <c r="AL98" s="153"/>
      <c r="AM98" s="153"/>
      <c r="AQ98" s="153"/>
    </row>
    <row r="99" spans="6:43">
      <c r="F99" s="151"/>
      <c r="J99" s="152"/>
      <c r="AE99" s="153"/>
      <c r="AI99" s="153"/>
      <c r="AJ99" s="153"/>
      <c r="AK99" s="153"/>
      <c r="AL99" s="153"/>
      <c r="AM99" s="153"/>
      <c r="AQ99" s="153"/>
    </row>
    <row r="100" spans="6:43">
      <c r="F100" s="151"/>
      <c r="J100" s="152"/>
      <c r="AE100" s="153"/>
      <c r="AI100" s="153"/>
      <c r="AJ100" s="153"/>
      <c r="AK100" s="153"/>
      <c r="AL100" s="153"/>
      <c r="AM100" s="153"/>
      <c r="AQ100" s="153"/>
    </row>
    <row r="101" spans="6:43">
      <c r="F101" s="151"/>
      <c r="J101" s="152"/>
      <c r="AE101" s="153"/>
      <c r="AI101" s="153"/>
      <c r="AJ101" s="153"/>
      <c r="AK101" s="153"/>
      <c r="AL101" s="153"/>
      <c r="AM101" s="153"/>
      <c r="AQ101" s="153"/>
    </row>
    <row r="102" spans="6:43">
      <c r="F102" s="151"/>
      <c r="J102" s="152"/>
      <c r="AE102" s="153"/>
      <c r="AI102" s="153"/>
      <c r="AJ102" s="153"/>
      <c r="AK102" s="153"/>
      <c r="AL102" s="153"/>
      <c r="AM102" s="153"/>
      <c r="AQ102" s="153"/>
    </row>
    <row r="103" spans="6:43">
      <c r="F103" s="151"/>
      <c r="J103" s="152"/>
      <c r="AE103" s="153"/>
      <c r="AI103" s="153"/>
      <c r="AJ103" s="153"/>
      <c r="AK103" s="153"/>
      <c r="AL103" s="153"/>
      <c r="AM103" s="153"/>
      <c r="AQ103" s="153"/>
    </row>
    <row r="104" spans="6:43">
      <c r="F104" s="151"/>
      <c r="J104" s="152"/>
      <c r="AE104" s="153"/>
      <c r="AI104" s="153"/>
      <c r="AJ104" s="153"/>
      <c r="AK104" s="153"/>
      <c r="AL104" s="153"/>
      <c r="AM104" s="153"/>
      <c r="AQ104" s="153"/>
    </row>
    <row r="105" spans="6:43">
      <c r="F105" s="151"/>
      <c r="J105" s="152"/>
      <c r="AE105" s="153"/>
      <c r="AI105" s="153"/>
      <c r="AJ105" s="153"/>
      <c r="AK105" s="153"/>
      <c r="AL105" s="153"/>
      <c r="AM105" s="153"/>
      <c r="AQ105" s="153"/>
    </row>
    <row r="106" spans="6:43">
      <c r="F106" s="151"/>
      <c r="J106" s="152"/>
      <c r="AE106" s="153"/>
      <c r="AI106" s="153"/>
      <c r="AJ106" s="153"/>
      <c r="AK106" s="153"/>
      <c r="AL106" s="153"/>
      <c r="AM106" s="153"/>
      <c r="AQ106" s="153"/>
    </row>
    <row r="107" spans="6:43">
      <c r="F107" s="151"/>
      <c r="J107" s="152"/>
      <c r="AE107" s="153"/>
      <c r="AI107" s="153"/>
      <c r="AJ107" s="153"/>
      <c r="AK107" s="153"/>
      <c r="AL107" s="153"/>
      <c r="AM107" s="153"/>
      <c r="AQ107" s="153"/>
    </row>
    <row r="108" spans="6:43">
      <c r="F108" s="151"/>
      <c r="J108" s="152"/>
      <c r="AE108" s="153"/>
      <c r="AI108" s="153"/>
      <c r="AJ108" s="153"/>
      <c r="AK108" s="153"/>
      <c r="AL108" s="153"/>
      <c r="AM108" s="153"/>
      <c r="AQ108" s="153"/>
    </row>
    <row r="109" spans="6:43">
      <c r="F109" s="151"/>
      <c r="J109" s="152"/>
      <c r="AE109" s="153"/>
      <c r="AI109" s="153"/>
      <c r="AJ109" s="153"/>
      <c r="AK109" s="153"/>
      <c r="AL109" s="153"/>
      <c r="AM109" s="153"/>
      <c r="AQ109" s="153"/>
    </row>
    <row r="110" spans="6:43">
      <c r="F110" s="151"/>
      <c r="J110" s="152"/>
      <c r="AE110" s="153"/>
      <c r="AI110" s="153"/>
      <c r="AJ110" s="153"/>
      <c r="AK110" s="153"/>
      <c r="AL110" s="153"/>
      <c r="AM110" s="153"/>
      <c r="AQ110" s="153"/>
    </row>
    <row r="111" spans="6:43">
      <c r="F111" s="151"/>
      <c r="J111" s="152"/>
      <c r="AE111" s="153"/>
      <c r="AI111" s="153"/>
      <c r="AJ111" s="153"/>
      <c r="AK111" s="153"/>
      <c r="AL111" s="153"/>
      <c r="AM111" s="153"/>
      <c r="AQ111" s="153"/>
    </row>
    <row r="112" spans="6:43">
      <c r="F112" s="151"/>
      <c r="J112" s="152"/>
      <c r="AE112" s="153"/>
      <c r="AI112" s="153"/>
      <c r="AJ112" s="153"/>
      <c r="AK112" s="153"/>
      <c r="AL112" s="153"/>
      <c r="AM112" s="153"/>
      <c r="AQ112" s="153"/>
    </row>
    <row r="113" spans="6:43">
      <c r="F113" s="151"/>
      <c r="J113" s="152"/>
      <c r="AE113" s="153"/>
      <c r="AI113" s="153"/>
      <c r="AJ113" s="153"/>
      <c r="AK113" s="153"/>
      <c r="AL113" s="153"/>
      <c r="AM113" s="153"/>
      <c r="AQ113" s="153"/>
    </row>
    <row r="114" spans="6:43">
      <c r="F114" s="151"/>
      <c r="J114" s="152"/>
      <c r="AE114" s="153"/>
      <c r="AI114" s="153"/>
      <c r="AJ114" s="153"/>
      <c r="AK114" s="153"/>
      <c r="AL114" s="153"/>
      <c r="AM114" s="153"/>
      <c r="AQ114" s="153"/>
    </row>
    <row r="115" spans="6:43">
      <c r="F115" s="151"/>
      <c r="J115" s="152"/>
      <c r="AE115" s="153"/>
      <c r="AI115" s="153"/>
      <c r="AJ115" s="153"/>
      <c r="AK115" s="153"/>
      <c r="AL115" s="153"/>
      <c r="AM115" s="153"/>
      <c r="AQ115" s="153"/>
    </row>
    <row r="116" spans="6:43">
      <c r="F116" s="151"/>
      <c r="J116" s="152"/>
      <c r="AE116" s="153"/>
      <c r="AI116" s="153"/>
      <c r="AJ116" s="153"/>
      <c r="AK116" s="153"/>
      <c r="AL116" s="153"/>
      <c r="AM116" s="153"/>
      <c r="AQ116" s="153"/>
    </row>
    <row r="117" spans="6:43">
      <c r="F117" s="151"/>
      <c r="J117" s="152"/>
      <c r="AE117" s="153"/>
      <c r="AI117" s="153"/>
      <c r="AJ117" s="153"/>
      <c r="AK117" s="153"/>
      <c r="AL117" s="153"/>
      <c r="AM117" s="153"/>
      <c r="AQ117" s="153"/>
    </row>
    <row r="118" spans="6:43">
      <c r="F118" s="151"/>
      <c r="J118" s="152"/>
      <c r="AE118" s="153"/>
      <c r="AI118" s="153"/>
      <c r="AJ118" s="153"/>
      <c r="AK118" s="153"/>
      <c r="AL118" s="153"/>
      <c r="AM118" s="153"/>
      <c r="AQ118" s="153"/>
    </row>
    <row r="119" spans="6:43">
      <c r="F119" s="151"/>
      <c r="J119" s="152"/>
      <c r="AE119" s="153"/>
      <c r="AI119" s="153"/>
      <c r="AJ119" s="153"/>
      <c r="AK119" s="153"/>
      <c r="AL119" s="153"/>
      <c r="AM119" s="153"/>
      <c r="AQ119" s="153"/>
    </row>
    <row r="120" spans="6:43">
      <c r="F120" s="151"/>
      <c r="J120" s="152"/>
      <c r="AE120" s="153"/>
      <c r="AI120" s="153"/>
      <c r="AJ120" s="153"/>
      <c r="AK120" s="153"/>
      <c r="AL120" s="153"/>
      <c r="AM120" s="153"/>
      <c r="AQ120" s="153"/>
    </row>
    <row r="121" spans="6:43">
      <c r="F121" s="151"/>
      <c r="J121" s="152"/>
      <c r="AI121" s="153"/>
      <c r="AJ121" s="153"/>
      <c r="AK121" s="153"/>
      <c r="AL121" s="153"/>
      <c r="AM121" s="153"/>
      <c r="AQ121" s="153"/>
    </row>
    <row r="122" spans="6:43">
      <c r="F122" s="151"/>
      <c r="J122" s="152"/>
      <c r="AI122" s="153"/>
      <c r="AJ122" s="153"/>
      <c r="AK122" s="153"/>
      <c r="AL122" s="153"/>
      <c r="AM122" s="153"/>
      <c r="AQ122" s="153"/>
    </row>
    <row r="123" spans="6:43">
      <c r="F123" s="151"/>
      <c r="J123" s="152"/>
      <c r="AI123" s="153"/>
      <c r="AJ123" s="153"/>
      <c r="AK123" s="153"/>
      <c r="AL123" s="153"/>
      <c r="AM123" s="153"/>
      <c r="AQ123" s="153"/>
    </row>
    <row r="124" spans="6:43">
      <c r="F124" s="151"/>
      <c r="J124" s="152"/>
      <c r="AI124" s="153"/>
      <c r="AJ124" s="153"/>
      <c r="AK124" s="153"/>
      <c r="AL124" s="153"/>
      <c r="AM124" s="153"/>
      <c r="AQ124" s="153"/>
    </row>
    <row r="125" spans="6:43">
      <c r="F125" s="151"/>
      <c r="J125" s="152"/>
      <c r="AI125" s="153"/>
      <c r="AJ125" s="153"/>
      <c r="AK125" s="153"/>
      <c r="AL125" s="153"/>
      <c r="AM125" s="153"/>
      <c r="AQ125" s="153"/>
    </row>
    <row r="126" spans="6:43">
      <c r="F126" s="151"/>
      <c r="J126" s="152"/>
      <c r="AI126" s="153"/>
      <c r="AJ126" s="153"/>
      <c r="AK126" s="153"/>
      <c r="AL126" s="153"/>
      <c r="AM126" s="153"/>
      <c r="AQ126" s="153"/>
    </row>
    <row r="127" spans="6:43">
      <c r="F127" s="151"/>
      <c r="J127" s="152"/>
      <c r="AI127" s="153"/>
      <c r="AJ127" s="153"/>
      <c r="AK127" s="153"/>
      <c r="AL127" s="153"/>
      <c r="AM127" s="153"/>
      <c r="AQ127" s="153"/>
    </row>
    <row r="128" spans="6:43">
      <c r="F128" s="151"/>
      <c r="J128" s="152"/>
      <c r="AI128" s="153"/>
      <c r="AJ128" s="153"/>
      <c r="AK128" s="153"/>
      <c r="AL128" s="153"/>
      <c r="AM128" s="153"/>
      <c r="AQ128" s="153"/>
    </row>
    <row r="129" spans="6:43">
      <c r="F129" s="151"/>
      <c r="J129" s="152"/>
      <c r="AI129" s="153"/>
      <c r="AJ129" s="153"/>
      <c r="AK129" s="153"/>
      <c r="AL129" s="153"/>
      <c r="AM129" s="153"/>
      <c r="AQ129" s="153"/>
    </row>
    <row r="130" spans="6:43">
      <c r="F130" s="151"/>
      <c r="J130" s="152"/>
      <c r="AI130" s="153"/>
      <c r="AJ130" s="153"/>
      <c r="AK130" s="153"/>
      <c r="AL130" s="153"/>
      <c r="AM130" s="153"/>
      <c r="AQ130" s="153"/>
    </row>
    <row r="131" spans="6:43">
      <c r="F131" s="151"/>
      <c r="J131" s="152"/>
      <c r="AI131" s="153"/>
      <c r="AJ131" s="153"/>
      <c r="AK131" s="153"/>
      <c r="AL131" s="153"/>
      <c r="AM131" s="153"/>
      <c r="AQ131" s="153"/>
    </row>
    <row r="132" spans="6:43">
      <c r="F132" s="151"/>
      <c r="J132" s="152"/>
      <c r="AI132" s="153"/>
      <c r="AJ132" s="153"/>
      <c r="AK132" s="153"/>
      <c r="AL132" s="153"/>
      <c r="AM132" s="153"/>
      <c r="AQ132" s="153"/>
    </row>
    <row r="133" spans="6:43">
      <c r="F133" s="151"/>
      <c r="J133" s="152"/>
      <c r="AI133" s="153"/>
      <c r="AJ133" s="153"/>
      <c r="AK133" s="153"/>
      <c r="AL133" s="153"/>
      <c r="AM133" s="153"/>
      <c r="AQ133" s="153"/>
    </row>
    <row r="134" spans="6:43">
      <c r="F134" s="151"/>
      <c r="J134" s="152"/>
      <c r="AI134" s="153"/>
      <c r="AJ134" s="153"/>
      <c r="AK134" s="153"/>
      <c r="AL134" s="153"/>
      <c r="AM134" s="153"/>
      <c r="AQ134" s="153"/>
    </row>
    <row r="135" spans="6:43">
      <c r="F135" s="151"/>
      <c r="J135" s="152"/>
      <c r="AI135" s="153"/>
      <c r="AJ135" s="153"/>
      <c r="AK135" s="153"/>
      <c r="AL135" s="153"/>
      <c r="AM135" s="153"/>
      <c r="AQ135" s="153"/>
    </row>
    <row r="136" spans="6:43">
      <c r="F136" s="151"/>
      <c r="J136" s="152"/>
      <c r="AI136" s="153"/>
      <c r="AJ136" s="153"/>
      <c r="AK136" s="153"/>
      <c r="AL136" s="153"/>
      <c r="AM136" s="153"/>
      <c r="AQ136" s="153"/>
    </row>
    <row r="137" spans="6:43">
      <c r="F137" s="151"/>
      <c r="J137" s="152"/>
      <c r="AI137" s="153"/>
      <c r="AJ137" s="153"/>
      <c r="AK137" s="153"/>
      <c r="AL137" s="153"/>
      <c r="AM137" s="153"/>
      <c r="AQ137" s="153"/>
    </row>
    <row r="138" spans="6:43">
      <c r="F138" s="151"/>
      <c r="J138" s="152"/>
      <c r="AI138" s="153"/>
      <c r="AJ138" s="153"/>
      <c r="AK138" s="153"/>
      <c r="AL138" s="153"/>
      <c r="AM138" s="153"/>
      <c r="AQ138" s="153"/>
    </row>
    <row r="139" spans="6:43">
      <c r="F139" s="151"/>
      <c r="J139" s="152"/>
      <c r="AI139" s="153"/>
      <c r="AJ139" s="153"/>
      <c r="AK139" s="153"/>
      <c r="AL139" s="153"/>
      <c r="AM139" s="153"/>
      <c r="AQ139" s="153"/>
    </row>
    <row r="140" spans="6:43">
      <c r="F140" s="151"/>
      <c r="J140" s="152"/>
      <c r="AI140" s="153"/>
      <c r="AJ140" s="153"/>
      <c r="AK140" s="153"/>
      <c r="AL140" s="153"/>
      <c r="AM140" s="153"/>
      <c r="AQ140" s="153"/>
    </row>
    <row r="141" spans="6:43">
      <c r="F141" s="151"/>
      <c r="J141" s="152"/>
      <c r="AI141" s="153"/>
      <c r="AJ141" s="153"/>
      <c r="AK141" s="153"/>
      <c r="AL141" s="153"/>
      <c r="AM141" s="153"/>
      <c r="AQ141" s="153"/>
    </row>
    <row r="142" spans="6:43">
      <c r="F142" s="151"/>
      <c r="J142" s="152"/>
      <c r="AI142" s="153"/>
      <c r="AJ142" s="153"/>
      <c r="AK142" s="153"/>
      <c r="AL142" s="153"/>
      <c r="AM142" s="153"/>
      <c r="AQ142" s="153"/>
    </row>
    <row r="143" spans="6:43">
      <c r="F143" s="151"/>
      <c r="J143" s="152"/>
      <c r="AI143" s="153"/>
      <c r="AJ143" s="153"/>
      <c r="AK143" s="153"/>
      <c r="AL143" s="153"/>
      <c r="AM143" s="153"/>
      <c r="AQ143" s="153"/>
    </row>
    <row r="144" spans="6:43">
      <c r="F144" s="151"/>
      <c r="J144" s="152"/>
      <c r="AI144" s="153"/>
      <c r="AJ144" s="153"/>
      <c r="AK144" s="153"/>
      <c r="AL144" s="153"/>
      <c r="AM144" s="153"/>
      <c r="AQ144" s="153"/>
    </row>
    <row r="145" spans="6:43">
      <c r="F145" s="151"/>
      <c r="J145" s="152"/>
      <c r="AI145" s="153"/>
      <c r="AJ145" s="153"/>
      <c r="AK145" s="153"/>
      <c r="AL145" s="153"/>
      <c r="AM145" s="153"/>
      <c r="AQ145" s="153"/>
    </row>
    <row r="146" spans="6:43">
      <c r="F146" s="151"/>
      <c r="J146" s="152"/>
      <c r="AI146" s="153"/>
      <c r="AJ146" s="153"/>
      <c r="AK146" s="153"/>
      <c r="AL146" s="153"/>
      <c r="AM146" s="153"/>
      <c r="AQ146" s="153"/>
    </row>
    <row r="147" spans="6:43">
      <c r="AI147" s="153"/>
      <c r="AJ147" s="153"/>
      <c r="AK147" s="153"/>
      <c r="AL147" s="153"/>
      <c r="AM147" s="153"/>
      <c r="AQ147" s="153"/>
    </row>
  </sheetData>
  <mergeCells count="272">
    <mergeCell ref="C5:BD5"/>
    <mergeCell ref="K36:K37"/>
    <mergeCell ref="AK9:AK16"/>
    <mergeCell ref="AO9:AO16"/>
    <mergeCell ref="BF6:BF7"/>
    <mergeCell ref="AI6:BE7"/>
    <mergeCell ref="AP32:AP36"/>
    <mergeCell ref="AC6:AH7"/>
    <mergeCell ref="AE20:AE22"/>
    <mergeCell ref="AP9:AP16"/>
    <mergeCell ref="AR9:AR16"/>
    <mergeCell ref="A17:S17"/>
    <mergeCell ref="K28:K29"/>
    <mergeCell ref="AA20:AA27"/>
    <mergeCell ref="AA28:AA30"/>
    <mergeCell ref="J26:J27"/>
    <mergeCell ref="AA18:AA19"/>
    <mergeCell ref="J28:J30"/>
    <mergeCell ref="A6:AB7"/>
    <mergeCell ref="BF68:BF70"/>
    <mergeCell ref="J18:J19"/>
    <mergeCell ref="J20:J25"/>
    <mergeCell ref="K20:K22"/>
    <mergeCell ref="K23:K25"/>
    <mergeCell ref="J53:J63"/>
    <mergeCell ref="K53:K63"/>
    <mergeCell ref="J42:J43"/>
    <mergeCell ref="J48:J49"/>
    <mergeCell ref="J50:J51"/>
    <mergeCell ref="A47:S47"/>
    <mergeCell ref="A52:S52"/>
    <mergeCell ref="A31:S31"/>
    <mergeCell ref="A67:S67"/>
    <mergeCell ref="A44:S44"/>
    <mergeCell ref="AP18:AP30"/>
    <mergeCell ref="AR45:AR46"/>
    <mergeCell ref="AP48:AP51"/>
    <mergeCell ref="AR48:AR51"/>
    <mergeCell ref="AB33:AB34"/>
    <mergeCell ref="AB18:AB19"/>
    <mergeCell ref="AI32:AI36"/>
    <mergeCell ref="AR32:AR37"/>
    <mergeCell ref="AI39:AI43"/>
    <mergeCell ref="A1:B3"/>
    <mergeCell ref="J9:J10"/>
    <mergeCell ref="J11:J12"/>
    <mergeCell ref="J13:J14"/>
    <mergeCell ref="J15:J16"/>
    <mergeCell ref="A4:B4"/>
    <mergeCell ref="AI48:AI51"/>
    <mergeCell ref="AD28:AD29"/>
    <mergeCell ref="AE28:AE29"/>
    <mergeCell ref="AF28:AF29"/>
    <mergeCell ref="AB20:AB27"/>
    <mergeCell ref="AB28:AB30"/>
    <mergeCell ref="AG28:AG29"/>
    <mergeCell ref="AH28:AH29"/>
    <mergeCell ref="AD20:AD22"/>
    <mergeCell ref="AF23:AF25"/>
    <mergeCell ref="AF20:AF22"/>
    <mergeCell ref="AC40:AC41"/>
    <mergeCell ref="AI45:AI46"/>
    <mergeCell ref="C1:BE1"/>
    <mergeCell ref="C2:BE2"/>
    <mergeCell ref="C3:BE3"/>
    <mergeCell ref="C4:BE4"/>
    <mergeCell ref="A5:B5"/>
    <mergeCell ref="AU32:AU37"/>
    <mergeCell ref="AV32:AV37"/>
    <mergeCell ref="AW32:AW37"/>
    <mergeCell ref="AX32:AX37"/>
    <mergeCell ref="AY32:AY37"/>
    <mergeCell ref="AZ32:AZ37"/>
    <mergeCell ref="BA32:BA37"/>
    <mergeCell ref="J39:J41"/>
    <mergeCell ref="K33:K34"/>
    <mergeCell ref="K40:K41"/>
    <mergeCell ref="A38:S38"/>
    <mergeCell ref="J35:J37"/>
    <mergeCell ref="J32:J34"/>
    <mergeCell ref="AG33:AG34"/>
    <mergeCell ref="AH33:AH34"/>
    <mergeCell ref="AD40:AD41"/>
    <mergeCell ref="AE40:AE41"/>
    <mergeCell ref="AF40:AF41"/>
    <mergeCell ref="AG40:AG41"/>
    <mergeCell ref="AH40:AH41"/>
    <mergeCell ref="BD9:BD16"/>
    <mergeCell ref="AI9:AI16"/>
    <mergeCell ref="AG20:AG22"/>
    <mergeCell ref="AH20:AH22"/>
    <mergeCell ref="AD23:AD25"/>
    <mergeCell ref="AE23:AE25"/>
    <mergeCell ref="AH23:AH25"/>
    <mergeCell ref="AP39:AP43"/>
    <mergeCell ref="AR39:AR43"/>
    <mergeCell ref="AG23:AG25"/>
    <mergeCell ref="AI18:AI30"/>
    <mergeCell ref="AK18:AK30"/>
    <mergeCell ref="AK32:AK36"/>
    <mergeCell ref="AK39:AK43"/>
    <mergeCell ref="AO18:AO30"/>
    <mergeCell ref="AO32:AO36"/>
    <mergeCell ref="AO39:AO43"/>
    <mergeCell ref="AP45:AP46"/>
    <mergeCell ref="J45:J46"/>
    <mergeCell ref="AK45:AK46"/>
    <mergeCell ref="AO45:AO46"/>
    <mergeCell ref="E74:S74"/>
    <mergeCell ref="AS53:AS66"/>
    <mergeCell ref="J65:J66"/>
    <mergeCell ref="AA65:AA66"/>
    <mergeCell ref="AB65:AB66"/>
    <mergeCell ref="AB53:AB63"/>
    <mergeCell ref="AI53:AI66"/>
    <mergeCell ref="AP53:AP66"/>
    <mergeCell ref="AR53:AR66"/>
    <mergeCell ref="AA53:AA63"/>
    <mergeCell ref="AQ53:AQ66"/>
    <mergeCell ref="AM53:AM66"/>
    <mergeCell ref="AP68:AP70"/>
    <mergeCell ref="AR68:AR70"/>
    <mergeCell ref="AQ68:AQ70"/>
    <mergeCell ref="AS68:AS70"/>
    <mergeCell ref="AK68:AK70"/>
    <mergeCell ref="AM68:AM70"/>
    <mergeCell ref="A71:S71"/>
    <mergeCell ref="AI68:AI70"/>
    <mergeCell ref="J68:J70"/>
    <mergeCell ref="AK48:AK51"/>
    <mergeCell ref="AK53:AK66"/>
    <mergeCell ref="AJ68:AJ70"/>
    <mergeCell ref="AL9:AL16"/>
    <mergeCell ref="AL48:AL51"/>
    <mergeCell ref="AL53:AL66"/>
    <mergeCell ref="AL68:AL70"/>
    <mergeCell ref="AL18:AL30"/>
    <mergeCell ref="AL32:AL36"/>
    <mergeCell ref="AL39:AL43"/>
    <mergeCell ref="AL45:AL46"/>
    <mergeCell ref="AJ9:AJ16"/>
    <mergeCell ref="AJ18:AJ30"/>
    <mergeCell ref="AJ32:AJ36"/>
    <mergeCell ref="AJ39:AJ43"/>
    <mergeCell ref="AJ45:AJ46"/>
    <mergeCell ref="AJ48:AJ51"/>
    <mergeCell ref="AJ53:AJ66"/>
    <mergeCell ref="AA33:AA34"/>
    <mergeCell ref="AD33:AD34"/>
    <mergeCell ref="AE33:AE34"/>
    <mergeCell ref="AF33:AF34"/>
    <mergeCell ref="AO48:AO51"/>
    <mergeCell ref="AO53:AO66"/>
    <mergeCell ref="AO68:AO70"/>
    <mergeCell ref="AM48:AM51"/>
    <mergeCell ref="AN9:AN16"/>
    <mergeCell ref="AN18:AN30"/>
    <mergeCell ref="AN32:AN36"/>
    <mergeCell ref="AN39:AN43"/>
    <mergeCell ref="AN45:AN46"/>
    <mergeCell ref="AN48:AN51"/>
    <mergeCell ref="AN53:AN66"/>
    <mergeCell ref="AN68:AN70"/>
    <mergeCell ref="AM9:AM16"/>
    <mergeCell ref="AM18:AM30"/>
    <mergeCell ref="AM32:AM36"/>
    <mergeCell ref="AM39:AM43"/>
    <mergeCell ref="AM45:AM46"/>
    <mergeCell ref="AT48:AT51"/>
    <mergeCell ref="AT39:AT43"/>
    <mergeCell ref="AT32:AT37"/>
    <mergeCell ref="AT18:AT30"/>
    <mergeCell ref="AT9:AT16"/>
    <mergeCell ref="AQ9:AQ16"/>
    <mergeCell ref="AQ18:AQ30"/>
    <mergeCell ref="AQ32:AQ36"/>
    <mergeCell ref="AQ39:AQ43"/>
    <mergeCell ref="AQ45:AQ46"/>
    <mergeCell ref="AQ48:AQ51"/>
    <mergeCell ref="AS45:AS46"/>
    <mergeCell ref="AS48:AS51"/>
    <mergeCell ref="AS9:AS16"/>
    <mergeCell ref="AR18:AR30"/>
    <mergeCell ref="AS18:AS30"/>
    <mergeCell ref="AS32:AS37"/>
    <mergeCell ref="AS39:AS43"/>
    <mergeCell ref="AT45:AT46"/>
    <mergeCell ref="BE9:BE16"/>
    <mergeCell ref="AU18:AU30"/>
    <mergeCell ref="AV18:AV30"/>
    <mergeCell ref="AW18:AW30"/>
    <mergeCell ref="AX18:AX30"/>
    <mergeCell ref="AY18:AY30"/>
    <mergeCell ref="AZ18:AZ30"/>
    <mergeCell ref="BA18:BA30"/>
    <mergeCell ref="BB18:BB30"/>
    <mergeCell ref="BC18:BC30"/>
    <mergeCell ref="BD18:BD30"/>
    <mergeCell ref="BE18:BE30"/>
    <mergeCell ref="AU9:AU16"/>
    <mergeCell ref="AV9:AV16"/>
    <mergeCell ref="AW9:AW16"/>
    <mergeCell ref="AX9:AX16"/>
    <mergeCell ref="AY9:AY16"/>
    <mergeCell ref="AZ9:AZ16"/>
    <mergeCell ref="BA9:BA16"/>
    <mergeCell ref="BB9:BB16"/>
    <mergeCell ref="BC9:BC16"/>
    <mergeCell ref="BB32:BB37"/>
    <mergeCell ref="BC32:BC37"/>
    <mergeCell ref="BD32:BD37"/>
    <mergeCell ref="BE32:BE37"/>
    <mergeCell ref="BE39:BE43"/>
    <mergeCell ref="BD39:BD43"/>
    <mergeCell ref="BC39:BC43"/>
    <mergeCell ref="BB39:BB43"/>
    <mergeCell ref="BA39:BA43"/>
    <mergeCell ref="AZ39:AZ43"/>
    <mergeCell ref="AY39:AY43"/>
    <mergeCell ref="AX39:AX43"/>
    <mergeCell ref="AW39:AW43"/>
    <mergeCell ref="AV39:AV43"/>
    <mergeCell ref="AU39:AU43"/>
    <mergeCell ref="XFB45:XFB46"/>
    <mergeCell ref="AU45:AU46"/>
    <mergeCell ref="AV45:AV46"/>
    <mergeCell ref="AW45:AW46"/>
    <mergeCell ref="AX45:AX46"/>
    <mergeCell ref="AY45:AY46"/>
    <mergeCell ref="AZ45:AZ46"/>
    <mergeCell ref="BA45:BA46"/>
    <mergeCell ref="BB45:BB46"/>
    <mergeCell ref="BC45:BC46"/>
    <mergeCell ref="BD45:BD46"/>
    <mergeCell ref="BE45:BE46"/>
    <mergeCell ref="BF45:BF46"/>
    <mergeCell ref="AW53:AW66"/>
    <mergeCell ref="BE48:BE51"/>
    <mergeCell ref="AU48:AU51"/>
    <mergeCell ref="AV48:AV51"/>
    <mergeCell ref="AW48:AW51"/>
    <mergeCell ref="AX48:AX51"/>
    <mergeCell ref="AY48:AY51"/>
    <mergeCell ref="AZ48:AZ51"/>
    <mergeCell ref="BA48:BA51"/>
    <mergeCell ref="BB48:BB51"/>
    <mergeCell ref="BC48:BC51"/>
    <mergeCell ref="BD48:BD51"/>
    <mergeCell ref="AE74:AH74"/>
    <mergeCell ref="AZ68:AZ70"/>
    <mergeCell ref="BA68:BA70"/>
    <mergeCell ref="BB68:BB70"/>
    <mergeCell ref="BC68:BC70"/>
    <mergeCell ref="BD68:BD70"/>
    <mergeCell ref="BE68:BE70"/>
    <mergeCell ref="AV53:AV66"/>
    <mergeCell ref="AU53:AU66"/>
    <mergeCell ref="AT53:AT66"/>
    <mergeCell ref="AT68:AT70"/>
    <mergeCell ref="AU68:AU70"/>
    <mergeCell ref="AV68:AV70"/>
    <mergeCell ref="AW68:AW70"/>
    <mergeCell ref="AX68:AX70"/>
    <mergeCell ref="AY68:AY70"/>
    <mergeCell ref="BE53:BE66"/>
    <mergeCell ref="BD53:BD66"/>
    <mergeCell ref="BC53:BC66"/>
    <mergeCell ref="BB53:BB66"/>
    <mergeCell ref="BA53:BA66"/>
    <mergeCell ref="AZ53:AZ66"/>
    <mergeCell ref="AY53:AY66"/>
    <mergeCell ref="AX53:AX66"/>
  </mergeCells>
  <dataValidations count="2">
    <dataValidation type="list" allowBlank="1" showErrorMessage="1" sqref="L11:L12" xr:uid="{00000000-0002-0000-0300-000000000000}">
      <formula1>$BK$9:$BK$15</formula1>
    </dataValidation>
    <dataValidation type="list" allowBlank="1" showInputMessage="1" showErrorMessage="1" sqref="L72:L73" xr:uid="{00000000-0002-0000-0300-000001000000}">
      <formula1>#REF!</formula1>
    </dataValidation>
  </dataValidations>
  <pageMargins left="0.7" right="0.7" top="0.75" bottom="0.75" header="0.3" footer="0.3"/>
  <pageSetup orientation="portrait" r:id="rId1"/>
  <ignoredErrors>
    <ignoredError sqref="T17" 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baseColWidth="10" defaultColWidth="10.875" defaultRowHeight="14.25"/>
  <cols>
    <col min="1" max="1" width="20.75" customWidth="1"/>
    <col min="2" max="2" width="25" customWidth="1"/>
    <col min="3" max="3" width="19.75" customWidth="1"/>
    <col min="4" max="4" width="20.25" customWidth="1"/>
    <col min="5" max="6" width="22.875" customWidth="1"/>
    <col min="7" max="7" width="25.25" customWidth="1"/>
  </cols>
  <sheetData>
    <row r="2" spans="1:7">
      <c r="A2" s="437" t="s">
        <v>664</v>
      </c>
      <c r="B2" s="438"/>
      <c r="C2" s="438"/>
      <c r="D2" s="438"/>
      <c r="E2" s="438"/>
      <c r="F2" s="438"/>
      <c r="G2" s="439"/>
    </row>
    <row r="3" spans="1:7" s="6" customFormat="1">
      <c r="A3" s="26" t="s">
        <v>665</v>
      </c>
      <c r="B3" s="440" t="s">
        <v>666</v>
      </c>
      <c r="C3" s="440"/>
      <c r="D3" s="440"/>
      <c r="E3" s="440"/>
      <c r="F3" s="440"/>
      <c r="G3" s="27" t="s">
        <v>667</v>
      </c>
    </row>
    <row r="4" spans="1:7" ht="12.75" customHeight="1">
      <c r="A4" s="28">
        <v>45489</v>
      </c>
      <c r="B4" s="441" t="s">
        <v>668</v>
      </c>
      <c r="C4" s="441"/>
      <c r="D4" s="441"/>
      <c r="E4" s="441"/>
      <c r="F4" s="441"/>
      <c r="G4" s="29" t="s">
        <v>669</v>
      </c>
    </row>
    <row r="5" spans="1:7" ht="12.75" customHeight="1">
      <c r="A5" s="30"/>
      <c r="B5" s="441"/>
      <c r="C5" s="441"/>
      <c r="D5" s="441"/>
      <c r="E5" s="441"/>
      <c r="F5" s="441"/>
      <c r="G5" s="29"/>
    </row>
    <row r="6" spans="1:7">
      <c r="A6" s="30"/>
      <c r="B6" s="436"/>
      <c r="C6" s="436"/>
      <c r="D6" s="436"/>
      <c r="E6" s="436"/>
      <c r="F6" s="436"/>
      <c r="G6" s="31"/>
    </row>
    <row r="7" spans="1:7">
      <c r="A7" s="30"/>
      <c r="B7" s="436"/>
      <c r="C7" s="436"/>
      <c r="D7" s="436"/>
      <c r="E7" s="436"/>
      <c r="F7" s="436"/>
      <c r="G7" s="31"/>
    </row>
    <row r="8" spans="1:7">
      <c r="A8" s="30"/>
      <c r="B8" s="32"/>
      <c r="C8" s="32"/>
      <c r="D8" s="32"/>
      <c r="E8" s="32"/>
      <c r="F8" s="32"/>
      <c r="G8" s="31"/>
    </row>
    <row r="9" spans="1:7">
      <c r="A9" s="442" t="s">
        <v>670</v>
      </c>
      <c r="B9" s="443"/>
      <c r="C9" s="443"/>
      <c r="D9" s="443"/>
      <c r="E9" s="443"/>
      <c r="F9" s="443"/>
      <c r="G9" s="444"/>
    </row>
    <row r="10" spans="1:7" s="6" customFormat="1">
      <c r="A10" s="33"/>
      <c r="B10" s="440" t="s">
        <v>671</v>
      </c>
      <c r="C10" s="440"/>
      <c r="D10" s="440" t="s">
        <v>672</v>
      </c>
      <c r="E10" s="440"/>
      <c r="F10" s="33" t="s">
        <v>665</v>
      </c>
      <c r="G10" s="33" t="s">
        <v>673</v>
      </c>
    </row>
    <row r="11" spans="1:7">
      <c r="A11" s="34" t="s">
        <v>674</v>
      </c>
      <c r="B11" s="441" t="s">
        <v>675</v>
      </c>
      <c r="C11" s="441"/>
      <c r="D11" s="445" t="s">
        <v>676</v>
      </c>
      <c r="E11" s="445"/>
      <c r="F11" s="30" t="s">
        <v>677</v>
      </c>
      <c r="G11" s="31"/>
    </row>
    <row r="12" spans="1:7">
      <c r="A12" s="34" t="s">
        <v>678</v>
      </c>
      <c r="B12" s="445" t="s">
        <v>679</v>
      </c>
      <c r="C12" s="445"/>
      <c r="D12" s="445" t="s">
        <v>680</v>
      </c>
      <c r="E12" s="445"/>
      <c r="F12" s="30" t="s">
        <v>677</v>
      </c>
      <c r="G12" s="31"/>
    </row>
    <row r="13" spans="1:7">
      <c r="A13" s="34" t="s">
        <v>681</v>
      </c>
      <c r="B13" s="445" t="s">
        <v>679</v>
      </c>
      <c r="C13" s="445"/>
      <c r="D13" s="445" t="s">
        <v>680</v>
      </c>
      <c r="E13" s="445"/>
      <c r="F13" s="30" t="s">
        <v>677</v>
      </c>
      <c r="G13" s="31"/>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A9:G9"/>
    <mergeCell ref="B13:C13"/>
    <mergeCell ref="D13:E13"/>
    <mergeCell ref="B10:C10"/>
    <mergeCell ref="D10:E10"/>
    <mergeCell ref="B11:C11"/>
    <mergeCell ref="D11:E11"/>
    <mergeCell ref="B12:C12"/>
    <mergeCell ref="D12:E12"/>
    <mergeCell ref="B7:F7"/>
    <mergeCell ref="A2:G2"/>
    <mergeCell ref="B3:F3"/>
    <mergeCell ref="B4:F4"/>
    <mergeCell ref="B5:F5"/>
    <mergeCell ref="B6:F6"/>
  </mergeCells>
  <phoneticPr fontId="1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topLeftCell="A4" workbookViewId="0">
      <selection activeCell="B1" sqref="B1"/>
    </sheetView>
  </sheetViews>
  <sheetFormatPr baseColWidth="10" defaultColWidth="10.875" defaultRowHeight="14.25"/>
  <cols>
    <col min="1" max="1" width="55.25" customWidth="1"/>
    <col min="5" max="5" width="20.125" customWidth="1"/>
    <col min="6" max="6" width="34.75" customWidth="1"/>
  </cols>
  <sheetData>
    <row r="1" spans="1:6" ht="52.5" customHeight="1">
      <c r="A1" s="25" t="s">
        <v>682</v>
      </c>
      <c r="E1" s="7" t="s">
        <v>683</v>
      </c>
      <c r="F1" s="7" t="s">
        <v>684</v>
      </c>
    </row>
    <row r="2" spans="1:6" ht="25.5" customHeight="1">
      <c r="A2" s="24" t="s">
        <v>685</v>
      </c>
      <c r="E2" s="8">
        <v>0</v>
      </c>
      <c r="F2" s="9" t="s">
        <v>373</v>
      </c>
    </row>
    <row r="3" spans="1:6" ht="45" customHeight="1">
      <c r="A3" s="24" t="s">
        <v>686</v>
      </c>
      <c r="E3" s="8">
        <v>1</v>
      </c>
      <c r="F3" s="9" t="s">
        <v>687</v>
      </c>
    </row>
    <row r="4" spans="1:6" ht="45" customHeight="1">
      <c r="A4" s="24" t="s">
        <v>454</v>
      </c>
      <c r="E4" s="8">
        <v>2</v>
      </c>
      <c r="F4" s="9" t="s">
        <v>688</v>
      </c>
    </row>
    <row r="5" spans="1:6" ht="45" customHeight="1">
      <c r="A5" s="24" t="s">
        <v>689</v>
      </c>
      <c r="E5" s="8">
        <v>3</v>
      </c>
      <c r="F5" s="9" t="s">
        <v>690</v>
      </c>
    </row>
    <row r="6" spans="1:6" ht="45" customHeight="1">
      <c r="A6" s="24" t="s">
        <v>691</v>
      </c>
      <c r="E6" s="8">
        <v>4</v>
      </c>
      <c r="F6" s="9" t="s">
        <v>692</v>
      </c>
    </row>
    <row r="7" spans="1:6" ht="45" customHeight="1">
      <c r="A7" s="24" t="s">
        <v>556</v>
      </c>
      <c r="E7" s="8">
        <v>5</v>
      </c>
      <c r="F7" s="9" t="s">
        <v>693</v>
      </c>
    </row>
    <row r="8" spans="1:6" ht="45" customHeight="1">
      <c r="A8" s="24" t="s">
        <v>425</v>
      </c>
    </row>
    <row r="9" spans="1:6" ht="45" customHeight="1">
      <c r="A9" s="24" t="s">
        <v>694</v>
      </c>
    </row>
    <row r="10" spans="1:6" ht="45" customHeight="1">
      <c r="A10" s="24" t="s">
        <v>695</v>
      </c>
    </row>
    <row r="11" spans="1:6" ht="45" customHeight="1">
      <c r="A11" s="24" t="s">
        <v>381</v>
      </c>
    </row>
    <row r="12" spans="1:6" ht="45" customHeight="1">
      <c r="A12" s="24" t="s">
        <v>696</v>
      </c>
    </row>
    <row r="13" spans="1:6" ht="45" customHeight="1">
      <c r="A13" s="24" t="s">
        <v>697</v>
      </c>
    </row>
    <row r="14" spans="1:6" ht="45" customHeight="1">
      <c r="A14" s="24" t="s">
        <v>698</v>
      </c>
    </row>
    <row r="15" spans="1:6" ht="45" customHeight="1">
      <c r="A15" s="24" t="s">
        <v>699</v>
      </c>
    </row>
    <row r="16" spans="1:6" ht="45" customHeight="1">
      <c r="A16" s="24" t="s">
        <v>700</v>
      </c>
    </row>
    <row r="17" spans="1:1" ht="45" customHeight="1">
      <c r="A17" s="24" t="s">
        <v>701</v>
      </c>
    </row>
    <row r="18" spans="1:1" ht="45" customHeight="1">
      <c r="A18" s="24" t="s">
        <v>702</v>
      </c>
    </row>
    <row r="19" spans="1:1" ht="45" customHeight="1">
      <c r="A19" s="24" t="s">
        <v>703</v>
      </c>
    </row>
    <row r="20" spans="1:1" ht="45" customHeight="1">
      <c r="A20" s="24" t="s">
        <v>372</v>
      </c>
    </row>
    <row r="21" spans="1:1" ht="45" customHeight="1">
      <c r="A21" s="24" t="s">
        <v>704</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GESTION -MIPG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Alexander Parga</cp:lastModifiedBy>
  <cp:revision/>
  <dcterms:created xsi:type="dcterms:W3CDTF">2024-07-04T17:50:33Z</dcterms:created>
  <dcterms:modified xsi:type="dcterms:W3CDTF">2025-08-19T16:02:29Z</dcterms:modified>
  <cp:category/>
  <cp:contentStatus/>
</cp:coreProperties>
</file>